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sistemas calculos\PLANILHA_PARA_ACORDO\2021\"/>
    </mc:Choice>
  </mc:AlternateContent>
  <bookViews>
    <workbookView xWindow="0" yWindow="0" windowWidth="20490" windowHeight="7755" tabRatio="889" firstSheet="1" activeTab="2"/>
  </bookViews>
  <sheets>
    <sheet name="BENEFÍCIOS-SEM JRS E SEM CORREÇ" sheetId="9" r:id="rId1"/>
    <sheet name="LOAS-SEM JRS E SEM CORREÇÃO" sheetId="10" r:id="rId2"/>
    <sheet name="BENEFÍCIOS-CORRIGIDO-SEM JUROS" sheetId="17" r:id="rId3"/>
    <sheet name="LOAS-CORRIGIDO-SEM JUROS" sheetId="16" r:id="rId4"/>
    <sheet name="BENEFÍCIOS-com juros 12 m" sheetId="19" r:id="rId5"/>
    <sheet name="BPC LOAS-com juros 12 m" sheetId="20" r:id="rId6"/>
    <sheet name="salario matern. Sem juros" sheetId="21" r:id="rId7"/>
    <sheet name="salario matern. Juros 12 m" sheetId="15" r:id="rId8"/>
    <sheet name="Seguro Defeso.Sem jrs" sheetId="18" r:id="rId9"/>
    <sheet name="Seguro Defeso Com juros 12m" sheetId="22" r:id="rId10"/>
    <sheet name="base(indices)" sheetId="2" r:id="rId11"/>
    <sheet name="Plan3" sheetId="3" r:id="rId12"/>
  </sheets>
  <definedNames>
    <definedName name="_xlnm.Print_Area" localSheetId="4">'BENEFÍCIOS-com juros 12 m'!$A$1:$AA$154</definedName>
    <definedName name="_xlnm.Print_Area" localSheetId="2">'BENEFÍCIOS-CORRIGIDO-SEM JUROS'!$A$1:$AA$154</definedName>
    <definedName name="OLE_LINK1" localSheetId="10">'base(indices)'!#REF!</definedName>
    <definedName name="_xlnm.Print_Titles" localSheetId="4">'BENEFÍCIOS-com juros 12 m'!$9:$10</definedName>
    <definedName name="_xlnm.Print_Titles" localSheetId="2">'BENEFÍCIOS-CORRIGIDO-SEM JUROS'!$9:$10</definedName>
    <definedName name="_xlnm.Print_Titles" localSheetId="0">'BENEFÍCIOS-SEM JRS E SEM CORREÇ'!$9:$10</definedName>
    <definedName name="_xlnm.Print_Titles" localSheetId="5">'BPC LOAS-com juros 12 m'!$9:$10</definedName>
    <definedName name="_xlnm.Print_Titles" localSheetId="3">'LOAS-CORRIGIDO-SEM JUROS'!$9:$10</definedName>
    <definedName name="_xlnm.Print_Titles" localSheetId="1">'LOAS-SEM JRS E SEM CORREÇÃO'!$9:$10</definedName>
    <definedName name="_xlnm.Print_Titles" localSheetId="7">'salario matern. Juros 12 m'!$10:$11</definedName>
    <definedName name="_xlnm.Print_Titles" localSheetId="6">'salario matern. Sem juros'!$10:$11</definedName>
    <definedName name="_xlnm.Print_Titles" localSheetId="9">'Seguro Defeso Com juros 12m'!$9:$10</definedName>
    <definedName name="_xlnm.Print_Titles" localSheetId="8">'Seguro Defeso.Sem jrs'!$9:$10</definedName>
  </definedNames>
  <calcPr calcId="162913"/>
</workbook>
</file>

<file path=xl/calcChain.xml><?xml version="1.0" encoding="utf-8"?>
<calcChain xmlns="http://schemas.openxmlformats.org/spreadsheetml/2006/main">
  <c r="C136" i="9" l="1"/>
  <c r="C137" i="9"/>
  <c r="E137" i="9" s="1"/>
  <c r="C138" i="9"/>
  <c r="C139" i="9"/>
  <c r="C140" i="9"/>
  <c r="C141" i="9"/>
  <c r="C142" i="9"/>
  <c r="C143" i="9"/>
  <c r="C144" i="9"/>
  <c r="C145" i="9"/>
  <c r="C135" i="9"/>
  <c r="C134" i="9"/>
  <c r="E145" i="9"/>
  <c r="E144" i="9"/>
  <c r="G144" i="9" s="1"/>
  <c r="E143" i="9"/>
  <c r="G143" i="9" s="1"/>
  <c r="E142" i="9"/>
  <c r="G142" i="9" s="1"/>
  <c r="E141" i="9"/>
  <c r="G141" i="9" s="1"/>
  <c r="E140" i="9"/>
  <c r="G140" i="9" s="1"/>
  <c r="E139" i="9"/>
  <c r="G139" i="9" s="1"/>
  <c r="E138" i="9"/>
  <c r="G138" i="9" s="1"/>
  <c r="Y145" i="9"/>
  <c r="V145" i="9"/>
  <c r="S145" i="9"/>
  <c r="P145" i="9"/>
  <c r="M145" i="9"/>
  <c r="Y143" i="9"/>
  <c r="V143" i="9"/>
  <c r="S143" i="9"/>
  <c r="P143" i="9"/>
  <c r="M143" i="9"/>
  <c r="Y141" i="9"/>
  <c r="V141" i="9"/>
  <c r="S141" i="9"/>
  <c r="P141" i="9"/>
  <c r="M141" i="9"/>
  <c r="Y139" i="9"/>
  <c r="V139" i="9"/>
  <c r="S139" i="9"/>
  <c r="P139" i="9"/>
  <c r="M139" i="9"/>
  <c r="Y137" i="9"/>
  <c r="V137" i="9"/>
  <c r="S137" i="9"/>
  <c r="P137" i="9"/>
  <c r="M137" i="9"/>
  <c r="G137" i="9" l="1"/>
  <c r="H137" i="9" s="1"/>
  <c r="H141" i="9"/>
  <c r="H145" i="9"/>
  <c r="H139" i="9"/>
  <c r="H143" i="9"/>
  <c r="G145" i="9"/>
  <c r="H138" i="9"/>
  <c r="H140" i="9"/>
  <c r="H142" i="9"/>
  <c r="H144" i="9"/>
  <c r="W7" i="17"/>
  <c r="D16" i="22" l="1"/>
  <c r="E136" i="9"/>
  <c r="G136" i="9" s="1"/>
  <c r="H136" i="9" l="1"/>
  <c r="F131" i="15"/>
  <c r="F130" i="15"/>
  <c r="F129" i="15"/>
  <c r="F128" i="15"/>
  <c r="F127" i="15"/>
  <c r="F126" i="15"/>
  <c r="F125" i="15"/>
  <c r="F124" i="15"/>
  <c r="F123" i="15"/>
  <c r="F122" i="15"/>
  <c r="F121" i="15"/>
  <c r="F120" i="15"/>
  <c r="F119" i="15"/>
  <c r="F118" i="15"/>
  <c r="F117" i="15"/>
  <c r="F116" i="15"/>
  <c r="F115" i="15"/>
  <c r="F114" i="15"/>
  <c r="F113" i="15"/>
  <c r="F112" i="15"/>
  <c r="F111" i="15"/>
  <c r="F110" i="15"/>
  <c r="F109" i="15"/>
  <c r="F108" i="15"/>
  <c r="F107" i="15"/>
  <c r="F106" i="15"/>
  <c r="F105" i="15"/>
  <c r="F104" i="15"/>
  <c r="F103" i="15"/>
  <c r="F102" i="15"/>
  <c r="F101" i="15"/>
  <c r="F100" i="15"/>
  <c r="F99" i="15"/>
  <c r="F98" i="15"/>
  <c r="F97" i="15"/>
  <c r="F96" i="15"/>
  <c r="F95" i="15"/>
  <c r="F94" i="15"/>
  <c r="F93" i="15"/>
  <c r="F92" i="15"/>
  <c r="F91" i="15"/>
  <c r="F90" i="15"/>
  <c r="F89" i="15"/>
  <c r="F88" i="15"/>
  <c r="F87" i="15"/>
  <c r="F86" i="15"/>
  <c r="F85" i="15"/>
  <c r="F84" i="15"/>
  <c r="F83" i="15"/>
  <c r="F82" i="15"/>
  <c r="F81" i="15"/>
  <c r="F80" i="15"/>
  <c r="F79" i="15"/>
  <c r="F78" i="15"/>
  <c r="F77" i="15"/>
  <c r="F76" i="15"/>
  <c r="F75" i="15"/>
  <c r="F74" i="15"/>
  <c r="F73" i="15"/>
  <c r="F72" i="15"/>
  <c r="F71" i="15"/>
  <c r="F70" i="15"/>
  <c r="F69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K6" i="22"/>
  <c r="O6" i="18"/>
  <c r="G17" i="22"/>
  <c r="G16" i="22"/>
  <c r="G15" i="22"/>
  <c r="G14" i="22"/>
  <c r="G13" i="22"/>
  <c r="G12" i="22"/>
  <c r="G11" i="22"/>
  <c r="E17" i="22"/>
  <c r="D17" i="22"/>
  <c r="E16" i="22"/>
  <c r="E15" i="22"/>
  <c r="D15" i="22"/>
  <c r="E14" i="22"/>
  <c r="D14" i="22"/>
  <c r="E13" i="22"/>
  <c r="D13" i="22"/>
  <c r="E12" i="22"/>
  <c r="D12" i="22"/>
  <c r="E11" i="22"/>
  <c r="D11" i="22"/>
  <c r="O6" i="22"/>
  <c r="M8" i="15"/>
  <c r="F144" i="15"/>
  <c r="F143" i="15"/>
  <c r="F142" i="15"/>
  <c r="F141" i="15"/>
  <c r="F140" i="15"/>
  <c r="F139" i="15"/>
  <c r="F138" i="15"/>
  <c r="F137" i="15"/>
  <c r="F136" i="15"/>
  <c r="F135" i="15"/>
  <c r="F134" i="15"/>
  <c r="F133" i="15"/>
  <c r="Z144" i="21"/>
  <c r="W144" i="21"/>
  <c r="T144" i="21"/>
  <c r="Q144" i="21"/>
  <c r="N144" i="21"/>
  <c r="D144" i="21"/>
  <c r="Z143" i="21"/>
  <c r="W143" i="21"/>
  <c r="T143" i="21"/>
  <c r="Q143" i="21"/>
  <c r="N143" i="21"/>
  <c r="D143" i="21"/>
  <c r="Z142" i="21"/>
  <c r="W142" i="21"/>
  <c r="T142" i="21"/>
  <c r="Q142" i="21"/>
  <c r="N142" i="21"/>
  <c r="D142" i="21"/>
  <c r="Z141" i="21"/>
  <c r="W141" i="21"/>
  <c r="T141" i="21"/>
  <c r="Q141" i="21"/>
  <c r="N141" i="21"/>
  <c r="D141" i="21"/>
  <c r="Z140" i="21"/>
  <c r="W140" i="21"/>
  <c r="T140" i="21"/>
  <c r="Q140" i="21"/>
  <c r="N140" i="21"/>
  <c r="D140" i="21"/>
  <c r="Z139" i="21"/>
  <c r="W139" i="21"/>
  <c r="T139" i="21"/>
  <c r="Q139" i="21"/>
  <c r="N139" i="21"/>
  <c r="D139" i="21"/>
  <c r="Z138" i="21"/>
  <c r="W138" i="21"/>
  <c r="T138" i="21"/>
  <c r="Q138" i="21"/>
  <c r="N138" i="21"/>
  <c r="D138" i="21"/>
  <c r="Z137" i="21"/>
  <c r="W137" i="21"/>
  <c r="T137" i="21"/>
  <c r="Q137" i="21"/>
  <c r="N137" i="21"/>
  <c r="D137" i="21"/>
  <c r="Z136" i="21"/>
  <c r="W136" i="21"/>
  <c r="T136" i="21"/>
  <c r="Q136" i="21"/>
  <c r="N136" i="21"/>
  <c r="D136" i="21"/>
  <c r="Z135" i="21"/>
  <c r="W135" i="21"/>
  <c r="T135" i="21"/>
  <c r="Q135" i="21"/>
  <c r="N135" i="21"/>
  <c r="D135" i="21"/>
  <c r="Z134" i="21"/>
  <c r="W134" i="21"/>
  <c r="T134" i="21"/>
  <c r="Q134" i="21"/>
  <c r="N134" i="21"/>
  <c r="D134" i="21"/>
  <c r="Z133" i="21"/>
  <c r="W133" i="21"/>
  <c r="T133" i="21"/>
  <c r="Q133" i="21"/>
  <c r="N133" i="21"/>
  <c r="D133" i="21"/>
  <c r="W131" i="21"/>
  <c r="T131" i="21"/>
  <c r="Q131" i="21"/>
  <c r="N131" i="21"/>
  <c r="Z131" i="21" s="1"/>
  <c r="D131" i="21"/>
  <c r="E131" i="21" s="1"/>
  <c r="G131" i="21" s="1"/>
  <c r="W130" i="21"/>
  <c r="T130" i="21"/>
  <c r="Q130" i="21"/>
  <c r="N130" i="21"/>
  <c r="Z130" i="21" s="1"/>
  <c r="D130" i="21"/>
  <c r="E130" i="21" s="1"/>
  <c r="W129" i="21"/>
  <c r="T129" i="21"/>
  <c r="Q129" i="21"/>
  <c r="N129" i="21"/>
  <c r="Z129" i="21" s="1"/>
  <c r="D129" i="21"/>
  <c r="E129" i="21" s="1"/>
  <c r="G129" i="21" s="1"/>
  <c r="W128" i="21"/>
  <c r="T128" i="21"/>
  <c r="Q128" i="21"/>
  <c r="N128" i="21"/>
  <c r="Z128" i="21" s="1"/>
  <c r="D128" i="21"/>
  <c r="E128" i="21" s="1"/>
  <c r="W127" i="21"/>
  <c r="T127" i="21"/>
  <c r="Q127" i="21"/>
  <c r="N127" i="21"/>
  <c r="Z127" i="21" s="1"/>
  <c r="D127" i="21"/>
  <c r="E127" i="21" s="1"/>
  <c r="G127" i="21" s="1"/>
  <c r="W126" i="21"/>
  <c r="T126" i="21"/>
  <c r="Q126" i="21"/>
  <c r="N126" i="21"/>
  <c r="Z126" i="21" s="1"/>
  <c r="D126" i="21"/>
  <c r="E126" i="21" s="1"/>
  <c r="W125" i="21"/>
  <c r="T125" i="21"/>
  <c r="Q125" i="21"/>
  <c r="N125" i="21"/>
  <c r="Z125" i="21" s="1"/>
  <c r="G125" i="21"/>
  <c r="D125" i="21"/>
  <c r="E125" i="21" s="1"/>
  <c r="W124" i="21"/>
  <c r="T124" i="21"/>
  <c r="Q124" i="21"/>
  <c r="N124" i="21"/>
  <c r="Z124" i="21" s="1"/>
  <c r="D124" i="21"/>
  <c r="E124" i="21" s="1"/>
  <c r="W123" i="21"/>
  <c r="T123" i="21"/>
  <c r="Q123" i="21"/>
  <c r="N123" i="21"/>
  <c r="Z123" i="21" s="1"/>
  <c r="D123" i="21"/>
  <c r="E123" i="21" s="1"/>
  <c r="G123" i="21" s="1"/>
  <c r="W122" i="21"/>
  <c r="T122" i="21"/>
  <c r="Q122" i="21"/>
  <c r="N122" i="21"/>
  <c r="Z122" i="21" s="1"/>
  <c r="D122" i="21"/>
  <c r="E122" i="21" s="1"/>
  <c r="W121" i="21"/>
  <c r="T121" i="21"/>
  <c r="Q121" i="21"/>
  <c r="N121" i="21"/>
  <c r="Z121" i="21" s="1"/>
  <c r="D121" i="21"/>
  <c r="E121" i="21" s="1"/>
  <c r="G121" i="21" s="1"/>
  <c r="W120" i="21"/>
  <c r="T120" i="21"/>
  <c r="Q120" i="21"/>
  <c r="N120" i="21"/>
  <c r="Z120" i="21" s="1"/>
  <c r="D120" i="21"/>
  <c r="E120" i="21" s="1"/>
  <c r="W119" i="21"/>
  <c r="T119" i="21"/>
  <c r="Q119" i="21"/>
  <c r="N119" i="21"/>
  <c r="Z119" i="21" s="1"/>
  <c r="D119" i="21"/>
  <c r="E119" i="21" s="1"/>
  <c r="G119" i="21" s="1"/>
  <c r="W118" i="21"/>
  <c r="T118" i="21"/>
  <c r="Q118" i="21"/>
  <c r="N118" i="21"/>
  <c r="Z118" i="21" s="1"/>
  <c r="D118" i="21"/>
  <c r="E118" i="21" s="1"/>
  <c r="I118" i="21" s="1"/>
  <c r="W117" i="21"/>
  <c r="T117" i="21"/>
  <c r="Q117" i="21"/>
  <c r="N117" i="21"/>
  <c r="Z117" i="21" s="1"/>
  <c r="D117" i="21"/>
  <c r="E117" i="21" s="1"/>
  <c r="G117" i="21" s="1"/>
  <c r="W116" i="21"/>
  <c r="T116" i="21"/>
  <c r="Q116" i="21"/>
  <c r="N116" i="21"/>
  <c r="Z116" i="21" s="1"/>
  <c r="D116" i="21"/>
  <c r="E116" i="21" s="1"/>
  <c r="I116" i="21" s="1"/>
  <c r="W115" i="21"/>
  <c r="T115" i="21"/>
  <c r="Q115" i="21"/>
  <c r="N115" i="21"/>
  <c r="Z115" i="21" s="1"/>
  <c r="D115" i="21"/>
  <c r="E115" i="21" s="1"/>
  <c r="G115" i="21" s="1"/>
  <c r="W114" i="21"/>
  <c r="T114" i="21"/>
  <c r="Q114" i="21"/>
  <c r="N114" i="21"/>
  <c r="Z114" i="21" s="1"/>
  <c r="D114" i="21"/>
  <c r="E114" i="21" s="1"/>
  <c r="I114" i="21" s="1"/>
  <c r="W113" i="21"/>
  <c r="T113" i="21"/>
  <c r="Q113" i="21"/>
  <c r="N113" i="21"/>
  <c r="Z113" i="21" s="1"/>
  <c r="D113" i="21"/>
  <c r="E113" i="21" s="1"/>
  <c r="G113" i="21" s="1"/>
  <c r="W112" i="21"/>
  <c r="T112" i="21"/>
  <c r="Q112" i="21"/>
  <c r="N112" i="21"/>
  <c r="Z112" i="21" s="1"/>
  <c r="D112" i="21"/>
  <c r="E112" i="21" s="1"/>
  <c r="I112" i="21" s="1"/>
  <c r="W111" i="21"/>
  <c r="T111" i="21"/>
  <c r="Q111" i="21"/>
  <c r="N111" i="21"/>
  <c r="Z111" i="21" s="1"/>
  <c r="D111" i="21"/>
  <c r="E111" i="21" s="1"/>
  <c r="G111" i="21" s="1"/>
  <c r="W110" i="21"/>
  <c r="T110" i="21"/>
  <c r="Q110" i="21"/>
  <c r="N110" i="21"/>
  <c r="Z110" i="21" s="1"/>
  <c r="D110" i="21"/>
  <c r="E110" i="21" s="1"/>
  <c r="I110" i="21" s="1"/>
  <c r="W109" i="21"/>
  <c r="T109" i="21"/>
  <c r="Q109" i="21"/>
  <c r="N109" i="21"/>
  <c r="Z109" i="21" s="1"/>
  <c r="D109" i="21"/>
  <c r="E109" i="21" s="1"/>
  <c r="G109" i="21" s="1"/>
  <c r="W108" i="21"/>
  <c r="T108" i="21"/>
  <c r="Q108" i="21"/>
  <c r="N108" i="21"/>
  <c r="Z108" i="21" s="1"/>
  <c r="D108" i="21"/>
  <c r="E108" i="21" s="1"/>
  <c r="I108" i="21" s="1"/>
  <c r="W107" i="21"/>
  <c r="T107" i="21"/>
  <c r="Q107" i="21"/>
  <c r="N107" i="21"/>
  <c r="Z107" i="21" s="1"/>
  <c r="D107" i="21"/>
  <c r="E107" i="21" s="1"/>
  <c r="G107" i="21" s="1"/>
  <c r="W106" i="21"/>
  <c r="T106" i="21"/>
  <c r="Q106" i="21"/>
  <c r="N106" i="21"/>
  <c r="Z106" i="21" s="1"/>
  <c r="D106" i="21"/>
  <c r="E106" i="21" s="1"/>
  <c r="I106" i="21" s="1"/>
  <c r="W105" i="21"/>
  <c r="T105" i="21"/>
  <c r="Q105" i="21"/>
  <c r="N105" i="21"/>
  <c r="Z105" i="21" s="1"/>
  <c r="D105" i="21"/>
  <c r="E105" i="21" s="1"/>
  <c r="G105" i="21" s="1"/>
  <c r="W104" i="21"/>
  <c r="T104" i="21"/>
  <c r="Q104" i="21"/>
  <c r="N104" i="21"/>
  <c r="Z104" i="21" s="1"/>
  <c r="D104" i="21"/>
  <c r="E104" i="21" s="1"/>
  <c r="I104" i="21" s="1"/>
  <c r="W103" i="21"/>
  <c r="T103" i="21"/>
  <c r="Q103" i="21"/>
  <c r="N103" i="21"/>
  <c r="Z103" i="21" s="1"/>
  <c r="D103" i="21"/>
  <c r="E103" i="21" s="1"/>
  <c r="G103" i="21" s="1"/>
  <c r="W102" i="21"/>
  <c r="T102" i="21"/>
  <c r="Q102" i="21"/>
  <c r="N102" i="21"/>
  <c r="Z102" i="21" s="1"/>
  <c r="D102" i="21"/>
  <c r="E102" i="21" s="1"/>
  <c r="I102" i="21" s="1"/>
  <c r="W101" i="21"/>
  <c r="T101" i="21"/>
  <c r="Q101" i="21"/>
  <c r="N101" i="21"/>
  <c r="Z101" i="21" s="1"/>
  <c r="D101" i="21"/>
  <c r="E101" i="21" s="1"/>
  <c r="G101" i="21" s="1"/>
  <c r="W100" i="21"/>
  <c r="T100" i="21"/>
  <c r="Q100" i="21"/>
  <c r="N100" i="21"/>
  <c r="Z100" i="21" s="1"/>
  <c r="D100" i="21"/>
  <c r="E100" i="21" s="1"/>
  <c r="I100" i="21" s="1"/>
  <c r="W99" i="21"/>
  <c r="T99" i="21"/>
  <c r="Q99" i="21"/>
  <c r="N99" i="21"/>
  <c r="Z99" i="21" s="1"/>
  <c r="D99" i="21"/>
  <c r="E99" i="21" s="1"/>
  <c r="G99" i="21" s="1"/>
  <c r="W98" i="21"/>
  <c r="T98" i="21"/>
  <c r="Q98" i="21"/>
  <c r="N98" i="21"/>
  <c r="Z98" i="21" s="1"/>
  <c r="D98" i="21"/>
  <c r="E98" i="21" s="1"/>
  <c r="I98" i="21" s="1"/>
  <c r="W97" i="21"/>
  <c r="T97" i="21"/>
  <c r="Q97" i="21"/>
  <c r="N97" i="21"/>
  <c r="Z97" i="21" s="1"/>
  <c r="D97" i="21"/>
  <c r="E97" i="21" s="1"/>
  <c r="G97" i="21" s="1"/>
  <c r="W96" i="21"/>
  <c r="T96" i="21"/>
  <c r="Q96" i="21"/>
  <c r="N96" i="21"/>
  <c r="Z96" i="21" s="1"/>
  <c r="D96" i="21"/>
  <c r="E96" i="21" s="1"/>
  <c r="I96" i="21" s="1"/>
  <c r="W95" i="21"/>
  <c r="T95" i="21"/>
  <c r="Q95" i="21"/>
  <c r="N95" i="21"/>
  <c r="Z95" i="21" s="1"/>
  <c r="D95" i="21"/>
  <c r="E95" i="21" s="1"/>
  <c r="G95" i="21" s="1"/>
  <c r="W94" i="21"/>
  <c r="T94" i="21"/>
  <c r="Q94" i="21"/>
  <c r="N94" i="21"/>
  <c r="Z94" i="21" s="1"/>
  <c r="D94" i="21"/>
  <c r="E94" i="21" s="1"/>
  <c r="I94" i="21" s="1"/>
  <c r="W93" i="21"/>
  <c r="T93" i="21"/>
  <c r="Q93" i="21"/>
  <c r="N93" i="21"/>
  <c r="Z93" i="21" s="1"/>
  <c r="D93" i="21"/>
  <c r="E93" i="21" s="1"/>
  <c r="G93" i="21" s="1"/>
  <c r="W92" i="21"/>
  <c r="T92" i="21"/>
  <c r="Q92" i="21"/>
  <c r="N92" i="21"/>
  <c r="Z92" i="21" s="1"/>
  <c r="D92" i="21"/>
  <c r="E92" i="21" s="1"/>
  <c r="I92" i="21" s="1"/>
  <c r="W91" i="21"/>
  <c r="T91" i="21"/>
  <c r="Q91" i="21"/>
  <c r="N91" i="21"/>
  <c r="Z91" i="21" s="1"/>
  <c r="D91" i="21"/>
  <c r="E91" i="21" s="1"/>
  <c r="G91" i="21" s="1"/>
  <c r="W90" i="21"/>
  <c r="T90" i="21"/>
  <c r="Q90" i="21"/>
  <c r="N90" i="21"/>
  <c r="Z90" i="21" s="1"/>
  <c r="D90" i="21"/>
  <c r="E90" i="21" s="1"/>
  <c r="I90" i="21" s="1"/>
  <c r="W89" i="21"/>
  <c r="T89" i="21"/>
  <c r="Q89" i="21"/>
  <c r="N89" i="21"/>
  <c r="Z89" i="21" s="1"/>
  <c r="D89" i="21"/>
  <c r="E89" i="21" s="1"/>
  <c r="W88" i="21"/>
  <c r="T88" i="21"/>
  <c r="Q88" i="21"/>
  <c r="N88" i="21"/>
  <c r="Z88" i="21" s="1"/>
  <c r="D88" i="21"/>
  <c r="E88" i="21" s="1"/>
  <c r="W87" i="21"/>
  <c r="T87" i="21"/>
  <c r="Q87" i="21"/>
  <c r="N87" i="21"/>
  <c r="Z87" i="21" s="1"/>
  <c r="D87" i="21"/>
  <c r="E87" i="21" s="1"/>
  <c r="W86" i="21"/>
  <c r="T86" i="21"/>
  <c r="Q86" i="21"/>
  <c r="N86" i="21"/>
  <c r="Z86" i="21" s="1"/>
  <c r="D86" i="21"/>
  <c r="E86" i="21" s="1"/>
  <c r="W85" i="21"/>
  <c r="T85" i="21"/>
  <c r="Q85" i="21"/>
  <c r="N85" i="21"/>
  <c r="Z85" i="21" s="1"/>
  <c r="D85" i="21"/>
  <c r="E85" i="21" s="1"/>
  <c r="W84" i="21"/>
  <c r="T84" i="21"/>
  <c r="Q84" i="21"/>
  <c r="N84" i="21"/>
  <c r="Z84" i="21" s="1"/>
  <c r="D84" i="21"/>
  <c r="E84" i="21" s="1"/>
  <c r="W83" i="21"/>
  <c r="T83" i="21"/>
  <c r="Q83" i="21"/>
  <c r="N83" i="21"/>
  <c r="Z83" i="21" s="1"/>
  <c r="D83" i="21"/>
  <c r="E83" i="21" s="1"/>
  <c r="W82" i="21"/>
  <c r="T82" i="21"/>
  <c r="Q82" i="21"/>
  <c r="N82" i="21"/>
  <c r="Z82" i="21" s="1"/>
  <c r="D82" i="21"/>
  <c r="E82" i="21" s="1"/>
  <c r="W81" i="21"/>
  <c r="T81" i="21"/>
  <c r="Q81" i="21"/>
  <c r="N81" i="21"/>
  <c r="Z81" i="21" s="1"/>
  <c r="D81" i="21"/>
  <c r="E81" i="21" s="1"/>
  <c r="W80" i="21"/>
  <c r="T80" i="21"/>
  <c r="Q80" i="21"/>
  <c r="N80" i="21"/>
  <c r="Z80" i="21" s="1"/>
  <c r="D80" i="21"/>
  <c r="E80" i="21" s="1"/>
  <c r="W79" i="21"/>
  <c r="T79" i="21"/>
  <c r="Q79" i="21"/>
  <c r="N79" i="21"/>
  <c r="Z79" i="21" s="1"/>
  <c r="D79" i="21"/>
  <c r="E79" i="21" s="1"/>
  <c r="W78" i="21"/>
  <c r="T78" i="21"/>
  <c r="Q78" i="21"/>
  <c r="N78" i="21"/>
  <c r="Z78" i="21" s="1"/>
  <c r="D78" i="21"/>
  <c r="E78" i="21" s="1"/>
  <c r="W77" i="21"/>
  <c r="T77" i="21"/>
  <c r="Q77" i="21"/>
  <c r="N77" i="21"/>
  <c r="Z77" i="21" s="1"/>
  <c r="D77" i="21"/>
  <c r="E77" i="21" s="1"/>
  <c r="W76" i="21"/>
  <c r="T76" i="21"/>
  <c r="Q76" i="21"/>
  <c r="N76" i="21"/>
  <c r="Z76" i="21" s="1"/>
  <c r="D76" i="21"/>
  <c r="E76" i="21" s="1"/>
  <c r="W75" i="21"/>
  <c r="T75" i="21"/>
  <c r="Q75" i="21"/>
  <c r="N75" i="21"/>
  <c r="Z75" i="21" s="1"/>
  <c r="D75" i="21"/>
  <c r="E75" i="21" s="1"/>
  <c r="W74" i="21"/>
  <c r="T74" i="21"/>
  <c r="Q74" i="21"/>
  <c r="N74" i="21"/>
  <c r="Z74" i="21" s="1"/>
  <c r="D74" i="21"/>
  <c r="E74" i="21" s="1"/>
  <c r="W73" i="21"/>
  <c r="T73" i="21"/>
  <c r="Q73" i="21"/>
  <c r="N73" i="21"/>
  <c r="Z73" i="21" s="1"/>
  <c r="D73" i="21"/>
  <c r="E73" i="21" s="1"/>
  <c r="W72" i="21"/>
  <c r="T72" i="21"/>
  <c r="Q72" i="21"/>
  <c r="N72" i="21"/>
  <c r="Z72" i="21" s="1"/>
  <c r="D72" i="21"/>
  <c r="E72" i="21" s="1"/>
  <c r="W71" i="21"/>
  <c r="T71" i="21"/>
  <c r="Q71" i="21"/>
  <c r="N71" i="21"/>
  <c r="Z71" i="21" s="1"/>
  <c r="D71" i="21"/>
  <c r="E71" i="21" s="1"/>
  <c r="W70" i="21"/>
  <c r="T70" i="21"/>
  <c r="Q70" i="21"/>
  <c r="N70" i="21"/>
  <c r="Z70" i="21" s="1"/>
  <c r="D70" i="21"/>
  <c r="E70" i="21" s="1"/>
  <c r="W69" i="21"/>
  <c r="T69" i="21"/>
  <c r="Q69" i="21"/>
  <c r="N69" i="21"/>
  <c r="Z69" i="21" s="1"/>
  <c r="D69" i="21"/>
  <c r="E69" i="21" s="1"/>
  <c r="W68" i="21"/>
  <c r="T68" i="21"/>
  <c r="Q68" i="21"/>
  <c r="N68" i="21"/>
  <c r="Z68" i="21" s="1"/>
  <c r="D68" i="21"/>
  <c r="E68" i="21" s="1"/>
  <c r="W67" i="21"/>
  <c r="T67" i="21"/>
  <c r="Q67" i="21"/>
  <c r="N67" i="21"/>
  <c r="Z67" i="21" s="1"/>
  <c r="D67" i="21"/>
  <c r="E67" i="21" s="1"/>
  <c r="W66" i="21"/>
  <c r="T66" i="21"/>
  <c r="Q66" i="21"/>
  <c r="N66" i="21"/>
  <c r="Z66" i="21" s="1"/>
  <c r="D66" i="21"/>
  <c r="E66" i="21" s="1"/>
  <c r="W65" i="21"/>
  <c r="T65" i="21"/>
  <c r="Q65" i="21"/>
  <c r="N65" i="21"/>
  <c r="Z65" i="21" s="1"/>
  <c r="D65" i="21"/>
  <c r="E65" i="21" s="1"/>
  <c r="W64" i="21"/>
  <c r="T64" i="21"/>
  <c r="Q64" i="21"/>
  <c r="N64" i="21"/>
  <c r="Z64" i="21" s="1"/>
  <c r="D64" i="21"/>
  <c r="E64" i="21" s="1"/>
  <c r="W63" i="21"/>
  <c r="T63" i="21"/>
  <c r="Q63" i="21"/>
  <c r="N63" i="21"/>
  <c r="Z63" i="21" s="1"/>
  <c r="D63" i="21"/>
  <c r="E63" i="21" s="1"/>
  <c r="W62" i="21"/>
  <c r="T62" i="21"/>
  <c r="Q62" i="21"/>
  <c r="N62" i="21"/>
  <c r="Z62" i="21" s="1"/>
  <c r="D62" i="21"/>
  <c r="E62" i="21" s="1"/>
  <c r="W61" i="21"/>
  <c r="T61" i="21"/>
  <c r="Q61" i="21"/>
  <c r="N61" i="21"/>
  <c r="Z61" i="21" s="1"/>
  <c r="D61" i="21"/>
  <c r="E61" i="21" s="1"/>
  <c r="W60" i="21"/>
  <c r="T60" i="21"/>
  <c r="Q60" i="21"/>
  <c r="N60" i="21"/>
  <c r="Z60" i="21" s="1"/>
  <c r="D60" i="21"/>
  <c r="E60" i="21" s="1"/>
  <c r="W59" i="21"/>
  <c r="T59" i="21"/>
  <c r="Q59" i="21"/>
  <c r="N59" i="21"/>
  <c r="Z59" i="21" s="1"/>
  <c r="D59" i="21"/>
  <c r="E59" i="21" s="1"/>
  <c r="W58" i="21"/>
  <c r="T58" i="21"/>
  <c r="Q58" i="21"/>
  <c r="N58" i="21"/>
  <c r="Z58" i="21" s="1"/>
  <c r="D58" i="21"/>
  <c r="E58" i="21" s="1"/>
  <c r="W57" i="21"/>
  <c r="T57" i="21"/>
  <c r="Q57" i="21"/>
  <c r="N57" i="21"/>
  <c r="Z57" i="21" s="1"/>
  <c r="D57" i="21"/>
  <c r="E57" i="21" s="1"/>
  <c r="W56" i="21"/>
  <c r="T56" i="21"/>
  <c r="Q56" i="21"/>
  <c r="N56" i="21"/>
  <c r="Z56" i="21" s="1"/>
  <c r="D56" i="21"/>
  <c r="E56" i="21" s="1"/>
  <c r="W55" i="21"/>
  <c r="T55" i="21"/>
  <c r="Q55" i="21"/>
  <c r="N55" i="21"/>
  <c r="Z55" i="21" s="1"/>
  <c r="D55" i="21"/>
  <c r="E55" i="21" s="1"/>
  <c r="W54" i="21"/>
  <c r="T54" i="21"/>
  <c r="Q54" i="21"/>
  <c r="N54" i="21"/>
  <c r="Z54" i="21" s="1"/>
  <c r="D54" i="21"/>
  <c r="E54" i="21" s="1"/>
  <c r="W53" i="21"/>
  <c r="T53" i="21"/>
  <c r="Q53" i="21"/>
  <c r="N53" i="21"/>
  <c r="Z53" i="21" s="1"/>
  <c r="D53" i="21"/>
  <c r="E53" i="21" s="1"/>
  <c r="W52" i="21"/>
  <c r="T52" i="21"/>
  <c r="Q52" i="21"/>
  <c r="N52" i="21"/>
  <c r="Z52" i="21" s="1"/>
  <c r="D52" i="21"/>
  <c r="E52" i="21" s="1"/>
  <c r="W51" i="21"/>
  <c r="T51" i="21"/>
  <c r="Q51" i="21"/>
  <c r="N51" i="21"/>
  <c r="Z51" i="21" s="1"/>
  <c r="D51" i="21"/>
  <c r="E51" i="21" s="1"/>
  <c r="W50" i="21"/>
  <c r="T50" i="21"/>
  <c r="Q50" i="21"/>
  <c r="N50" i="21"/>
  <c r="Z50" i="21" s="1"/>
  <c r="D50" i="21"/>
  <c r="E50" i="21" s="1"/>
  <c r="W49" i="21"/>
  <c r="T49" i="21"/>
  <c r="Q49" i="21"/>
  <c r="N49" i="21"/>
  <c r="Z49" i="21" s="1"/>
  <c r="D49" i="21"/>
  <c r="E49" i="21" s="1"/>
  <c r="W48" i="21"/>
  <c r="T48" i="21"/>
  <c r="Q48" i="21"/>
  <c r="N48" i="21"/>
  <c r="Z48" i="21" s="1"/>
  <c r="D48" i="21"/>
  <c r="E48" i="21" s="1"/>
  <c r="W47" i="21"/>
  <c r="T47" i="21"/>
  <c r="Q47" i="21"/>
  <c r="N47" i="21"/>
  <c r="Z47" i="21" s="1"/>
  <c r="D47" i="21"/>
  <c r="E47" i="21" s="1"/>
  <c r="W46" i="21"/>
  <c r="T46" i="21"/>
  <c r="Q46" i="21"/>
  <c r="N46" i="21"/>
  <c r="Z46" i="21" s="1"/>
  <c r="D46" i="21"/>
  <c r="E46" i="21" s="1"/>
  <c r="W45" i="21"/>
  <c r="T45" i="21"/>
  <c r="Q45" i="21"/>
  <c r="N45" i="21"/>
  <c r="Z45" i="21" s="1"/>
  <c r="D45" i="21"/>
  <c r="E45" i="21" s="1"/>
  <c r="W44" i="21"/>
  <c r="T44" i="21"/>
  <c r="Q44" i="21"/>
  <c r="N44" i="21"/>
  <c r="Z44" i="21" s="1"/>
  <c r="D44" i="21"/>
  <c r="E44" i="21" s="1"/>
  <c r="W43" i="21"/>
  <c r="T43" i="21"/>
  <c r="Q43" i="21"/>
  <c r="N43" i="21"/>
  <c r="Z43" i="21" s="1"/>
  <c r="D43" i="21"/>
  <c r="E43" i="21" s="1"/>
  <c r="W42" i="21"/>
  <c r="T42" i="21"/>
  <c r="Q42" i="21"/>
  <c r="N42" i="21"/>
  <c r="Z42" i="21" s="1"/>
  <c r="D42" i="21"/>
  <c r="E42" i="21" s="1"/>
  <c r="W41" i="21"/>
  <c r="T41" i="21"/>
  <c r="Q41" i="21"/>
  <c r="N41" i="21"/>
  <c r="Z41" i="21" s="1"/>
  <c r="D41" i="21"/>
  <c r="E41" i="21" s="1"/>
  <c r="W40" i="21"/>
  <c r="T40" i="21"/>
  <c r="Q40" i="21"/>
  <c r="N40" i="21"/>
  <c r="Z40" i="21" s="1"/>
  <c r="D40" i="21"/>
  <c r="E40" i="21" s="1"/>
  <c r="W39" i="21"/>
  <c r="T39" i="21"/>
  <c r="Q39" i="21"/>
  <c r="N39" i="21"/>
  <c r="Z39" i="21" s="1"/>
  <c r="D39" i="21"/>
  <c r="E39" i="21" s="1"/>
  <c r="W38" i="21"/>
  <c r="T38" i="21"/>
  <c r="Q38" i="21"/>
  <c r="N38" i="21"/>
  <c r="Z38" i="21" s="1"/>
  <c r="D38" i="21"/>
  <c r="E38" i="21" s="1"/>
  <c r="W37" i="21"/>
  <c r="T37" i="21"/>
  <c r="Q37" i="21"/>
  <c r="N37" i="21"/>
  <c r="Z37" i="21" s="1"/>
  <c r="D37" i="21"/>
  <c r="E37" i="21" s="1"/>
  <c r="W36" i="21"/>
  <c r="T36" i="21"/>
  <c r="Q36" i="21"/>
  <c r="N36" i="21"/>
  <c r="Z36" i="21" s="1"/>
  <c r="D36" i="21"/>
  <c r="E36" i="21" s="1"/>
  <c r="W35" i="21"/>
  <c r="T35" i="21"/>
  <c r="Q35" i="21"/>
  <c r="N35" i="21"/>
  <c r="Z35" i="21" s="1"/>
  <c r="D35" i="21"/>
  <c r="E35" i="21" s="1"/>
  <c r="W34" i="21"/>
  <c r="T34" i="21"/>
  <c r="Q34" i="21"/>
  <c r="N34" i="21"/>
  <c r="Z34" i="21" s="1"/>
  <c r="D34" i="21"/>
  <c r="E34" i="21" s="1"/>
  <c r="W33" i="21"/>
  <c r="T33" i="21"/>
  <c r="Q33" i="21"/>
  <c r="N33" i="21"/>
  <c r="Z33" i="21" s="1"/>
  <c r="D33" i="21"/>
  <c r="E33" i="21" s="1"/>
  <c r="W32" i="21"/>
  <c r="T32" i="21"/>
  <c r="Q32" i="21"/>
  <c r="N32" i="21"/>
  <c r="Z32" i="21" s="1"/>
  <c r="D32" i="21"/>
  <c r="E32" i="21" s="1"/>
  <c r="W31" i="21"/>
  <c r="T31" i="21"/>
  <c r="Q31" i="21"/>
  <c r="N31" i="21"/>
  <c r="Z31" i="21" s="1"/>
  <c r="D31" i="21"/>
  <c r="E31" i="21" s="1"/>
  <c r="W30" i="21"/>
  <c r="T30" i="21"/>
  <c r="Q30" i="21"/>
  <c r="N30" i="21"/>
  <c r="Z30" i="21" s="1"/>
  <c r="D30" i="21"/>
  <c r="E30" i="21" s="1"/>
  <c r="W29" i="21"/>
  <c r="T29" i="21"/>
  <c r="Q29" i="21"/>
  <c r="N29" i="21"/>
  <c r="Z29" i="21" s="1"/>
  <c r="D29" i="21"/>
  <c r="E29" i="21" s="1"/>
  <c r="W28" i="21"/>
  <c r="T28" i="21"/>
  <c r="Q28" i="21"/>
  <c r="N28" i="21"/>
  <c r="Z28" i="21" s="1"/>
  <c r="D28" i="21"/>
  <c r="E28" i="21" s="1"/>
  <c r="W27" i="21"/>
  <c r="T27" i="21"/>
  <c r="Q27" i="21"/>
  <c r="N27" i="21"/>
  <c r="Z27" i="21" s="1"/>
  <c r="D27" i="21"/>
  <c r="E27" i="21" s="1"/>
  <c r="W26" i="21"/>
  <c r="T26" i="21"/>
  <c r="Q26" i="21"/>
  <c r="N26" i="21"/>
  <c r="Z26" i="21" s="1"/>
  <c r="D26" i="21"/>
  <c r="E26" i="21" s="1"/>
  <c r="I26" i="21" s="1"/>
  <c r="W25" i="21"/>
  <c r="T25" i="21"/>
  <c r="Q25" i="21"/>
  <c r="N25" i="21"/>
  <c r="Z25" i="21" s="1"/>
  <c r="D25" i="21"/>
  <c r="E25" i="21" s="1"/>
  <c r="I25" i="21" s="1"/>
  <c r="W24" i="21"/>
  <c r="T24" i="21"/>
  <c r="Q24" i="21"/>
  <c r="N24" i="21"/>
  <c r="Z24" i="21" s="1"/>
  <c r="D24" i="21"/>
  <c r="E24" i="21" s="1"/>
  <c r="I24" i="21" s="1"/>
  <c r="W23" i="21"/>
  <c r="T23" i="21"/>
  <c r="Q23" i="21"/>
  <c r="N23" i="21"/>
  <c r="Z23" i="21" s="1"/>
  <c r="D23" i="21"/>
  <c r="E23" i="21" s="1"/>
  <c r="I23" i="21" s="1"/>
  <c r="W22" i="21"/>
  <c r="T22" i="21"/>
  <c r="Q22" i="21"/>
  <c r="N22" i="21"/>
  <c r="Z22" i="21" s="1"/>
  <c r="D22" i="21"/>
  <c r="E22" i="21" s="1"/>
  <c r="I22" i="21" s="1"/>
  <c r="W21" i="21"/>
  <c r="T21" i="21"/>
  <c r="Q21" i="21"/>
  <c r="N21" i="21"/>
  <c r="Z21" i="21" s="1"/>
  <c r="D21" i="21"/>
  <c r="E21" i="21" s="1"/>
  <c r="I21" i="21" s="1"/>
  <c r="W20" i="21"/>
  <c r="T20" i="21"/>
  <c r="Q20" i="21"/>
  <c r="N20" i="21"/>
  <c r="Z20" i="21" s="1"/>
  <c r="D20" i="21"/>
  <c r="E20" i="21" s="1"/>
  <c r="I20" i="21" s="1"/>
  <c r="W19" i="21"/>
  <c r="T19" i="21"/>
  <c r="Q19" i="21"/>
  <c r="N19" i="21"/>
  <c r="Z19" i="21" s="1"/>
  <c r="D19" i="21"/>
  <c r="E19" i="21" s="1"/>
  <c r="I19" i="21" s="1"/>
  <c r="W18" i="21"/>
  <c r="T18" i="21"/>
  <c r="Q18" i="21"/>
  <c r="N18" i="21"/>
  <c r="Z18" i="21" s="1"/>
  <c r="D18" i="21"/>
  <c r="E18" i="21" s="1"/>
  <c r="I18" i="21" s="1"/>
  <c r="W17" i="21"/>
  <c r="T17" i="21"/>
  <c r="Q17" i="21"/>
  <c r="N17" i="21"/>
  <c r="Z17" i="21" s="1"/>
  <c r="D17" i="21"/>
  <c r="E17" i="21" s="1"/>
  <c r="I17" i="21" s="1"/>
  <c r="W16" i="21"/>
  <c r="T16" i="21"/>
  <c r="Q16" i="21"/>
  <c r="N16" i="21"/>
  <c r="Z16" i="21" s="1"/>
  <c r="D16" i="21"/>
  <c r="E16" i="21" s="1"/>
  <c r="I16" i="21" s="1"/>
  <c r="W15" i="21"/>
  <c r="T15" i="21"/>
  <c r="Q15" i="21"/>
  <c r="N15" i="21"/>
  <c r="Z15" i="21" s="1"/>
  <c r="D15" i="21"/>
  <c r="E15" i="21" s="1"/>
  <c r="I15" i="21" s="1"/>
  <c r="W14" i="21"/>
  <c r="T14" i="21"/>
  <c r="Q14" i="21"/>
  <c r="N14" i="21"/>
  <c r="Z14" i="21" s="1"/>
  <c r="D14" i="21"/>
  <c r="E14" i="21" s="1"/>
  <c r="I14" i="21" s="1"/>
  <c r="W13" i="21"/>
  <c r="T13" i="21"/>
  <c r="Q13" i="21"/>
  <c r="N13" i="21"/>
  <c r="Z13" i="21" s="1"/>
  <c r="D13" i="21"/>
  <c r="E13" i="21" s="1"/>
  <c r="I13" i="21" s="1"/>
  <c r="W12" i="21"/>
  <c r="T12" i="21"/>
  <c r="Q12" i="21"/>
  <c r="N12" i="21"/>
  <c r="Z12" i="21" s="1"/>
  <c r="D12" i="21"/>
  <c r="E12" i="21" s="1"/>
  <c r="I12" i="21" s="1"/>
  <c r="V8" i="21"/>
  <c r="M7" i="20"/>
  <c r="F135" i="20"/>
  <c r="F136" i="20"/>
  <c r="F137" i="20"/>
  <c r="F138" i="20"/>
  <c r="F139" i="20"/>
  <c r="F140" i="20"/>
  <c r="F141" i="20"/>
  <c r="F142" i="20"/>
  <c r="F143" i="20"/>
  <c r="F144" i="20"/>
  <c r="F134" i="20"/>
  <c r="F133" i="20"/>
  <c r="F130" i="20"/>
  <c r="F129" i="20"/>
  <c r="F128" i="20"/>
  <c r="F127" i="20"/>
  <c r="F126" i="20"/>
  <c r="F125" i="20"/>
  <c r="F124" i="20"/>
  <c r="F123" i="20"/>
  <c r="F122" i="20"/>
  <c r="F121" i="20"/>
  <c r="F120" i="20"/>
  <c r="F119" i="20"/>
  <c r="F118" i="20"/>
  <c r="F117" i="20"/>
  <c r="F116" i="20"/>
  <c r="F115" i="20"/>
  <c r="F114" i="20"/>
  <c r="F113" i="20"/>
  <c r="F112" i="20"/>
  <c r="F111" i="20"/>
  <c r="F110" i="20"/>
  <c r="F109" i="20"/>
  <c r="F108" i="20"/>
  <c r="F107" i="20"/>
  <c r="F106" i="20"/>
  <c r="F105" i="20"/>
  <c r="F104" i="20"/>
  <c r="F103" i="20"/>
  <c r="F102" i="20"/>
  <c r="F101" i="20"/>
  <c r="F100" i="20"/>
  <c r="F99" i="20"/>
  <c r="F98" i="20"/>
  <c r="F97" i="20"/>
  <c r="F96" i="20"/>
  <c r="F95" i="20"/>
  <c r="F94" i="20"/>
  <c r="F93" i="20"/>
  <c r="F92" i="20"/>
  <c r="F91" i="20"/>
  <c r="F90" i="20"/>
  <c r="F89" i="20"/>
  <c r="F88" i="20"/>
  <c r="F87" i="20"/>
  <c r="F86" i="20"/>
  <c r="F85" i="20"/>
  <c r="F84" i="20"/>
  <c r="F83" i="20"/>
  <c r="F82" i="20"/>
  <c r="F81" i="20"/>
  <c r="F80" i="20"/>
  <c r="F79" i="20"/>
  <c r="F78" i="20"/>
  <c r="F77" i="20"/>
  <c r="F76" i="20"/>
  <c r="F75" i="20"/>
  <c r="F74" i="20"/>
  <c r="F73" i="20"/>
  <c r="F72" i="20"/>
  <c r="F71" i="20"/>
  <c r="F70" i="20"/>
  <c r="F69" i="20"/>
  <c r="F68" i="20"/>
  <c r="F67" i="20"/>
  <c r="F66" i="20"/>
  <c r="F65" i="20"/>
  <c r="F64" i="20"/>
  <c r="F63" i="20"/>
  <c r="F62" i="20"/>
  <c r="F61" i="20"/>
  <c r="F60" i="20"/>
  <c r="F59" i="20"/>
  <c r="F58" i="20"/>
  <c r="F57" i="20"/>
  <c r="F56" i="20"/>
  <c r="F55" i="20"/>
  <c r="F54" i="20"/>
  <c r="F53" i="20"/>
  <c r="F52" i="20"/>
  <c r="F51" i="20"/>
  <c r="F50" i="20"/>
  <c r="F49" i="20"/>
  <c r="F48" i="20"/>
  <c r="F47" i="20"/>
  <c r="F46" i="20"/>
  <c r="F45" i="20"/>
  <c r="F44" i="20"/>
  <c r="F43" i="20"/>
  <c r="F42" i="20"/>
  <c r="F41" i="20"/>
  <c r="F40" i="20"/>
  <c r="F39" i="20"/>
  <c r="F38" i="20"/>
  <c r="F37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M7" i="19"/>
  <c r="F145" i="19"/>
  <c r="F144" i="19"/>
  <c r="F143" i="19"/>
  <c r="F142" i="19"/>
  <c r="F141" i="19"/>
  <c r="F140" i="19"/>
  <c r="F139" i="19"/>
  <c r="F138" i="19"/>
  <c r="F137" i="19"/>
  <c r="F136" i="19"/>
  <c r="F135" i="19"/>
  <c r="F134" i="19"/>
  <c r="F11" i="19"/>
  <c r="F130" i="19"/>
  <c r="F129" i="19"/>
  <c r="F128" i="19"/>
  <c r="F127" i="19"/>
  <c r="F126" i="19"/>
  <c r="F125" i="19"/>
  <c r="F124" i="19"/>
  <c r="F123" i="19"/>
  <c r="F122" i="19"/>
  <c r="F121" i="19"/>
  <c r="F120" i="19"/>
  <c r="F119" i="19"/>
  <c r="F118" i="19"/>
  <c r="F117" i="19"/>
  <c r="F116" i="19"/>
  <c r="F115" i="19"/>
  <c r="F114" i="19"/>
  <c r="F113" i="19"/>
  <c r="F112" i="19"/>
  <c r="F111" i="19"/>
  <c r="F110" i="19"/>
  <c r="F109" i="19"/>
  <c r="F108" i="19"/>
  <c r="F107" i="19"/>
  <c r="F106" i="19"/>
  <c r="F105" i="19"/>
  <c r="F104" i="19"/>
  <c r="F103" i="19"/>
  <c r="F102" i="19"/>
  <c r="F101" i="19"/>
  <c r="F100" i="19"/>
  <c r="F99" i="19"/>
  <c r="F98" i="19"/>
  <c r="F97" i="19"/>
  <c r="F96" i="19"/>
  <c r="F95" i="19"/>
  <c r="F94" i="19"/>
  <c r="F93" i="19"/>
  <c r="F92" i="19"/>
  <c r="F91" i="19"/>
  <c r="F90" i="19"/>
  <c r="F89" i="19"/>
  <c r="F88" i="19"/>
  <c r="F87" i="19"/>
  <c r="F86" i="19"/>
  <c r="F85" i="19"/>
  <c r="F84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Y144" i="20"/>
  <c r="V144" i="20"/>
  <c r="S144" i="20"/>
  <c r="P144" i="20"/>
  <c r="M144" i="20"/>
  <c r="D144" i="20"/>
  <c r="C144" i="20"/>
  <c r="E144" i="20" s="1"/>
  <c r="Y143" i="20"/>
  <c r="V143" i="20"/>
  <c r="S143" i="20"/>
  <c r="P143" i="20"/>
  <c r="M143" i="20"/>
  <c r="D143" i="20"/>
  <c r="C143" i="20"/>
  <c r="E143" i="20" s="1"/>
  <c r="G143" i="20" s="1"/>
  <c r="Y142" i="20"/>
  <c r="V142" i="20"/>
  <c r="S142" i="20"/>
  <c r="P142" i="20"/>
  <c r="M142" i="20"/>
  <c r="D142" i="20"/>
  <c r="C142" i="20"/>
  <c r="E142" i="20" s="1"/>
  <c r="Y141" i="20"/>
  <c r="V141" i="20"/>
  <c r="S141" i="20"/>
  <c r="P141" i="20"/>
  <c r="M141" i="20"/>
  <c r="D141" i="20"/>
  <c r="C141" i="20"/>
  <c r="E141" i="20" s="1"/>
  <c r="G141" i="20" s="1"/>
  <c r="Y140" i="20"/>
  <c r="V140" i="20"/>
  <c r="S140" i="20"/>
  <c r="P140" i="20"/>
  <c r="M140" i="20"/>
  <c r="D140" i="20"/>
  <c r="C140" i="20"/>
  <c r="E140" i="20" s="1"/>
  <c r="Y139" i="20"/>
  <c r="V139" i="20"/>
  <c r="S139" i="20"/>
  <c r="P139" i="20"/>
  <c r="M139" i="20"/>
  <c r="D139" i="20"/>
  <c r="C139" i="20"/>
  <c r="E139" i="20" s="1"/>
  <c r="G139" i="20" s="1"/>
  <c r="Y138" i="20"/>
  <c r="V138" i="20"/>
  <c r="S138" i="20"/>
  <c r="P138" i="20"/>
  <c r="M138" i="20"/>
  <c r="D138" i="20"/>
  <c r="C138" i="20"/>
  <c r="E138" i="20" s="1"/>
  <c r="Y137" i="20"/>
  <c r="V137" i="20"/>
  <c r="S137" i="20"/>
  <c r="P137" i="20"/>
  <c r="M137" i="20"/>
  <c r="D137" i="20"/>
  <c r="C137" i="20"/>
  <c r="Y136" i="20"/>
  <c r="V136" i="20"/>
  <c r="S136" i="20"/>
  <c r="P136" i="20"/>
  <c r="M136" i="20"/>
  <c r="D136" i="20"/>
  <c r="C136" i="20"/>
  <c r="Y135" i="20"/>
  <c r="V135" i="20"/>
  <c r="S135" i="20"/>
  <c r="P135" i="20"/>
  <c r="M135" i="20"/>
  <c r="D135" i="20"/>
  <c r="C135" i="20"/>
  <c r="Y134" i="20"/>
  <c r="V134" i="20"/>
  <c r="S134" i="20"/>
  <c r="P134" i="20"/>
  <c r="M134" i="20"/>
  <c r="D134" i="20"/>
  <c r="C134" i="20"/>
  <c r="Y133" i="20"/>
  <c r="V133" i="20"/>
  <c r="S133" i="20"/>
  <c r="P133" i="20"/>
  <c r="M133" i="20"/>
  <c r="D133" i="20"/>
  <c r="C133" i="20"/>
  <c r="D130" i="20"/>
  <c r="E130" i="20" s="1"/>
  <c r="D129" i="20"/>
  <c r="E129" i="20" s="1"/>
  <c r="G129" i="20" s="1"/>
  <c r="H129" i="20" s="1"/>
  <c r="D128" i="20"/>
  <c r="E128" i="20" s="1"/>
  <c r="D127" i="20"/>
  <c r="E127" i="20" s="1"/>
  <c r="G127" i="20" s="1"/>
  <c r="D126" i="20"/>
  <c r="E126" i="20" s="1"/>
  <c r="E125" i="20"/>
  <c r="G125" i="20" s="1"/>
  <c r="D125" i="20"/>
  <c r="D124" i="20"/>
  <c r="E124" i="20" s="1"/>
  <c r="D123" i="20"/>
  <c r="E123" i="20" s="1"/>
  <c r="D122" i="20"/>
  <c r="E122" i="20" s="1"/>
  <c r="D121" i="20"/>
  <c r="E121" i="20" s="1"/>
  <c r="D120" i="20"/>
  <c r="E120" i="20" s="1"/>
  <c r="G120" i="20" s="1"/>
  <c r="H120" i="20" s="1"/>
  <c r="D119" i="20"/>
  <c r="E119" i="20" s="1"/>
  <c r="D118" i="20"/>
  <c r="E118" i="20" s="1"/>
  <c r="G118" i="20" s="1"/>
  <c r="H118" i="20" s="1"/>
  <c r="D117" i="20"/>
  <c r="E117" i="20" s="1"/>
  <c r="E116" i="20"/>
  <c r="G116" i="20" s="1"/>
  <c r="H116" i="20" s="1"/>
  <c r="D116" i="20"/>
  <c r="D115" i="20"/>
  <c r="E115" i="20" s="1"/>
  <c r="D114" i="20"/>
  <c r="E114" i="20" s="1"/>
  <c r="D113" i="20"/>
  <c r="E113" i="20" s="1"/>
  <c r="D112" i="20"/>
  <c r="E112" i="20" s="1"/>
  <c r="G112" i="20" s="1"/>
  <c r="H112" i="20" s="1"/>
  <c r="D111" i="20"/>
  <c r="E111" i="20" s="1"/>
  <c r="D110" i="20"/>
  <c r="E110" i="20" s="1"/>
  <c r="G110" i="20" s="1"/>
  <c r="H110" i="20" s="1"/>
  <c r="D109" i="20"/>
  <c r="E109" i="20" s="1"/>
  <c r="D108" i="20"/>
  <c r="E108" i="20" s="1"/>
  <c r="G108" i="20" s="1"/>
  <c r="H108" i="20" s="1"/>
  <c r="D107" i="20"/>
  <c r="E107" i="20" s="1"/>
  <c r="D106" i="20"/>
  <c r="E106" i="20" s="1"/>
  <c r="D105" i="20"/>
  <c r="E105" i="20" s="1"/>
  <c r="D104" i="20"/>
  <c r="E104" i="20" s="1"/>
  <c r="G104" i="20" s="1"/>
  <c r="H104" i="20" s="1"/>
  <c r="D103" i="20"/>
  <c r="E103" i="20" s="1"/>
  <c r="D102" i="20"/>
  <c r="E102" i="20" s="1"/>
  <c r="G102" i="20" s="1"/>
  <c r="H102" i="20" s="1"/>
  <c r="D101" i="20"/>
  <c r="E101" i="20" s="1"/>
  <c r="G100" i="20"/>
  <c r="D100" i="20"/>
  <c r="E100" i="20" s="1"/>
  <c r="E99" i="20"/>
  <c r="G99" i="20" s="1"/>
  <c r="D99" i="20"/>
  <c r="G98" i="20"/>
  <c r="D98" i="20"/>
  <c r="E98" i="20" s="1"/>
  <c r="E97" i="20"/>
  <c r="G97" i="20" s="1"/>
  <c r="D97" i="20"/>
  <c r="G96" i="20"/>
  <c r="D96" i="20"/>
  <c r="E96" i="20" s="1"/>
  <c r="E95" i="20"/>
  <c r="G95" i="20" s="1"/>
  <c r="D95" i="20"/>
  <c r="G94" i="20"/>
  <c r="D94" i="20"/>
  <c r="E94" i="20" s="1"/>
  <c r="E93" i="20"/>
  <c r="G93" i="20" s="1"/>
  <c r="D93" i="20"/>
  <c r="G92" i="20"/>
  <c r="D92" i="20"/>
  <c r="E92" i="20" s="1"/>
  <c r="E91" i="20"/>
  <c r="G91" i="20" s="1"/>
  <c r="D91" i="20"/>
  <c r="G90" i="20"/>
  <c r="D90" i="20"/>
  <c r="E90" i="20" s="1"/>
  <c r="E89" i="20"/>
  <c r="G89" i="20" s="1"/>
  <c r="D89" i="20"/>
  <c r="G88" i="20"/>
  <c r="D88" i="20"/>
  <c r="E88" i="20" s="1"/>
  <c r="E87" i="20"/>
  <c r="G87" i="20" s="1"/>
  <c r="D87" i="20"/>
  <c r="G86" i="20"/>
  <c r="D86" i="20"/>
  <c r="E86" i="20" s="1"/>
  <c r="E85" i="20"/>
  <c r="G85" i="20" s="1"/>
  <c r="D85" i="20"/>
  <c r="G84" i="20"/>
  <c r="D84" i="20"/>
  <c r="E84" i="20" s="1"/>
  <c r="E83" i="20"/>
  <c r="G83" i="20" s="1"/>
  <c r="D83" i="20"/>
  <c r="G82" i="20"/>
  <c r="D82" i="20"/>
  <c r="E82" i="20" s="1"/>
  <c r="E81" i="20"/>
  <c r="G81" i="20" s="1"/>
  <c r="D81" i="20"/>
  <c r="G80" i="20"/>
  <c r="D80" i="20"/>
  <c r="E80" i="20" s="1"/>
  <c r="E79" i="20"/>
  <c r="G79" i="20" s="1"/>
  <c r="D79" i="20"/>
  <c r="G78" i="20"/>
  <c r="D78" i="20"/>
  <c r="E78" i="20" s="1"/>
  <c r="E77" i="20"/>
  <c r="G77" i="20" s="1"/>
  <c r="D77" i="20"/>
  <c r="G76" i="20"/>
  <c r="D76" i="20"/>
  <c r="E76" i="20" s="1"/>
  <c r="E75" i="20"/>
  <c r="G75" i="20" s="1"/>
  <c r="D75" i="20"/>
  <c r="G74" i="20"/>
  <c r="D74" i="20"/>
  <c r="E74" i="20" s="1"/>
  <c r="E73" i="20"/>
  <c r="G73" i="20" s="1"/>
  <c r="D73" i="20"/>
  <c r="G72" i="20"/>
  <c r="D72" i="20"/>
  <c r="E72" i="20" s="1"/>
  <c r="E71" i="20"/>
  <c r="G71" i="20" s="1"/>
  <c r="D71" i="20"/>
  <c r="G70" i="20"/>
  <c r="D70" i="20"/>
  <c r="E70" i="20" s="1"/>
  <c r="E69" i="20"/>
  <c r="G69" i="20" s="1"/>
  <c r="D69" i="20"/>
  <c r="G68" i="20"/>
  <c r="D68" i="20"/>
  <c r="E68" i="20" s="1"/>
  <c r="E67" i="20"/>
  <c r="G67" i="20" s="1"/>
  <c r="D67" i="20"/>
  <c r="G66" i="20"/>
  <c r="D66" i="20"/>
  <c r="E66" i="20" s="1"/>
  <c r="E65" i="20"/>
  <c r="G65" i="20" s="1"/>
  <c r="D65" i="20"/>
  <c r="G64" i="20"/>
  <c r="D64" i="20"/>
  <c r="E64" i="20" s="1"/>
  <c r="E63" i="20"/>
  <c r="G63" i="20" s="1"/>
  <c r="D63" i="20"/>
  <c r="G62" i="20"/>
  <c r="D62" i="20"/>
  <c r="E62" i="20" s="1"/>
  <c r="E61" i="20"/>
  <c r="G61" i="20" s="1"/>
  <c r="D61" i="20"/>
  <c r="G60" i="20"/>
  <c r="D60" i="20"/>
  <c r="E60" i="20" s="1"/>
  <c r="E59" i="20"/>
  <c r="G59" i="20" s="1"/>
  <c r="D59" i="20"/>
  <c r="G58" i="20"/>
  <c r="D58" i="20"/>
  <c r="E58" i="20" s="1"/>
  <c r="E57" i="20"/>
  <c r="G57" i="20" s="1"/>
  <c r="D57" i="20"/>
  <c r="G56" i="20"/>
  <c r="D56" i="20"/>
  <c r="E56" i="20" s="1"/>
  <c r="E55" i="20"/>
  <c r="G55" i="20" s="1"/>
  <c r="D55" i="20"/>
  <c r="G54" i="20"/>
  <c r="D54" i="20"/>
  <c r="E54" i="20" s="1"/>
  <c r="E53" i="20"/>
  <c r="G53" i="20" s="1"/>
  <c r="D53" i="20"/>
  <c r="G52" i="20"/>
  <c r="D52" i="20"/>
  <c r="E52" i="20" s="1"/>
  <c r="E51" i="20"/>
  <c r="G51" i="20" s="1"/>
  <c r="D51" i="20"/>
  <c r="D50" i="20"/>
  <c r="E50" i="20" s="1"/>
  <c r="D49" i="20"/>
  <c r="E49" i="20" s="1"/>
  <c r="D48" i="20"/>
  <c r="E48" i="20" s="1"/>
  <c r="D47" i="20"/>
  <c r="E47" i="20" s="1"/>
  <c r="D46" i="20"/>
  <c r="E46" i="20" s="1"/>
  <c r="D45" i="20"/>
  <c r="E45" i="20" s="1"/>
  <c r="D44" i="20"/>
  <c r="E44" i="20" s="1"/>
  <c r="D43" i="20"/>
  <c r="E43" i="20" s="1"/>
  <c r="G43" i="20" s="1"/>
  <c r="D42" i="20"/>
  <c r="E42" i="20" s="1"/>
  <c r="D41" i="20"/>
  <c r="E41" i="20" s="1"/>
  <c r="G41" i="20" s="1"/>
  <c r="D40" i="20"/>
  <c r="E40" i="20" s="1"/>
  <c r="D39" i="20"/>
  <c r="E39" i="20" s="1"/>
  <c r="G39" i="20" s="1"/>
  <c r="D38" i="20"/>
  <c r="E38" i="20" s="1"/>
  <c r="D37" i="20"/>
  <c r="E37" i="20" s="1"/>
  <c r="G37" i="20" s="1"/>
  <c r="D36" i="20"/>
  <c r="E36" i="20" s="1"/>
  <c r="E35" i="20"/>
  <c r="G35" i="20" s="1"/>
  <c r="D35" i="20"/>
  <c r="D34" i="20"/>
  <c r="E34" i="20" s="1"/>
  <c r="D33" i="20"/>
  <c r="E33" i="20" s="1"/>
  <c r="D32" i="20"/>
  <c r="E32" i="20" s="1"/>
  <c r="D31" i="20"/>
  <c r="E31" i="20" s="1"/>
  <c r="D30" i="20"/>
  <c r="E30" i="20" s="1"/>
  <c r="D29" i="20"/>
  <c r="E29" i="20" s="1"/>
  <c r="D28" i="20"/>
  <c r="E28" i="20" s="1"/>
  <c r="D27" i="20"/>
  <c r="E27" i="20" s="1"/>
  <c r="D26" i="20"/>
  <c r="E26" i="20" s="1"/>
  <c r="D25" i="20"/>
  <c r="E25" i="20" s="1"/>
  <c r="D24" i="20"/>
  <c r="E24" i="20" s="1"/>
  <c r="D23" i="20"/>
  <c r="E23" i="20" s="1"/>
  <c r="D22" i="20"/>
  <c r="E22" i="20" s="1"/>
  <c r="D21" i="20"/>
  <c r="E21" i="20" s="1"/>
  <c r="D20" i="20"/>
  <c r="E20" i="20" s="1"/>
  <c r="D19" i="20"/>
  <c r="E19" i="20" s="1"/>
  <c r="D18" i="20"/>
  <c r="E18" i="20" s="1"/>
  <c r="D17" i="20"/>
  <c r="E17" i="20" s="1"/>
  <c r="D16" i="20"/>
  <c r="E16" i="20" s="1"/>
  <c r="D15" i="20"/>
  <c r="E15" i="20" s="1"/>
  <c r="D14" i="20"/>
  <c r="E14" i="20" s="1"/>
  <c r="D13" i="20"/>
  <c r="E13" i="20" s="1"/>
  <c r="D12" i="20"/>
  <c r="E12" i="20" s="1"/>
  <c r="D11" i="20"/>
  <c r="E11" i="20" s="1"/>
  <c r="G11" i="20" s="1"/>
  <c r="B8" i="20"/>
  <c r="W7" i="20"/>
  <c r="Y145" i="19"/>
  <c r="V145" i="19"/>
  <c r="S145" i="19"/>
  <c r="P145" i="19"/>
  <c r="M145" i="19"/>
  <c r="D145" i="19"/>
  <c r="C145" i="19"/>
  <c r="E145" i="19" s="1"/>
  <c r="Y144" i="19"/>
  <c r="V144" i="19"/>
  <c r="S144" i="19"/>
  <c r="P144" i="19"/>
  <c r="M144" i="19"/>
  <c r="D144" i="19"/>
  <c r="C144" i="19"/>
  <c r="E144" i="19" s="1"/>
  <c r="G144" i="19" s="1"/>
  <c r="Y143" i="19"/>
  <c r="V143" i="19"/>
  <c r="S143" i="19"/>
  <c r="P143" i="19"/>
  <c r="M143" i="19"/>
  <c r="D143" i="19"/>
  <c r="C143" i="19"/>
  <c r="E143" i="19" s="1"/>
  <c r="Y142" i="19"/>
  <c r="V142" i="19"/>
  <c r="S142" i="19"/>
  <c r="P142" i="19"/>
  <c r="M142" i="19"/>
  <c r="D142" i="19"/>
  <c r="C142" i="19"/>
  <c r="E142" i="19" s="1"/>
  <c r="G142" i="19" s="1"/>
  <c r="Y141" i="19"/>
  <c r="V141" i="19"/>
  <c r="S141" i="19"/>
  <c r="P141" i="19"/>
  <c r="M141" i="19"/>
  <c r="D141" i="19"/>
  <c r="C141" i="19"/>
  <c r="E141" i="19" s="1"/>
  <c r="Y140" i="19"/>
  <c r="V140" i="19"/>
  <c r="S140" i="19"/>
  <c r="P140" i="19"/>
  <c r="M140" i="19"/>
  <c r="D140" i="19"/>
  <c r="C140" i="19"/>
  <c r="E140" i="19" s="1"/>
  <c r="G140" i="19" s="1"/>
  <c r="Y139" i="19"/>
  <c r="V139" i="19"/>
  <c r="S139" i="19"/>
  <c r="P139" i="19"/>
  <c r="M139" i="19"/>
  <c r="D139" i="19"/>
  <c r="C139" i="19"/>
  <c r="E139" i="19" s="1"/>
  <c r="Y138" i="19"/>
  <c r="V138" i="19"/>
  <c r="S138" i="19"/>
  <c r="P138" i="19"/>
  <c r="M138" i="19"/>
  <c r="D138" i="19"/>
  <c r="C138" i="19"/>
  <c r="E138" i="19" s="1"/>
  <c r="G138" i="19" s="1"/>
  <c r="Y137" i="19"/>
  <c r="V137" i="19"/>
  <c r="S137" i="19"/>
  <c r="P137" i="19"/>
  <c r="M137" i="19"/>
  <c r="D137" i="19"/>
  <c r="C137" i="19"/>
  <c r="Y136" i="19"/>
  <c r="V136" i="19"/>
  <c r="S136" i="19"/>
  <c r="P136" i="19"/>
  <c r="M136" i="19"/>
  <c r="D136" i="19"/>
  <c r="C136" i="19"/>
  <c r="Y135" i="19"/>
  <c r="V135" i="19"/>
  <c r="S135" i="19"/>
  <c r="P135" i="19"/>
  <c r="M135" i="19"/>
  <c r="D135" i="19"/>
  <c r="C135" i="19"/>
  <c r="Y134" i="19"/>
  <c r="V134" i="19"/>
  <c r="S134" i="19"/>
  <c r="P134" i="19"/>
  <c r="M134" i="19"/>
  <c r="D134" i="19"/>
  <c r="C134" i="19"/>
  <c r="D130" i="19"/>
  <c r="C130" i="19"/>
  <c r="D129" i="19"/>
  <c r="C129" i="19"/>
  <c r="D128" i="19"/>
  <c r="C128" i="19"/>
  <c r="D127" i="19"/>
  <c r="C127" i="19"/>
  <c r="D126" i="19"/>
  <c r="C126" i="19"/>
  <c r="D125" i="19"/>
  <c r="C125" i="19"/>
  <c r="D124" i="19"/>
  <c r="C124" i="19"/>
  <c r="D123" i="19"/>
  <c r="C123" i="19"/>
  <c r="D122" i="19"/>
  <c r="C122" i="19"/>
  <c r="D121" i="19"/>
  <c r="C121" i="19"/>
  <c r="D120" i="19"/>
  <c r="C120" i="19"/>
  <c r="D119" i="19"/>
  <c r="C119" i="19"/>
  <c r="D118" i="19"/>
  <c r="C118" i="19"/>
  <c r="D117" i="19"/>
  <c r="C117" i="19"/>
  <c r="D116" i="19"/>
  <c r="C116" i="19"/>
  <c r="D115" i="19"/>
  <c r="C115" i="19"/>
  <c r="D114" i="19"/>
  <c r="C114" i="19"/>
  <c r="D113" i="19"/>
  <c r="C113" i="19"/>
  <c r="D112" i="19"/>
  <c r="C112" i="19"/>
  <c r="D111" i="19"/>
  <c r="C111" i="19"/>
  <c r="D110" i="19"/>
  <c r="C110" i="19"/>
  <c r="D109" i="19"/>
  <c r="C109" i="19"/>
  <c r="D108" i="19"/>
  <c r="C108" i="19"/>
  <c r="D107" i="19"/>
  <c r="C107" i="19"/>
  <c r="D106" i="19"/>
  <c r="D105" i="19"/>
  <c r="C105" i="19"/>
  <c r="D104" i="19"/>
  <c r="C104" i="19"/>
  <c r="D103" i="19"/>
  <c r="C103" i="19"/>
  <c r="D102" i="19"/>
  <c r="C102" i="19"/>
  <c r="D101" i="19"/>
  <c r="C101" i="19"/>
  <c r="D100" i="19"/>
  <c r="C100" i="19"/>
  <c r="D99" i="19"/>
  <c r="C99" i="19"/>
  <c r="D98" i="19"/>
  <c r="C98" i="19"/>
  <c r="D97" i="19"/>
  <c r="C97" i="19"/>
  <c r="D96" i="19"/>
  <c r="C96" i="19"/>
  <c r="D95" i="19"/>
  <c r="C95" i="19"/>
  <c r="D94" i="19"/>
  <c r="D93" i="19"/>
  <c r="C93" i="19"/>
  <c r="D92" i="19"/>
  <c r="C92" i="19"/>
  <c r="D91" i="19"/>
  <c r="C91" i="19"/>
  <c r="D90" i="19"/>
  <c r="C90" i="19"/>
  <c r="D89" i="19"/>
  <c r="C89" i="19"/>
  <c r="D88" i="19"/>
  <c r="C88" i="19"/>
  <c r="D87" i="19"/>
  <c r="C87" i="19"/>
  <c r="D86" i="19"/>
  <c r="C86" i="19"/>
  <c r="D85" i="19"/>
  <c r="C85" i="19"/>
  <c r="D84" i="19"/>
  <c r="C84" i="19"/>
  <c r="D83" i="19"/>
  <c r="C83" i="19"/>
  <c r="D82" i="19"/>
  <c r="D81" i="19"/>
  <c r="C81" i="19"/>
  <c r="D80" i="19"/>
  <c r="C80" i="19"/>
  <c r="D79" i="19"/>
  <c r="C79" i="19"/>
  <c r="D78" i="19"/>
  <c r="C78" i="19"/>
  <c r="D77" i="19"/>
  <c r="C77" i="19"/>
  <c r="D76" i="19"/>
  <c r="C76" i="19"/>
  <c r="D75" i="19"/>
  <c r="C75" i="19"/>
  <c r="D74" i="19"/>
  <c r="C74" i="19"/>
  <c r="D73" i="19"/>
  <c r="C73" i="19"/>
  <c r="D72" i="19"/>
  <c r="C72" i="19"/>
  <c r="D71" i="19"/>
  <c r="C71" i="19"/>
  <c r="D70" i="19"/>
  <c r="D69" i="19"/>
  <c r="C69" i="19"/>
  <c r="D68" i="19"/>
  <c r="C68" i="19"/>
  <c r="D67" i="19"/>
  <c r="C67" i="19"/>
  <c r="D66" i="19"/>
  <c r="C66" i="19"/>
  <c r="D65" i="19"/>
  <c r="C65" i="19"/>
  <c r="D64" i="19"/>
  <c r="C64" i="19"/>
  <c r="D63" i="19"/>
  <c r="C63" i="19"/>
  <c r="D62" i="19"/>
  <c r="C62" i="19"/>
  <c r="D61" i="19"/>
  <c r="C61" i="19"/>
  <c r="D60" i="19"/>
  <c r="C60" i="19"/>
  <c r="D59" i="19"/>
  <c r="C59" i="19"/>
  <c r="D58" i="19"/>
  <c r="D57" i="19"/>
  <c r="C57" i="19"/>
  <c r="D56" i="19"/>
  <c r="C56" i="19"/>
  <c r="D55" i="19"/>
  <c r="C55" i="19"/>
  <c r="D54" i="19"/>
  <c r="C54" i="19"/>
  <c r="D53" i="19"/>
  <c r="C53" i="19"/>
  <c r="D52" i="19"/>
  <c r="C52" i="19"/>
  <c r="D51" i="19"/>
  <c r="C51" i="19"/>
  <c r="D50" i="19"/>
  <c r="C50" i="19"/>
  <c r="D49" i="19"/>
  <c r="C49" i="19"/>
  <c r="D48" i="19"/>
  <c r="C48" i="19"/>
  <c r="D47" i="19"/>
  <c r="C47" i="19"/>
  <c r="D46" i="19"/>
  <c r="D45" i="19"/>
  <c r="C45" i="19"/>
  <c r="D44" i="19"/>
  <c r="C44" i="19"/>
  <c r="D43" i="19"/>
  <c r="C43" i="19"/>
  <c r="D42" i="19"/>
  <c r="C42" i="19"/>
  <c r="D41" i="19"/>
  <c r="C41" i="19"/>
  <c r="D40" i="19"/>
  <c r="C40" i="19"/>
  <c r="D39" i="19"/>
  <c r="C39" i="19"/>
  <c r="D38" i="19"/>
  <c r="C38" i="19"/>
  <c r="D37" i="19"/>
  <c r="C37" i="19"/>
  <c r="D36" i="19"/>
  <c r="C36" i="19"/>
  <c r="D35" i="19"/>
  <c r="C35" i="19"/>
  <c r="D34" i="19"/>
  <c r="D33" i="19"/>
  <c r="C33" i="19"/>
  <c r="D32" i="19"/>
  <c r="C32" i="19"/>
  <c r="D31" i="19"/>
  <c r="C31" i="19"/>
  <c r="D30" i="19"/>
  <c r="C30" i="19"/>
  <c r="D29" i="19"/>
  <c r="C29" i="19"/>
  <c r="D28" i="19"/>
  <c r="C28" i="19"/>
  <c r="D27" i="19"/>
  <c r="C27" i="19"/>
  <c r="D26" i="19"/>
  <c r="C26" i="19"/>
  <c r="D25" i="19"/>
  <c r="C25" i="19"/>
  <c r="D24" i="19"/>
  <c r="C24" i="19"/>
  <c r="D23" i="19"/>
  <c r="C23" i="19"/>
  <c r="D22" i="19"/>
  <c r="C22" i="19"/>
  <c r="D21" i="19"/>
  <c r="C21" i="19"/>
  <c r="D20" i="19"/>
  <c r="C20" i="19"/>
  <c r="D19" i="19"/>
  <c r="C19" i="19"/>
  <c r="D18" i="19"/>
  <c r="C18" i="19"/>
  <c r="D17" i="19"/>
  <c r="C17" i="19"/>
  <c r="D16" i="19"/>
  <c r="C16" i="19"/>
  <c r="D15" i="19"/>
  <c r="C15" i="19"/>
  <c r="D14" i="19"/>
  <c r="C14" i="19"/>
  <c r="D13" i="19"/>
  <c r="C13" i="19"/>
  <c r="D12" i="19"/>
  <c r="C12" i="19"/>
  <c r="D11" i="19"/>
  <c r="C11" i="19"/>
  <c r="B8" i="19"/>
  <c r="W7" i="19"/>
  <c r="E12" i="19" l="1"/>
  <c r="E14" i="19"/>
  <c r="E16" i="19"/>
  <c r="E18" i="19"/>
  <c r="E20" i="19"/>
  <c r="E22" i="19"/>
  <c r="E24" i="19"/>
  <c r="E26" i="19"/>
  <c r="E28" i="19"/>
  <c r="E30" i="19"/>
  <c r="E32" i="19"/>
  <c r="E47" i="19"/>
  <c r="E48" i="19"/>
  <c r="E49" i="19"/>
  <c r="E50" i="19"/>
  <c r="E51" i="19"/>
  <c r="E52" i="19"/>
  <c r="E54" i="19"/>
  <c r="E56" i="19"/>
  <c r="E72" i="19"/>
  <c r="E74" i="19"/>
  <c r="E76" i="19"/>
  <c r="E78" i="19"/>
  <c r="E80" i="19"/>
  <c r="E96" i="19"/>
  <c r="E98" i="19"/>
  <c r="E99" i="19"/>
  <c r="G99" i="19" s="1"/>
  <c r="E100" i="19"/>
  <c r="E101" i="19"/>
  <c r="G101" i="19" s="1"/>
  <c r="E102" i="19"/>
  <c r="E103" i="19"/>
  <c r="G103" i="19" s="1"/>
  <c r="E104" i="19"/>
  <c r="E105" i="19"/>
  <c r="G105" i="19" s="1"/>
  <c r="E135" i="19"/>
  <c r="E137" i="19"/>
  <c r="G29" i="20"/>
  <c r="G31" i="20"/>
  <c r="G33" i="20"/>
  <c r="G45" i="20"/>
  <c r="G47" i="20"/>
  <c r="G49" i="20"/>
  <c r="G123" i="20"/>
  <c r="E133" i="20"/>
  <c r="E135" i="20"/>
  <c r="G135" i="20" s="1"/>
  <c r="E137" i="20"/>
  <c r="G137" i="20" s="1"/>
  <c r="G106" i="20"/>
  <c r="H106" i="20" s="1"/>
  <c r="G114" i="20"/>
  <c r="H114" i="20" s="1"/>
  <c r="E136" i="20"/>
  <c r="G13" i="20"/>
  <c r="H13" i="20" s="1"/>
  <c r="G15" i="20"/>
  <c r="H15" i="20"/>
  <c r="G17" i="20"/>
  <c r="H17" i="20"/>
  <c r="G19" i="20"/>
  <c r="H19" i="20"/>
  <c r="G21" i="20"/>
  <c r="H21" i="20"/>
  <c r="G23" i="20"/>
  <c r="H23" i="20"/>
  <c r="G25" i="20"/>
  <c r="H25" i="20"/>
  <c r="G27" i="20"/>
  <c r="H27" i="20"/>
  <c r="E36" i="19"/>
  <c r="E38" i="19"/>
  <c r="E39" i="19"/>
  <c r="E40" i="19"/>
  <c r="E41" i="19"/>
  <c r="E42" i="19"/>
  <c r="E43" i="19"/>
  <c r="E44" i="19"/>
  <c r="E45" i="19"/>
  <c r="E60" i="19"/>
  <c r="E62" i="19"/>
  <c r="E64" i="19"/>
  <c r="E66" i="19"/>
  <c r="E68" i="19"/>
  <c r="E84" i="19"/>
  <c r="E86" i="19"/>
  <c r="G86" i="19" s="1"/>
  <c r="H86" i="19" s="1"/>
  <c r="E88" i="19"/>
  <c r="E90" i="19"/>
  <c r="G90" i="19" s="1"/>
  <c r="H90" i="19" s="1"/>
  <c r="E92" i="19"/>
  <c r="E107" i="19"/>
  <c r="G107" i="19" s="1"/>
  <c r="E108" i="19"/>
  <c r="E109" i="19"/>
  <c r="G109" i="19" s="1"/>
  <c r="E110" i="19"/>
  <c r="E111" i="19"/>
  <c r="G111" i="19" s="1"/>
  <c r="E112" i="19"/>
  <c r="E113" i="19"/>
  <c r="G113" i="19" s="1"/>
  <c r="E114" i="19"/>
  <c r="E115" i="19"/>
  <c r="G115" i="19" s="1"/>
  <c r="E116" i="19"/>
  <c r="E117" i="19"/>
  <c r="G117" i="19" s="1"/>
  <c r="E118" i="19"/>
  <c r="E119" i="19"/>
  <c r="G119" i="19" s="1"/>
  <c r="E120" i="19"/>
  <c r="E121" i="19"/>
  <c r="G121" i="19" s="1"/>
  <c r="E122" i="19"/>
  <c r="E124" i="19"/>
  <c r="E126" i="19"/>
  <c r="E128" i="19"/>
  <c r="G128" i="19" s="1"/>
  <c r="H128" i="19" s="1"/>
  <c r="E130" i="19"/>
  <c r="E136" i="19"/>
  <c r="G136" i="19" s="1"/>
  <c r="G20" i="20"/>
  <c r="G22" i="20"/>
  <c r="H22" i="20" s="1"/>
  <c r="G24" i="20"/>
  <c r="G26" i="20"/>
  <c r="H26" i="20" s="1"/>
  <c r="H123" i="20"/>
  <c r="H125" i="20"/>
  <c r="H127" i="20"/>
  <c r="E134" i="20"/>
  <c r="G134" i="20" s="1"/>
  <c r="F11" i="22"/>
  <c r="F12" i="22"/>
  <c r="H12" i="22" s="1"/>
  <c r="I12" i="22" s="1"/>
  <c r="J12" i="22" s="1"/>
  <c r="F13" i="22"/>
  <c r="F14" i="22"/>
  <c r="H14" i="22" s="1"/>
  <c r="I14" i="22" s="1"/>
  <c r="J14" i="22" s="1"/>
  <c r="F15" i="22"/>
  <c r="F16" i="22"/>
  <c r="H16" i="22" s="1"/>
  <c r="I16" i="22" s="1"/>
  <c r="J16" i="22" s="1"/>
  <c r="F17" i="22"/>
  <c r="H11" i="22"/>
  <c r="I11" i="22" s="1"/>
  <c r="J11" i="22" s="1"/>
  <c r="H13" i="22"/>
  <c r="I13" i="22" s="1"/>
  <c r="J13" i="22" s="1"/>
  <c r="H15" i="22"/>
  <c r="I15" i="22" s="1"/>
  <c r="J15" i="22" s="1"/>
  <c r="H17" i="22"/>
  <c r="I17" i="22" s="1"/>
  <c r="J17" i="22" s="1"/>
  <c r="G120" i="21"/>
  <c r="H120" i="21" s="1"/>
  <c r="J120" i="21" s="1"/>
  <c r="I120" i="21"/>
  <c r="H122" i="21"/>
  <c r="G122" i="21"/>
  <c r="I122" i="21"/>
  <c r="G124" i="21"/>
  <c r="H124" i="21" s="1"/>
  <c r="I124" i="21"/>
  <c r="G126" i="21"/>
  <c r="H126" i="21" s="1"/>
  <c r="I126" i="21"/>
  <c r="G128" i="21"/>
  <c r="H128" i="21" s="1"/>
  <c r="I128" i="21"/>
  <c r="G130" i="21"/>
  <c r="H130" i="21" s="1"/>
  <c r="I130" i="21"/>
  <c r="G12" i="21"/>
  <c r="H12" i="21" s="1"/>
  <c r="J12" i="21" s="1"/>
  <c r="G13" i="21"/>
  <c r="H13" i="21" s="1"/>
  <c r="J13" i="21" s="1"/>
  <c r="G14" i="21"/>
  <c r="H14" i="21" s="1"/>
  <c r="J14" i="21" s="1"/>
  <c r="G15" i="21"/>
  <c r="H15" i="21" s="1"/>
  <c r="J15" i="21" s="1"/>
  <c r="G16" i="21"/>
  <c r="H16" i="21" s="1"/>
  <c r="J16" i="21" s="1"/>
  <c r="G17" i="21"/>
  <c r="H17" i="21" s="1"/>
  <c r="J17" i="21" s="1"/>
  <c r="G18" i="21"/>
  <c r="H18" i="21" s="1"/>
  <c r="J18" i="21" s="1"/>
  <c r="G19" i="21"/>
  <c r="H19" i="21" s="1"/>
  <c r="J19" i="21" s="1"/>
  <c r="G20" i="21"/>
  <c r="H20" i="21" s="1"/>
  <c r="J20" i="21" s="1"/>
  <c r="G21" i="21"/>
  <c r="H21" i="21" s="1"/>
  <c r="J21" i="21" s="1"/>
  <c r="G22" i="21"/>
  <c r="H22" i="21" s="1"/>
  <c r="J22" i="21" s="1"/>
  <c r="G23" i="21"/>
  <c r="H23" i="21" s="1"/>
  <c r="J23" i="21" s="1"/>
  <c r="G24" i="21"/>
  <c r="H24" i="21" s="1"/>
  <c r="J24" i="21" s="1"/>
  <c r="G25" i="21"/>
  <c r="H25" i="21" s="1"/>
  <c r="J25" i="21" s="1"/>
  <c r="G26" i="21"/>
  <c r="H26" i="21" s="1"/>
  <c r="J26" i="21" s="1"/>
  <c r="I27" i="21"/>
  <c r="G27" i="21"/>
  <c r="H27" i="21" s="1"/>
  <c r="I28" i="21"/>
  <c r="G28" i="21"/>
  <c r="H28" i="21" s="1"/>
  <c r="I29" i="21"/>
  <c r="G29" i="21"/>
  <c r="H29" i="21" s="1"/>
  <c r="I30" i="21"/>
  <c r="G30" i="21"/>
  <c r="H30" i="21" s="1"/>
  <c r="I31" i="21"/>
  <c r="G31" i="21"/>
  <c r="H31" i="21" s="1"/>
  <c r="I32" i="21"/>
  <c r="G32" i="21"/>
  <c r="H32" i="21" s="1"/>
  <c r="I33" i="21"/>
  <c r="G33" i="21"/>
  <c r="H33" i="21" s="1"/>
  <c r="I34" i="21"/>
  <c r="G34" i="21"/>
  <c r="H34" i="21" s="1"/>
  <c r="I35" i="21"/>
  <c r="G35" i="21"/>
  <c r="H35" i="21" s="1"/>
  <c r="I36" i="21"/>
  <c r="G36" i="21"/>
  <c r="H36" i="21" s="1"/>
  <c r="I37" i="21"/>
  <c r="G37" i="21"/>
  <c r="H37" i="21" s="1"/>
  <c r="I38" i="21"/>
  <c r="G38" i="21"/>
  <c r="H38" i="21" s="1"/>
  <c r="I39" i="21"/>
  <c r="G39" i="21"/>
  <c r="H39" i="21" s="1"/>
  <c r="I40" i="21"/>
  <c r="G40" i="21"/>
  <c r="H40" i="21" s="1"/>
  <c r="I41" i="21"/>
  <c r="G41" i="21"/>
  <c r="H41" i="21" s="1"/>
  <c r="I42" i="21"/>
  <c r="G42" i="21"/>
  <c r="H42" i="21" s="1"/>
  <c r="I43" i="21"/>
  <c r="G43" i="21"/>
  <c r="H43" i="21" s="1"/>
  <c r="I44" i="21"/>
  <c r="G44" i="21"/>
  <c r="H44" i="21" s="1"/>
  <c r="I45" i="21"/>
  <c r="G45" i="21"/>
  <c r="H45" i="21" s="1"/>
  <c r="I46" i="21"/>
  <c r="G46" i="21"/>
  <c r="H46" i="21" s="1"/>
  <c r="I47" i="21"/>
  <c r="G47" i="21"/>
  <c r="H47" i="21" s="1"/>
  <c r="I48" i="21"/>
  <c r="G48" i="21"/>
  <c r="H48" i="21" s="1"/>
  <c r="I49" i="21"/>
  <c r="G49" i="21"/>
  <c r="H49" i="21" s="1"/>
  <c r="I50" i="21"/>
  <c r="G50" i="21"/>
  <c r="H50" i="21" s="1"/>
  <c r="I51" i="21"/>
  <c r="G51" i="21"/>
  <c r="H51" i="21" s="1"/>
  <c r="I52" i="21"/>
  <c r="G52" i="21"/>
  <c r="H52" i="21" s="1"/>
  <c r="I53" i="21"/>
  <c r="G53" i="21"/>
  <c r="H53" i="21" s="1"/>
  <c r="I54" i="21"/>
  <c r="G54" i="21"/>
  <c r="H54" i="21" s="1"/>
  <c r="I55" i="21"/>
  <c r="G55" i="21"/>
  <c r="H55" i="21" s="1"/>
  <c r="I56" i="21"/>
  <c r="G56" i="21"/>
  <c r="H56" i="21" s="1"/>
  <c r="I57" i="21"/>
  <c r="G57" i="21"/>
  <c r="H57" i="21" s="1"/>
  <c r="I58" i="21"/>
  <c r="G58" i="21"/>
  <c r="H58" i="21" s="1"/>
  <c r="I59" i="21"/>
  <c r="G59" i="21"/>
  <c r="H59" i="21" s="1"/>
  <c r="I60" i="21"/>
  <c r="G60" i="21"/>
  <c r="H60" i="21" s="1"/>
  <c r="I61" i="21"/>
  <c r="G61" i="21"/>
  <c r="H61" i="21" s="1"/>
  <c r="I62" i="21"/>
  <c r="G62" i="21"/>
  <c r="H62" i="21" s="1"/>
  <c r="I63" i="21"/>
  <c r="G63" i="21"/>
  <c r="H63" i="21" s="1"/>
  <c r="I64" i="21"/>
  <c r="G64" i="21"/>
  <c r="H64" i="21" s="1"/>
  <c r="I65" i="21"/>
  <c r="G65" i="21"/>
  <c r="H65" i="21" s="1"/>
  <c r="I66" i="21"/>
  <c r="G66" i="21"/>
  <c r="H66" i="21" s="1"/>
  <c r="I67" i="21"/>
  <c r="G67" i="21"/>
  <c r="H67" i="21" s="1"/>
  <c r="I68" i="21"/>
  <c r="G68" i="21"/>
  <c r="H68" i="21" s="1"/>
  <c r="I69" i="21"/>
  <c r="G69" i="21"/>
  <c r="H69" i="21" s="1"/>
  <c r="I70" i="21"/>
  <c r="G70" i="21"/>
  <c r="H70" i="21" s="1"/>
  <c r="I71" i="21"/>
  <c r="G71" i="21"/>
  <c r="H71" i="21" s="1"/>
  <c r="I72" i="21"/>
  <c r="G72" i="21"/>
  <c r="H72" i="21" s="1"/>
  <c r="I73" i="21"/>
  <c r="G73" i="21"/>
  <c r="H73" i="21" s="1"/>
  <c r="I74" i="21"/>
  <c r="G74" i="21"/>
  <c r="H74" i="21" s="1"/>
  <c r="I75" i="21"/>
  <c r="G75" i="21"/>
  <c r="H75" i="21" s="1"/>
  <c r="I76" i="21"/>
  <c r="G76" i="21"/>
  <c r="H76" i="21" s="1"/>
  <c r="I77" i="21"/>
  <c r="G77" i="21"/>
  <c r="H77" i="21" s="1"/>
  <c r="I78" i="21"/>
  <c r="G78" i="21"/>
  <c r="H78" i="21" s="1"/>
  <c r="I79" i="21"/>
  <c r="G79" i="21"/>
  <c r="H79" i="21" s="1"/>
  <c r="I80" i="21"/>
  <c r="G80" i="21"/>
  <c r="H80" i="21" s="1"/>
  <c r="I81" i="21"/>
  <c r="G81" i="21"/>
  <c r="H81" i="21" s="1"/>
  <c r="I82" i="21"/>
  <c r="G82" i="21"/>
  <c r="H82" i="21" s="1"/>
  <c r="I83" i="21"/>
  <c r="G83" i="21"/>
  <c r="H83" i="21" s="1"/>
  <c r="I84" i="21"/>
  <c r="G84" i="21"/>
  <c r="H84" i="21" s="1"/>
  <c r="I85" i="21"/>
  <c r="G85" i="21"/>
  <c r="H85" i="21" s="1"/>
  <c r="I86" i="21"/>
  <c r="G86" i="21"/>
  <c r="H86" i="21" s="1"/>
  <c r="I87" i="21"/>
  <c r="G87" i="21"/>
  <c r="H87" i="21" s="1"/>
  <c r="I88" i="21"/>
  <c r="G88" i="21"/>
  <c r="H88" i="21" s="1"/>
  <c r="I89" i="21"/>
  <c r="G89" i="21"/>
  <c r="H89" i="21" s="1"/>
  <c r="G90" i="21"/>
  <c r="H90" i="21" s="1"/>
  <c r="J90" i="21" s="1"/>
  <c r="G92" i="21"/>
  <c r="H92" i="21" s="1"/>
  <c r="J92" i="21" s="1"/>
  <c r="G94" i="21"/>
  <c r="H94" i="21" s="1"/>
  <c r="J94" i="21" s="1"/>
  <c r="G96" i="21"/>
  <c r="H96" i="21" s="1"/>
  <c r="J96" i="21" s="1"/>
  <c r="G98" i="21"/>
  <c r="H98" i="21" s="1"/>
  <c r="J98" i="21" s="1"/>
  <c r="G100" i="21"/>
  <c r="H100" i="21" s="1"/>
  <c r="J100" i="21" s="1"/>
  <c r="G102" i="21"/>
  <c r="H102" i="21" s="1"/>
  <c r="J102" i="21" s="1"/>
  <c r="G104" i="21"/>
  <c r="H104" i="21" s="1"/>
  <c r="J104" i="21" s="1"/>
  <c r="G106" i="21"/>
  <c r="H106" i="21" s="1"/>
  <c r="J106" i="21" s="1"/>
  <c r="G108" i="21"/>
  <c r="H108" i="21" s="1"/>
  <c r="J108" i="21" s="1"/>
  <c r="G110" i="21"/>
  <c r="H110" i="21" s="1"/>
  <c r="J110" i="21" s="1"/>
  <c r="G112" i="21"/>
  <c r="H112" i="21" s="1"/>
  <c r="J112" i="21" s="1"/>
  <c r="G114" i="21"/>
  <c r="H114" i="21" s="1"/>
  <c r="J114" i="21" s="1"/>
  <c r="G116" i="21"/>
  <c r="H116" i="21" s="1"/>
  <c r="J116" i="21" s="1"/>
  <c r="G118" i="21"/>
  <c r="H118" i="21" s="1"/>
  <c r="J118" i="21" s="1"/>
  <c r="H91" i="21"/>
  <c r="I91" i="21"/>
  <c r="H93" i="21"/>
  <c r="I93" i="21"/>
  <c r="H95" i="21"/>
  <c r="I95" i="21"/>
  <c r="H97" i="21"/>
  <c r="I97" i="21"/>
  <c r="H99" i="21"/>
  <c r="I99" i="21"/>
  <c r="H101" i="21"/>
  <c r="I101" i="21"/>
  <c r="H103" i="21"/>
  <c r="I103" i="21"/>
  <c r="H105" i="21"/>
  <c r="I105" i="21"/>
  <c r="H107" i="21"/>
  <c r="I107" i="21"/>
  <c r="H109" i="21"/>
  <c r="I109" i="21"/>
  <c r="H111" i="21"/>
  <c r="I111" i="21"/>
  <c r="H113" i="21"/>
  <c r="I113" i="21"/>
  <c r="H115" i="21"/>
  <c r="I115" i="21"/>
  <c r="H117" i="21"/>
  <c r="I117" i="21"/>
  <c r="H119" i="21"/>
  <c r="I119" i="21"/>
  <c r="H121" i="21"/>
  <c r="I121" i="21"/>
  <c r="H123" i="21"/>
  <c r="I123" i="21"/>
  <c r="H125" i="21"/>
  <c r="I125" i="21"/>
  <c r="H127" i="21"/>
  <c r="I127" i="21"/>
  <c r="H129" i="21"/>
  <c r="I129" i="21"/>
  <c r="H131" i="21"/>
  <c r="I131" i="21"/>
  <c r="H11" i="20"/>
  <c r="G16" i="20"/>
  <c r="H16" i="20" s="1"/>
  <c r="G12" i="20"/>
  <c r="H12" i="20" s="1"/>
  <c r="G14" i="20"/>
  <c r="H14" i="20" s="1"/>
  <c r="G18" i="20"/>
  <c r="H18" i="20" s="1"/>
  <c r="G30" i="20"/>
  <c r="H30" i="20" s="1"/>
  <c r="G34" i="20"/>
  <c r="H34" i="20" s="1"/>
  <c r="G38" i="20"/>
  <c r="H38" i="20" s="1"/>
  <c r="G42" i="20"/>
  <c r="H42" i="20" s="1"/>
  <c r="G46" i="20"/>
  <c r="H46" i="20" s="1"/>
  <c r="G50" i="20"/>
  <c r="H50" i="20" s="1"/>
  <c r="H20" i="20"/>
  <c r="H24" i="20"/>
  <c r="G28" i="20"/>
  <c r="H28" i="20" s="1"/>
  <c r="G32" i="20"/>
  <c r="H32" i="20" s="1"/>
  <c r="G36" i="20"/>
  <c r="H36" i="20" s="1"/>
  <c r="G40" i="20"/>
  <c r="H40" i="20" s="1"/>
  <c r="G44" i="20"/>
  <c r="H44" i="20" s="1"/>
  <c r="G48" i="20"/>
  <c r="H48" i="20" s="1"/>
  <c r="H29" i="20"/>
  <c r="H31" i="20"/>
  <c r="H33" i="20"/>
  <c r="H35" i="20"/>
  <c r="H37" i="20"/>
  <c r="H39" i="20"/>
  <c r="H41" i="20"/>
  <c r="H43" i="20"/>
  <c r="H45" i="20"/>
  <c r="H47" i="20"/>
  <c r="H49" i="20"/>
  <c r="H51" i="20"/>
  <c r="G103" i="20"/>
  <c r="H103" i="20" s="1"/>
  <c r="G107" i="20"/>
  <c r="H107" i="20" s="1"/>
  <c r="G111" i="20"/>
  <c r="H111" i="20" s="1"/>
  <c r="G115" i="20"/>
  <c r="H115" i="20" s="1"/>
  <c r="G119" i="20"/>
  <c r="H119" i="20" s="1"/>
  <c r="G124" i="20"/>
  <c r="H124" i="20" s="1"/>
  <c r="G133" i="20"/>
  <c r="H133" i="20" s="1"/>
  <c r="H134" i="20"/>
  <c r="H135" i="20"/>
  <c r="G136" i="20"/>
  <c r="H136" i="20" s="1"/>
  <c r="H137" i="20"/>
  <c r="G138" i="20"/>
  <c r="H138" i="20" s="1"/>
  <c r="H139" i="20"/>
  <c r="G140" i="20"/>
  <c r="H140" i="20" s="1"/>
  <c r="H141" i="20"/>
  <c r="G142" i="20"/>
  <c r="H142" i="20" s="1"/>
  <c r="H143" i="20"/>
  <c r="G144" i="20"/>
  <c r="H144" i="20" s="1"/>
  <c r="H52" i="20"/>
  <c r="H53" i="20"/>
  <c r="H54" i="20"/>
  <c r="H55" i="20"/>
  <c r="H56" i="20"/>
  <c r="H57" i="20"/>
  <c r="H58" i="20"/>
  <c r="H59" i="20"/>
  <c r="H60" i="20"/>
  <c r="H61" i="20"/>
  <c r="H62" i="20"/>
  <c r="H63" i="20"/>
  <c r="H64" i="20"/>
  <c r="H65" i="20"/>
  <c r="H66" i="20"/>
  <c r="H67" i="20"/>
  <c r="H68" i="20"/>
  <c r="H69" i="20"/>
  <c r="H70" i="20"/>
  <c r="H71" i="20"/>
  <c r="H72" i="20"/>
  <c r="H73" i="20"/>
  <c r="H74" i="20"/>
  <c r="H75" i="20"/>
  <c r="H76" i="20"/>
  <c r="H77" i="20"/>
  <c r="H78" i="20"/>
  <c r="H79" i="20"/>
  <c r="H80" i="20"/>
  <c r="H81" i="20"/>
  <c r="H82" i="20"/>
  <c r="H83" i="20"/>
  <c r="H84" i="20"/>
  <c r="H85" i="20"/>
  <c r="H86" i="20"/>
  <c r="H87" i="20"/>
  <c r="H88" i="20"/>
  <c r="H89" i="20"/>
  <c r="H90" i="20"/>
  <c r="H91" i="20"/>
  <c r="H92" i="20"/>
  <c r="H93" i="20"/>
  <c r="H94" i="20"/>
  <c r="H95" i="20"/>
  <c r="H96" i="20"/>
  <c r="H97" i="20"/>
  <c r="H98" i="20"/>
  <c r="H99" i="20"/>
  <c r="H100" i="20"/>
  <c r="G101" i="20"/>
  <c r="H101" i="20" s="1"/>
  <c r="G105" i="20"/>
  <c r="H105" i="20" s="1"/>
  <c r="G109" i="20"/>
  <c r="H109" i="20" s="1"/>
  <c r="G113" i="20"/>
  <c r="H113" i="20" s="1"/>
  <c r="G117" i="20"/>
  <c r="H117" i="20" s="1"/>
  <c r="G121" i="20"/>
  <c r="H121" i="20" s="1"/>
  <c r="G128" i="20"/>
  <c r="H128" i="20" s="1"/>
  <c r="G122" i="20"/>
  <c r="H122" i="20" s="1"/>
  <c r="G126" i="20"/>
  <c r="H126" i="20" s="1"/>
  <c r="G130" i="20"/>
  <c r="H130" i="20" s="1"/>
  <c r="G12" i="19"/>
  <c r="H12" i="19" s="1"/>
  <c r="G14" i="19"/>
  <c r="H14" i="19" s="1"/>
  <c r="G16" i="19"/>
  <c r="H16" i="19" s="1"/>
  <c r="G18" i="19"/>
  <c r="H18" i="19" s="1"/>
  <c r="G20" i="19"/>
  <c r="H20" i="19" s="1"/>
  <c r="G22" i="19"/>
  <c r="H22" i="19" s="1"/>
  <c r="G24" i="19"/>
  <c r="H24" i="19" s="1"/>
  <c r="G26" i="19"/>
  <c r="H26" i="19" s="1"/>
  <c r="G28" i="19"/>
  <c r="H28" i="19" s="1"/>
  <c r="G30" i="19"/>
  <c r="H30" i="19" s="1"/>
  <c r="G32" i="19"/>
  <c r="H32" i="19" s="1"/>
  <c r="G36" i="19"/>
  <c r="H36" i="19" s="1"/>
  <c r="G38" i="19"/>
  <c r="H38" i="19" s="1"/>
  <c r="G39" i="19"/>
  <c r="H39" i="19" s="1"/>
  <c r="G40" i="19"/>
  <c r="H40" i="19" s="1"/>
  <c r="G41" i="19"/>
  <c r="H41" i="19" s="1"/>
  <c r="G42" i="19"/>
  <c r="H42" i="19" s="1"/>
  <c r="G43" i="19"/>
  <c r="H43" i="19" s="1"/>
  <c r="G44" i="19"/>
  <c r="H44" i="19" s="1"/>
  <c r="G45" i="19"/>
  <c r="H45" i="19" s="1"/>
  <c r="G47" i="19"/>
  <c r="H47" i="19" s="1"/>
  <c r="G48" i="19"/>
  <c r="H48" i="19" s="1"/>
  <c r="G49" i="19"/>
  <c r="H49" i="19" s="1"/>
  <c r="G50" i="19"/>
  <c r="H50" i="19" s="1"/>
  <c r="G51" i="19"/>
  <c r="H51" i="19" s="1"/>
  <c r="G52" i="19"/>
  <c r="H52" i="19" s="1"/>
  <c r="G100" i="19"/>
  <c r="H100" i="19" s="1"/>
  <c r="G102" i="19"/>
  <c r="H102" i="19" s="1"/>
  <c r="G104" i="19"/>
  <c r="H104" i="19" s="1"/>
  <c r="G108" i="19"/>
  <c r="H108" i="19" s="1"/>
  <c r="G110" i="19"/>
  <c r="H110" i="19" s="1"/>
  <c r="G112" i="19"/>
  <c r="H112" i="19" s="1"/>
  <c r="G114" i="19"/>
  <c r="H114" i="19" s="1"/>
  <c r="G116" i="19"/>
  <c r="H116" i="19" s="1"/>
  <c r="G118" i="19"/>
  <c r="H118" i="19" s="1"/>
  <c r="G120" i="19"/>
  <c r="H120" i="19" s="1"/>
  <c r="E11" i="19"/>
  <c r="E13" i="19"/>
  <c r="E15" i="19"/>
  <c r="E17" i="19"/>
  <c r="E19" i="19"/>
  <c r="E21" i="19"/>
  <c r="E23" i="19"/>
  <c r="E25" i="19"/>
  <c r="E27" i="19"/>
  <c r="E29" i="19"/>
  <c r="E31" i="19"/>
  <c r="E33" i="19"/>
  <c r="E35" i="19"/>
  <c r="E37" i="19"/>
  <c r="G54" i="19"/>
  <c r="H54" i="19" s="1"/>
  <c r="G56" i="19"/>
  <c r="H56" i="19" s="1"/>
  <c r="G60" i="19"/>
  <c r="H60" i="19" s="1"/>
  <c r="G62" i="19"/>
  <c r="H62" i="19" s="1"/>
  <c r="G64" i="19"/>
  <c r="H64" i="19" s="1"/>
  <c r="G66" i="19"/>
  <c r="H66" i="19" s="1"/>
  <c r="G68" i="19"/>
  <c r="H68" i="19" s="1"/>
  <c r="G72" i="19"/>
  <c r="H72" i="19" s="1"/>
  <c r="G74" i="19"/>
  <c r="H74" i="19" s="1"/>
  <c r="G76" i="19"/>
  <c r="H76" i="19" s="1"/>
  <c r="G78" i="19"/>
  <c r="H78" i="19" s="1"/>
  <c r="G80" i="19"/>
  <c r="H80" i="19" s="1"/>
  <c r="G84" i="19"/>
  <c r="H84" i="19" s="1"/>
  <c r="G88" i="19"/>
  <c r="H88" i="19" s="1"/>
  <c r="G92" i="19"/>
  <c r="H92" i="19" s="1"/>
  <c r="G96" i="19"/>
  <c r="H96" i="19" s="1"/>
  <c r="G98" i="19"/>
  <c r="H98" i="19" s="1"/>
  <c r="H99" i="19"/>
  <c r="H103" i="19"/>
  <c r="H111" i="19"/>
  <c r="H119" i="19"/>
  <c r="G135" i="19"/>
  <c r="H135" i="19" s="1"/>
  <c r="E53" i="19"/>
  <c r="E55" i="19"/>
  <c r="E57" i="19"/>
  <c r="E59" i="19"/>
  <c r="E61" i="19"/>
  <c r="E63" i="19"/>
  <c r="E65" i="19"/>
  <c r="E67" i="19"/>
  <c r="E69" i="19"/>
  <c r="E71" i="19"/>
  <c r="E73" i="19"/>
  <c r="E75" i="19"/>
  <c r="E77" i="19"/>
  <c r="E79" i="19"/>
  <c r="E81" i="19"/>
  <c r="E83" i="19"/>
  <c r="E85" i="19"/>
  <c r="E87" i="19"/>
  <c r="E89" i="19"/>
  <c r="E91" i="19"/>
  <c r="E93" i="19"/>
  <c r="E95" i="19"/>
  <c r="E97" i="19"/>
  <c r="H101" i="19"/>
  <c r="H105" i="19"/>
  <c r="H109" i="19"/>
  <c r="H117" i="19"/>
  <c r="G124" i="19"/>
  <c r="H124" i="19" s="1"/>
  <c r="G122" i="19"/>
  <c r="H122" i="19" s="1"/>
  <c r="G126" i="19"/>
  <c r="H126" i="19" s="1"/>
  <c r="G130" i="19"/>
  <c r="H130" i="19" s="1"/>
  <c r="E123" i="19"/>
  <c r="E125" i="19"/>
  <c r="E127" i="19"/>
  <c r="E129" i="19"/>
  <c r="E134" i="19"/>
  <c r="G137" i="19"/>
  <c r="H137" i="19" s="1"/>
  <c r="H138" i="19"/>
  <c r="G139" i="19"/>
  <c r="H139" i="19" s="1"/>
  <c r="H140" i="19"/>
  <c r="G141" i="19"/>
  <c r="H141" i="19" s="1"/>
  <c r="H142" i="19"/>
  <c r="G143" i="19"/>
  <c r="H143" i="19" s="1"/>
  <c r="H144" i="19"/>
  <c r="G145" i="19"/>
  <c r="H145" i="19" s="1"/>
  <c r="E17" i="18"/>
  <c r="D144" i="15"/>
  <c r="D143" i="15"/>
  <c r="D142" i="15"/>
  <c r="D141" i="15"/>
  <c r="D140" i="15"/>
  <c r="D139" i="15"/>
  <c r="D138" i="15"/>
  <c r="D137" i="15"/>
  <c r="D136" i="15"/>
  <c r="D135" i="15"/>
  <c r="D134" i="15"/>
  <c r="D133" i="15"/>
  <c r="D135" i="16"/>
  <c r="D136" i="16"/>
  <c r="D137" i="16"/>
  <c r="D138" i="16"/>
  <c r="D139" i="16"/>
  <c r="D140" i="16"/>
  <c r="D141" i="16"/>
  <c r="D142" i="16"/>
  <c r="D143" i="16"/>
  <c r="D144" i="16"/>
  <c r="D134" i="16"/>
  <c r="D145" i="17"/>
  <c r="D136" i="17"/>
  <c r="D137" i="17"/>
  <c r="D138" i="17"/>
  <c r="D139" i="17"/>
  <c r="D140" i="17"/>
  <c r="D141" i="17"/>
  <c r="D142" i="17"/>
  <c r="D143" i="17"/>
  <c r="D144" i="17"/>
  <c r="D135" i="17"/>
  <c r="Y135" i="9"/>
  <c r="V135" i="9"/>
  <c r="S135" i="9"/>
  <c r="P135" i="9"/>
  <c r="M135" i="9"/>
  <c r="E135" i="9"/>
  <c r="Y134" i="9"/>
  <c r="V134" i="9"/>
  <c r="S134" i="9"/>
  <c r="P134" i="9"/>
  <c r="M134" i="9"/>
  <c r="E134" i="9"/>
  <c r="G134" i="9" s="1"/>
  <c r="J117" i="21" l="1"/>
  <c r="J115" i="21"/>
  <c r="S115" i="21" s="1"/>
  <c r="U115" i="21" s="1"/>
  <c r="J113" i="21"/>
  <c r="J111" i="21"/>
  <c r="S111" i="21" s="1"/>
  <c r="U111" i="21" s="1"/>
  <c r="J109" i="21"/>
  <c r="J107" i="21"/>
  <c r="J105" i="21"/>
  <c r="J103" i="21"/>
  <c r="J101" i="21"/>
  <c r="J99" i="21"/>
  <c r="J97" i="21"/>
  <c r="J95" i="21"/>
  <c r="J93" i="21"/>
  <c r="J91" i="21"/>
  <c r="J128" i="21"/>
  <c r="H136" i="19"/>
  <c r="H121" i="19"/>
  <c r="H113" i="19"/>
  <c r="H115" i="19"/>
  <c r="H107" i="19"/>
  <c r="J124" i="21"/>
  <c r="S124" i="21" s="1"/>
  <c r="U124" i="21" s="1"/>
  <c r="O17" i="22"/>
  <c r="M17" i="22"/>
  <c r="K17" i="22"/>
  <c r="N17" i="22"/>
  <c r="L17" i="22"/>
  <c r="O13" i="22"/>
  <c r="M13" i="22"/>
  <c r="K13" i="22"/>
  <c r="N13" i="22"/>
  <c r="L13" i="22"/>
  <c r="O15" i="22"/>
  <c r="M15" i="22"/>
  <c r="K15" i="22"/>
  <c r="N15" i="22"/>
  <c r="L15" i="22"/>
  <c r="O11" i="22"/>
  <c r="M11" i="22"/>
  <c r="K11" i="22"/>
  <c r="N11" i="22"/>
  <c r="L11" i="22"/>
  <c r="N16" i="22"/>
  <c r="L16" i="22"/>
  <c r="O16" i="22"/>
  <c r="M16" i="22"/>
  <c r="K16" i="22"/>
  <c r="N14" i="22"/>
  <c r="L14" i="22"/>
  <c r="O14" i="22"/>
  <c r="M14" i="22"/>
  <c r="K14" i="22"/>
  <c r="N12" i="22"/>
  <c r="L12" i="22"/>
  <c r="O12" i="22"/>
  <c r="M12" i="22"/>
  <c r="K12" i="22"/>
  <c r="Y124" i="21"/>
  <c r="AA124" i="21" s="1"/>
  <c r="M124" i="21"/>
  <c r="O124" i="21" s="1"/>
  <c r="P124" i="21"/>
  <c r="R124" i="21" s="1"/>
  <c r="V25" i="21"/>
  <c r="X25" i="21" s="1"/>
  <c r="P25" i="21"/>
  <c r="R25" i="21" s="1"/>
  <c r="L25" i="21"/>
  <c r="Y25" i="21"/>
  <c r="AA25" i="21" s="1"/>
  <c r="S25" i="21"/>
  <c r="U25" i="21" s="1"/>
  <c r="M25" i="21"/>
  <c r="O25" i="21" s="1"/>
  <c r="V23" i="21"/>
  <c r="X23" i="21" s="1"/>
  <c r="P23" i="21"/>
  <c r="R23" i="21" s="1"/>
  <c r="L23" i="21"/>
  <c r="Y23" i="21"/>
  <c r="AA23" i="21" s="1"/>
  <c r="S23" i="21"/>
  <c r="U23" i="21" s="1"/>
  <c r="M23" i="21"/>
  <c r="O23" i="21" s="1"/>
  <c r="V21" i="21"/>
  <c r="X21" i="21" s="1"/>
  <c r="P21" i="21"/>
  <c r="R21" i="21" s="1"/>
  <c r="L21" i="21"/>
  <c r="Y21" i="21"/>
  <c r="AA21" i="21" s="1"/>
  <c r="S21" i="21"/>
  <c r="U21" i="21" s="1"/>
  <c r="M21" i="21"/>
  <c r="O21" i="21" s="1"/>
  <c r="V19" i="21"/>
  <c r="X19" i="21" s="1"/>
  <c r="P19" i="21"/>
  <c r="R19" i="21" s="1"/>
  <c r="L19" i="21"/>
  <c r="Y19" i="21"/>
  <c r="AA19" i="21" s="1"/>
  <c r="S19" i="21"/>
  <c r="U19" i="21" s="1"/>
  <c r="M19" i="21"/>
  <c r="O19" i="21" s="1"/>
  <c r="V17" i="21"/>
  <c r="X17" i="21" s="1"/>
  <c r="P17" i="21"/>
  <c r="R17" i="21" s="1"/>
  <c r="L17" i="21"/>
  <c r="Y17" i="21"/>
  <c r="AA17" i="21" s="1"/>
  <c r="S17" i="21"/>
  <c r="U17" i="21" s="1"/>
  <c r="M17" i="21"/>
  <c r="O17" i="21" s="1"/>
  <c r="V15" i="21"/>
  <c r="X15" i="21" s="1"/>
  <c r="P15" i="21"/>
  <c r="R15" i="21" s="1"/>
  <c r="L15" i="21"/>
  <c r="Y15" i="21"/>
  <c r="AA15" i="21" s="1"/>
  <c r="S15" i="21"/>
  <c r="U15" i="21" s="1"/>
  <c r="M15" i="21"/>
  <c r="O15" i="21" s="1"/>
  <c r="V13" i="21"/>
  <c r="X13" i="21" s="1"/>
  <c r="P13" i="21"/>
  <c r="R13" i="21" s="1"/>
  <c r="L13" i="21"/>
  <c r="Y13" i="21"/>
  <c r="AA13" i="21" s="1"/>
  <c r="S13" i="21"/>
  <c r="U13" i="21" s="1"/>
  <c r="M13" i="21"/>
  <c r="O13" i="21" s="1"/>
  <c r="Y128" i="21"/>
  <c r="AA128" i="21" s="1"/>
  <c r="S128" i="21"/>
  <c r="U128" i="21" s="1"/>
  <c r="M128" i="21"/>
  <c r="O128" i="21" s="1"/>
  <c r="V128" i="21"/>
  <c r="X128" i="21" s="1"/>
  <c r="P128" i="21"/>
  <c r="R128" i="21" s="1"/>
  <c r="L128" i="21"/>
  <c r="Y120" i="21"/>
  <c r="AA120" i="21" s="1"/>
  <c r="S120" i="21"/>
  <c r="U120" i="21" s="1"/>
  <c r="M120" i="21"/>
  <c r="O120" i="21" s="1"/>
  <c r="V120" i="21"/>
  <c r="X120" i="21" s="1"/>
  <c r="P120" i="21"/>
  <c r="R120" i="21" s="1"/>
  <c r="L120" i="21"/>
  <c r="Y117" i="21"/>
  <c r="AA117" i="21" s="1"/>
  <c r="S117" i="21"/>
  <c r="U117" i="21" s="1"/>
  <c r="M117" i="21"/>
  <c r="O117" i="21" s="1"/>
  <c r="V117" i="21"/>
  <c r="X117" i="21" s="1"/>
  <c r="P117" i="21"/>
  <c r="R117" i="21" s="1"/>
  <c r="L117" i="21"/>
  <c r="Y115" i="21"/>
  <c r="AA115" i="21" s="1"/>
  <c r="M115" i="21"/>
  <c r="O115" i="21" s="1"/>
  <c r="P115" i="21"/>
  <c r="R115" i="21" s="1"/>
  <c r="Y113" i="21"/>
  <c r="AA113" i="21" s="1"/>
  <c r="S113" i="21"/>
  <c r="U113" i="21" s="1"/>
  <c r="M113" i="21"/>
  <c r="O113" i="21" s="1"/>
  <c r="V113" i="21"/>
  <c r="X113" i="21" s="1"/>
  <c r="P113" i="21"/>
  <c r="R113" i="21" s="1"/>
  <c r="L113" i="21"/>
  <c r="Y111" i="21"/>
  <c r="AA111" i="21" s="1"/>
  <c r="M111" i="21"/>
  <c r="O111" i="21" s="1"/>
  <c r="P111" i="21"/>
  <c r="R111" i="21" s="1"/>
  <c r="Y109" i="21"/>
  <c r="AA109" i="21" s="1"/>
  <c r="S109" i="21"/>
  <c r="U109" i="21" s="1"/>
  <c r="M109" i="21"/>
  <c r="O109" i="21" s="1"/>
  <c r="V109" i="21"/>
  <c r="X109" i="21" s="1"/>
  <c r="P109" i="21"/>
  <c r="R109" i="21" s="1"/>
  <c r="L109" i="21"/>
  <c r="Y107" i="21"/>
  <c r="AA107" i="21" s="1"/>
  <c r="S107" i="21"/>
  <c r="U107" i="21" s="1"/>
  <c r="M107" i="21"/>
  <c r="O107" i="21" s="1"/>
  <c r="V107" i="21"/>
  <c r="X107" i="21" s="1"/>
  <c r="P107" i="21"/>
  <c r="R107" i="21" s="1"/>
  <c r="L107" i="21"/>
  <c r="Y105" i="21"/>
  <c r="AA105" i="21" s="1"/>
  <c r="S105" i="21"/>
  <c r="U105" i="21" s="1"/>
  <c r="M105" i="21"/>
  <c r="O105" i="21" s="1"/>
  <c r="V105" i="21"/>
  <c r="X105" i="21" s="1"/>
  <c r="P105" i="21"/>
  <c r="R105" i="21" s="1"/>
  <c r="L105" i="21"/>
  <c r="Y103" i="21"/>
  <c r="AA103" i="21" s="1"/>
  <c r="S103" i="21"/>
  <c r="U103" i="21" s="1"/>
  <c r="M103" i="21"/>
  <c r="O103" i="21" s="1"/>
  <c r="V103" i="21"/>
  <c r="X103" i="21" s="1"/>
  <c r="P103" i="21"/>
  <c r="R103" i="21" s="1"/>
  <c r="L103" i="21"/>
  <c r="Y101" i="21"/>
  <c r="AA101" i="21" s="1"/>
  <c r="S101" i="21"/>
  <c r="U101" i="21" s="1"/>
  <c r="M101" i="21"/>
  <c r="O101" i="21" s="1"/>
  <c r="V101" i="21"/>
  <c r="X101" i="21" s="1"/>
  <c r="P101" i="21"/>
  <c r="R101" i="21" s="1"/>
  <c r="L101" i="21"/>
  <c r="Y99" i="21"/>
  <c r="AA99" i="21" s="1"/>
  <c r="S99" i="21"/>
  <c r="U99" i="21" s="1"/>
  <c r="M99" i="21"/>
  <c r="O99" i="21" s="1"/>
  <c r="V99" i="21"/>
  <c r="X99" i="21" s="1"/>
  <c r="P99" i="21"/>
  <c r="R99" i="21" s="1"/>
  <c r="L99" i="21"/>
  <c r="Y97" i="21"/>
  <c r="AA97" i="21" s="1"/>
  <c r="S97" i="21"/>
  <c r="U97" i="21" s="1"/>
  <c r="M97" i="21"/>
  <c r="O97" i="21" s="1"/>
  <c r="V97" i="21"/>
  <c r="X97" i="21" s="1"/>
  <c r="P97" i="21"/>
  <c r="R97" i="21" s="1"/>
  <c r="L97" i="21"/>
  <c r="Y95" i="21"/>
  <c r="AA95" i="21" s="1"/>
  <c r="S95" i="21"/>
  <c r="U95" i="21" s="1"/>
  <c r="M95" i="21"/>
  <c r="O95" i="21" s="1"/>
  <c r="V95" i="21"/>
  <c r="X95" i="21" s="1"/>
  <c r="P95" i="21"/>
  <c r="R95" i="21" s="1"/>
  <c r="L95" i="21"/>
  <c r="Y93" i="21"/>
  <c r="AA93" i="21" s="1"/>
  <c r="S93" i="21"/>
  <c r="U93" i="21" s="1"/>
  <c r="M93" i="21"/>
  <c r="O93" i="21" s="1"/>
  <c r="V93" i="21"/>
  <c r="X93" i="21" s="1"/>
  <c r="P93" i="21"/>
  <c r="R93" i="21" s="1"/>
  <c r="L93" i="21"/>
  <c r="Y91" i="21"/>
  <c r="AA91" i="21" s="1"/>
  <c r="S91" i="21"/>
  <c r="U91" i="21" s="1"/>
  <c r="M91" i="21"/>
  <c r="O91" i="21" s="1"/>
  <c r="V91" i="21"/>
  <c r="X91" i="21" s="1"/>
  <c r="P91" i="21"/>
  <c r="R91" i="21" s="1"/>
  <c r="L91" i="21"/>
  <c r="Y118" i="21"/>
  <c r="AA118" i="21" s="1"/>
  <c r="S118" i="21"/>
  <c r="U118" i="21" s="1"/>
  <c r="M118" i="21"/>
  <c r="O118" i="21" s="1"/>
  <c r="V118" i="21"/>
  <c r="X118" i="21" s="1"/>
  <c r="P118" i="21"/>
  <c r="R118" i="21" s="1"/>
  <c r="L118" i="21"/>
  <c r="Y116" i="21"/>
  <c r="AA116" i="21" s="1"/>
  <c r="S116" i="21"/>
  <c r="U116" i="21" s="1"/>
  <c r="M116" i="21"/>
  <c r="O116" i="21" s="1"/>
  <c r="V116" i="21"/>
  <c r="X116" i="21" s="1"/>
  <c r="P116" i="21"/>
  <c r="R116" i="21" s="1"/>
  <c r="L116" i="21"/>
  <c r="Y114" i="21"/>
  <c r="AA114" i="21" s="1"/>
  <c r="S114" i="21"/>
  <c r="U114" i="21" s="1"/>
  <c r="M114" i="21"/>
  <c r="O114" i="21" s="1"/>
  <c r="V114" i="21"/>
  <c r="X114" i="21" s="1"/>
  <c r="P114" i="21"/>
  <c r="R114" i="21" s="1"/>
  <c r="L114" i="21"/>
  <c r="Y112" i="21"/>
  <c r="AA112" i="21" s="1"/>
  <c r="S112" i="21"/>
  <c r="U112" i="21" s="1"/>
  <c r="M112" i="21"/>
  <c r="O112" i="21" s="1"/>
  <c r="V112" i="21"/>
  <c r="X112" i="21" s="1"/>
  <c r="P112" i="21"/>
  <c r="R112" i="21" s="1"/>
  <c r="L112" i="21"/>
  <c r="Y110" i="21"/>
  <c r="AA110" i="21" s="1"/>
  <c r="S110" i="21"/>
  <c r="U110" i="21" s="1"/>
  <c r="M110" i="21"/>
  <c r="O110" i="21" s="1"/>
  <c r="V110" i="21"/>
  <c r="X110" i="21" s="1"/>
  <c r="P110" i="21"/>
  <c r="R110" i="21" s="1"/>
  <c r="L110" i="21"/>
  <c r="Y108" i="21"/>
  <c r="AA108" i="21" s="1"/>
  <c r="S108" i="21"/>
  <c r="U108" i="21" s="1"/>
  <c r="M108" i="21"/>
  <c r="O108" i="21" s="1"/>
  <c r="V108" i="21"/>
  <c r="X108" i="21" s="1"/>
  <c r="P108" i="21"/>
  <c r="R108" i="21" s="1"/>
  <c r="L108" i="21"/>
  <c r="Y106" i="21"/>
  <c r="AA106" i="21" s="1"/>
  <c r="S106" i="21"/>
  <c r="U106" i="21" s="1"/>
  <c r="M106" i="21"/>
  <c r="O106" i="21" s="1"/>
  <c r="V106" i="21"/>
  <c r="X106" i="21" s="1"/>
  <c r="P106" i="21"/>
  <c r="R106" i="21" s="1"/>
  <c r="L106" i="21"/>
  <c r="Y104" i="21"/>
  <c r="AA104" i="21" s="1"/>
  <c r="S104" i="21"/>
  <c r="U104" i="21" s="1"/>
  <c r="M104" i="21"/>
  <c r="O104" i="21" s="1"/>
  <c r="V104" i="21"/>
  <c r="X104" i="21" s="1"/>
  <c r="P104" i="21"/>
  <c r="R104" i="21" s="1"/>
  <c r="L104" i="21"/>
  <c r="Y102" i="21"/>
  <c r="AA102" i="21" s="1"/>
  <c r="S102" i="21"/>
  <c r="U102" i="21" s="1"/>
  <c r="M102" i="21"/>
  <c r="O102" i="21" s="1"/>
  <c r="V102" i="21"/>
  <c r="X102" i="21" s="1"/>
  <c r="P102" i="21"/>
  <c r="R102" i="21" s="1"/>
  <c r="L102" i="21"/>
  <c r="Y100" i="21"/>
  <c r="AA100" i="21" s="1"/>
  <c r="S100" i="21"/>
  <c r="U100" i="21" s="1"/>
  <c r="M100" i="21"/>
  <c r="O100" i="21" s="1"/>
  <c r="V100" i="21"/>
  <c r="X100" i="21" s="1"/>
  <c r="P100" i="21"/>
  <c r="R100" i="21" s="1"/>
  <c r="L100" i="21"/>
  <c r="Y98" i="21"/>
  <c r="AA98" i="21" s="1"/>
  <c r="S98" i="21"/>
  <c r="U98" i="21" s="1"/>
  <c r="M98" i="21"/>
  <c r="O98" i="21" s="1"/>
  <c r="V98" i="21"/>
  <c r="X98" i="21" s="1"/>
  <c r="P98" i="21"/>
  <c r="R98" i="21" s="1"/>
  <c r="L98" i="21"/>
  <c r="Y96" i="21"/>
  <c r="AA96" i="21" s="1"/>
  <c r="S96" i="21"/>
  <c r="U96" i="21" s="1"/>
  <c r="M96" i="21"/>
  <c r="O96" i="21" s="1"/>
  <c r="V96" i="21"/>
  <c r="X96" i="21" s="1"/>
  <c r="P96" i="21"/>
  <c r="R96" i="21" s="1"/>
  <c r="L96" i="21"/>
  <c r="Y94" i="21"/>
  <c r="AA94" i="21" s="1"/>
  <c r="S94" i="21"/>
  <c r="U94" i="21" s="1"/>
  <c r="M94" i="21"/>
  <c r="O94" i="21" s="1"/>
  <c r="V94" i="21"/>
  <c r="X94" i="21" s="1"/>
  <c r="P94" i="21"/>
  <c r="R94" i="21" s="1"/>
  <c r="L94" i="21"/>
  <c r="Y92" i="21"/>
  <c r="AA92" i="21" s="1"/>
  <c r="S92" i="21"/>
  <c r="U92" i="21" s="1"/>
  <c r="M92" i="21"/>
  <c r="O92" i="21" s="1"/>
  <c r="V92" i="21"/>
  <c r="X92" i="21" s="1"/>
  <c r="P92" i="21"/>
  <c r="R92" i="21" s="1"/>
  <c r="L92" i="21"/>
  <c r="Y90" i="21"/>
  <c r="AA90" i="21" s="1"/>
  <c r="S90" i="21"/>
  <c r="U90" i="21" s="1"/>
  <c r="M90" i="21"/>
  <c r="O90" i="21" s="1"/>
  <c r="V90" i="21"/>
  <c r="X90" i="21" s="1"/>
  <c r="P90" i="21"/>
  <c r="R90" i="21" s="1"/>
  <c r="L90" i="21"/>
  <c r="J130" i="21"/>
  <c r="J126" i="21"/>
  <c r="J122" i="21"/>
  <c r="V26" i="21"/>
  <c r="X26" i="21" s="1"/>
  <c r="P26" i="21"/>
  <c r="R26" i="21" s="1"/>
  <c r="L26" i="21"/>
  <c r="Y26" i="21"/>
  <c r="AA26" i="21" s="1"/>
  <c r="S26" i="21"/>
  <c r="U26" i="21" s="1"/>
  <c r="M26" i="21"/>
  <c r="O26" i="21" s="1"/>
  <c r="V24" i="21"/>
  <c r="X24" i="21" s="1"/>
  <c r="P24" i="21"/>
  <c r="R24" i="21" s="1"/>
  <c r="L24" i="21"/>
  <c r="Y24" i="21"/>
  <c r="AA24" i="21" s="1"/>
  <c r="S24" i="21"/>
  <c r="U24" i="21" s="1"/>
  <c r="M24" i="21"/>
  <c r="O24" i="21" s="1"/>
  <c r="V22" i="21"/>
  <c r="X22" i="21" s="1"/>
  <c r="P22" i="21"/>
  <c r="R22" i="21" s="1"/>
  <c r="L22" i="21"/>
  <c r="Y22" i="21"/>
  <c r="AA22" i="21" s="1"/>
  <c r="S22" i="21"/>
  <c r="U22" i="21" s="1"/>
  <c r="M22" i="21"/>
  <c r="O22" i="21" s="1"/>
  <c r="V20" i="21"/>
  <c r="X20" i="21" s="1"/>
  <c r="P20" i="21"/>
  <c r="R20" i="21" s="1"/>
  <c r="L20" i="21"/>
  <c r="Y20" i="21"/>
  <c r="AA20" i="21" s="1"/>
  <c r="S20" i="21"/>
  <c r="U20" i="21" s="1"/>
  <c r="M20" i="21"/>
  <c r="O20" i="21" s="1"/>
  <c r="V18" i="21"/>
  <c r="X18" i="21" s="1"/>
  <c r="P18" i="21"/>
  <c r="R18" i="21" s="1"/>
  <c r="L18" i="21"/>
  <c r="Y18" i="21"/>
  <c r="AA18" i="21" s="1"/>
  <c r="S18" i="21"/>
  <c r="U18" i="21" s="1"/>
  <c r="M18" i="21"/>
  <c r="O18" i="21" s="1"/>
  <c r="V16" i="21"/>
  <c r="X16" i="21" s="1"/>
  <c r="P16" i="21"/>
  <c r="R16" i="21" s="1"/>
  <c r="L16" i="21"/>
  <c r="Y16" i="21"/>
  <c r="AA16" i="21" s="1"/>
  <c r="S16" i="21"/>
  <c r="U16" i="21" s="1"/>
  <c r="M16" i="21"/>
  <c r="O16" i="21" s="1"/>
  <c r="V14" i="21"/>
  <c r="X14" i="21" s="1"/>
  <c r="P14" i="21"/>
  <c r="R14" i="21" s="1"/>
  <c r="L14" i="21"/>
  <c r="Y14" i="21"/>
  <c r="AA14" i="21" s="1"/>
  <c r="S14" i="21"/>
  <c r="U14" i="21" s="1"/>
  <c r="M14" i="21"/>
  <c r="O14" i="21" s="1"/>
  <c r="V12" i="21"/>
  <c r="X12" i="21" s="1"/>
  <c r="P12" i="21"/>
  <c r="R12" i="21" s="1"/>
  <c r="L12" i="21"/>
  <c r="Y12" i="21"/>
  <c r="AA12" i="21" s="1"/>
  <c r="S12" i="21"/>
  <c r="U12" i="21" s="1"/>
  <c r="M12" i="21"/>
  <c r="O12" i="21" s="1"/>
  <c r="J131" i="21"/>
  <c r="J129" i="21"/>
  <c r="J127" i="21"/>
  <c r="J125" i="21"/>
  <c r="J123" i="21"/>
  <c r="J121" i="21"/>
  <c r="J119" i="21"/>
  <c r="J89" i="21"/>
  <c r="J88" i="21"/>
  <c r="J87" i="21"/>
  <c r="J86" i="21"/>
  <c r="J85" i="21"/>
  <c r="J84" i="21"/>
  <c r="J83" i="21"/>
  <c r="J82" i="21"/>
  <c r="J81" i="21"/>
  <c r="J80" i="21"/>
  <c r="J79" i="21"/>
  <c r="J78" i="21"/>
  <c r="J77" i="21"/>
  <c r="J76" i="21"/>
  <c r="J75" i="21"/>
  <c r="J74" i="21"/>
  <c r="J73" i="21"/>
  <c r="J72" i="21"/>
  <c r="J71" i="21"/>
  <c r="J70" i="21"/>
  <c r="J69" i="21"/>
  <c r="J68" i="21"/>
  <c r="J67" i="21"/>
  <c r="J66" i="21"/>
  <c r="J65" i="21"/>
  <c r="J64" i="21"/>
  <c r="J63" i="21"/>
  <c r="J62" i="21"/>
  <c r="J61" i="21"/>
  <c r="J60" i="21"/>
  <c r="J59" i="21"/>
  <c r="J58" i="21"/>
  <c r="J57" i="21"/>
  <c r="J56" i="21"/>
  <c r="J55" i="21"/>
  <c r="J54" i="21"/>
  <c r="J53" i="21"/>
  <c r="J52" i="21"/>
  <c r="J51" i="21"/>
  <c r="J50" i="21"/>
  <c r="J49" i="21"/>
  <c r="J48" i="21"/>
  <c r="J47" i="21"/>
  <c r="J46" i="21"/>
  <c r="J45" i="21"/>
  <c r="J44" i="21"/>
  <c r="J43" i="21"/>
  <c r="J42" i="21"/>
  <c r="J41" i="21"/>
  <c r="J40" i="21"/>
  <c r="J39" i="21"/>
  <c r="J38" i="21"/>
  <c r="J37" i="21"/>
  <c r="J36" i="21"/>
  <c r="J35" i="21"/>
  <c r="J34" i="21"/>
  <c r="J33" i="21"/>
  <c r="J32" i="21"/>
  <c r="J31" i="21"/>
  <c r="J30" i="21"/>
  <c r="J29" i="21"/>
  <c r="J28" i="21"/>
  <c r="J27" i="21"/>
  <c r="I147" i="20"/>
  <c r="H131" i="20"/>
  <c r="I11" i="20" s="1"/>
  <c r="G134" i="19"/>
  <c r="H134" i="19" s="1"/>
  <c r="I148" i="19" s="1"/>
  <c r="G127" i="19"/>
  <c r="H127" i="19" s="1"/>
  <c r="G123" i="19"/>
  <c r="H123" i="19" s="1"/>
  <c r="G95" i="19"/>
  <c r="H95" i="19" s="1"/>
  <c r="G91" i="19"/>
  <c r="H91" i="19" s="1"/>
  <c r="G87" i="19"/>
  <c r="H87" i="19" s="1"/>
  <c r="G83" i="19"/>
  <c r="H83" i="19" s="1"/>
  <c r="G79" i="19"/>
  <c r="H79" i="19" s="1"/>
  <c r="G75" i="19"/>
  <c r="H75" i="19" s="1"/>
  <c r="G71" i="19"/>
  <c r="H71" i="19" s="1"/>
  <c r="G67" i="19"/>
  <c r="H67" i="19" s="1"/>
  <c r="G63" i="19"/>
  <c r="H63" i="19" s="1"/>
  <c r="G59" i="19"/>
  <c r="H59" i="19" s="1"/>
  <c r="G55" i="19"/>
  <c r="H55" i="19" s="1"/>
  <c r="G37" i="19"/>
  <c r="H37" i="19" s="1"/>
  <c r="G33" i="19"/>
  <c r="H33" i="19" s="1"/>
  <c r="G29" i="19"/>
  <c r="H29" i="19" s="1"/>
  <c r="G25" i="19"/>
  <c r="H25" i="19" s="1"/>
  <c r="G21" i="19"/>
  <c r="H21" i="19" s="1"/>
  <c r="G17" i="19"/>
  <c r="H17" i="19" s="1"/>
  <c r="G13" i="19"/>
  <c r="H13" i="19" s="1"/>
  <c r="G129" i="19"/>
  <c r="H129" i="19" s="1"/>
  <c r="G125" i="19"/>
  <c r="H125" i="19" s="1"/>
  <c r="G97" i="19"/>
  <c r="H97" i="19" s="1"/>
  <c r="G93" i="19"/>
  <c r="H93" i="19" s="1"/>
  <c r="G89" i="19"/>
  <c r="H89" i="19" s="1"/>
  <c r="G85" i="19"/>
  <c r="H85" i="19" s="1"/>
  <c r="G81" i="19"/>
  <c r="H81" i="19" s="1"/>
  <c r="G77" i="19"/>
  <c r="H77" i="19" s="1"/>
  <c r="G73" i="19"/>
  <c r="H73" i="19" s="1"/>
  <c r="G69" i="19"/>
  <c r="H69" i="19" s="1"/>
  <c r="G65" i="19"/>
  <c r="H65" i="19" s="1"/>
  <c r="G61" i="19"/>
  <c r="H61" i="19" s="1"/>
  <c r="G57" i="19"/>
  <c r="H57" i="19" s="1"/>
  <c r="G53" i="19"/>
  <c r="H53" i="19" s="1"/>
  <c r="G35" i="19"/>
  <c r="H35" i="19" s="1"/>
  <c r="G31" i="19"/>
  <c r="H31" i="19" s="1"/>
  <c r="G27" i="19"/>
  <c r="H27" i="19" s="1"/>
  <c r="G23" i="19"/>
  <c r="H23" i="19" s="1"/>
  <c r="G19" i="19"/>
  <c r="H19" i="19" s="1"/>
  <c r="G15" i="19"/>
  <c r="H15" i="19" s="1"/>
  <c r="G11" i="19"/>
  <c r="H11" i="19" s="1"/>
  <c r="G135" i="9"/>
  <c r="H135" i="9" s="1"/>
  <c r="H134" i="9"/>
  <c r="L111" i="21" l="1"/>
  <c r="V111" i="21"/>
  <c r="X111" i="21" s="1"/>
  <c r="L115" i="21"/>
  <c r="V115" i="21"/>
  <c r="X115" i="21" s="1"/>
  <c r="L124" i="21"/>
  <c r="V124" i="21"/>
  <c r="X124" i="21" s="1"/>
  <c r="V27" i="21"/>
  <c r="X27" i="21" s="1"/>
  <c r="P27" i="21"/>
  <c r="R27" i="21" s="1"/>
  <c r="L27" i="21"/>
  <c r="Y27" i="21"/>
  <c r="AA27" i="21" s="1"/>
  <c r="S27" i="21"/>
  <c r="U27" i="21" s="1"/>
  <c r="M27" i="21"/>
  <c r="O27" i="21" s="1"/>
  <c r="V29" i="21"/>
  <c r="X29" i="21" s="1"/>
  <c r="P29" i="21"/>
  <c r="R29" i="21" s="1"/>
  <c r="L29" i="21"/>
  <c r="Y29" i="21"/>
  <c r="AA29" i="21" s="1"/>
  <c r="S29" i="21"/>
  <c r="U29" i="21" s="1"/>
  <c r="M29" i="21"/>
  <c r="O29" i="21" s="1"/>
  <c r="V31" i="21"/>
  <c r="X31" i="21" s="1"/>
  <c r="P31" i="21"/>
  <c r="R31" i="21" s="1"/>
  <c r="L31" i="21"/>
  <c r="Y31" i="21"/>
  <c r="AA31" i="21" s="1"/>
  <c r="S31" i="21"/>
  <c r="U31" i="21" s="1"/>
  <c r="M31" i="21"/>
  <c r="O31" i="21" s="1"/>
  <c r="V33" i="21"/>
  <c r="X33" i="21" s="1"/>
  <c r="P33" i="21"/>
  <c r="R33" i="21" s="1"/>
  <c r="L33" i="21"/>
  <c r="Y33" i="21"/>
  <c r="AA33" i="21" s="1"/>
  <c r="S33" i="21"/>
  <c r="U33" i="21" s="1"/>
  <c r="M33" i="21"/>
  <c r="O33" i="21" s="1"/>
  <c r="V35" i="21"/>
  <c r="X35" i="21" s="1"/>
  <c r="P35" i="21"/>
  <c r="R35" i="21" s="1"/>
  <c r="L35" i="21"/>
  <c r="Y35" i="21"/>
  <c r="AA35" i="21" s="1"/>
  <c r="S35" i="21"/>
  <c r="U35" i="21" s="1"/>
  <c r="M35" i="21"/>
  <c r="O35" i="21" s="1"/>
  <c r="V37" i="21"/>
  <c r="X37" i="21" s="1"/>
  <c r="P37" i="21"/>
  <c r="R37" i="21" s="1"/>
  <c r="L37" i="21"/>
  <c r="Y37" i="21"/>
  <c r="AA37" i="21" s="1"/>
  <c r="S37" i="21"/>
  <c r="U37" i="21" s="1"/>
  <c r="M37" i="21"/>
  <c r="O37" i="21" s="1"/>
  <c r="V39" i="21"/>
  <c r="X39" i="21" s="1"/>
  <c r="P39" i="21"/>
  <c r="R39" i="21" s="1"/>
  <c r="L39" i="21"/>
  <c r="Y39" i="21"/>
  <c r="AA39" i="21" s="1"/>
  <c r="S39" i="21"/>
  <c r="U39" i="21" s="1"/>
  <c r="M39" i="21"/>
  <c r="O39" i="21" s="1"/>
  <c r="V41" i="21"/>
  <c r="X41" i="21" s="1"/>
  <c r="P41" i="21"/>
  <c r="R41" i="21" s="1"/>
  <c r="L41" i="21"/>
  <c r="Y41" i="21"/>
  <c r="AA41" i="21" s="1"/>
  <c r="S41" i="21"/>
  <c r="U41" i="21" s="1"/>
  <c r="M41" i="21"/>
  <c r="O41" i="21" s="1"/>
  <c r="V43" i="21"/>
  <c r="X43" i="21" s="1"/>
  <c r="P43" i="21"/>
  <c r="R43" i="21" s="1"/>
  <c r="L43" i="21"/>
  <c r="Y43" i="21"/>
  <c r="AA43" i="21" s="1"/>
  <c r="S43" i="21"/>
  <c r="U43" i="21" s="1"/>
  <c r="M43" i="21"/>
  <c r="O43" i="21" s="1"/>
  <c r="V45" i="21"/>
  <c r="X45" i="21" s="1"/>
  <c r="P45" i="21"/>
  <c r="R45" i="21" s="1"/>
  <c r="L45" i="21"/>
  <c r="Y45" i="21"/>
  <c r="AA45" i="21" s="1"/>
  <c r="S45" i="21"/>
  <c r="U45" i="21" s="1"/>
  <c r="M45" i="21"/>
  <c r="O45" i="21" s="1"/>
  <c r="V47" i="21"/>
  <c r="X47" i="21" s="1"/>
  <c r="P47" i="21"/>
  <c r="R47" i="21" s="1"/>
  <c r="L47" i="21"/>
  <c r="Y47" i="21"/>
  <c r="AA47" i="21" s="1"/>
  <c r="S47" i="21"/>
  <c r="U47" i="21" s="1"/>
  <c r="M47" i="21"/>
  <c r="O47" i="21" s="1"/>
  <c r="V49" i="21"/>
  <c r="X49" i="21" s="1"/>
  <c r="P49" i="21"/>
  <c r="R49" i="21" s="1"/>
  <c r="L49" i="21"/>
  <c r="Y49" i="21"/>
  <c r="AA49" i="21" s="1"/>
  <c r="S49" i="21"/>
  <c r="U49" i="21" s="1"/>
  <c r="M49" i="21"/>
  <c r="O49" i="21" s="1"/>
  <c r="V51" i="21"/>
  <c r="X51" i="21" s="1"/>
  <c r="P51" i="21"/>
  <c r="R51" i="21" s="1"/>
  <c r="L51" i="21"/>
  <c r="Y51" i="21"/>
  <c r="AA51" i="21" s="1"/>
  <c r="S51" i="21"/>
  <c r="U51" i="21" s="1"/>
  <c r="M51" i="21"/>
  <c r="O51" i="21" s="1"/>
  <c r="V53" i="21"/>
  <c r="X53" i="21" s="1"/>
  <c r="P53" i="21"/>
  <c r="R53" i="21" s="1"/>
  <c r="L53" i="21"/>
  <c r="Y53" i="21"/>
  <c r="AA53" i="21" s="1"/>
  <c r="S53" i="21"/>
  <c r="U53" i="21" s="1"/>
  <c r="M53" i="21"/>
  <c r="O53" i="21" s="1"/>
  <c r="V55" i="21"/>
  <c r="X55" i="21" s="1"/>
  <c r="P55" i="21"/>
  <c r="R55" i="21" s="1"/>
  <c r="L55" i="21"/>
  <c r="Y55" i="21"/>
  <c r="AA55" i="21" s="1"/>
  <c r="S55" i="21"/>
  <c r="U55" i="21" s="1"/>
  <c r="M55" i="21"/>
  <c r="O55" i="21" s="1"/>
  <c r="V57" i="21"/>
  <c r="X57" i="21" s="1"/>
  <c r="P57" i="21"/>
  <c r="R57" i="21" s="1"/>
  <c r="L57" i="21"/>
  <c r="Y57" i="21"/>
  <c r="AA57" i="21" s="1"/>
  <c r="S57" i="21"/>
  <c r="U57" i="21" s="1"/>
  <c r="M57" i="21"/>
  <c r="O57" i="21" s="1"/>
  <c r="V59" i="21"/>
  <c r="X59" i="21" s="1"/>
  <c r="P59" i="21"/>
  <c r="R59" i="21" s="1"/>
  <c r="L59" i="21"/>
  <c r="Y59" i="21"/>
  <c r="AA59" i="21" s="1"/>
  <c r="S59" i="21"/>
  <c r="U59" i="21" s="1"/>
  <c r="M59" i="21"/>
  <c r="O59" i="21" s="1"/>
  <c r="V61" i="21"/>
  <c r="X61" i="21" s="1"/>
  <c r="P61" i="21"/>
  <c r="R61" i="21" s="1"/>
  <c r="L61" i="21"/>
  <c r="Y61" i="21"/>
  <c r="AA61" i="21" s="1"/>
  <c r="S61" i="21"/>
  <c r="U61" i="21" s="1"/>
  <c r="M61" i="21"/>
  <c r="O61" i="21" s="1"/>
  <c r="V63" i="21"/>
  <c r="X63" i="21" s="1"/>
  <c r="P63" i="21"/>
  <c r="R63" i="21" s="1"/>
  <c r="L63" i="21"/>
  <c r="Y63" i="21"/>
  <c r="AA63" i="21" s="1"/>
  <c r="S63" i="21"/>
  <c r="U63" i="21" s="1"/>
  <c r="M63" i="21"/>
  <c r="O63" i="21" s="1"/>
  <c r="V65" i="21"/>
  <c r="X65" i="21" s="1"/>
  <c r="P65" i="21"/>
  <c r="R65" i="21" s="1"/>
  <c r="L65" i="21"/>
  <c r="Y65" i="21"/>
  <c r="AA65" i="21" s="1"/>
  <c r="S65" i="21"/>
  <c r="U65" i="21" s="1"/>
  <c r="M65" i="21"/>
  <c r="O65" i="21" s="1"/>
  <c r="V67" i="21"/>
  <c r="X67" i="21" s="1"/>
  <c r="P67" i="21"/>
  <c r="R67" i="21" s="1"/>
  <c r="L67" i="21"/>
  <c r="Y67" i="21"/>
  <c r="AA67" i="21" s="1"/>
  <c r="S67" i="21"/>
  <c r="U67" i="21" s="1"/>
  <c r="M67" i="21"/>
  <c r="O67" i="21" s="1"/>
  <c r="V69" i="21"/>
  <c r="X69" i="21" s="1"/>
  <c r="P69" i="21"/>
  <c r="R69" i="21" s="1"/>
  <c r="L69" i="21"/>
  <c r="Y69" i="21"/>
  <c r="AA69" i="21" s="1"/>
  <c r="S69" i="21"/>
  <c r="U69" i="21" s="1"/>
  <c r="M69" i="21"/>
  <c r="O69" i="21" s="1"/>
  <c r="V71" i="21"/>
  <c r="X71" i="21" s="1"/>
  <c r="P71" i="21"/>
  <c r="R71" i="21" s="1"/>
  <c r="L71" i="21"/>
  <c r="Y71" i="21"/>
  <c r="AA71" i="21" s="1"/>
  <c r="S71" i="21"/>
  <c r="U71" i="21" s="1"/>
  <c r="M71" i="21"/>
  <c r="O71" i="21" s="1"/>
  <c r="V73" i="21"/>
  <c r="X73" i="21" s="1"/>
  <c r="P73" i="21"/>
  <c r="R73" i="21" s="1"/>
  <c r="L73" i="21"/>
  <c r="Y73" i="21"/>
  <c r="AA73" i="21" s="1"/>
  <c r="S73" i="21"/>
  <c r="U73" i="21" s="1"/>
  <c r="M73" i="21"/>
  <c r="O73" i="21" s="1"/>
  <c r="V75" i="21"/>
  <c r="X75" i="21" s="1"/>
  <c r="P75" i="21"/>
  <c r="R75" i="21" s="1"/>
  <c r="L75" i="21"/>
  <c r="Y75" i="21"/>
  <c r="AA75" i="21" s="1"/>
  <c r="S75" i="21"/>
  <c r="U75" i="21" s="1"/>
  <c r="M75" i="21"/>
  <c r="O75" i="21" s="1"/>
  <c r="V77" i="21"/>
  <c r="X77" i="21" s="1"/>
  <c r="P77" i="21"/>
  <c r="R77" i="21" s="1"/>
  <c r="L77" i="21"/>
  <c r="Y77" i="21"/>
  <c r="AA77" i="21" s="1"/>
  <c r="S77" i="21"/>
  <c r="U77" i="21" s="1"/>
  <c r="M77" i="21"/>
  <c r="O77" i="21" s="1"/>
  <c r="V79" i="21"/>
  <c r="X79" i="21" s="1"/>
  <c r="P79" i="21"/>
  <c r="R79" i="21" s="1"/>
  <c r="L79" i="21"/>
  <c r="Y79" i="21"/>
  <c r="AA79" i="21" s="1"/>
  <c r="S79" i="21"/>
  <c r="U79" i="21" s="1"/>
  <c r="M79" i="21"/>
  <c r="O79" i="21" s="1"/>
  <c r="V81" i="21"/>
  <c r="X81" i="21" s="1"/>
  <c r="P81" i="21"/>
  <c r="R81" i="21" s="1"/>
  <c r="L81" i="21"/>
  <c r="Y81" i="21"/>
  <c r="AA81" i="21" s="1"/>
  <c r="S81" i="21"/>
  <c r="U81" i="21" s="1"/>
  <c r="M81" i="21"/>
  <c r="O81" i="21" s="1"/>
  <c r="V83" i="21"/>
  <c r="X83" i="21" s="1"/>
  <c r="P83" i="21"/>
  <c r="R83" i="21" s="1"/>
  <c r="L83" i="21"/>
  <c r="Y83" i="21"/>
  <c r="AA83" i="21" s="1"/>
  <c r="S83" i="21"/>
  <c r="U83" i="21" s="1"/>
  <c r="M83" i="21"/>
  <c r="O83" i="21" s="1"/>
  <c r="V85" i="21"/>
  <c r="X85" i="21" s="1"/>
  <c r="P85" i="21"/>
  <c r="R85" i="21" s="1"/>
  <c r="L85" i="21"/>
  <c r="Y85" i="21"/>
  <c r="AA85" i="21" s="1"/>
  <c r="S85" i="21"/>
  <c r="U85" i="21" s="1"/>
  <c r="M85" i="21"/>
  <c r="O85" i="21" s="1"/>
  <c r="V87" i="21"/>
  <c r="X87" i="21" s="1"/>
  <c r="P87" i="21"/>
  <c r="R87" i="21" s="1"/>
  <c r="L87" i="21"/>
  <c r="Y87" i="21"/>
  <c r="AA87" i="21" s="1"/>
  <c r="S87" i="21"/>
  <c r="U87" i="21" s="1"/>
  <c r="M87" i="21"/>
  <c r="O87" i="21" s="1"/>
  <c r="Y89" i="21"/>
  <c r="AA89" i="21" s="1"/>
  <c r="P89" i="21"/>
  <c r="R89" i="21" s="1"/>
  <c r="L89" i="21"/>
  <c r="V89" i="21"/>
  <c r="X89" i="21" s="1"/>
  <c r="S89" i="21"/>
  <c r="U89" i="21" s="1"/>
  <c r="M89" i="21"/>
  <c r="O89" i="21" s="1"/>
  <c r="Y121" i="21"/>
  <c r="AA121" i="21" s="1"/>
  <c r="S121" i="21"/>
  <c r="U121" i="21" s="1"/>
  <c r="M121" i="21"/>
  <c r="O121" i="21" s="1"/>
  <c r="V121" i="21"/>
  <c r="X121" i="21" s="1"/>
  <c r="P121" i="21"/>
  <c r="R121" i="21" s="1"/>
  <c r="L121" i="21"/>
  <c r="Y125" i="21"/>
  <c r="AA125" i="21" s="1"/>
  <c r="S125" i="21"/>
  <c r="U125" i="21" s="1"/>
  <c r="M125" i="21"/>
  <c r="O125" i="21" s="1"/>
  <c r="V125" i="21"/>
  <c r="X125" i="21" s="1"/>
  <c r="P125" i="21"/>
  <c r="R125" i="21" s="1"/>
  <c r="L125" i="21"/>
  <c r="Y129" i="21"/>
  <c r="AA129" i="21" s="1"/>
  <c r="S129" i="21"/>
  <c r="U129" i="21" s="1"/>
  <c r="M129" i="21"/>
  <c r="O129" i="21" s="1"/>
  <c r="V129" i="21"/>
  <c r="X129" i="21" s="1"/>
  <c r="P129" i="21"/>
  <c r="R129" i="21" s="1"/>
  <c r="L129" i="21"/>
  <c r="Y126" i="21"/>
  <c r="AA126" i="21" s="1"/>
  <c r="S126" i="21"/>
  <c r="U126" i="21" s="1"/>
  <c r="M126" i="21"/>
  <c r="O126" i="21" s="1"/>
  <c r="V126" i="21"/>
  <c r="X126" i="21" s="1"/>
  <c r="P126" i="21"/>
  <c r="R126" i="21" s="1"/>
  <c r="L126" i="21"/>
  <c r="V28" i="21"/>
  <c r="X28" i="21" s="1"/>
  <c r="P28" i="21"/>
  <c r="R28" i="21" s="1"/>
  <c r="L28" i="21"/>
  <c r="Y28" i="21"/>
  <c r="AA28" i="21" s="1"/>
  <c r="S28" i="21"/>
  <c r="U28" i="21" s="1"/>
  <c r="M28" i="21"/>
  <c r="O28" i="21" s="1"/>
  <c r="V30" i="21"/>
  <c r="X30" i="21" s="1"/>
  <c r="P30" i="21"/>
  <c r="R30" i="21" s="1"/>
  <c r="L30" i="21"/>
  <c r="Y30" i="21"/>
  <c r="AA30" i="21" s="1"/>
  <c r="S30" i="21"/>
  <c r="U30" i="21" s="1"/>
  <c r="M30" i="21"/>
  <c r="O30" i="21" s="1"/>
  <c r="V32" i="21"/>
  <c r="X32" i="21" s="1"/>
  <c r="P32" i="21"/>
  <c r="R32" i="21" s="1"/>
  <c r="L32" i="21"/>
  <c r="Y32" i="21"/>
  <c r="AA32" i="21" s="1"/>
  <c r="S32" i="21"/>
  <c r="U32" i="21" s="1"/>
  <c r="M32" i="21"/>
  <c r="O32" i="21" s="1"/>
  <c r="V34" i="21"/>
  <c r="X34" i="21" s="1"/>
  <c r="P34" i="21"/>
  <c r="R34" i="21" s="1"/>
  <c r="L34" i="21"/>
  <c r="Y34" i="21"/>
  <c r="AA34" i="21" s="1"/>
  <c r="S34" i="21"/>
  <c r="U34" i="21" s="1"/>
  <c r="M34" i="21"/>
  <c r="O34" i="21" s="1"/>
  <c r="V36" i="21"/>
  <c r="X36" i="21" s="1"/>
  <c r="P36" i="21"/>
  <c r="R36" i="21" s="1"/>
  <c r="L36" i="21"/>
  <c r="Y36" i="21"/>
  <c r="AA36" i="21" s="1"/>
  <c r="S36" i="21"/>
  <c r="U36" i="21" s="1"/>
  <c r="M36" i="21"/>
  <c r="O36" i="21" s="1"/>
  <c r="V38" i="21"/>
  <c r="X38" i="21" s="1"/>
  <c r="P38" i="21"/>
  <c r="R38" i="21" s="1"/>
  <c r="L38" i="21"/>
  <c r="Y38" i="21"/>
  <c r="AA38" i="21" s="1"/>
  <c r="S38" i="21"/>
  <c r="U38" i="21" s="1"/>
  <c r="M38" i="21"/>
  <c r="O38" i="21" s="1"/>
  <c r="V40" i="21"/>
  <c r="X40" i="21" s="1"/>
  <c r="P40" i="21"/>
  <c r="R40" i="21" s="1"/>
  <c r="L40" i="21"/>
  <c r="Y40" i="21"/>
  <c r="AA40" i="21" s="1"/>
  <c r="S40" i="21"/>
  <c r="U40" i="21" s="1"/>
  <c r="M40" i="21"/>
  <c r="O40" i="21" s="1"/>
  <c r="V42" i="21"/>
  <c r="X42" i="21" s="1"/>
  <c r="P42" i="21"/>
  <c r="R42" i="21" s="1"/>
  <c r="L42" i="21"/>
  <c r="Y42" i="21"/>
  <c r="AA42" i="21" s="1"/>
  <c r="S42" i="21"/>
  <c r="U42" i="21" s="1"/>
  <c r="M42" i="21"/>
  <c r="O42" i="21" s="1"/>
  <c r="V44" i="21"/>
  <c r="X44" i="21" s="1"/>
  <c r="P44" i="21"/>
  <c r="R44" i="21" s="1"/>
  <c r="L44" i="21"/>
  <c r="Y44" i="21"/>
  <c r="AA44" i="21" s="1"/>
  <c r="S44" i="21"/>
  <c r="U44" i="21" s="1"/>
  <c r="M44" i="21"/>
  <c r="O44" i="21" s="1"/>
  <c r="V46" i="21"/>
  <c r="X46" i="21" s="1"/>
  <c r="P46" i="21"/>
  <c r="R46" i="21" s="1"/>
  <c r="L46" i="21"/>
  <c r="Y46" i="21"/>
  <c r="AA46" i="21" s="1"/>
  <c r="S46" i="21"/>
  <c r="U46" i="21" s="1"/>
  <c r="M46" i="21"/>
  <c r="O46" i="21" s="1"/>
  <c r="V48" i="21"/>
  <c r="X48" i="21" s="1"/>
  <c r="P48" i="21"/>
  <c r="R48" i="21" s="1"/>
  <c r="L48" i="21"/>
  <c r="Y48" i="21"/>
  <c r="AA48" i="21" s="1"/>
  <c r="S48" i="21"/>
  <c r="U48" i="21" s="1"/>
  <c r="M48" i="21"/>
  <c r="O48" i="21" s="1"/>
  <c r="V50" i="21"/>
  <c r="X50" i="21" s="1"/>
  <c r="P50" i="21"/>
  <c r="R50" i="21" s="1"/>
  <c r="L50" i="21"/>
  <c r="Y50" i="21"/>
  <c r="AA50" i="21" s="1"/>
  <c r="S50" i="21"/>
  <c r="U50" i="21" s="1"/>
  <c r="M50" i="21"/>
  <c r="O50" i="21" s="1"/>
  <c r="V52" i="21"/>
  <c r="X52" i="21" s="1"/>
  <c r="P52" i="21"/>
  <c r="R52" i="21" s="1"/>
  <c r="L52" i="21"/>
  <c r="Y52" i="21"/>
  <c r="AA52" i="21" s="1"/>
  <c r="S52" i="21"/>
  <c r="U52" i="21" s="1"/>
  <c r="M52" i="21"/>
  <c r="O52" i="21" s="1"/>
  <c r="V54" i="21"/>
  <c r="X54" i="21" s="1"/>
  <c r="P54" i="21"/>
  <c r="R54" i="21" s="1"/>
  <c r="L54" i="21"/>
  <c r="Y54" i="21"/>
  <c r="AA54" i="21" s="1"/>
  <c r="S54" i="21"/>
  <c r="U54" i="21" s="1"/>
  <c r="M54" i="21"/>
  <c r="O54" i="21" s="1"/>
  <c r="V56" i="21"/>
  <c r="X56" i="21" s="1"/>
  <c r="P56" i="21"/>
  <c r="R56" i="21" s="1"/>
  <c r="L56" i="21"/>
  <c r="Y56" i="21"/>
  <c r="AA56" i="21" s="1"/>
  <c r="S56" i="21"/>
  <c r="U56" i="21" s="1"/>
  <c r="M56" i="21"/>
  <c r="O56" i="21" s="1"/>
  <c r="V58" i="21"/>
  <c r="X58" i="21" s="1"/>
  <c r="P58" i="21"/>
  <c r="R58" i="21" s="1"/>
  <c r="L58" i="21"/>
  <c r="Y58" i="21"/>
  <c r="AA58" i="21" s="1"/>
  <c r="S58" i="21"/>
  <c r="U58" i="21" s="1"/>
  <c r="M58" i="21"/>
  <c r="O58" i="21" s="1"/>
  <c r="V60" i="21"/>
  <c r="X60" i="21" s="1"/>
  <c r="P60" i="21"/>
  <c r="R60" i="21" s="1"/>
  <c r="L60" i="21"/>
  <c r="Y60" i="21"/>
  <c r="AA60" i="21" s="1"/>
  <c r="S60" i="21"/>
  <c r="U60" i="21" s="1"/>
  <c r="M60" i="21"/>
  <c r="O60" i="21" s="1"/>
  <c r="V62" i="21"/>
  <c r="X62" i="21" s="1"/>
  <c r="P62" i="21"/>
  <c r="R62" i="21" s="1"/>
  <c r="L62" i="21"/>
  <c r="Y62" i="21"/>
  <c r="AA62" i="21" s="1"/>
  <c r="S62" i="21"/>
  <c r="U62" i="21" s="1"/>
  <c r="M62" i="21"/>
  <c r="O62" i="21" s="1"/>
  <c r="V64" i="21"/>
  <c r="X64" i="21" s="1"/>
  <c r="P64" i="21"/>
  <c r="R64" i="21" s="1"/>
  <c r="L64" i="21"/>
  <c r="Y64" i="21"/>
  <c r="AA64" i="21" s="1"/>
  <c r="S64" i="21"/>
  <c r="U64" i="21" s="1"/>
  <c r="M64" i="21"/>
  <c r="O64" i="21" s="1"/>
  <c r="V66" i="21"/>
  <c r="X66" i="21" s="1"/>
  <c r="P66" i="21"/>
  <c r="R66" i="21" s="1"/>
  <c r="L66" i="21"/>
  <c r="Y66" i="21"/>
  <c r="AA66" i="21" s="1"/>
  <c r="S66" i="21"/>
  <c r="U66" i="21" s="1"/>
  <c r="M66" i="21"/>
  <c r="O66" i="21" s="1"/>
  <c r="V68" i="21"/>
  <c r="X68" i="21" s="1"/>
  <c r="P68" i="21"/>
  <c r="R68" i="21" s="1"/>
  <c r="L68" i="21"/>
  <c r="Y68" i="21"/>
  <c r="AA68" i="21" s="1"/>
  <c r="S68" i="21"/>
  <c r="U68" i="21" s="1"/>
  <c r="M68" i="21"/>
  <c r="O68" i="21" s="1"/>
  <c r="V70" i="21"/>
  <c r="X70" i="21" s="1"/>
  <c r="P70" i="21"/>
  <c r="R70" i="21" s="1"/>
  <c r="L70" i="21"/>
  <c r="Y70" i="21"/>
  <c r="AA70" i="21" s="1"/>
  <c r="S70" i="21"/>
  <c r="U70" i="21" s="1"/>
  <c r="M70" i="21"/>
  <c r="O70" i="21" s="1"/>
  <c r="V72" i="21"/>
  <c r="X72" i="21" s="1"/>
  <c r="P72" i="21"/>
  <c r="R72" i="21" s="1"/>
  <c r="L72" i="21"/>
  <c r="Y72" i="21"/>
  <c r="AA72" i="21" s="1"/>
  <c r="S72" i="21"/>
  <c r="U72" i="21" s="1"/>
  <c r="M72" i="21"/>
  <c r="O72" i="21" s="1"/>
  <c r="V74" i="21"/>
  <c r="X74" i="21" s="1"/>
  <c r="P74" i="21"/>
  <c r="R74" i="21" s="1"/>
  <c r="L74" i="21"/>
  <c r="Y74" i="21"/>
  <c r="AA74" i="21" s="1"/>
  <c r="S74" i="21"/>
  <c r="U74" i="21" s="1"/>
  <c r="M74" i="21"/>
  <c r="O74" i="21" s="1"/>
  <c r="V76" i="21"/>
  <c r="X76" i="21" s="1"/>
  <c r="P76" i="21"/>
  <c r="R76" i="21" s="1"/>
  <c r="L76" i="21"/>
  <c r="Y76" i="21"/>
  <c r="AA76" i="21" s="1"/>
  <c r="S76" i="21"/>
  <c r="U76" i="21" s="1"/>
  <c r="M76" i="21"/>
  <c r="O76" i="21" s="1"/>
  <c r="V78" i="21"/>
  <c r="X78" i="21" s="1"/>
  <c r="P78" i="21"/>
  <c r="R78" i="21" s="1"/>
  <c r="L78" i="21"/>
  <c r="Y78" i="21"/>
  <c r="AA78" i="21" s="1"/>
  <c r="S78" i="21"/>
  <c r="U78" i="21" s="1"/>
  <c r="M78" i="21"/>
  <c r="O78" i="21" s="1"/>
  <c r="V80" i="21"/>
  <c r="X80" i="21" s="1"/>
  <c r="P80" i="21"/>
  <c r="R80" i="21" s="1"/>
  <c r="L80" i="21"/>
  <c r="Y80" i="21"/>
  <c r="AA80" i="21" s="1"/>
  <c r="S80" i="21"/>
  <c r="U80" i="21" s="1"/>
  <c r="M80" i="21"/>
  <c r="O80" i="21" s="1"/>
  <c r="V82" i="21"/>
  <c r="X82" i="21" s="1"/>
  <c r="P82" i="21"/>
  <c r="R82" i="21" s="1"/>
  <c r="L82" i="21"/>
  <c r="Y82" i="21"/>
  <c r="AA82" i="21" s="1"/>
  <c r="S82" i="21"/>
  <c r="U82" i="21" s="1"/>
  <c r="M82" i="21"/>
  <c r="O82" i="21" s="1"/>
  <c r="V84" i="21"/>
  <c r="X84" i="21" s="1"/>
  <c r="P84" i="21"/>
  <c r="R84" i="21" s="1"/>
  <c r="L84" i="21"/>
  <c r="Y84" i="21"/>
  <c r="AA84" i="21" s="1"/>
  <c r="S84" i="21"/>
  <c r="U84" i="21" s="1"/>
  <c r="M84" i="21"/>
  <c r="O84" i="21" s="1"/>
  <c r="V86" i="21"/>
  <c r="X86" i="21" s="1"/>
  <c r="P86" i="21"/>
  <c r="R86" i="21" s="1"/>
  <c r="L86" i="21"/>
  <c r="Y86" i="21"/>
  <c r="AA86" i="21" s="1"/>
  <c r="S86" i="21"/>
  <c r="U86" i="21" s="1"/>
  <c r="M86" i="21"/>
  <c r="O86" i="21" s="1"/>
  <c r="V88" i="21"/>
  <c r="X88" i="21" s="1"/>
  <c r="P88" i="21"/>
  <c r="R88" i="21" s="1"/>
  <c r="L88" i="21"/>
  <c r="Y88" i="21"/>
  <c r="AA88" i="21" s="1"/>
  <c r="S88" i="21"/>
  <c r="U88" i="21" s="1"/>
  <c r="M88" i="21"/>
  <c r="O88" i="21" s="1"/>
  <c r="Y119" i="21"/>
  <c r="AA119" i="21" s="1"/>
  <c r="S119" i="21"/>
  <c r="U119" i="21" s="1"/>
  <c r="M119" i="21"/>
  <c r="O119" i="21" s="1"/>
  <c r="V119" i="21"/>
  <c r="X119" i="21" s="1"/>
  <c r="P119" i="21"/>
  <c r="R119" i="21" s="1"/>
  <c r="L119" i="21"/>
  <c r="Y123" i="21"/>
  <c r="AA123" i="21" s="1"/>
  <c r="S123" i="21"/>
  <c r="U123" i="21" s="1"/>
  <c r="M123" i="21"/>
  <c r="O123" i="21" s="1"/>
  <c r="V123" i="21"/>
  <c r="X123" i="21" s="1"/>
  <c r="P123" i="21"/>
  <c r="R123" i="21" s="1"/>
  <c r="L123" i="21"/>
  <c r="Y127" i="21"/>
  <c r="AA127" i="21" s="1"/>
  <c r="S127" i="21"/>
  <c r="U127" i="21" s="1"/>
  <c r="M127" i="21"/>
  <c r="O127" i="21" s="1"/>
  <c r="V127" i="21"/>
  <c r="X127" i="21" s="1"/>
  <c r="P127" i="21"/>
  <c r="R127" i="21" s="1"/>
  <c r="L127" i="21"/>
  <c r="Y131" i="21"/>
  <c r="AA131" i="21" s="1"/>
  <c r="S131" i="21"/>
  <c r="U131" i="21" s="1"/>
  <c r="M131" i="21"/>
  <c r="O131" i="21" s="1"/>
  <c r="V131" i="21"/>
  <c r="X131" i="21" s="1"/>
  <c r="P131" i="21"/>
  <c r="R131" i="21" s="1"/>
  <c r="L131" i="21"/>
  <c r="Y122" i="21"/>
  <c r="AA122" i="21" s="1"/>
  <c r="S122" i="21"/>
  <c r="U122" i="21" s="1"/>
  <c r="M122" i="21"/>
  <c r="O122" i="21" s="1"/>
  <c r="V122" i="21"/>
  <c r="X122" i="21" s="1"/>
  <c r="P122" i="21"/>
  <c r="R122" i="21" s="1"/>
  <c r="L122" i="21"/>
  <c r="Y130" i="21"/>
  <c r="AA130" i="21" s="1"/>
  <c r="S130" i="21"/>
  <c r="U130" i="21" s="1"/>
  <c r="M130" i="21"/>
  <c r="O130" i="21" s="1"/>
  <c r="V130" i="21"/>
  <c r="X130" i="21" s="1"/>
  <c r="P130" i="21"/>
  <c r="R130" i="21" s="1"/>
  <c r="L130" i="21"/>
  <c r="I12" i="20"/>
  <c r="K129" i="20"/>
  <c r="K127" i="20"/>
  <c r="K125" i="20"/>
  <c r="K123" i="20"/>
  <c r="I133" i="20"/>
  <c r="K130" i="20"/>
  <c r="K128" i="20"/>
  <c r="K126" i="20"/>
  <c r="K124" i="20"/>
  <c r="K122" i="20"/>
  <c r="K120" i="20"/>
  <c r="K118" i="20"/>
  <c r="K116" i="20"/>
  <c r="K114" i="20"/>
  <c r="K112" i="20"/>
  <c r="K110" i="20"/>
  <c r="K108" i="20"/>
  <c r="K106" i="20"/>
  <c r="K104" i="20"/>
  <c r="K102" i="20"/>
  <c r="K121" i="20"/>
  <c r="K119" i="20"/>
  <c r="K117" i="20"/>
  <c r="K115" i="20"/>
  <c r="K113" i="20"/>
  <c r="K111" i="20"/>
  <c r="K109" i="20"/>
  <c r="K107" i="20"/>
  <c r="K105" i="20"/>
  <c r="K103" i="20"/>
  <c r="K101" i="20"/>
  <c r="K99" i="20"/>
  <c r="K97" i="20"/>
  <c r="K95" i="20"/>
  <c r="K93" i="20"/>
  <c r="K91" i="20"/>
  <c r="K89" i="20"/>
  <c r="K87" i="20"/>
  <c r="K85" i="20"/>
  <c r="K83" i="20"/>
  <c r="K81" i="20"/>
  <c r="K79" i="20"/>
  <c r="K77" i="20"/>
  <c r="K75" i="20"/>
  <c r="K73" i="20"/>
  <c r="K71" i="20"/>
  <c r="K69" i="20"/>
  <c r="K67" i="20"/>
  <c r="K65" i="20"/>
  <c r="K63" i="20"/>
  <c r="K61" i="20"/>
  <c r="K59" i="20"/>
  <c r="K57" i="20"/>
  <c r="K55" i="20"/>
  <c r="K53" i="20"/>
  <c r="K51" i="20"/>
  <c r="K49" i="20"/>
  <c r="K47" i="20"/>
  <c r="K45" i="20"/>
  <c r="K43" i="20"/>
  <c r="K41" i="20"/>
  <c r="K39" i="20"/>
  <c r="K37" i="20"/>
  <c r="K35" i="20"/>
  <c r="K33" i="20"/>
  <c r="K31" i="20"/>
  <c r="K29" i="20"/>
  <c r="K27" i="20"/>
  <c r="K25" i="20"/>
  <c r="K23" i="20"/>
  <c r="K21" i="20"/>
  <c r="K19" i="20"/>
  <c r="K17" i="20"/>
  <c r="K15" i="20"/>
  <c r="K13" i="20"/>
  <c r="K11" i="20"/>
  <c r="K100" i="20"/>
  <c r="K98" i="20"/>
  <c r="K96" i="20"/>
  <c r="K94" i="20"/>
  <c r="K92" i="20"/>
  <c r="K90" i="20"/>
  <c r="K88" i="20"/>
  <c r="K86" i="20"/>
  <c r="K84" i="20"/>
  <c r="K82" i="20"/>
  <c r="K80" i="20"/>
  <c r="K78" i="20"/>
  <c r="K76" i="20"/>
  <c r="K74" i="20"/>
  <c r="K72" i="20"/>
  <c r="K70" i="20"/>
  <c r="K68" i="20"/>
  <c r="K66" i="20"/>
  <c r="K64" i="20"/>
  <c r="K62" i="20"/>
  <c r="K60" i="20"/>
  <c r="K58" i="20"/>
  <c r="K56" i="20"/>
  <c r="K54" i="20"/>
  <c r="K52" i="20"/>
  <c r="K50" i="20"/>
  <c r="K48" i="20"/>
  <c r="K46" i="20"/>
  <c r="K44" i="20"/>
  <c r="K42" i="20"/>
  <c r="K40" i="20"/>
  <c r="K38" i="20"/>
  <c r="K36" i="20"/>
  <c r="K34" i="20"/>
  <c r="K32" i="20"/>
  <c r="K30" i="20"/>
  <c r="K28" i="20"/>
  <c r="K26" i="20"/>
  <c r="K24" i="20"/>
  <c r="K22" i="20"/>
  <c r="K20" i="20"/>
  <c r="K18" i="20"/>
  <c r="K16" i="20"/>
  <c r="K14" i="20"/>
  <c r="K12" i="20"/>
  <c r="K129" i="19"/>
  <c r="K127" i="19"/>
  <c r="K125" i="19"/>
  <c r="K123" i="19"/>
  <c r="K121" i="19"/>
  <c r="K120" i="19"/>
  <c r="K119" i="19"/>
  <c r="K118" i="19"/>
  <c r="K117" i="19"/>
  <c r="K116" i="19"/>
  <c r="K115" i="19"/>
  <c r="K114" i="19"/>
  <c r="K113" i="19"/>
  <c r="K112" i="19"/>
  <c r="K111" i="19"/>
  <c r="K110" i="19"/>
  <c r="K109" i="19"/>
  <c r="K108" i="19"/>
  <c r="K107" i="19"/>
  <c r="K106" i="19"/>
  <c r="K105" i="19"/>
  <c r="K104" i="19"/>
  <c r="K103" i="19"/>
  <c r="K102" i="19"/>
  <c r="K101" i="19"/>
  <c r="K100" i="19"/>
  <c r="K99" i="19"/>
  <c r="I134" i="19"/>
  <c r="K128" i="19"/>
  <c r="K124" i="19"/>
  <c r="K126" i="19"/>
  <c r="K97" i="19"/>
  <c r="K95" i="19"/>
  <c r="K93" i="19"/>
  <c r="K91" i="19"/>
  <c r="K89" i="19"/>
  <c r="K87" i="19"/>
  <c r="K85" i="19"/>
  <c r="K83" i="19"/>
  <c r="K81" i="19"/>
  <c r="K79" i="19"/>
  <c r="K77" i="19"/>
  <c r="K75" i="19"/>
  <c r="K73" i="19"/>
  <c r="K71" i="19"/>
  <c r="K69" i="19"/>
  <c r="K67" i="19"/>
  <c r="K65" i="19"/>
  <c r="K63" i="19"/>
  <c r="K61" i="19"/>
  <c r="K59" i="19"/>
  <c r="K57" i="19"/>
  <c r="K55" i="19"/>
  <c r="K53" i="19"/>
  <c r="K130" i="19"/>
  <c r="K122" i="19"/>
  <c r="K98" i="19"/>
  <c r="K96" i="19"/>
  <c r="K94" i="19"/>
  <c r="K92" i="19"/>
  <c r="K90" i="19"/>
  <c r="K88" i="19"/>
  <c r="K86" i="19"/>
  <c r="K84" i="19"/>
  <c r="K82" i="19"/>
  <c r="K80" i="19"/>
  <c r="K78" i="19"/>
  <c r="K76" i="19"/>
  <c r="K74" i="19"/>
  <c r="K72" i="19"/>
  <c r="K70" i="19"/>
  <c r="K68" i="19"/>
  <c r="K66" i="19"/>
  <c r="K64" i="19"/>
  <c r="K62" i="19"/>
  <c r="K60" i="19"/>
  <c r="K58" i="19"/>
  <c r="K56" i="19"/>
  <c r="K54" i="19"/>
  <c r="K52" i="19"/>
  <c r="K51" i="19"/>
  <c r="K50" i="19"/>
  <c r="K49" i="19"/>
  <c r="K48" i="19"/>
  <c r="K47" i="19"/>
  <c r="K46" i="19"/>
  <c r="K45" i="19"/>
  <c r="K44" i="19"/>
  <c r="K43" i="19"/>
  <c r="K42" i="19"/>
  <c r="K41" i="19"/>
  <c r="K40" i="19"/>
  <c r="K39" i="19"/>
  <c r="K38" i="19"/>
  <c r="K37" i="19"/>
  <c r="K35" i="19"/>
  <c r="K33" i="19"/>
  <c r="K31" i="19"/>
  <c r="K29" i="19"/>
  <c r="K27" i="19"/>
  <c r="K25" i="19"/>
  <c r="K23" i="19"/>
  <c r="K21" i="19"/>
  <c r="K19" i="19"/>
  <c r="K17" i="19"/>
  <c r="K15" i="19"/>
  <c r="K13" i="19"/>
  <c r="K11" i="19"/>
  <c r="K36" i="19"/>
  <c r="K34" i="19"/>
  <c r="K32" i="19"/>
  <c r="K30" i="19"/>
  <c r="K28" i="19"/>
  <c r="K26" i="19"/>
  <c r="K24" i="19"/>
  <c r="K22" i="19"/>
  <c r="K20" i="19"/>
  <c r="K18" i="19"/>
  <c r="K16" i="19"/>
  <c r="K14" i="19"/>
  <c r="K12" i="19"/>
  <c r="C135" i="10"/>
  <c r="C134" i="21" s="1"/>
  <c r="E134" i="21" s="1"/>
  <c r="G134" i="21" l="1"/>
  <c r="H134" i="21" s="1"/>
  <c r="I134" i="21"/>
  <c r="Z14" i="20"/>
  <c r="T14" i="20"/>
  <c r="N14" i="20"/>
  <c r="W14" i="20"/>
  <c r="Q14" i="20"/>
  <c r="Z18" i="20"/>
  <c r="T18" i="20"/>
  <c r="N18" i="20"/>
  <c r="W18" i="20"/>
  <c r="Q18" i="20"/>
  <c r="Z22" i="20"/>
  <c r="T22" i="20"/>
  <c r="N22" i="20"/>
  <c r="Q22" i="20"/>
  <c r="W22" i="20"/>
  <c r="Z26" i="20"/>
  <c r="T26" i="20"/>
  <c r="N26" i="20"/>
  <c r="Q26" i="20"/>
  <c r="W26" i="20"/>
  <c r="Z30" i="20"/>
  <c r="T30" i="20"/>
  <c r="N30" i="20"/>
  <c r="W30" i="20"/>
  <c r="Q30" i="20"/>
  <c r="Z34" i="20"/>
  <c r="T34" i="20"/>
  <c r="N34" i="20"/>
  <c r="W34" i="20"/>
  <c r="Q34" i="20"/>
  <c r="Z38" i="20"/>
  <c r="T38" i="20"/>
  <c r="N38" i="20"/>
  <c r="W38" i="20"/>
  <c r="Q38" i="20"/>
  <c r="Z42" i="20"/>
  <c r="T42" i="20"/>
  <c r="N42" i="20"/>
  <c r="W42" i="20"/>
  <c r="Q42" i="20"/>
  <c r="Z46" i="20"/>
  <c r="T46" i="20"/>
  <c r="N46" i="20"/>
  <c r="W46" i="20"/>
  <c r="Q46" i="20"/>
  <c r="Z50" i="20"/>
  <c r="T50" i="20"/>
  <c r="N50" i="20"/>
  <c r="W50" i="20"/>
  <c r="Q50" i="20"/>
  <c r="Z54" i="20"/>
  <c r="T54" i="20"/>
  <c r="N54" i="20"/>
  <c r="Q54" i="20"/>
  <c r="W54" i="20"/>
  <c r="Z58" i="20"/>
  <c r="T58" i="20"/>
  <c r="N58" i="20"/>
  <c r="Q58" i="20"/>
  <c r="W58" i="20"/>
  <c r="Z62" i="20"/>
  <c r="T62" i="20"/>
  <c r="N62" i="20"/>
  <c r="Q62" i="20"/>
  <c r="W62" i="20"/>
  <c r="Z66" i="20"/>
  <c r="T66" i="20"/>
  <c r="N66" i="20"/>
  <c r="Q66" i="20"/>
  <c r="W66" i="20"/>
  <c r="Z70" i="20"/>
  <c r="T70" i="20"/>
  <c r="N70" i="20"/>
  <c r="Q70" i="20"/>
  <c r="W70" i="20"/>
  <c r="Z74" i="20"/>
  <c r="T74" i="20"/>
  <c r="N74" i="20"/>
  <c r="Q74" i="20"/>
  <c r="W74" i="20"/>
  <c r="Z78" i="20"/>
  <c r="T78" i="20"/>
  <c r="N78" i="20"/>
  <c r="Q78" i="20"/>
  <c r="W78" i="20"/>
  <c r="Z82" i="20"/>
  <c r="T82" i="20"/>
  <c r="N82" i="20"/>
  <c r="Q82" i="20"/>
  <c r="W82" i="20"/>
  <c r="Z86" i="20"/>
  <c r="T86" i="20"/>
  <c r="N86" i="20"/>
  <c r="Q86" i="20"/>
  <c r="W86" i="20"/>
  <c r="Z90" i="20"/>
  <c r="T90" i="20"/>
  <c r="N90" i="20"/>
  <c r="Q90" i="20"/>
  <c r="W90" i="20"/>
  <c r="Z94" i="20"/>
  <c r="T94" i="20"/>
  <c r="N94" i="20"/>
  <c r="Q94" i="20"/>
  <c r="W94" i="20"/>
  <c r="Z98" i="20"/>
  <c r="T98" i="20"/>
  <c r="N98" i="20"/>
  <c r="Q98" i="20"/>
  <c r="W98" i="20"/>
  <c r="W11" i="20"/>
  <c r="Q11" i="20"/>
  <c r="Z11" i="20"/>
  <c r="N11" i="20"/>
  <c r="T11" i="20"/>
  <c r="W15" i="20"/>
  <c r="Q15" i="20"/>
  <c r="Z15" i="20"/>
  <c r="N15" i="20"/>
  <c r="T15" i="20"/>
  <c r="W19" i="20"/>
  <c r="Q19" i="20"/>
  <c r="T19" i="20"/>
  <c r="Z19" i="20"/>
  <c r="N19" i="20"/>
  <c r="W23" i="20"/>
  <c r="Q23" i="20"/>
  <c r="T23" i="20"/>
  <c r="Z23" i="20"/>
  <c r="N23" i="20"/>
  <c r="W27" i="20"/>
  <c r="Q27" i="20"/>
  <c r="Z27" i="20"/>
  <c r="T27" i="20"/>
  <c r="N27" i="20"/>
  <c r="W31" i="20"/>
  <c r="Q31" i="20"/>
  <c r="Z31" i="20"/>
  <c r="T31" i="20"/>
  <c r="N31" i="20"/>
  <c r="W35" i="20"/>
  <c r="Q35" i="20"/>
  <c r="Z35" i="20"/>
  <c r="T35" i="20"/>
  <c r="N35" i="20"/>
  <c r="W39" i="20"/>
  <c r="Q39" i="20"/>
  <c r="Z39" i="20"/>
  <c r="T39" i="20"/>
  <c r="N39" i="20"/>
  <c r="W43" i="20"/>
  <c r="Q43" i="20"/>
  <c r="Z43" i="20"/>
  <c r="T43" i="20"/>
  <c r="N43" i="20"/>
  <c r="W47" i="20"/>
  <c r="Q47" i="20"/>
  <c r="Z47" i="20"/>
  <c r="T47" i="20"/>
  <c r="N47" i="20"/>
  <c r="W51" i="20"/>
  <c r="Q51" i="20"/>
  <c r="Z51" i="20"/>
  <c r="T51" i="20"/>
  <c r="N51" i="20"/>
  <c r="W55" i="20"/>
  <c r="Q55" i="20"/>
  <c r="T55" i="20"/>
  <c r="Z55" i="20"/>
  <c r="N55" i="20"/>
  <c r="W59" i="20"/>
  <c r="Q59" i="20"/>
  <c r="T59" i="20"/>
  <c r="Z59" i="20"/>
  <c r="N59" i="20"/>
  <c r="W63" i="20"/>
  <c r="Q63" i="20"/>
  <c r="T63" i="20"/>
  <c r="Z63" i="20"/>
  <c r="N63" i="20"/>
  <c r="W67" i="20"/>
  <c r="Q67" i="20"/>
  <c r="T67" i="20"/>
  <c r="Z67" i="20"/>
  <c r="N67" i="20"/>
  <c r="W71" i="20"/>
  <c r="Q71" i="20"/>
  <c r="T71" i="20"/>
  <c r="Z71" i="20"/>
  <c r="N71" i="20"/>
  <c r="W75" i="20"/>
  <c r="Q75" i="20"/>
  <c r="T75" i="20"/>
  <c r="Z75" i="20"/>
  <c r="N75" i="20"/>
  <c r="W79" i="20"/>
  <c r="Q79" i="20"/>
  <c r="T79" i="20"/>
  <c r="Z79" i="20"/>
  <c r="N79" i="20"/>
  <c r="W83" i="20"/>
  <c r="Q83" i="20"/>
  <c r="T83" i="20"/>
  <c r="Z83" i="20"/>
  <c r="N83" i="20"/>
  <c r="W87" i="20"/>
  <c r="Q87" i="20"/>
  <c r="T87" i="20"/>
  <c r="Z87" i="20"/>
  <c r="N87" i="20"/>
  <c r="W91" i="20"/>
  <c r="Q91" i="20"/>
  <c r="T91" i="20"/>
  <c r="Z91" i="20"/>
  <c r="N91" i="20"/>
  <c r="W95" i="20"/>
  <c r="Q95" i="20"/>
  <c r="T95" i="20"/>
  <c r="Z95" i="20"/>
  <c r="N95" i="20"/>
  <c r="W99" i="20"/>
  <c r="Q99" i="20"/>
  <c r="T99" i="20"/>
  <c r="Z99" i="20"/>
  <c r="N99" i="20"/>
  <c r="Z103" i="20"/>
  <c r="T103" i="20"/>
  <c r="N103" i="20"/>
  <c r="W103" i="20"/>
  <c r="Q103" i="20"/>
  <c r="Z107" i="20"/>
  <c r="T107" i="20"/>
  <c r="N107" i="20"/>
  <c r="W107" i="20"/>
  <c r="Q107" i="20"/>
  <c r="Z111" i="20"/>
  <c r="T111" i="20"/>
  <c r="N111" i="20"/>
  <c r="W111" i="20"/>
  <c r="Q111" i="20"/>
  <c r="Z115" i="20"/>
  <c r="T115" i="20"/>
  <c r="N115" i="20"/>
  <c r="W115" i="20"/>
  <c r="Q115" i="20"/>
  <c r="Z119" i="20"/>
  <c r="T119" i="20"/>
  <c r="N119" i="20"/>
  <c r="W119" i="20"/>
  <c r="Q119" i="20"/>
  <c r="W102" i="20"/>
  <c r="Q102" i="20"/>
  <c r="Z102" i="20"/>
  <c r="N102" i="20"/>
  <c r="T102" i="20"/>
  <c r="W106" i="20"/>
  <c r="Q106" i="20"/>
  <c r="Z106" i="20"/>
  <c r="N106" i="20"/>
  <c r="T106" i="20"/>
  <c r="W110" i="20"/>
  <c r="Q110" i="20"/>
  <c r="Z110" i="20"/>
  <c r="N110" i="20"/>
  <c r="T110" i="20"/>
  <c r="W114" i="20"/>
  <c r="Q114" i="20"/>
  <c r="Z114" i="20"/>
  <c r="N114" i="20"/>
  <c r="T114" i="20"/>
  <c r="W118" i="20"/>
  <c r="Q118" i="20"/>
  <c r="Z118" i="20"/>
  <c r="N118" i="20"/>
  <c r="T118" i="20"/>
  <c r="Z122" i="20"/>
  <c r="T122" i="20"/>
  <c r="N122" i="20"/>
  <c r="W122" i="20"/>
  <c r="Q122" i="20"/>
  <c r="Z126" i="20"/>
  <c r="T126" i="20"/>
  <c r="N126" i="20"/>
  <c r="W126" i="20"/>
  <c r="Q126" i="20"/>
  <c r="Z130" i="20"/>
  <c r="T130" i="20"/>
  <c r="N130" i="20"/>
  <c r="W130" i="20"/>
  <c r="Q130" i="20"/>
  <c r="W123" i="20"/>
  <c r="Q123" i="20"/>
  <c r="Z123" i="20"/>
  <c r="N123" i="20"/>
  <c r="T123" i="20"/>
  <c r="W127" i="20"/>
  <c r="Q127" i="20"/>
  <c r="Z127" i="20"/>
  <c r="N127" i="20"/>
  <c r="T127" i="20"/>
  <c r="I13" i="20"/>
  <c r="J12" i="20"/>
  <c r="Z12" i="20"/>
  <c r="T12" i="20"/>
  <c r="N12" i="20"/>
  <c r="W12" i="20"/>
  <c r="Q12" i="20"/>
  <c r="Z16" i="20"/>
  <c r="T16" i="20"/>
  <c r="N16" i="20"/>
  <c r="W16" i="20"/>
  <c r="Q16" i="20"/>
  <c r="Z20" i="20"/>
  <c r="T20" i="20"/>
  <c r="N20" i="20"/>
  <c r="Q20" i="20"/>
  <c r="W20" i="20"/>
  <c r="Z24" i="20"/>
  <c r="T24" i="20"/>
  <c r="N24" i="20"/>
  <c r="Q24" i="20"/>
  <c r="W24" i="20"/>
  <c r="Z28" i="20"/>
  <c r="T28" i="20"/>
  <c r="N28" i="20"/>
  <c r="W28" i="20"/>
  <c r="Q28" i="20"/>
  <c r="Z32" i="20"/>
  <c r="T32" i="20"/>
  <c r="N32" i="20"/>
  <c r="W32" i="20"/>
  <c r="Q32" i="20"/>
  <c r="Z36" i="20"/>
  <c r="T36" i="20"/>
  <c r="N36" i="20"/>
  <c r="W36" i="20"/>
  <c r="Q36" i="20"/>
  <c r="Z40" i="20"/>
  <c r="T40" i="20"/>
  <c r="N40" i="20"/>
  <c r="W40" i="20"/>
  <c r="Q40" i="20"/>
  <c r="Z44" i="20"/>
  <c r="T44" i="20"/>
  <c r="N44" i="20"/>
  <c r="W44" i="20"/>
  <c r="Q44" i="20"/>
  <c r="Z48" i="20"/>
  <c r="T48" i="20"/>
  <c r="N48" i="20"/>
  <c r="W48" i="20"/>
  <c r="Q48" i="20"/>
  <c r="Z52" i="20"/>
  <c r="T52" i="20"/>
  <c r="N52" i="20"/>
  <c r="Q52" i="20"/>
  <c r="W52" i="20"/>
  <c r="Z56" i="20"/>
  <c r="T56" i="20"/>
  <c r="N56" i="20"/>
  <c r="Q56" i="20"/>
  <c r="W56" i="20"/>
  <c r="Z60" i="20"/>
  <c r="T60" i="20"/>
  <c r="N60" i="20"/>
  <c r="Q60" i="20"/>
  <c r="W60" i="20"/>
  <c r="Z64" i="20"/>
  <c r="T64" i="20"/>
  <c r="N64" i="20"/>
  <c r="Q64" i="20"/>
  <c r="W64" i="20"/>
  <c r="Z68" i="20"/>
  <c r="T68" i="20"/>
  <c r="N68" i="20"/>
  <c r="Q68" i="20"/>
  <c r="W68" i="20"/>
  <c r="Z72" i="20"/>
  <c r="T72" i="20"/>
  <c r="N72" i="20"/>
  <c r="Q72" i="20"/>
  <c r="W72" i="20"/>
  <c r="Z76" i="20"/>
  <c r="T76" i="20"/>
  <c r="N76" i="20"/>
  <c r="Q76" i="20"/>
  <c r="W76" i="20"/>
  <c r="Z80" i="20"/>
  <c r="T80" i="20"/>
  <c r="N80" i="20"/>
  <c r="Q80" i="20"/>
  <c r="W80" i="20"/>
  <c r="Z84" i="20"/>
  <c r="T84" i="20"/>
  <c r="N84" i="20"/>
  <c r="Q84" i="20"/>
  <c r="W84" i="20"/>
  <c r="Z88" i="20"/>
  <c r="T88" i="20"/>
  <c r="N88" i="20"/>
  <c r="Q88" i="20"/>
  <c r="W88" i="20"/>
  <c r="Z92" i="20"/>
  <c r="T92" i="20"/>
  <c r="N92" i="20"/>
  <c r="Q92" i="20"/>
  <c r="W92" i="20"/>
  <c r="Z96" i="20"/>
  <c r="T96" i="20"/>
  <c r="N96" i="20"/>
  <c r="Q96" i="20"/>
  <c r="W96" i="20"/>
  <c r="W100" i="20"/>
  <c r="Z100" i="20"/>
  <c r="T100" i="20"/>
  <c r="N100" i="20"/>
  <c r="Q100" i="20"/>
  <c r="W13" i="20"/>
  <c r="Q13" i="20"/>
  <c r="Z13" i="20"/>
  <c r="N13" i="20"/>
  <c r="T13" i="20"/>
  <c r="W17" i="20"/>
  <c r="Q17" i="20"/>
  <c r="Z17" i="20"/>
  <c r="N17" i="20"/>
  <c r="T17" i="20"/>
  <c r="W21" i="20"/>
  <c r="Q21" i="20"/>
  <c r="T21" i="20"/>
  <c r="Z21" i="20"/>
  <c r="N21" i="20"/>
  <c r="W25" i="20"/>
  <c r="Q25" i="20"/>
  <c r="T25" i="20"/>
  <c r="Z25" i="20"/>
  <c r="N25" i="20"/>
  <c r="W29" i="20"/>
  <c r="Q29" i="20"/>
  <c r="Z29" i="20"/>
  <c r="T29" i="20"/>
  <c r="N29" i="20"/>
  <c r="W33" i="20"/>
  <c r="Q33" i="20"/>
  <c r="Z33" i="20"/>
  <c r="T33" i="20"/>
  <c r="N33" i="20"/>
  <c r="W37" i="20"/>
  <c r="Q37" i="20"/>
  <c r="Z37" i="20"/>
  <c r="T37" i="20"/>
  <c r="N37" i="20"/>
  <c r="W41" i="20"/>
  <c r="Q41" i="20"/>
  <c r="Z41" i="20"/>
  <c r="T41" i="20"/>
  <c r="N41" i="20"/>
  <c r="W45" i="20"/>
  <c r="Q45" i="20"/>
  <c r="Z45" i="20"/>
  <c r="T45" i="20"/>
  <c r="N45" i="20"/>
  <c r="W49" i="20"/>
  <c r="Q49" i="20"/>
  <c r="Z49" i="20"/>
  <c r="T49" i="20"/>
  <c r="N49" i="20"/>
  <c r="W53" i="20"/>
  <c r="Q53" i="20"/>
  <c r="T53" i="20"/>
  <c r="Z53" i="20"/>
  <c r="N53" i="20"/>
  <c r="W57" i="20"/>
  <c r="Q57" i="20"/>
  <c r="T57" i="20"/>
  <c r="Z57" i="20"/>
  <c r="N57" i="20"/>
  <c r="W61" i="20"/>
  <c r="Q61" i="20"/>
  <c r="T61" i="20"/>
  <c r="Z61" i="20"/>
  <c r="N61" i="20"/>
  <c r="W65" i="20"/>
  <c r="Q65" i="20"/>
  <c r="T65" i="20"/>
  <c r="Z65" i="20"/>
  <c r="N65" i="20"/>
  <c r="W69" i="20"/>
  <c r="Q69" i="20"/>
  <c r="T69" i="20"/>
  <c r="Z69" i="20"/>
  <c r="N69" i="20"/>
  <c r="W73" i="20"/>
  <c r="Q73" i="20"/>
  <c r="T73" i="20"/>
  <c r="Z73" i="20"/>
  <c r="N73" i="20"/>
  <c r="W77" i="20"/>
  <c r="Q77" i="20"/>
  <c r="T77" i="20"/>
  <c r="Z77" i="20"/>
  <c r="N77" i="20"/>
  <c r="W81" i="20"/>
  <c r="Q81" i="20"/>
  <c r="T81" i="20"/>
  <c r="Z81" i="20"/>
  <c r="N81" i="20"/>
  <c r="W85" i="20"/>
  <c r="Q85" i="20"/>
  <c r="T85" i="20"/>
  <c r="Z85" i="20"/>
  <c r="N85" i="20"/>
  <c r="W89" i="20"/>
  <c r="Q89" i="20"/>
  <c r="T89" i="20"/>
  <c r="Z89" i="20"/>
  <c r="N89" i="20"/>
  <c r="W93" i="20"/>
  <c r="Q93" i="20"/>
  <c r="T93" i="20"/>
  <c r="Z93" i="20"/>
  <c r="N93" i="20"/>
  <c r="W97" i="20"/>
  <c r="Q97" i="20"/>
  <c r="T97" i="20"/>
  <c r="Z97" i="20"/>
  <c r="N97" i="20"/>
  <c r="Z101" i="20"/>
  <c r="T101" i="20"/>
  <c r="N101" i="20"/>
  <c r="W101" i="20"/>
  <c r="Q101" i="20"/>
  <c r="Z105" i="20"/>
  <c r="T105" i="20"/>
  <c r="N105" i="20"/>
  <c r="W105" i="20"/>
  <c r="Q105" i="20"/>
  <c r="Z109" i="20"/>
  <c r="T109" i="20"/>
  <c r="N109" i="20"/>
  <c r="W109" i="20"/>
  <c r="Q109" i="20"/>
  <c r="Z113" i="20"/>
  <c r="T113" i="20"/>
  <c r="N113" i="20"/>
  <c r="W113" i="20"/>
  <c r="Q113" i="20"/>
  <c r="Z117" i="20"/>
  <c r="T117" i="20"/>
  <c r="N117" i="20"/>
  <c r="W117" i="20"/>
  <c r="Q117" i="20"/>
  <c r="Z121" i="20"/>
  <c r="T121" i="20"/>
  <c r="N121" i="20"/>
  <c r="W121" i="20"/>
  <c r="Q121" i="20"/>
  <c r="W104" i="20"/>
  <c r="Q104" i="20"/>
  <c r="Z104" i="20"/>
  <c r="N104" i="20"/>
  <c r="T104" i="20"/>
  <c r="W108" i="20"/>
  <c r="Q108" i="20"/>
  <c r="Z108" i="20"/>
  <c r="N108" i="20"/>
  <c r="T108" i="20"/>
  <c r="W112" i="20"/>
  <c r="Q112" i="20"/>
  <c r="Z112" i="20"/>
  <c r="N112" i="20"/>
  <c r="T112" i="20"/>
  <c r="W116" i="20"/>
  <c r="Q116" i="20"/>
  <c r="Z116" i="20"/>
  <c r="N116" i="20"/>
  <c r="T116" i="20"/>
  <c r="W120" i="20"/>
  <c r="Q120" i="20"/>
  <c r="Z120" i="20"/>
  <c r="N120" i="20"/>
  <c r="T120" i="20"/>
  <c r="Z124" i="20"/>
  <c r="T124" i="20"/>
  <c r="N124" i="20"/>
  <c r="W124" i="20"/>
  <c r="Q124" i="20"/>
  <c r="Z128" i="20"/>
  <c r="T128" i="20"/>
  <c r="N128" i="20"/>
  <c r="W128" i="20"/>
  <c r="Q128" i="20"/>
  <c r="I134" i="20"/>
  <c r="K133" i="20"/>
  <c r="W125" i="20"/>
  <c r="Q125" i="20"/>
  <c r="Z125" i="20"/>
  <c r="N125" i="20"/>
  <c r="T125" i="20"/>
  <c r="W129" i="20"/>
  <c r="Q129" i="20"/>
  <c r="Z129" i="20"/>
  <c r="N129" i="20"/>
  <c r="T129" i="20"/>
  <c r="J11" i="20"/>
  <c r="Z14" i="19"/>
  <c r="T14" i="19"/>
  <c r="N14" i="19"/>
  <c r="Q14" i="19"/>
  <c r="W14" i="19"/>
  <c r="Z18" i="19"/>
  <c r="T18" i="19"/>
  <c r="N18" i="19"/>
  <c r="Q18" i="19"/>
  <c r="W18" i="19"/>
  <c r="Z22" i="19"/>
  <c r="T22" i="19"/>
  <c r="N22" i="19"/>
  <c r="Q22" i="19"/>
  <c r="W22" i="19"/>
  <c r="Z26" i="19"/>
  <c r="T26" i="19"/>
  <c r="N26" i="19"/>
  <c r="Q26" i="19"/>
  <c r="W26" i="19"/>
  <c r="Z30" i="19"/>
  <c r="T30" i="19"/>
  <c r="N30" i="19"/>
  <c r="Q30" i="19"/>
  <c r="W30" i="19"/>
  <c r="Z34" i="19"/>
  <c r="T34" i="19"/>
  <c r="N34" i="19"/>
  <c r="Q34" i="19"/>
  <c r="W34" i="19"/>
  <c r="Z11" i="19"/>
  <c r="T11" i="19"/>
  <c r="N11" i="19"/>
  <c r="W11" i="19"/>
  <c r="Q11" i="19"/>
  <c r="Z15" i="19"/>
  <c r="T15" i="19"/>
  <c r="N15" i="19"/>
  <c r="W15" i="19"/>
  <c r="Q15" i="19"/>
  <c r="Z19" i="19"/>
  <c r="T19" i="19"/>
  <c r="N19" i="19"/>
  <c r="W19" i="19"/>
  <c r="Q19" i="19"/>
  <c r="Z23" i="19"/>
  <c r="T23" i="19"/>
  <c r="N23" i="19"/>
  <c r="W23" i="19"/>
  <c r="Q23" i="19"/>
  <c r="Z27" i="19"/>
  <c r="T27" i="19"/>
  <c r="N27" i="19"/>
  <c r="W27" i="19"/>
  <c r="Q27" i="19"/>
  <c r="Z31" i="19"/>
  <c r="T31" i="19"/>
  <c r="N31" i="19"/>
  <c r="W31" i="19"/>
  <c r="Q31" i="19"/>
  <c r="Z35" i="19"/>
  <c r="T35" i="19"/>
  <c r="N35" i="19"/>
  <c r="W35" i="19"/>
  <c r="Q35" i="19"/>
  <c r="Z38" i="19"/>
  <c r="T38" i="19"/>
  <c r="N38" i="19"/>
  <c r="W38" i="19"/>
  <c r="Q38" i="19"/>
  <c r="Z40" i="19"/>
  <c r="T40" i="19"/>
  <c r="N40" i="19"/>
  <c r="W40" i="19"/>
  <c r="Q40" i="19"/>
  <c r="Z42" i="19"/>
  <c r="T42" i="19"/>
  <c r="N42" i="19"/>
  <c r="W42" i="19"/>
  <c r="Q42" i="19"/>
  <c r="Z44" i="19"/>
  <c r="T44" i="19"/>
  <c r="N44" i="19"/>
  <c r="W44" i="19"/>
  <c r="Q44" i="19"/>
  <c r="Z46" i="19"/>
  <c r="T46" i="19"/>
  <c r="N46" i="19"/>
  <c r="W46" i="19"/>
  <c r="Q46" i="19"/>
  <c r="Z48" i="19"/>
  <c r="T48" i="19"/>
  <c r="N48" i="19"/>
  <c r="W48" i="19"/>
  <c r="Q48" i="19"/>
  <c r="Z50" i="19"/>
  <c r="T50" i="19"/>
  <c r="N50" i="19"/>
  <c r="W50" i="19"/>
  <c r="Q50" i="19"/>
  <c r="Z52" i="19"/>
  <c r="T52" i="19"/>
  <c r="N52" i="19"/>
  <c r="W52" i="19"/>
  <c r="Q52" i="19"/>
  <c r="Z56" i="19"/>
  <c r="T56" i="19"/>
  <c r="N56" i="19"/>
  <c r="Q56" i="19"/>
  <c r="W56" i="19"/>
  <c r="Z60" i="19"/>
  <c r="T60" i="19"/>
  <c r="N60" i="19"/>
  <c r="Q60" i="19"/>
  <c r="W60" i="19"/>
  <c r="Z64" i="19"/>
  <c r="T64" i="19"/>
  <c r="N64" i="19"/>
  <c r="Q64" i="19"/>
  <c r="W64" i="19"/>
  <c r="Z68" i="19"/>
  <c r="T68" i="19"/>
  <c r="N68" i="19"/>
  <c r="Q68" i="19"/>
  <c r="W68" i="19"/>
  <c r="Z72" i="19"/>
  <c r="T72" i="19"/>
  <c r="N72" i="19"/>
  <c r="Q72" i="19"/>
  <c r="W72" i="19"/>
  <c r="Z76" i="19"/>
  <c r="T76" i="19"/>
  <c r="N76" i="19"/>
  <c r="Q76" i="19"/>
  <c r="W76" i="19"/>
  <c r="Z80" i="19"/>
  <c r="T80" i="19"/>
  <c r="N80" i="19"/>
  <c r="Q80" i="19"/>
  <c r="W80" i="19"/>
  <c r="Z84" i="19"/>
  <c r="T84" i="19"/>
  <c r="N84" i="19"/>
  <c r="Q84" i="19"/>
  <c r="W84" i="19"/>
  <c r="Z88" i="19"/>
  <c r="T88" i="19"/>
  <c r="N88" i="19"/>
  <c r="Q88" i="19"/>
  <c r="W88" i="19"/>
  <c r="Z92" i="19"/>
  <c r="T92" i="19"/>
  <c r="N92" i="19"/>
  <c r="Q92" i="19"/>
  <c r="W92" i="19"/>
  <c r="Z96" i="19"/>
  <c r="T96" i="19"/>
  <c r="N96" i="19"/>
  <c r="Q96" i="19"/>
  <c r="W96" i="19"/>
  <c r="Z122" i="19"/>
  <c r="T122" i="19"/>
  <c r="N122" i="19"/>
  <c r="Q122" i="19"/>
  <c r="W122" i="19"/>
  <c r="Z53" i="19"/>
  <c r="T53" i="19"/>
  <c r="N53" i="19"/>
  <c r="W53" i="19"/>
  <c r="Q53" i="19"/>
  <c r="Z57" i="19"/>
  <c r="T57" i="19"/>
  <c r="N57" i="19"/>
  <c r="W57" i="19"/>
  <c r="Q57" i="19"/>
  <c r="Z61" i="19"/>
  <c r="T61" i="19"/>
  <c r="N61" i="19"/>
  <c r="W61" i="19"/>
  <c r="Q61" i="19"/>
  <c r="Z65" i="19"/>
  <c r="T65" i="19"/>
  <c r="N65" i="19"/>
  <c r="W65" i="19"/>
  <c r="Q65" i="19"/>
  <c r="Z69" i="19"/>
  <c r="T69" i="19"/>
  <c r="N69" i="19"/>
  <c r="W69" i="19"/>
  <c r="Q69" i="19"/>
  <c r="Z73" i="19"/>
  <c r="T73" i="19"/>
  <c r="N73" i="19"/>
  <c r="W73" i="19"/>
  <c r="Q73" i="19"/>
  <c r="Z77" i="19"/>
  <c r="T77" i="19"/>
  <c r="N77" i="19"/>
  <c r="W77" i="19"/>
  <c r="Q77" i="19"/>
  <c r="Z81" i="19"/>
  <c r="T81" i="19"/>
  <c r="N81" i="19"/>
  <c r="W81" i="19"/>
  <c r="Q81" i="19"/>
  <c r="Z85" i="19"/>
  <c r="T85" i="19"/>
  <c r="N85" i="19"/>
  <c r="W85" i="19"/>
  <c r="Q85" i="19"/>
  <c r="Z89" i="19"/>
  <c r="T89" i="19"/>
  <c r="N89" i="19"/>
  <c r="W89" i="19"/>
  <c r="Q89" i="19"/>
  <c r="Z93" i="19"/>
  <c r="T93" i="19"/>
  <c r="N93" i="19"/>
  <c r="W93" i="19"/>
  <c r="Q93" i="19"/>
  <c r="Z97" i="19"/>
  <c r="T97" i="19"/>
  <c r="N97" i="19"/>
  <c r="W97" i="19"/>
  <c r="Q97" i="19"/>
  <c r="Z124" i="19"/>
  <c r="T124" i="19"/>
  <c r="N124" i="19"/>
  <c r="Q124" i="19"/>
  <c r="W124" i="19"/>
  <c r="I135" i="19"/>
  <c r="K134" i="19"/>
  <c r="W100" i="19"/>
  <c r="Q100" i="19"/>
  <c r="T100" i="19"/>
  <c r="N100" i="19"/>
  <c r="Z100" i="19"/>
  <c r="W102" i="19"/>
  <c r="Q102" i="19"/>
  <c r="T102" i="19"/>
  <c r="Z102" i="19"/>
  <c r="N102" i="19"/>
  <c r="W104" i="19"/>
  <c r="Q104" i="19"/>
  <c r="T104" i="19"/>
  <c r="N104" i="19"/>
  <c r="Z104" i="19"/>
  <c r="W106" i="19"/>
  <c r="Q106" i="19"/>
  <c r="T106" i="19"/>
  <c r="Z106" i="19"/>
  <c r="N106" i="19"/>
  <c r="W108" i="19"/>
  <c r="Q108" i="19"/>
  <c r="T108" i="19"/>
  <c r="N108" i="19"/>
  <c r="Z108" i="19"/>
  <c r="W110" i="19"/>
  <c r="Q110" i="19"/>
  <c r="T110" i="19"/>
  <c r="Z110" i="19"/>
  <c r="N110" i="19"/>
  <c r="W112" i="19"/>
  <c r="Q112" i="19"/>
  <c r="T112" i="19"/>
  <c r="N112" i="19"/>
  <c r="Z112" i="19"/>
  <c r="W114" i="19"/>
  <c r="Q114" i="19"/>
  <c r="T114" i="19"/>
  <c r="Z114" i="19"/>
  <c r="N114" i="19"/>
  <c r="W116" i="19"/>
  <c r="Q116" i="19"/>
  <c r="T116" i="19"/>
  <c r="N116" i="19"/>
  <c r="Z116" i="19"/>
  <c r="W118" i="19"/>
  <c r="Q118" i="19"/>
  <c r="T118" i="19"/>
  <c r="Z118" i="19"/>
  <c r="N118" i="19"/>
  <c r="W120" i="19"/>
  <c r="Q120" i="19"/>
  <c r="T120" i="19"/>
  <c r="N120" i="19"/>
  <c r="Z120" i="19"/>
  <c r="Z123" i="19"/>
  <c r="T123" i="19"/>
  <c r="N123" i="19"/>
  <c r="W123" i="19"/>
  <c r="Q123" i="19"/>
  <c r="Z127" i="19"/>
  <c r="T127" i="19"/>
  <c r="N127" i="19"/>
  <c r="W127" i="19"/>
  <c r="Q127" i="19"/>
  <c r="Z12" i="19"/>
  <c r="T12" i="19"/>
  <c r="N12" i="19"/>
  <c r="Q12" i="19"/>
  <c r="W12" i="19"/>
  <c r="Z16" i="19"/>
  <c r="T16" i="19"/>
  <c r="N16" i="19"/>
  <c r="Q16" i="19"/>
  <c r="W16" i="19"/>
  <c r="Z20" i="19"/>
  <c r="T20" i="19"/>
  <c r="N20" i="19"/>
  <c r="Q20" i="19"/>
  <c r="W20" i="19"/>
  <c r="Z24" i="19"/>
  <c r="T24" i="19"/>
  <c r="N24" i="19"/>
  <c r="Q24" i="19"/>
  <c r="W24" i="19"/>
  <c r="Z28" i="19"/>
  <c r="T28" i="19"/>
  <c r="N28" i="19"/>
  <c r="Q28" i="19"/>
  <c r="W28" i="19"/>
  <c r="Z32" i="19"/>
  <c r="T32" i="19"/>
  <c r="N32" i="19"/>
  <c r="Q32" i="19"/>
  <c r="W32" i="19"/>
  <c r="Z36" i="19"/>
  <c r="T36" i="19"/>
  <c r="N36" i="19"/>
  <c r="Q36" i="19"/>
  <c r="W36" i="19"/>
  <c r="Z13" i="19"/>
  <c r="T13" i="19"/>
  <c r="N13" i="19"/>
  <c r="W13" i="19"/>
  <c r="Q13" i="19"/>
  <c r="Z17" i="19"/>
  <c r="T17" i="19"/>
  <c r="N17" i="19"/>
  <c r="W17" i="19"/>
  <c r="Q17" i="19"/>
  <c r="Z21" i="19"/>
  <c r="T21" i="19"/>
  <c r="N21" i="19"/>
  <c r="W21" i="19"/>
  <c r="Q21" i="19"/>
  <c r="Z25" i="19"/>
  <c r="T25" i="19"/>
  <c r="N25" i="19"/>
  <c r="W25" i="19"/>
  <c r="Q25" i="19"/>
  <c r="Z29" i="19"/>
  <c r="T29" i="19"/>
  <c r="N29" i="19"/>
  <c r="W29" i="19"/>
  <c r="Q29" i="19"/>
  <c r="Z33" i="19"/>
  <c r="T33" i="19"/>
  <c r="N33" i="19"/>
  <c r="W33" i="19"/>
  <c r="Q33" i="19"/>
  <c r="Z37" i="19"/>
  <c r="T37" i="19"/>
  <c r="N37" i="19"/>
  <c r="W37" i="19"/>
  <c r="Q37" i="19"/>
  <c r="Z39" i="19"/>
  <c r="T39" i="19"/>
  <c r="N39" i="19"/>
  <c r="W39" i="19"/>
  <c r="Q39" i="19"/>
  <c r="Z41" i="19"/>
  <c r="T41" i="19"/>
  <c r="N41" i="19"/>
  <c r="W41" i="19"/>
  <c r="Q41" i="19"/>
  <c r="Z43" i="19"/>
  <c r="T43" i="19"/>
  <c r="N43" i="19"/>
  <c r="W43" i="19"/>
  <c r="Q43" i="19"/>
  <c r="Z45" i="19"/>
  <c r="T45" i="19"/>
  <c r="N45" i="19"/>
  <c r="W45" i="19"/>
  <c r="Q45" i="19"/>
  <c r="Z47" i="19"/>
  <c r="T47" i="19"/>
  <c r="N47" i="19"/>
  <c r="W47" i="19"/>
  <c r="Q47" i="19"/>
  <c r="Z49" i="19"/>
  <c r="T49" i="19"/>
  <c r="N49" i="19"/>
  <c r="W49" i="19"/>
  <c r="Q49" i="19"/>
  <c r="Z51" i="19"/>
  <c r="T51" i="19"/>
  <c r="N51" i="19"/>
  <c r="W51" i="19"/>
  <c r="Q51" i="19"/>
  <c r="Z54" i="19"/>
  <c r="T54" i="19"/>
  <c r="N54" i="19"/>
  <c r="Q54" i="19"/>
  <c r="W54" i="19"/>
  <c r="Z58" i="19"/>
  <c r="T58" i="19"/>
  <c r="N58" i="19"/>
  <c r="Q58" i="19"/>
  <c r="W58" i="19"/>
  <c r="Z62" i="19"/>
  <c r="T62" i="19"/>
  <c r="N62" i="19"/>
  <c r="Q62" i="19"/>
  <c r="W62" i="19"/>
  <c r="Z66" i="19"/>
  <c r="T66" i="19"/>
  <c r="N66" i="19"/>
  <c r="Q66" i="19"/>
  <c r="W66" i="19"/>
  <c r="Z70" i="19"/>
  <c r="T70" i="19"/>
  <c r="N70" i="19"/>
  <c r="Q70" i="19"/>
  <c r="W70" i="19"/>
  <c r="Z74" i="19"/>
  <c r="T74" i="19"/>
  <c r="N74" i="19"/>
  <c r="Q74" i="19"/>
  <c r="W74" i="19"/>
  <c r="Z78" i="19"/>
  <c r="T78" i="19"/>
  <c r="N78" i="19"/>
  <c r="Q78" i="19"/>
  <c r="W78" i="19"/>
  <c r="Z82" i="19"/>
  <c r="T82" i="19"/>
  <c r="N82" i="19"/>
  <c r="Q82" i="19"/>
  <c r="W82" i="19"/>
  <c r="Z86" i="19"/>
  <c r="T86" i="19"/>
  <c r="N86" i="19"/>
  <c r="Q86" i="19"/>
  <c r="W86" i="19"/>
  <c r="Z90" i="19"/>
  <c r="T90" i="19"/>
  <c r="N90" i="19"/>
  <c r="Q90" i="19"/>
  <c r="W90" i="19"/>
  <c r="Z94" i="19"/>
  <c r="T94" i="19"/>
  <c r="N94" i="19"/>
  <c r="Q94" i="19"/>
  <c r="W94" i="19"/>
  <c r="T98" i="19"/>
  <c r="N98" i="19"/>
  <c r="Z98" i="19"/>
  <c r="Q98" i="19"/>
  <c r="W98" i="19"/>
  <c r="Z130" i="19"/>
  <c r="T130" i="19"/>
  <c r="N130" i="19"/>
  <c r="Q130" i="19"/>
  <c r="W130" i="19"/>
  <c r="Z55" i="19"/>
  <c r="T55" i="19"/>
  <c r="N55" i="19"/>
  <c r="W55" i="19"/>
  <c r="Q55" i="19"/>
  <c r="Z59" i="19"/>
  <c r="T59" i="19"/>
  <c r="N59" i="19"/>
  <c r="W59" i="19"/>
  <c r="Q59" i="19"/>
  <c r="Z63" i="19"/>
  <c r="T63" i="19"/>
  <c r="N63" i="19"/>
  <c r="W63" i="19"/>
  <c r="Q63" i="19"/>
  <c r="Z67" i="19"/>
  <c r="T67" i="19"/>
  <c r="N67" i="19"/>
  <c r="W67" i="19"/>
  <c r="Q67" i="19"/>
  <c r="Z71" i="19"/>
  <c r="T71" i="19"/>
  <c r="N71" i="19"/>
  <c r="W71" i="19"/>
  <c r="Q71" i="19"/>
  <c r="Z75" i="19"/>
  <c r="T75" i="19"/>
  <c r="N75" i="19"/>
  <c r="W75" i="19"/>
  <c r="Q75" i="19"/>
  <c r="Z79" i="19"/>
  <c r="T79" i="19"/>
  <c r="N79" i="19"/>
  <c r="W79" i="19"/>
  <c r="Q79" i="19"/>
  <c r="Z83" i="19"/>
  <c r="T83" i="19"/>
  <c r="N83" i="19"/>
  <c r="W83" i="19"/>
  <c r="Q83" i="19"/>
  <c r="Z87" i="19"/>
  <c r="T87" i="19"/>
  <c r="N87" i="19"/>
  <c r="W87" i="19"/>
  <c r="Q87" i="19"/>
  <c r="Z91" i="19"/>
  <c r="T91" i="19"/>
  <c r="N91" i="19"/>
  <c r="W91" i="19"/>
  <c r="Q91" i="19"/>
  <c r="Z95" i="19"/>
  <c r="T95" i="19"/>
  <c r="N95" i="19"/>
  <c r="W95" i="19"/>
  <c r="Q95" i="19"/>
  <c r="Z126" i="19"/>
  <c r="T126" i="19"/>
  <c r="N126" i="19"/>
  <c r="Q126" i="19"/>
  <c r="W126" i="19"/>
  <c r="Z128" i="19"/>
  <c r="T128" i="19"/>
  <c r="N128" i="19"/>
  <c r="Q128" i="19"/>
  <c r="W128" i="19"/>
  <c r="W99" i="19"/>
  <c r="Q99" i="19"/>
  <c r="Z99" i="19"/>
  <c r="N99" i="19"/>
  <c r="T99" i="19"/>
  <c r="W101" i="19"/>
  <c r="Q101" i="19"/>
  <c r="Z101" i="19"/>
  <c r="N101" i="19"/>
  <c r="T101" i="19"/>
  <c r="W103" i="19"/>
  <c r="Q103" i="19"/>
  <c r="Z103" i="19"/>
  <c r="N103" i="19"/>
  <c r="T103" i="19"/>
  <c r="W105" i="19"/>
  <c r="Q105" i="19"/>
  <c r="Z105" i="19"/>
  <c r="N105" i="19"/>
  <c r="T105" i="19"/>
  <c r="W107" i="19"/>
  <c r="Q107" i="19"/>
  <c r="Z107" i="19"/>
  <c r="N107" i="19"/>
  <c r="T107" i="19"/>
  <c r="W109" i="19"/>
  <c r="Q109" i="19"/>
  <c r="Z109" i="19"/>
  <c r="N109" i="19"/>
  <c r="T109" i="19"/>
  <c r="W111" i="19"/>
  <c r="Q111" i="19"/>
  <c r="Z111" i="19"/>
  <c r="N111" i="19"/>
  <c r="T111" i="19"/>
  <c r="W113" i="19"/>
  <c r="Q113" i="19"/>
  <c r="Z113" i="19"/>
  <c r="N113" i="19"/>
  <c r="T113" i="19"/>
  <c r="W115" i="19"/>
  <c r="Q115" i="19"/>
  <c r="Z115" i="19"/>
  <c r="N115" i="19"/>
  <c r="T115" i="19"/>
  <c r="W117" i="19"/>
  <c r="Q117" i="19"/>
  <c r="Z117" i="19"/>
  <c r="N117" i="19"/>
  <c r="T117" i="19"/>
  <c r="W119" i="19"/>
  <c r="Q119" i="19"/>
  <c r="Z119" i="19"/>
  <c r="N119" i="19"/>
  <c r="T119" i="19"/>
  <c r="Z121" i="19"/>
  <c r="W121" i="19"/>
  <c r="Q121" i="19"/>
  <c r="N121" i="19"/>
  <c r="T121" i="19"/>
  <c r="Z125" i="19"/>
  <c r="T125" i="19"/>
  <c r="N125" i="19"/>
  <c r="W125" i="19"/>
  <c r="Q125" i="19"/>
  <c r="Z129" i="19"/>
  <c r="T129" i="19"/>
  <c r="N129" i="19"/>
  <c r="W129" i="19"/>
  <c r="Q129" i="19"/>
  <c r="E16" i="18"/>
  <c r="E15" i="18"/>
  <c r="E14" i="18"/>
  <c r="E13" i="18"/>
  <c r="E12" i="18"/>
  <c r="E11" i="18"/>
  <c r="J134" i="21" l="1"/>
  <c r="W133" i="20"/>
  <c r="X133" i="20" s="1"/>
  <c r="Q133" i="20"/>
  <c r="R133" i="20" s="1"/>
  <c r="Z133" i="20"/>
  <c r="AA133" i="20" s="1"/>
  <c r="T133" i="20"/>
  <c r="U133" i="20" s="1"/>
  <c r="N133" i="20"/>
  <c r="O133" i="20" s="1"/>
  <c r="L133" i="20"/>
  <c r="V12" i="20"/>
  <c r="X12" i="20" s="1"/>
  <c r="P12" i="20"/>
  <c r="R12" i="20" s="1"/>
  <c r="L12" i="20"/>
  <c r="Y12" i="20"/>
  <c r="AA12" i="20" s="1"/>
  <c r="S12" i="20"/>
  <c r="U12" i="20" s="1"/>
  <c r="M12" i="20"/>
  <c r="O12" i="20" s="1"/>
  <c r="Y11" i="20"/>
  <c r="AA11" i="20" s="1"/>
  <c r="S11" i="20"/>
  <c r="U11" i="20" s="1"/>
  <c r="M11" i="20"/>
  <c r="O11" i="20" s="1"/>
  <c r="V11" i="20"/>
  <c r="X11" i="20" s="1"/>
  <c r="P11" i="20"/>
  <c r="R11" i="20" s="1"/>
  <c r="L11" i="20"/>
  <c r="I135" i="20"/>
  <c r="K134" i="20"/>
  <c r="J13" i="20"/>
  <c r="I14" i="20"/>
  <c r="W134" i="19"/>
  <c r="X134" i="19" s="1"/>
  <c r="Q134" i="19"/>
  <c r="R134" i="19" s="1"/>
  <c r="Z134" i="19"/>
  <c r="AA134" i="19" s="1"/>
  <c r="T134" i="19"/>
  <c r="U134" i="19" s="1"/>
  <c r="N134" i="19"/>
  <c r="O134" i="19" s="1"/>
  <c r="L134" i="19"/>
  <c r="I136" i="19"/>
  <c r="K135" i="19"/>
  <c r="C130" i="17"/>
  <c r="C121" i="17"/>
  <c r="C122" i="17"/>
  <c r="C123" i="17"/>
  <c r="C124" i="17"/>
  <c r="C125" i="17"/>
  <c r="C126" i="17"/>
  <c r="C127" i="17"/>
  <c r="C128" i="17"/>
  <c r="C129" i="17"/>
  <c r="C120" i="17"/>
  <c r="C119" i="17"/>
  <c r="C118" i="17"/>
  <c r="C109" i="17"/>
  <c r="C110" i="17"/>
  <c r="C111" i="17"/>
  <c r="C112" i="17"/>
  <c r="C113" i="17"/>
  <c r="C114" i="17"/>
  <c r="C115" i="17"/>
  <c r="C116" i="17"/>
  <c r="C117" i="17"/>
  <c r="C108" i="17"/>
  <c r="C107" i="17"/>
  <c r="C97" i="17"/>
  <c r="C98" i="17"/>
  <c r="C99" i="17"/>
  <c r="C100" i="17"/>
  <c r="C101" i="17"/>
  <c r="C102" i="17"/>
  <c r="C103" i="17"/>
  <c r="C104" i="17"/>
  <c r="C105" i="17"/>
  <c r="C96" i="17"/>
  <c r="C95" i="17"/>
  <c r="C85" i="17"/>
  <c r="C86" i="17"/>
  <c r="C87" i="17"/>
  <c r="C88" i="17"/>
  <c r="C89" i="17"/>
  <c r="C90" i="17"/>
  <c r="C91" i="17"/>
  <c r="C92" i="17"/>
  <c r="C93" i="17"/>
  <c r="C84" i="17"/>
  <c r="C83" i="17"/>
  <c r="C73" i="17"/>
  <c r="C74" i="17"/>
  <c r="C75" i="17"/>
  <c r="C76" i="17"/>
  <c r="C77" i="17"/>
  <c r="C78" i="17"/>
  <c r="C79" i="17"/>
  <c r="C80" i="17"/>
  <c r="C81" i="17"/>
  <c r="C72" i="17"/>
  <c r="C71" i="17"/>
  <c r="C61" i="17"/>
  <c r="C62" i="17"/>
  <c r="C63" i="17"/>
  <c r="C64" i="17"/>
  <c r="C65" i="17"/>
  <c r="C66" i="17"/>
  <c r="C67" i="17"/>
  <c r="C68" i="17"/>
  <c r="C69" i="17"/>
  <c r="C60" i="17"/>
  <c r="C59" i="17"/>
  <c r="C49" i="17"/>
  <c r="C50" i="17"/>
  <c r="C51" i="17"/>
  <c r="C52" i="17"/>
  <c r="C53" i="17"/>
  <c r="C54" i="17"/>
  <c r="C55" i="17"/>
  <c r="C56" i="17"/>
  <c r="C57" i="17"/>
  <c r="C48" i="17"/>
  <c r="C47" i="17"/>
  <c r="C37" i="17"/>
  <c r="C38" i="17"/>
  <c r="C39" i="17"/>
  <c r="C40" i="17"/>
  <c r="C41" i="17"/>
  <c r="C42" i="17"/>
  <c r="C43" i="17"/>
  <c r="C44" i="17"/>
  <c r="C45" i="17"/>
  <c r="C36" i="17"/>
  <c r="C35" i="17"/>
  <c r="C25" i="17"/>
  <c r="C26" i="17"/>
  <c r="C27" i="17"/>
  <c r="C28" i="17"/>
  <c r="C29" i="17"/>
  <c r="C30" i="17"/>
  <c r="C31" i="17"/>
  <c r="C32" i="17"/>
  <c r="C33" i="17"/>
  <c r="C24" i="17"/>
  <c r="C23" i="17"/>
  <c r="C22" i="17"/>
  <c r="C13" i="17"/>
  <c r="C14" i="17"/>
  <c r="C15" i="17"/>
  <c r="C16" i="17"/>
  <c r="C17" i="17"/>
  <c r="C18" i="17"/>
  <c r="C19" i="17"/>
  <c r="C20" i="17"/>
  <c r="C21" i="17"/>
  <c r="C12" i="17"/>
  <c r="C11" i="17"/>
  <c r="C106" i="9"/>
  <c r="C106" i="19" s="1"/>
  <c r="E106" i="19" s="1"/>
  <c r="C94" i="9"/>
  <c r="C94" i="19" s="1"/>
  <c r="E94" i="19" s="1"/>
  <c r="G94" i="19" s="1"/>
  <c r="H94" i="19" s="1"/>
  <c r="C82" i="9"/>
  <c r="C82" i="19" s="1"/>
  <c r="E82" i="19" s="1"/>
  <c r="G82" i="19" s="1"/>
  <c r="H82" i="19" s="1"/>
  <c r="C70" i="9"/>
  <c r="C70" i="19" s="1"/>
  <c r="E70" i="19" s="1"/>
  <c r="G70" i="19" s="1"/>
  <c r="H70" i="19" s="1"/>
  <c r="C58" i="9"/>
  <c r="C58" i="19" s="1"/>
  <c r="E58" i="19" s="1"/>
  <c r="G58" i="19" s="1"/>
  <c r="H58" i="19" s="1"/>
  <c r="C46" i="9"/>
  <c r="C46" i="19" s="1"/>
  <c r="E46" i="19" s="1"/>
  <c r="G46" i="19" s="1"/>
  <c r="H46" i="19" s="1"/>
  <c r="C34" i="9"/>
  <c r="C34" i="19" s="1"/>
  <c r="E34" i="19" s="1"/>
  <c r="G34" i="19" s="1"/>
  <c r="H34" i="19" s="1"/>
  <c r="S134" i="21" l="1"/>
  <c r="U134" i="21" s="1"/>
  <c r="V134" i="21"/>
  <c r="X134" i="21" s="1"/>
  <c r="M134" i="21"/>
  <c r="O134" i="21" s="1"/>
  <c r="Y134" i="21"/>
  <c r="AA134" i="21" s="1"/>
  <c r="L134" i="21"/>
  <c r="P134" i="21"/>
  <c r="R134" i="21" s="1"/>
  <c r="G106" i="19"/>
  <c r="H106" i="19" s="1"/>
  <c r="H131" i="19" s="1"/>
  <c r="I11" i="19" s="1"/>
  <c r="C34" i="17"/>
  <c r="C46" i="17"/>
  <c r="C58" i="17"/>
  <c r="C70" i="17"/>
  <c r="C82" i="17"/>
  <c r="C94" i="17"/>
  <c r="C106" i="17"/>
  <c r="I15" i="20"/>
  <c r="J14" i="20"/>
  <c r="W134" i="20"/>
  <c r="X134" i="20" s="1"/>
  <c r="Q134" i="20"/>
  <c r="R134" i="20" s="1"/>
  <c r="N134" i="20"/>
  <c r="O134" i="20" s="1"/>
  <c r="L134" i="20"/>
  <c r="Z134" i="20"/>
  <c r="AA134" i="20" s="1"/>
  <c r="T134" i="20"/>
  <c r="U134" i="20" s="1"/>
  <c r="Y13" i="20"/>
  <c r="AA13" i="20" s="1"/>
  <c r="S13" i="20"/>
  <c r="U13" i="20" s="1"/>
  <c r="M13" i="20"/>
  <c r="O13" i="20" s="1"/>
  <c r="V13" i="20"/>
  <c r="X13" i="20" s="1"/>
  <c r="L13" i="20"/>
  <c r="P13" i="20"/>
  <c r="R13" i="20" s="1"/>
  <c r="I136" i="20"/>
  <c r="K135" i="20"/>
  <c r="W135" i="19"/>
  <c r="X135" i="19" s="1"/>
  <c r="Q135" i="19"/>
  <c r="R135" i="19" s="1"/>
  <c r="N135" i="19"/>
  <c r="O135" i="19" s="1"/>
  <c r="L135" i="19"/>
  <c r="Z135" i="19"/>
  <c r="AA135" i="19" s="1"/>
  <c r="T135" i="19"/>
  <c r="U135" i="19" s="1"/>
  <c r="I137" i="19"/>
  <c r="K136" i="19"/>
  <c r="D17" i="18"/>
  <c r="F17" i="18" s="1"/>
  <c r="I149" i="10"/>
  <c r="I12" i="19" l="1"/>
  <c r="J11" i="19"/>
  <c r="Z135" i="20"/>
  <c r="AA135" i="20" s="1"/>
  <c r="T135" i="20"/>
  <c r="U135" i="20" s="1"/>
  <c r="N135" i="20"/>
  <c r="O135" i="20" s="1"/>
  <c r="L135" i="20"/>
  <c r="W135" i="20"/>
  <c r="X135" i="20" s="1"/>
  <c r="Q135" i="20"/>
  <c r="R135" i="20" s="1"/>
  <c r="V14" i="20"/>
  <c r="X14" i="20" s="1"/>
  <c r="P14" i="20"/>
  <c r="R14" i="20" s="1"/>
  <c r="L14" i="20"/>
  <c r="S14" i="20"/>
  <c r="U14" i="20" s="1"/>
  <c r="M14" i="20"/>
  <c r="O14" i="20" s="1"/>
  <c r="Y14" i="20"/>
  <c r="AA14" i="20" s="1"/>
  <c r="I137" i="20"/>
  <c r="K136" i="20"/>
  <c r="J15" i="20"/>
  <c r="I16" i="20"/>
  <c r="Z136" i="19"/>
  <c r="AA136" i="19" s="1"/>
  <c r="T136" i="19"/>
  <c r="U136" i="19" s="1"/>
  <c r="N136" i="19"/>
  <c r="O136" i="19" s="1"/>
  <c r="L136" i="19"/>
  <c r="W136" i="19"/>
  <c r="X136" i="19" s="1"/>
  <c r="Q136" i="19"/>
  <c r="R136" i="19" s="1"/>
  <c r="I138" i="19"/>
  <c r="K137" i="19"/>
  <c r="H17" i="18"/>
  <c r="I17" i="18" s="1"/>
  <c r="J17" i="18" s="1"/>
  <c r="V11" i="19" l="1"/>
  <c r="X11" i="19" s="1"/>
  <c r="L11" i="19"/>
  <c r="Y11" i="19"/>
  <c r="AA11" i="19" s="1"/>
  <c r="P11" i="19"/>
  <c r="R11" i="19" s="1"/>
  <c r="S11" i="19"/>
  <c r="U11" i="19" s="1"/>
  <c r="M11" i="19"/>
  <c r="O11" i="19" s="1"/>
  <c r="J12" i="19"/>
  <c r="I13" i="19"/>
  <c r="I17" i="20"/>
  <c r="J16" i="20"/>
  <c r="W136" i="20"/>
  <c r="X136" i="20" s="1"/>
  <c r="Q136" i="20"/>
  <c r="R136" i="20" s="1"/>
  <c r="Z136" i="20"/>
  <c r="AA136" i="20" s="1"/>
  <c r="T136" i="20"/>
  <c r="U136" i="20" s="1"/>
  <c r="N136" i="20"/>
  <c r="O136" i="20" s="1"/>
  <c r="L136" i="20"/>
  <c r="Y15" i="20"/>
  <c r="AA15" i="20" s="1"/>
  <c r="S15" i="20"/>
  <c r="U15" i="20" s="1"/>
  <c r="M15" i="20"/>
  <c r="O15" i="20" s="1"/>
  <c r="V15" i="20"/>
  <c r="X15" i="20" s="1"/>
  <c r="P15" i="20"/>
  <c r="R15" i="20" s="1"/>
  <c r="L15" i="20"/>
  <c r="I138" i="20"/>
  <c r="K137" i="20"/>
  <c r="W137" i="19"/>
  <c r="X137" i="19" s="1"/>
  <c r="Q137" i="19"/>
  <c r="R137" i="19" s="1"/>
  <c r="Z137" i="19"/>
  <c r="AA137" i="19" s="1"/>
  <c r="T137" i="19"/>
  <c r="U137" i="19" s="1"/>
  <c r="N137" i="19"/>
  <c r="O137" i="19" s="1"/>
  <c r="L137" i="19"/>
  <c r="I139" i="19"/>
  <c r="K138" i="19"/>
  <c r="O17" i="18"/>
  <c r="M17" i="18"/>
  <c r="K17" i="18"/>
  <c r="N17" i="18"/>
  <c r="L17" i="18"/>
  <c r="J13" i="19" l="1"/>
  <c r="I14" i="19"/>
  <c r="V12" i="19"/>
  <c r="X12" i="19" s="1"/>
  <c r="L12" i="19"/>
  <c r="M12" i="19"/>
  <c r="O12" i="19" s="1"/>
  <c r="P12" i="19"/>
  <c r="R12" i="19" s="1"/>
  <c r="Y12" i="19"/>
  <c r="AA12" i="19" s="1"/>
  <c r="S12" i="19"/>
  <c r="U12" i="19" s="1"/>
  <c r="Z137" i="20"/>
  <c r="AA137" i="20" s="1"/>
  <c r="T137" i="20"/>
  <c r="U137" i="20" s="1"/>
  <c r="N137" i="20"/>
  <c r="O137" i="20" s="1"/>
  <c r="L137" i="20"/>
  <c r="W137" i="20"/>
  <c r="X137" i="20" s="1"/>
  <c r="Q137" i="20"/>
  <c r="R137" i="20" s="1"/>
  <c r="V16" i="20"/>
  <c r="X16" i="20" s="1"/>
  <c r="P16" i="20"/>
  <c r="R16" i="20" s="1"/>
  <c r="L16" i="20"/>
  <c r="S16" i="20"/>
  <c r="U16" i="20" s="1"/>
  <c r="Y16" i="20"/>
  <c r="AA16" i="20" s="1"/>
  <c r="M16" i="20"/>
  <c r="O16" i="20" s="1"/>
  <c r="I139" i="20"/>
  <c r="K138" i="20"/>
  <c r="J17" i="20"/>
  <c r="I18" i="20"/>
  <c r="Z138" i="19"/>
  <c r="AA138" i="19" s="1"/>
  <c r="T138" i="19"/>
  <c r="U138" i="19" s="1"/>
  <c r="N138" i="19"/>
  <c r="O138" i="19" s="1"/>
  <c r="L138" i="19"/>
  <c r="W138" i="19"/>
  <c r="X138" i="19" s="1"/>
  <c r="Q138" i="19"/>
  <c r="R138" i="19" s="1"/>
  <c r="I140" i="19"/>
  <c r="K139" i="19"/>
  <c r="H149" i="9"/>
  <c r="J14" i="19" l="1"/>
  <c r="I15" i="19"/>
  <c r="V13" i="19"/>
  <c r="X13" i="19" s="1"/>
  <c r="L13" i="19"/>
  <c r="Y13" i="19"/>
  <c r="AA13" i="19" s="1"/>
  <c r="P13" i="19"/>
  <c r="R13" i="19" s="1"/>
  <c r="S13" i="19"/>
  <c r="U13" i="19" s="1"/>
  <c r="M13" i="19"/>
  <c r="O13" i="19" s="1"/>
  <c r="I19" i="20"/>
  <c r="J18" i="20"/>
  <c r="W138" i="20"/>
  <c r="X138" i="20" s="1"/>
  <c r="Q138" i="20"/>
  <c r="R138" i="20" s="1"/>
  <c r="Z138" i="20"/>
  <c r="AA138" i="20" s="1"/>
  <c r="T138" i="20"/>
  <c r="U138" i="20" s="1"/>
  <c r="N138" i="20"/>
  <c r="O138" i="20" s="1"/>
  <c r="L138" i="20"/>
  <c r="Y17" i="20"/>
  <c r="AA17" i="20" s="1"/>
  <c r="S17" i="20"/>
  <c r="U17" i="20" s="1"/>
  <c r="M17" i="20"/>
  <c r="O17" i="20" s="1"/>
  <c r="V17" i="20"/>
  <c r="X17" i="20" s="1"/>
  <c r="L17" i="20"/>
  <c r="P17" i="20"/>
  <c r="R17" i="20" s="1"/>
  <c r="I140" i="20"/>
  <c r="K139" i="20"/>
  <c r="W139" i="19"/>
  <c r="X139" i="19" s="1"/>
  <c r="Q139" i="19"/>
  <c r="R139" i="19" s="1"/>
  <c r="Z139" i="19"/>
  <c r="AA139" i="19" s="1"/>
  <c r="T139" i="19"/>
  <c r="U139" i="19" s="1"/>
  <c r="N139" i="19"/>
  <c r="O139" i="19" s="1"/>
  <c r="L139" i="19"/>
  <c r="I141" i="19"/>
  <c r="K140" i="19"/>
  <c r="D16" i="18"/>
  <c r="D15" i="18"/>
  <c r="D14" i="18"/>
  <c r="D13" i="18"/>
  <c r="D12" i="18"/>
  <c r="D11" i="18"/>
  <c r="J15" i="19" l="1"/>
  <c r="I16" i="19"/>
  <c r="V14" i="19"/>
  <c r="X14" i="19" s="1"/>
  <c r="L14" i="19"/>
  <c r="M14" i="19"/>
  <c r="O14" i="19" s="1"/>
  <c r="P14" i="19"/>
  <c r="R14" i="19" s="1"/>
  <c r="Y14" i="19"/>
  <c r="AA14" i="19" s="1"/>
  <c r="S14" i="19"/>
  <c r="U14" i="19" s="1"/>
  <c r="Z139" i="20"/>
  <c r="AA139" i="20" s="1"/>
  <c r="T139" i="20"/>
  <c r="U139" i="20" s="1"/>
  <c r="N139" i="20"/>
  <c r="O139" i="20" s="1"/>
  <c r="L139" i="20"/>
  <c r="W139" i="20"/>
  <c r="X139" i="20" s="1"/>
  <c r="Q139" i="20"/>
  <c r="R139" i="20" s="1"/>
  <c r="V18" i="20"/>
  <c r="X18" i="20" s="1"/>
  <c r="P18" i="20"/>
  <c r="R18" i="20" s="1"/>
  <c r="L18" i="20"/>
  <c r="Y18" i="20"/>
  <c r="AA18" i="20" s="1"/>
  <c r="S18" i="20"/>
  <c r="U18" i="20" s="1"/>
  <c r="M18" i="20"/>
  <c r="O18" i="20" s="1"/>
  <c r="I141" i="20"/>
  <c r="K140" i="20"/>
  <c r="I20" i="20"/>
  <c r="J19" i="20"/>
  <c r="I142" i="19"/>
  <c r="K141" i="19"/>
  <c r="Z140" i="19"/>
  <c r="AA140" i="19" s="1"/>
  <c r="T140" i="19"/>
  <c r="U140" i="19" s="1"/>
  <c r="N140" i="19"/>
  <c r="O140" i="19" s="1"/>
  <c r="L140" i="19"/>
  <c r="W140" i="19"/>
  <c r="X140" i="19" s="1"/>
  <c r="Q140" i="19"/>
  <c r="R140" i="19" s="1"/>
  <c r="F12" i="18"/>
  <c r="F13" i="18"/>
  <c r="H13" i="18" s="1"/>
  <c r="I13" i="18" s="1"/>
  <c r="J13" i="18" s="1"/>
  <c r="F14" i="18"/>
  <c r="H14" i="18" s="1"/>
  <c r="I14" i="18" s="1"/>
  <c r="J14" i="18" s="1"/>
  <c r="F15" i="18"/>
  <c r="H15" i="18" s="1"/>
  <c r="I15" i="18" s="1"/>
  <c r="J15" i="18" s="1"/>
  <c r="F16" i="18"/>
  <c r="H16" i="18" s="1"/>
  <c r="I16" i="18" s="1"/>
  <c r="J16" i="18" s="1"/>
  <c r="F11" i="18"/>
  <c r="H11" i="18" s="1"/>
  <c r="I11" i="18" s="1"/>
  <c r="J11" i="18" s="1"/>
  <c r="H12" i="18"/>
  <c r="I12" i="18" s="1"/>
  <c r="J12" i="18" s="1"/>
  <c r="J16" i="19" l="1"/>
  <c r="I17" i="19"/>
  <c r="V15" i="19"/>
  <c r="X15" i="19" s="1"/>
  <c r="L15" i="19"/>
  <c r="Y15" i="19"/>
  <c r="AA15" i="19" s="1"/>
  <c r="P15" i="19"/>
  <c r="R15" i="19" s="1"/>
  <c r="S15" i="19"/>
  <c r="U15" i="19" s="1"/>
  <c r="M15" i="19"/>
  <c r="O15" i="19" s="1"/>
  <c r="Y19" i="20"/>
  <c r="AA19" i="20" s="1"/>
  <c r="S19" i="20"/>
  <c r="U19" i="20" s="1"/>
  <c r="M19" i="20"/>
  <c r="O19" i="20" s="1"/>
  <c r="P19" i="20"/>
  <c r="R19" i="20" s="1"/>
  <c r="L19" i="20"/>
  <c r="V19" i="20"/>
  <c r="X19" i="20" s="1"/>
  <c r="W140" i="20"/>
  <c r="X140" i="20" s="1"/>
  <c r="Q140" i="20"/>
  <c r="R140" i="20" s="1"/>
  <c r="Z140" i="20"/>
  <c r="AA140" i="20" s="1"/>
  <c r="T140" i="20"/>
  <c r="U140" i="20" s="1"/>
  <c r="N140" i="20"/>
  <c r="O140" i="20" s="1"/>
  <c r="L140" i="20"/>
  <c r="I21" i="20"/>
  <c r="J20" i="20"/>
  <c r="I142" i="20"/>
  <c r="K141" i="20"/>
  <c r="W141" i="19"/>
  <c r="X141" i="19" s="1"/>
  <c r="Q141" i="19"/>
  <c r="R141" i="19" s="1"/>
  <c r="Z141" i="19"/>
  <c r="AA141" i="19" s="1"/>
  <c r="T141" i="19"/>
  <c r="U141" i="19" s="1"/>
  <c r="N141" i="19"/>
  <c r="O141" i="19" s="1"/>
  <c r="L141" i="19"/>
  <c r="I143" i="19"/>
  <c r="K142" i="19"/>
  <c r="O16" i="18"/>
  <c r="M16" i="18"/>
  <c r="K16" i="18"/>
  <c r="N16" i="18"/>
  <c r="L16" i="18"/>
  <c r="O12" i="18"/>
  <c r="M12" i="18"/>
  <c r="K12" i="18"/>
  <c r="N12" i="18"/>
  <c r="L12" i="18"/>
  <c r="O13" i="18"/>
  <c r="M13" i="18"/>
  <c r="K13" i="18"/>
  <c r="N13" i="18"/>
  <c r="L13" i="18"/>
  <c r="O14" i="18"/>
  <c r="M14" i="18"/>
  <c r="K14" i="18"/>
  <c r="N14" i="18"/>
  <c r="L14" i="18"/>
  <c r="O15" i="18"/>
  <c r="M15" i="18"/>
  <c r="K15" i="18"/>
  <c r="N15" i="18"/>
  <c r="L15" i="18"/>
  <c r="O11" i="18"/>
  <c r="M11" i="18"/>
  <c r="K11" i="18"/>
  <c r="N11" i="18"/>
  <c r="L11" i="18"/>
  <c r="J17" i="19" l="1"/>
  <c r="I18" i="19"/>
  <c r="V16" i="19"/>
  <c r="X16" i="19" s="1"/>
  <c r="L16" i="19"/>
  <c r="M16" i="19"/>
  <c r="O16" i="19" s="1"/>
  <c r="P16" i="19"/>
  <c r="R16" i="19" s="1"/>
  <c r="Y16" i="19"/>
  <c r="AA16" i="19" s="1"/>
  <c r="S16" i="19"/>
  <c r="U16" i="19" s="1"/>
  <c r="Z141" i="20"/>
  <c r="AA141" i="20" s="1"/>
  <c r="T141" i="20"/>
  <c r="U141" i="20" s="1"/>
  <c r="N141" i="20"/>
  <c r="O141" i="20" s="1"/>
  <c r="L141" i="20"/>
  <c r="W141" i="20"/>
  <c r="X141" i="20" s="1"/>
  <c r="Q141" i="20"/>
  <c r="R141" i="20" s="1"/>
  <c r="V20" i="20"/>
  <c r="X20" i="20" s="1"/>
  <c r="P20" i="20"/>
  <c r="R20" i="20" s="1"/>
  <c r="L20" i="20"/>
  <c r="Y20" i="20"/>
  <c r="AA20" i="20" s="1"/>
  <c r="M20" i="20"/>
  <c r="O20" i="20" s="1"/>
  <c r="S20" i="20"/>
  <c r="U20" i="20" s="1"/>
  <c r="I143" i="20"/>
  <c r="K142" i="20"/>
  <c r="I22" i="20"/>
  <c r="J21" i="20"/>
  <c r="I144" i="19"/>
  <c r="K143" i="19"/>
  <c r="Z142" i="19"/>
  <c r="AA142" i="19" s="1"/>
  <c r="T142" i="19"/>
  <c r="U142" i="19" s="1"/>
  <c r="N142" i="19"/>
  <c r="O142" i="19" s="1"/>
  <c r="L142" i="19"/>
  <c r="W142" i="19"/>
  <c r="X142" i="19" s="1"/>
  <c r="Q142" i="19"/>
  <c r="R142" i="19" s="1"/>
  <c r="D133" i="16"/>
  <c r="J18" i="19" l="1"/>
  <c r="I19" i="19"/>
  <c r="V17" i="19"/>
  <c r="X17" i="19" s="1"/>
  <c r="L17" i="19"/>
  <c r="Y17" i="19"/>
  <c r="AA17" i="19" s="1"/>
  <c r="P17" i="19"/>
  <c r="R17" i="19" s="1"/>
  <c r="S17" i="19"/>
  <c r="U17" i="19" s="1"/>
  <c r="M17" i="19"/>
  <c r="O17" i="19" s="1"/>
  <c r="Y21" i="20"/>
  <c r="AA21" i="20" s="1"/>
  <c r="S21" i="20"/>
  <c r="U21" i="20" s="1"/>
  <c r="M21" i="20"/>
  <c r="O21" i="20" s="1"/>
  <c r="P21" i="20"/>
  <c r="R21" i="20" s="1"/>
  <c r="L21" i="20"/>
  <c r="V21" i="20"/>
  <c r="X21" i="20" s="1"/>
  <c r="W142" i="20"/>
  <c r="X142" i="20" s="1"/>
  <c r="Q142" i="20"/>
  <c r="R142" i="20" s="1"/>
  <c r="Z142" i="20"/>
  <c r="AA142" i="20" s="1"/>
  <c r="T142" i="20"/>
  <c r="U142" i="20" s="1"/>
  <c r="N142" i="20"/>
  <c r="O142" i="20" s="1"/>
  <c r="L142" i="20"/>
  <c r="I23" i="20"/>
  <c r="J22" i="20"/>
  <c r="I144" i="20"/>
  <c r="K144" i="20" s="1"/>
  <c r="K143" i="20"/>
  <c r="W143" i="19"/>
  <c r="X143" i="19" s="1"/>
  <c r="Q143" i="19"/>
  <c r="R143" i="19" s="1"/>
  <c r="Z143" i="19"/>
  <c r="AA143" i="19" s="1"/>
  <c r="T143" i="19"/>
  <c r="U143" i="19" s="1"/>
  <c r="N143" i="19"/>
  <c r="O143" i="19" s="1"/>
  <c r="L143" i="19"/>
  <c r="I145" i="19"/>
  <c r="K145" i="19" s="1"/>
  <c r="K144" i="19"/>
  <c r="W7" i="10"/>
  <c r="J19" i="19" l="1"/>
  <c r="I20" i="19"/>
  <c r="V18" i="19"/>
  <c r="X18" i="19" s="1"/>
  <c r="L18" i="19"/>
  <c r="M18" i="19"/>
  <c r="O18" i="19" s="1"/>
  <c r="P18" i="19"/>
  <c r="R18" i="19" s="1"/>
  <c r="Y18" i="19"/>
  <c r="AA18" i="19" s="1"/>
  <c r="S18" i="19"/>
  <c r="U18" i="19" s="1"/>
  <c r="Z143" i="20"/>
  <c r="AA143" i="20" s="1"/>
  <c r="T143" i="20"/>
  <c r="U143" i="20" s="1"/>
  <c r="N143" i="20"/>
  <c r="O143" i="20" s="1"/>
  <c r="L143" i="20"/>
  <c r="W143" i="20"/>
  <c r="X143" i="20" s="1"/>
  <c r="Q143" i="20"/>
  <c r="R143" i="20" s="1"/>
  <c r="V22" i="20"/>
  <c r="X22" i="20" s="1"/>
  <c r="P22" i="20"/>
  <c r="R22" i="20" s="1"/>
  <c r="L22" i="20"/>
  <c r="Y22" i="20"/>
  <c r="AA22" i="20" s="1"/>
  <c r="M22" i="20"/>
  <c r="O22" i="20" s="1"/>
  <c r="S22" i="20"/>
  <c r="U22" i="20" s="1"/>
  <c r="W144" i="20"/>
  <c r="X144" i="20" s="1"/>
  <c r="Q144" i="20"/>
  <c r="R144" i="20" s="1"/>
  <c r="Z144" i="20"/>
  <c r="AA144" i="20" s="1"/>
  <c r="T144" i="20"/>
  <c r="U144" i="20" s="1"/>
  <c r="N144" i="20"/>
  <c r="O144" i="20" s="1"/>
  <c r="L144" i="20"/>
  <c r="I24" i="20"/>
  <c r="J23" i="20"/>
  <c r="Z144" i="19"/>
  <c r="AA144" i="19" s="1"/>
  <c r="T144" i="19"/>
  <c r="U144" i="19" s="1"/>
  <c r="N144" i="19"/>
  <c r="O144" i="19" s="1"/>
  <c r="L144" i="19"/>
  <c r="W144" i="19"/>
  <c r="X144" i="19" s="1"/>
  <c r="Q144" i="19"/>
  <c r="R144" i="19" s="1"/>
  <c r="W145" i="19"/>
  <c r="X145" i="19" s="1"/>
  <c r="Q145" i="19"/>
  <c r="R145" i="19" s="1"/>
  <c r="Z145" i="19"/>
  <c r="AA145" i="19" s="1"/>
  <c r="T145" i="19"/>
  <c r="U145" i="19" s="1"/>
  <c r="N145" i="19"/>
  <c r="O145" i="19" s="1"/>
  <c r="L145" i="19"/>
  <c r="D13" i="16"/>
  <c r="D14" i="16"/>
  <c r="J20" i="19" l="1"/>
  <c r="I21" i="19"/>
  <c r="V19" i="19"/>
  <c r="X19" i="19" s="1"/>
  <c r="L19" i="19"/>
  <c r="Y19" i="19"/>
  <c r="AA19" i="19" s="1"/>
  <c r="P19" i="19"/>
  <c r="R19" i="19" s="1"/>
  <c r="S19" i="19"/>
  <c r="U19" i="19" s="1"/>
  <c r="M19" i="19"/>
  <c r="O19" i="19" s="1"/>
  <c r="Y23" i="20"/>
  <c r="AA23" i="20" s="1"/>
  <c r="S23" i="20"/>
  <c r="U23" i="20" s="1"/>
  <c r="M23" i="20"/>
  <c r="O23" i="20" s="1"/>
  <c r="P23" i="20"/>
  <c r="R23" i="20" s="1"/>
  <c r="L23" i="20"/>
  <c r="V23" i="20"/>
  <c r="X23" i="20" s="1"/>
  <c r="I25" i="20"/>
  <c r="J24" i="20"/>
  <c r="D134" i="17"/>
  <c r="D13" i="17"/>
  <c r="E13" i="17" s="1"/>
  <c r="G13" i="17" s="1"/>
  <c r="D14" i="17"/>
  <c r="E14" i="17" s="1"/>
  <c r="G14" i="17" s="1"/>
  <c r="D15" i="17"/>
  <c r="E15" i="17" s="1"/>
  <c r="G15" i="17" s="1"/>
  <c r="D16" i="17"/>
  <c r="D17" i="17"/>
  <c r="E17" i="17" s="1"/>
  <c r="G17" i="17" s="1"/>
  <c r="D18" i="17"/>
  <c r="E18" i="17" s="1"/>
  <c r="G18" i="17" s="1"/>
  <c r="D19" i="17"/>
  <c r="E19" i="17" s="1"/>
  <c r="G19" i="17" s="1"/>
  <c r="D20" i="17"/>
  <c r="D21" i="17"/>
  <c r="E21" i="17" s="1"/>
  <c r="G21" i="17" s="1"/>
  <c r="D22" i="17"/>
  <c r="E22" i="17" s="1"/>
  <c r="G22" i="17" s="1"/>
  <c r="D23" i="17"/>
  <c r="E23" i="17" s="1"/>
  <c r="G23" i="17" s="1"/>
  <c r="D24" i="17"/>
  <c r="D25" i="17"/>
  <c r="E25" i="17" s="1"/>
  <c r="G25" i="17" s="1"/>
  <c r="D26" i="17"/>
  <c r="E26" i="17" s="1"/>
  <c r="G26" i="17" s="1"/>
  <c r="D27" i="17"/>
  <c r="E27" i="17" s="1"/>
  <c r="G27" i="17" s="1"/>
  <c r="D28" i="17"/>
  <c r="D29" i="17"/>
  <c r="E29" i="17" s="1"/>
  <c r="D30" i="17"/>
  <c r="D31" i="17"/>
  <c r="E31" i="17" s="1"/>
  <c r="D32" i="17"/>
  <c r="D33" i="17"/>
  <c r="E33" i="17" s="1"/>
  <c r="D34" i="17"/>
  <c r="D35" i="17"/>
  <c r="E35" i="17" s="1"/>
  <c r="D36" i="17"/>
  <c r="D37" i="17"/>
  <c r="E37" i="17" s="1"/>
  <c r="D38" i="17"/>
  <c r="D39" i="17"/>
  <c r="E39" i="17" s="1"/>
  <c r="D40" i="17"/>
  <c r="D41" i="17"/>
  <c r="E41" i="17" s="1"/>
  <c r="D42" i="17"/>
  <c r="D43" i="17"/>
  <c r="E43" i="17" s="1"/>
  <c r="D44" i="17"/>
  <c r="D45" i="17"/>
  <c r="E45" i="17" s="1"/>
  <c r="D46" i="17"/>
  <c r="D47" i="17"/>
  <c r="E47" i="17" s="1"/>
  <c r="G47" i="17" s="1"/>
  <c r="D48" i="17"/>
  <c r="D49" i="17"/>
  <c r="E49" i="17" s="1"/>
  <c r="G49" i="17" s="1"/>
  <c r="D50" i="17"/>
  <c r="D51" i="17"/>
  <c r="E51" i="17" s="1"/>
  <c r="G51" i="17" s="1"/>
  <c r="D52" i="17"/>
  <c r="D53" i="17"/>
  <c r="E53" i="17" s="1"/>
  <c r="D54" i="17"/>
  <c r="E54" i="17" s="1"/>
  <c r="D55" i="17"/>
  <c r="E55" i="17" s="1"/>
  <c r="G55" i="17" s="1"/>
  <c r="D56" i="17"/>
  <c r="D57" i="17"/>
  <c r="E57" i="17" s="1"/>
  <c r="D58" i="17"/>
  <c r="D59" i="17"/>
  <c r="E59" i="17" s="1"/>
  <c r="G59" i="17" s="1"/>
  <c r="D60" i="17"/>
  <c r="E60" i="17" s="1"/>
  <c r="G60" i="17" s="1"/>
  <c r="D61" i="17"/>
  <c r="E61" i="17" s="1"/>
  <c r="G61" i="17" s="1"/>
  <c r="D62" i="17"/>
  <c r="E62" i="17" s="1"/>
  <c r="G62" i="17" s="1"/>
  <c r="D63" i="17"/>
  <c r="E63" i="17" s="1"/>
  <c r="G63" i="17" s="1"/>
  <c r="D64" i="17"/>
  <c r="E64" i="17" s="1"/>
  <c r="G64" i="17" s="1"/>
  <c r="D65" i="17"/>
  <c r="E65" i="17" s="1"/>
  <c r="G65" i="17" s="1"/>
  <c r="D66" i="17"/>
  <c r="E66" i="17" s="1"/>
  <c r="G66" i="17" s="1"/>
  <c r="D67" i="17"/>
  <c r="E67" i="17" s="1"/>
  <c r="G67" i="17" s="1"/>
  <c r="D68" i="17"/>
  <c r="E68" i="17" s="1"/>
  <c r="G68" i="17" s="1"/>
  <c r="D69" i="17"/>
  <c r="E69" i="17" s="1"/>
  <c r="G69" i="17" s="1"/>
  <c r="D70" i="17"/>
  <c r="D71" i="17"/>
  <c r="E71" i="17" s="1"/>
  <c r="G71" i="17" s="1"/>
  <c r="D72" i="17"/>
  <c r="D73" i="17"/>
  <c r="E73" i="17" s="1"/>
  <c r="D74" i="17"/>
  <c r="E74" i="17" s="1"/>
  <c r="D75" i="17"/>
  <c r="E75" i="17" s="1"/>
  <c r="G75" i="17" s="1"/>
  <c r="D76" i="17"/>
  <c r="D77" i="17"/>
  <c r="E77" i="17" s="1"/>
  <c r="D78" i="17"/>
  <c r="E78" i="17" s="1"/>
  <c r="D79" i="17"/>
  <c r="E79" i="17" s="1"/>
  <c r="G79" i="17" s="1"/>
  <c r="D80" i="17"/>
  <c r="D81" i="17"/>
  <c r="E81" i="17" s="1"/>
  <c r="D82" i="17"/>
  <c r="D83" i="17"/>
  <c r="E83" i="17" s="1"/>
  <c r="G83" i="17" s="1"/>
  <c r="D84" i="17"/>
  <c r="E84" i="17" s="1"/>
  <c r="G84" i="17" s="1"/>
  <c r="D85" i="17"/>
  <c r="E85" i="17" s="1"/>
  <c r="G85" i="17" s="1"/>
  <c r="D86" i="17"/>
  <c r="E86" i="17" s="1"/>
  <c r="G86" i="17" s="1"/>
  <c r="D87" i="17"/>
  <c r="E87" i="17" s="1"/>
  <c r="G87" i="17" s="1"/>
  <c r="D88" i="17"/>
  <c r="E88" i="17" s="1"/>
  <c r="G88" i="17" s="1"/>
  <c r="D89" i="17"/>
  <c r="E89" i="17" s="1"/>
  <c r="G89" i="17" s="1"/>
  <c r="D90" i="17"/>
  <c r="E90" i="17" s="1"/>
  <c r="G90" i="17" s="1"/>
  <c r="D91" i="17"/>
  <c r="E91" i="17" s="1"/>
  <c r="G91" i="17" s="1"/>
  <c r="D92" i="17"/>
  <c r="E92" i="17" s="1"/>
  <c r="G92" i="17" s="1"/>
  <c r="D93" i="17"/>
  <c r="E93" i="17" s="1"/>
  <c r="G93" i="17" s="1"/>
  <c r="D94" i="17"/>
  <c r="D95" i="17"/>
  <c r="E95" i="17" s="1"/>
  <c r="G95" i="17" s="1"/>
  <c r="D96" i="17"/>
  <c r="D97" i="17"/>
  <c r="E97" i="17" s="1"/>
  <c r="D98" i="17"/>
  <c r="E98" i="17" s="1"/>
  <c r="G98" i="17" s="1"/>
  <c r="D99" i="17"/>
  <c r="E99" i="17" s="1"/>
  <c r="D100" i="17"/>
  <c r="D101" i="17"/>
  <c r="E101" i="17" s="1"/>
  <c r="D102" i="17"/>
  <c r="E102" i="17" s="1"/>
  <c r="G102" i="17" s="1"/>
  <c r="D103" i="17"/>
  <c r="E103" i="17" s="1"/>
  <c r="D104" i="17"/>
  <c r="E104" i="17" s="1"/>
  <c r="G104" i="17" s="1"/>
  <c r="D105" i="17"/>
  <c r="E105" i="17" s="1"/>
  <c r="D106" i="17"/>
  <c r="D107" i="17"/>
  <c r="E107" i="17" s="1"/>
  <c r="D108" i="17"/>
  <c r="E108" i="17" s="1"/>
  <c r="D109" i="17"/>
  <c r="E109" i="17" s="1"/>
  <c r="D110" i="17"/>
  <c r="D111" i="17"/>
  <c r="E111" i="17" s="1"/>
  <c r="D112" i="17"/>
  <c r="E112" i="17" s="1"/>
  <c r="D113" i="17"/>
  <c r="E113" i="17" s="1"/>
  <c r="D114" i="17"/>
  <c r="E114" i="17" s="1"/>
  <c r="G114" i="17" s="1"/>
  <c r="D115" i="17"/>
  <c r="E115" i="17" s="1"/>
  <c r="D116" i="17"/>
  <c r="E116" i="17" s="1"/>
  <c r="D117" i="17"/>
  <c r="E117" i="17" s="1"/>
  <c r="D118" i="17"/>
  <c r="D119" i="17"/>
  <c r="E119" i="17" s="1"/>
  <c r="G119" i="17" s="1"/>
  <c r="D120" i="17"/>
  <c r="E120" i="17" s="1"/>
  <c r="G120" i="17" s="1"/>
  <c r="D121" i="17"/>
  <c r="E121" i="17" s="1"/>
  <c r="G121" i="17" s="1"/>
  <c r="D122" i="17"/>
  <c r="E122" i="17" s="1"/>
  <c r="D123" i="17"/>
  <c r="E123" i="17" s="1"/>
  <c r="D124" i="17"/>
  <c r="D125" i="17"/>
  <c r="E125" i="17" s="1"/>
  <c r="D126" i="17"/>
  <c r="E126" i="17" s="1"/>
  <c r="D127" i="17"/>
  <c r="E127" i="17" s="1"/>
  <c r="D128" i="17"/>
  <c r="E128" i="17" s="1"/>
  <c r="G128" i="17" s="1"/>
  <c r="D129" i="17"/>
  <c r="E129" i="17" s="1"/>
  <c r="D130" i="17"/>
  <c r="D12" i="17"/>
  <c r="E12" i="17" s="1"/>
  <c r="G12" i="17" s="1"/>
  <c r="D11" i="17"/>
  <c r="E11" i="17" s="1"/>
  <c r="G11" i="17" s="1"/>
  <c r="D20" i="15"/>
  <c r="Y145" i="17"/>
  <c r="V145" i="17"/>
  <c r="S145" i="17"/>
  <c r="P145" i="17"/>
  <c r="M145" i="17"/>
  <c r="C145" i="17"/>
  <c r="Y144" i="17"/>
  <c r="V144" i="17"/>
  <c r="S144" i="17"/>
  <c r="P144" i="17"/>
  <c r="M144" i="17"/>
  <c r="C144" i="17"/>
  <c r="Y143" i="17"/>
  <c r="V143" i="17"/>
  <c r="S143" i="17"/>
  <c r="P143" i="17"/>
  <c r="M143" i="17"/>
  <c r="C143" i="17"/>
  <c r="Y142" i="17"/>
  <c r="V142" i="17"/>
  <c r="S142" i="17"/>
  <c r="P142" i="17"/>
  <c r="M142" i="17"/>
  <c r="C142" i="17"/>
  <c r="Y141" i="17"/>
  <c r="V141" i="17"/>
  <c r="S141" i="17"/>
  <c r="P141" i="17"/>
  <c r="M141" i="17"/>
  <c r="C141" i="17"/>
  <c r="Y140" i="17"/>
  <c r="V140" i="17"/>
  <c r="S140" i="17"/>
  <c r="P140" i="17"/>
  <c r="M140" i="17"/>
  <c r="C140" i="17"/>
  <c r="Y139" i="17"/>
  <c r="V139" i="17"/>
  <c r="S139" i="17"/>
  <c r="P139" i="17"/>
  <c r="M139" i="17"/>
  <c r="C139" i="17"/>
  <c r="Y138" i="17"/>
  <c r="V138" i="17"/>
  <c r="S138" i="17"/>
  <c r="P138" i="17"/>
  <c r="M138" i="17"/>
  <c r="C138" i="17"/>
  <c r="Y137" i="17"/>
  <c r="V137" i="17"/>
  <c r="S137" i="17"/>
  <c r="P137" i="17"/>
  <c r="M137" i="17"/>
  <c r="C137" i="17"/>
  <c r="Y136" i="17"/>
  <c r="V136" i="17"/>
  <c r="S136" i="17"/>
  <c r="P136" i="17"/>
  <c r="M136" i="17"/>
  <c r="C136" i="17"/>
  <c r="Y135" i="17"/>
  <c r="V135" i="17"/>
  <c r="S135" i="17"/>
  <c r="P135" i="17"/>
  <c r="M135" i="17"/>
  <c r="C135" i="17"/>
  <c r="Y134" i="17"/>
  <c r="V134" i="17"/>
  <c r="S134" i="17"/>
  <c r="P134" i="17"/>
  <c r="M134" i="17"/>
  <c r="C134" i="17"/>
  <c r="E124" i="17"/>
  <c r="G124" i="17" s="1"/>
  <c r="E118" i="17"/>
  <c r="E110" i="17"/>
  <c r="G110" i="17" s="1"/>
  <c r="E100" i="17"/>
  <c r="G100" i="17" s="1"/>
  <c r="E96" i="17"/>
  <c r="E80" i="17"/>
  <c r="E76" i="17"/>
  <c r="E72" i="17"/>
  <c r="E56" i="17"/>
  <c r="E52" i="17"/>
  <c r="E50" i="17"/>
  <c r="E48" i="17"/>
  <c r="E46" i="17"/>
  <c r="E44" i="17"/>
  <c r="G44" i="17" s="1"/>
  <c r="E42" i="17"/>
  <c r="G42" i="17" s="1"/>
  <c r="E40" i="17"/>
  <c r="G40" i="17" s="1"/>
  <c r="E38" i="17"/>
  <c r="G38" i="17" s="1"/>
  <c r="E36" i="17"/>
  <c r="G36" i="17" s="1"/>
  <c r="E34" i="17"/>
  <c r="G34" i="17" s="1"/>
  <c r="E32" i="17"/>
  <c r="G32" i="17" s="1"/>
  <c r="E30" i="17"/>
  <c r="G30" i="17" s="1"/>
  <c r="E28" i="17"/>
  <c r="G28" i="17" s="1"/>
  <c r="E24" i="17"/>
  <c r="G24" i="17" s="1"/>
  <c r="E20" i="17"/>
  <c r="G20" i="17" s="1"/>
  <c r="E16" i="17"/>
  <c r="G16" i="17" s="1"/>
  <c r="B8" i="17"/>
  <c r="J21" i="19" l="1"/>
  <c r="I22" i="19"/>
  <c r="V20" i="19"/>
  <c r="X20" i="19" s="1"/>
  <c r="L20" i="19"/>
  <c r="M20" i="19"/>
  <c r="O20" i="19" s="1"/>
  <c r="P20" i="19"/>
  <c r="R20" i="19" s="1"/>
  <c r="Y20" i="19"/>
  <c r="AA20" i="19" s="1"/>
  <c r="S20" i="19"/>
  <c r="U20" i="19" s="1"/>
  <c r="V24" i="20"/>
  <c r="X24" i="20" s="1"/>
  <c r="P24" i="20"/>
  <c r="R24" i="20" s="1"/>
  <c r="L24" i="20"/>
  <c r="Y24" i="20"/>
  <c r="AA24" i="20" s="1"/>
  <c r="M24" i="20"/>
  <c r="O24" i="20" s="1"/>
  <c r="S24" i="20"/>
  <c r="U24" i="20" s="1"/>
  <c r="I26" i="20"/>
  <c r="J25" i="20"/>
  <c r="E136" i="17"/>
  <c r="G136" i="17" s="1"/>
  <c r="G97" i="17"/>
  <c r="H97" i="17" s="1"/>
  <c r="G81" i="17"/>
  <c r="H81" i="17" s="1"/>
  <c r="G77" i="17"/>
  <c r="H77" i="17" s="1"/>
  <c r="G73" i="17"/>
  <c r="H73" i="17" s="1"/>
  <c r="G57" i="17"/>
  <c r="H57" i="17" s="1"/>
  <c r="G53" i="17"/>
  <c r="H53" i="17" s="1"/>
  <c r="E138" i="17"/>
  <c r="G138" i="17" s="1"/>
  <c r="E140" i="17"/>
  <c r="G140" i="17" s="1"/>
  <c r="E142" i="17"/>
  <c r="G142" i="17" s="1"/>
  <c r="E144" i="17"/>
  <c r="G144" i="17" s="1"/>
  <c r="E135" i="17"/>
  <c r="G135" i="17" s="1"/>
  <c r="H135" i="17" s="1"/>
  <c r="E137" i="17"/>
  <c r="G137" i="17" s="1"/>
  <c r="H137" i="17" s="1"/>
  <c r="E139" i="17"/>
  <c r="G139" i="17" s="1"/>
  <c r="H139" i="17" s="1"/>
  <c r="E141" i="17"/>
  <c r="G141" i="17" s="1"/>
  <c r="H141" i="17" s="1"/>
  <c r="E143" i="17"/>
  <c r="G143" i="17" s="1"/>
  <c r="H143" i="17" s="1"/>
  <c r="E145" i="17"/>
  <c r="G145" i="17" s="1"/>
  <c r="H145" i="17" s="1"/>
  <c r="G126" i="17"/>
  <c r="H126" i="17" s="1"/>
  <c r="G122" i="17"/>
  <c r="H122" i="17" s="1"/>
  <c r="G116" i="17"/>
  <c r="H116" i="17"/>
  <c r="G112" i="17"/>
  <c r="H112" i="17"/>
  <c r="G108" i="17"/>
  <c r="H108" i="17"/>
  <c r="H55" i="17"/>
  <c r="E58" i="17"/>
  <c r="H71" i="17"/>
  <c r="H75" i="17"/>
  <c r="H79" i="17"/>
  <c r="E82" i="17"/>
  <c r="H95" i="17"/>
  <c r="E106" i="17"/>
  <c r="G106" i="17" s="1"/>
  <c r="H110" i="17"/>
  <c r="H114" i="17"/>
  <c r="H124" i="17"/>
  <c r="H128" i="17"/>
  <c r="E130" i="17"/>
  <c r="G130" i="17" s="1"/>
  <c r="G29" i="17"/>
  <c r="H29" i="17" s="1"/>
  <c r="G33" i="17"/>
  <c r="H33" i="17" s="1"/>
  <c r="G37" i="17"/>
  <c r="H37" i="17" s="1"/>
  <c r="G41" i="17"/>
  <c r="H41" i="17" s="1"/>
  <c r="G45" i="17"/>
  <c r="H45" i="17" s="1"/>
  <c r="G50" i="17"/>
  <c r="H50" i="17" s="1"/>
  <c r="G82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G31" i="17"/>
  <c r="H31" i="17" s="1"/>
  <c r="G35" i="17"/>
  <c r="H35" i="17" s="1"/>
  <c r="G39" i="17"/>
  <c r="H39" i="17" s="1"/>
  <c r="G43" i="17"/>
  <c r="H43" i="17" s="1"/>
  <c r="G46" i="17"/>
  <c r="H46" i="17" s="1"/>
  <c r="G48" i="17"/>
  <c r="H48" i="17" s="1"/>
  <c r="H30" i="17"/>
  <c r="H32" i="17"/>
  <c r="H34" i="17"/>
  <c r="H36" i="17"/>
  <c r="H38" i="17"/>
  <c r="H40" i="17"/>
  <c r="H42" i="17"/>
  <c r="H44" i="17"/>
  <c r="H47" i="17"/>
  <c r="H49" i="17"/>
  <c r="H51" i="17"/>
  <c r="G99" i="17"/>
  <c r="H99" i="17" s="1"/>
  <c r="G101" i="17"/>
  <c r="H101" i="17" s="1"/>
  <c r="G103" i="17"/>
  <c r="H103" i="17" s="1"/>
  <c r="G105" i="17"/>
  <c r="H105" i="17" s="1"/>
  <c r="G109" i="17"/>
  <c r="H109" i="17" s="1"/>
  <c r="G113" i="17"/>
  <c r="H113" i="17" s="1"/>
  <c r="G117" i="17"/>
  <c r="H117" i="17" s="1"/>
  <c r="G118" i="17"/>
  <c r="H118" i="17" s="1"/>
  <c r="G123" i="17"/>
  <c r="H123" i="17" s="1"/>
  <c r="G127" i="17"/>
  <c r="H127" i="17" s="1"/>
  <c r="G52" i="17"/>
  <c r="H52" i="17" s="1"/>
  <c r="G54" i="17"/>
  <c r="H54" i="17" s="1"/>
  <c r="G56" i="17"/>
  <c r="H56" i="17" s="1"/>
  <c r="H59" i="17"/>
  <c r="H60" i="17"/>
  <c r="H61" i="17"/>
  <c r="H62" i="17"/>
  <c r="H63" i="17"/>
  <c r="H64" i="17"/>
  <c r="H65" i="17"/>
  <c r="H66" i="17"/>
  <c r="H67" i="17"/>
  <c r="H68" i="17"/>
  <c r="H69" i="17"/>
  <c r="E70" i="17"/>
  <c r="G72" i="17"/>
  <c r="H72" i="17" s="1"/>
  <c r="G74" i="17"/>
  <c r="H74" i="17" s="1"/>
  <c r="G76" i="17"/>
  <c r="H76" i="17" s="1"/>
  <c r="G78" i="17"/>
  <c r="H78" i="17" s="1"/>
  <c r="G80" i="17"/>
  <c r="H80" i="17" s="1"/>
  <c r="H83" i="17"/>
  <c r="H84" i="17"/>
  <c r="H85" i="17"/>
  <c r="H86" i="17"/>
  <c r="H87" i="17"/>
  <c r="H88" i="17"/>
  <c r="H89" i="17"/>
  <c r="H90" i="17"/>
  <c r="H91" i="17"/>
  <c r="H92" i="17"/>
  <c r="H93" i="17"/>
  <c r="E94" i="17"/>
  <c r="G96" i="17"/>
  <c r="H96" i="17" s="1"/>
  <c r="G107" i="17"/>
  <c r="H107" i="17" s="1"/>
  <c r="G111" i="17"/>
  <c r="H111" i="17" s="1"/>
  <c r="G115" i="17"/>
  <c r="H115" i="17" s="1"/>
  <c r="G125" i="17"/>
  <c r="H125" i="17" s="1"/>
  <c r="G129" i="17"/>
  <c r="H129" i="17" s="1"/>
  <c r="H98" i="17"/>
  <c r="H100" i="17"/>
  <c r="H102" i="17"/>
  <c r="H104" i="17"/>
  <c r="H119" i="17"/>
  <c r="H120" i="17"/>
  <c r="H121" i="17"/>
  <c r="H130" i="17"/>
  <c r="E134" i="17"/>
  <c r="H136" i="17"/>
  <c r="H140" i="17"/>
  <c r="D120" i="15"/>
  <c r="N120" i="15"/>
  <c r="Q120" i="15"/>
  <c r="T120" i="15"/>
  <c r="W120" i="15"/>
  <c r="Z120" i="15"/>
  <c r="D121" i="15"/>
  <c r="N121" i="15"/>
  <c r="Q121" i="15"/>
  <c r="T121" i="15"/>
  <c r="W121" i="15"/>
  <c r="Z121" i="15"/>
  <c r="D122" i="15"/>
  <c r="N122" i="15"/>
  <c r="Q122" i="15"/>
  <c r="T122" i="15"/>
  <c r="W122" i="15"/>
  <c r="Z122" i="15"/>
  <c r="D123" i="15"/>
  <c r="N123" i="15"/>
  <c r="Q123" i="15"/>
  <c r="T123" i="15"/>
  <c r="W123" i="15"/>
  <c r="Z123" i="15"/>
  <c r="D124" i="15"/>
  <c r="N124" i="15"/>
  <c r="Q124" i="15"/>
  <c r="T124" i="15"/>
  <c r="W124" i="15"/>
  <c r="Z124" i="15"/>
  <c r="D125" i="15"/>
  <c r="N125" i="15"/>
  <c r="Q125" i="15"/>
  <c r="T125" i="15"/>
  <c r="W125" i="15"/>
  <c r="Z125" i="15"/>
  <c r="D126" i="15"/>
  <c r="N126" i="15"/>
  <c r="Q126" i="15"/>
  <c r="T126" i="15"/>
  <c r="W126" i="15"/>
  <c r="Z126" i="15"/>
  <c r="D127" i="15"/>
  <c r="N127" i="15"/>
  <c r="Q127" i="15"/>
  <c r="T127" i="15"/>
  <c r="W127" i="15"/>
  <c r="Z127" i="15"/>
  <c r="D128" i="15"/>
  <c r="N128" i="15"/>
  <c r="Q128" i="15"/>
  <c r="T128" i="15"/>
  <c r="W128" i="15"/>
  <c r="Z128" i="15"/>
  <c r="D129" i="15"/>
  <c r="N129" i="15"/>
  <c r="Q129" i="15"/>
  <c r="T129" i="15"/>
  <c r="W129" i="15"/>
  <c r="Z129" i="15"/>
  <c r="D130" i="15"/>
  <c r="N130" i="15"/>
  <c r="Q130" i="15"/>
  <c r="T130" i="15"/>
  <c r="W130" i="15"/>
  <c r="Z130" i="15"/>
  <c r="D131" i="15"/>
  <c r="N131" i="15"/>
  <c r="Q131" i="15"/>
  <c r="T131" i="15"/>
  <c r="W131" i="15"/>
  <c r="Z131" i="15"/>
  <c r="D15" i="16"/>
  <c r="D16" i="16"/>
  <c r="D17" i="16"/>
  <c r="D18" i="16"/>
  <c r="D19" i="16"/>
  <c r="D20" i="16"/>
  <c r="D21" i="16"/>
  <c r="D22" i="16"/>
  <c r="D23" i="16"/>
  <c r="D24" i="16"/>
  <c r="D25" i="16"/>
  <c r="D26" i="16"/>
  <c r="E26" i="16" s="1"/>
  <c r="D27" i="16"/>
  <c r="D28" i="16"/>
  <c r="E28" i="16" s="1"/>
  <c r="G28" i="16" s="1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E50" i="16" s="1"/>
  <c r="G50" i="16" s="1"/>
  <c r="D51" i="16"/>
  <c r="D52" i="16"/>
  <c r="E52" i="16" s="1"/>
  <c r="G52" i="16" s="1"/>
  <c r="D53" i="16"/>
  <c r="D54" i="16"/>
  <c r="E54" i="16" s="1"/>
  <c r="G54" i="16" s="1"/>
  <c r="D55" i="16"/>
  <c r="D56" i="16"/>
  <c r="E56" i="16" s="1"/>
  <c r="G56" i="16" s="1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E72" i="16" s="1"/>
  <c r="G72" i="16" s="1"/>
  <c r="D73" i="16"/>
  <c r="D74" i="16"/>
  <c r="E74" i="16" s="1"/>
  <c r="G74" i="16" s="1"/>
  <c r="D75" i="16"/>
  <c r="D76" i="16"/>
  <c r="E76" i="16" s="1"/>
  <c r="G76" i="16" s="1"/>
  <c r="D77" i="16"/>
  <c r="D78" i="16"/>
  <c r="E78" i="16" s="1"/>
  <c r="G78" i="16" s="1"/>
  <c r="D79" i="16"/>
  <c r="D80" i="16"/>
  <c r="E80" i="16" s="1"/>
  <c r="G80" i="16" s="1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E96" i="16" s="1"/>
  <c r="G96" i="16" s="1"/>
  <c r="D97" i="16"/>
  <c r="D98" i="16"/>
  <c r="E98" i="16" s="1"/>
  <c r="G98" i="16" s="1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E120" i="16" s="1"/>
  <c r="D121" i="16"/>
  <c r="D122" i="16"/>
  <c r="E122" i="16" s="1"/>
  <c r="D123" i="16"/>
  <c r="D124" i="16"/>
  <c r="E124" i="16" s="1"/>
  <c r="D125" i="16"/>
  <c r="D126" i="16"/>
  <c r="E126" i="16" s="1"/>
  <c r="D127" i="16"/>
  <c r="D128" i="16"/>
  <c r="E128" i="16" s="1"/>
  <c r="D129" i="16"/>
  <c r="D130" i="16"/>
  <c r="D12" i="16"/>
  <c r="D11" i="16"/>
  <c r="E11" i="16" s="1"/>
  <c r="G11" i="16" s="1"/>
  <c r="Y144" i="16"/>
  <c r="V144" i="16"/>
  <c r="S144" i="16"/>
  <c r="P144" i="16"/>
  <c r="M144" i="16"/>
  <c r="C144" i="16"/>
  <c r="E144" i="16" s="1"/>
  <c r="Y143" i="16"/>
  <c r="V143" i="16"/>
  <c r="S143" i="16"/>
  <c r="P143" i="16"/>
  <c r="M143" i="16"/>
  <c r="C143" i="16"/>
  <c r="E143" i="16" s="1"/>
  <c r="G143" i="16" s="1"/>
  <c r="Y142" i="16"/>
  <c r="V142" i="16"/>
  <c r="S142" i="16"/>
  <c r="P142" i="16"/>
  <c r="M142" i="16"/>
  <c r="C142" i="16"/>
  <c r="E142" i="16" s="1"/>
  <c r="G142" i="16" s="1"/>
  <c r="Y141" i="16"/>
  <c r="V141" i="16"/>
  <c r="S141" i="16"/>
  <c r="P141" i="16"/>
  <c r="M141" i="16"/>
  <c r="C141" i="16"/>
  <c r="E141" i="16" s="1"/>
  <c r="G141" i="16" s="1"/>
  <c r="Y140" i="16"/>
  <c r="V140" i="16"/>
  <c r="S140" i="16"/>
  <c r="P140" i="16"/>
  <c r="M140" i="16"/>
  <c r="C140" i="16"/>
  <c r="E140" i="16" s="1"/>
  <c r="G140" i="16" s="1"/>
  <c r="Y139" i="16"/>
  <c r="V139" i="16"/>
  <c r="S139" i="16"/>
  <c r="P139" i="16"/>
  <c r="M139" i="16"/>
  <c r="C139" i="16"/>
  <c r="E139" i="16" s="1"/>
  <c r="G139" i="16" s="1"/>
  <c r="Y138" i="16"/>
  <c r="V138" i="16"/>
  <c r="S138" i="16"/>
  <c r="P138" i="16"/>
  <c r="M138" i="16"/>
  <c r="C138" i="16"/>
  <c r="E138" i="16" s="1"/>
  <c r="G138" i="16" s="1"/>
  <c r="Y137" i="16"/>
  <c r="V137" i="16"/>
  <c r="S137" i="16"/>
  <c r="P137" i="16"/>
  <c r="M137" i="16"/>
  <c r="C137" i="16"/>
  <c r="E137" i="16" s="1"/>
  <c r="G137" i="16" s="1"/>
  <c r="Y136" i="16"/>
  <c r="V136" i="16"/>
  <c r="S136" i="16"/>
  <c r="P136" i="16"/>
  <c r="M136" i="16"/>
  <c r="C136" i="16"/>
  <c r="E136" i="16" s="1"/>
  <c r="G136" i="16" s="1"/>
  <c r="Y135" i="16"/>
  <c r="V135" i="16"/>
  <c r="S135" i="16"/>
  <c r="P135" i="16"/>
  <c r="M135" i="16"/>
  <c r="C135" i="16"/>
  <c r="Y134" i="16"/>
  <c r="V134" i="16"/>
  <c r="S134" i="16"/>
  <c r="P134" i="16"/>
  <c r="M134" i="16"/>
  <c r="C134" i="16"/>
  <c r="E134" i="16" s="1"/>
  <c r="Y133" i="16"/>
  <c r="V133" i="16"/>
  <c r="S133" i="16"/>
  <c r="P133" i="16"/>
  <c r="M133" i="16"/>
  <c r="C133" i="16"/>
  <c r="E127" i="16"/>
  <c r="E125" i="16"/>
  <c r="E123" i="16"/>
  <c r="E121" i="16"/>
  <c r="E119" i="16"/>
  <c r="E105" i="16"/>
  <c r="G105" i="16" s="1"/>
  <c r="E103" i="16"/>
  <c r="E101" i="16"/>
  <c r="G101" i="16" s="1"/>
  <c r="E99" i="16"/>
  <c r="E97" i="16"/>
  <c r="G97" i="16" s="1"/>
  <c r="E95" i="16"/>
  <c r="G95" i="16" s="1"/>
  <c r="E81" i="16"/>
  <c r="G81" i="16" s="1"/>
  <c r="E79" i="16"/>
  <c r="G79" i="16" s="1"/>
  <c r="E77" i="16"/>
  <c r="G77" i="16" s="1"/>
  <c r="E75" i="16"/>
  <c r="G75" i="16" s="1"/>
  <c r="E73" i="16"/>
  <c r="G73" i="16" s="1"/>
  <c r="E71" i="16"/>
  <c r="G71" i="16" s="1"/>
  <c r="E57" i="16"/>
  <c r="G57" i="16" s="1"/>
  <c r="E55" i="16"/>
  <c r="G55" i="16" s="1"/>
  <c r="E53" i="16"/>
  <c r="G53" i="16" s="1"/>
  <c r="E51" i="16"/>
  <c r="G51" i="16" s="1"/>
  <c r="E47" i="16"/>
  <c r="E31" i="16"/>
  <c r="E27" i="16"/>
  <c r="E25" i="16"/>
  <c r="E23" i="16"/>
  <c r="E14" i="16"/>
  <c r="G14" i="16" s="1"/>
  <c r="E12" i="16"/>
  <c r="G12" i="16" s="1"/>
  <c r="B8" i="16"/>
  <c r="W7" i="16"/>
  <c r="E129" i="10"/>
  <c r="G129" i="10" s="1"/>
  <c r="H129" i="10" s="1"/>
  <c r="E119" i="9"/>
  <c r="E120" i="9"/>
  <c r="G120" i="9" s="1"/>
  <c r="E121" i="9"/>
  <c r="G121" i="9" s="1"/>
  <c r="E122" i="9"/>
  <c r="G122" i="9" s="1"/>
  <c r="E123" i="9"/>
  <c r="E124" i="9"/>
  <c r="G124" i="9" s="1"/>
  <c r="E125" i="9"/>
  <c r="G125" i="9" s="1"/>
  <c r="E126" i="9"/>
  <c r="G126" i="9" s="1"/>
  <c r="E127" i="9"/>
  <c r="E128" i="9"/>
  <c r="G128" i="9" s="1"/>
  <c r="E129" i="9"/>
  <c r="E130" i="9"/>
  <c r="J22" i="19" l="1"/>
  <c r="I23" i="19"/>
  <c r="V21" i="19"/>
  <c r="X21" i="19" s="1"/>
  <c r="L21" i="19"/>
  <c r="Y21" i="19"/>
  <c r="AA21" i="19" s="1"/>
  <c r="P21" i="19"/>
  <c r="R21" i="19" s="1"/>
  <c r="S21" i="19"/>
  <c r="U21" i="19" s="1"/>
  <c r="M21" i="19"/>
  <c r="O21" i="19" s="1"/>
  <c r="Y25" i="20"/>
  <c r="AA25" i="20" s="1"/>
  <c r="S25" i="20"/>
  <c r="U25" i="20" s="1"/>
  <c r="M25" i="20"/>
  <c r="O25" i="20" s="1"/>
  <c r="P25" i="20"/>
  <c r="R25" i="20" s="1"/>
  <c r="L25" i="20"/>
  <c r="V25" i="20"/>
  <c r="X25" i="20" s="1"/>
  <c r="I27" i="20"/>
  <c r="J26" i="20"/>
  <c r="G144" i="16"/>
  <c r="H144" i="16" s="1"/>
  <c r="E35" i="16"/>
  <c r="G35" i="16" s="1"/>
  <c r="H35" i="16" s="1"/>
  <c r="E39" i="16"/>
  <c r="G39" i="16" s="1"/>
  <c r="H39" i="16" s="1"/>
  <c r="E43" i="16"/>
  <c r="G43" i="16" s="1"/>
  <c r="H43" i="16" s="1"/>
  <c r="E59" i="16"/>
  <c r="G59" i="16" s="1"/>
  <c r="E61" i="16"/>
  <c r="G61" i="16" s="1"/>
  <c r="E63" i="16"/>
  <c r="G63" i="16" s="1"/>
  <c r="E65" i="16"/>
  <c r="G65" i="16" s="1"/>
  <c r="E67" i="16"/>
  <c r="G67" i="16" s="1"/>
  <c r="E69" i="16"/>
  <c r="G69" i="16" s="1"/>
  <c r="E83" i="16"/>
  <c r="G83" i="16" s="1"/>
  <c r="E85" i="16"/>
  <c r="G85" i="16" s="1"/>
  <c r="E87" i="16"/>
  <c r="G87" i="16" s="1"/>
  <c r="E89" i="16"/>
  <c r="G89" i="16" s="1"/>
  <c r="E91" i="16"/>
  <c r="G91" i="16" s="1"/>
  <c r="E93" i="16"/>
  <c r="G93" i="16" s="1"/>
  <c r="E107" i="16"/>
  <c r="G107" i="16" s="1"/>
  <c r="E109" i="16"/>
  <c r="G109" i="16" s="1"/>
  <c r="H109" i="16" s="1"/>
  <c r="E111" i="16"/>
  <c r="G111" i="16" s="1"/>
  <c r="H111" i="16" s="1"/>
  <c r="E113" i="16"/>
  <c r="G113" i="16" s="1"/>
  <c r="H113" i="16" s="1"/>
  <c r="E115" i="16"/>
  <c r="G115" i="16" s="1"/>
  <c r="H115" i="16" s="1"/>
  <c r="H138" i="17"/>
  <c r="E135" i="16"/>
  <c r="G135" i="16" s="1"/>
  <c r="H142" i="17"/>
  <c r="E18" i="16"/>
  <c r="G18" i="16" s="1"/>
  <c r="E20" i="16"/>
  <c r="G20" i="16" s="1"/>
  <c r="E34" i="16"/>
  <c r="G34" i="16" s="1"/>
  <c r="H34" i="16" s="1"/>
  <c r="E36" i="16"/>
  <c r="G36" i="16" s="1"/>
  <c r="E42" i="16"/>
  <c r="G42" i="16" s="1"/>
  <c r="E44" i="16"/>
  <c r="G44" i="16" s="1"/>
  <c r="E60" i="16"/>
  <c r="G60" i="16" s="1"/>
  <c r="E62" i="16"/>
  <c r="G62" i="16" s="1"/>
  <c r="E64" i="16"/>
  <c r="G64" i="16" s="1"/>
  <c r="E66" i="16"/>
  <c r="G66" i="16" s="1"/>
  <c r="E68" i="16"/>
  <c r="G68" i="16" s="1"/>
  <c r="E84" i="16"/>
  <c r="G84" i="16" s="1"/>
  <c r="E86" i="16"/>
  <c r="G86" i="16" s="1"/>
  <c r="E88" i="16"/>
  <c r="G88" i="16" s="1"/>
  <c r="E90" i="16"/>
  <c r="G90" i="16" s="1"/>
  <c r="E92" i="16"/>
  <c r="G92" i="16" s="1"/>
  <c r="H144" i="17"/>
  <c r="G130" i="9"/>
  <c r="H130" i="9" s="1"/>
  <c r="G129" i="9"/>
  <c r="H129" i="9" s="1"/>
  <c r="G127" i="9"/>
  <c r="H127" i="9" s="1"/>
  <c r="G123" i="9"/>
  <c r="H123" i="9" s="1"/>
  <c r="G119" i="9"/>
  <c r="H119" i="9" s="1"/>
  <c r="E133" i="16"/>
  <c r="G133" i="16" s="1"/>
  <c r="H133" i="16" s="1"/>
  <c r="E127" i="10"/>
  <c r="G127" i="10" s="1"/>
  <c r="H127" i="10" s="1"/>
  <c r="E123" i="10"/>
  <c r="G123" i="10" s="1"/>
  <c r="H123" i="10" s="1"/>
  <c r="E106" i="16"/>
  <c r="G106" i="16" s="1"/>
  <c r="H106" i="16" s="1"/>
  <c r="E125" i="10"/>
  <c r="G125" i="10" s="1"/>
  <c r="H125" i="10" s="1"/>
  <c r="E121" i="10"/>
  <c r="G121" i="10" s="1"/>
  <c r="H121" i="10" s="1"/>
  <c r="G99" i="16"/>
  <c r="H99" i="16" s="1"/>
  <c r="E58" i="16"/>
  <c r="G58" i="16" s="1"/>
  <c r="E70" i="16"/>
  <c r="G70" i="16" s="1"/>
  <c r="E82" i="16"/>
  <c r="G82" i="16" s="1"/>
  <c r="E94" i="16"/>
  <c r="G94" i="16" s="1"/>
  <c r="E38" i="16"/>
  <c r="G38" i="16" s="1"/>
  <c r="E30" i="16"/>
  <c r="G30" i="16" s="1"/>
  <c r="H82" i="17"/>
  <c r="E16" i="16"/>
  <c r="G16" i="16" s="1"/>
  <c r="E24" i="16"/>
  <c r="G24" i="16" s="1"/>
  <c r="H24" i="16" s="1"/>
  <c r="E32" i="16"/>
  <c r="G32" i="16" s="1"/>
  <c r="E40" i="16"/>
  <c r="G40" i="16" s="1"/>
  <c r="E46" i="16"/>
  <c r="G46" i="16" s="1"/>
  <c r="H46" i="16" s="1"/>
  <c r="E48" i="16"/>
  <c r="G48" i="16" s="1"/>
  <c r="E100" i="16"/>
  <c r="G100" i="16" s="1"/>
  <c r="H100" i="16" s="1"/>
  <c r="E102" i="16"/>
  <c r="G102" i="16" s="1"/>
  <c r="H102" i="16" s="1"/>
  <c r="E104" i="16"/>
  <c r="G104" i="16" s="1"/>
  <c r="H104" i="16" s="1"/>
  <c r="E108" i="16"/>
  <c r="G108" i="16" s="1"/>
  <c r="H108" i="16" s="1"/>
  <c r="E110" i="16"/>
  <c r="G110" i="16" s="1"/>
  <c r="H110" i="16" s="1"/>
  <c r="E112" i="16"/>
  <c r="G112" i="16" s="1"/>
  <c r="H112" i="16" s="1"/>
  <c r="E114" i="16"/>
  <c r="G114" i="16" s="1"/>
  <c r="H114" i="16" s="1"/>
  <c r="E116" i="16"/>
  <c r="G116" i="16" s="1"/>
  <c r="H116" i="16" s="1"/>
  <c r="G58" i="17"/>
  <c r="H58" i="17" s="1"/>
  <c r="G103" i="16"/>
  <c r="H103" i="16" s="1"/>
  <c r="E128" i="10"/>
  <c r="G128" i="10" s="1"/>
  <c r="H128" i="10" s="1"/>
  <c r="E129" i="16"/>
  <c r="G129" i="16" s="1"/>
  <c r="E130" i="16"/>
  <c r="G130" i="16" s="1"/>
  <c r="H130" i="16" s="1"/>
  <c r="G134" i="16"/>
  <c r="H134" i="16" s="1"/>
  <c r="E127" i="15"/>
  <c r="I127" i="15" s="1"/>
  <c r="E123" i="15"/>
  <c r="I123" i="15" s="1"/>
  <c r="E117" i="16"/>
  <c r="G117" i="16" s="1"/>
  <c r="H117" i="16" s="1"/>
  <c r="E118" i="16"/>
  <c r="G118" i="16" s="1"/>
  <c r="H118" i="16" s="1"/>
  <c r="E129" i="15"/>
  <c r="I129" i="15" s="1"/>
  <c r="E125" i="15"/>
  <c r="I125" i="15" s="1"/>
  <c r="E121" i="15"/>
  <c r="I121" i="15" s="1"/>
  <c r="E119" i="10"/>
  <c r="G119" i="10" s="1"/>
  <c r="H119" i="10" s="1"/>
  <c r="E130" i="15"/>
  <c r="I130" i="15" s="1"/>
  <c r="E128" i="15"/>
  <c r="I128" i="15" s="1"/>
  <c r="E126" i="15"/>
  <c r="I126" i="15" s="1"/>
  <c r="E124" i="15"/>
  <c r="I124" i="15" s="1"/>
  <c r="E122" i="15"/>
  <c r="E120" i="15"/>
  <c r="I120" i="15" s="1"/>
  <c r="H106" i="17"/>
  <c r="G70" i="17"/>
  <c r="H70" i="17" s="1"/>
  <c r="G134" i="17"/>
  <c r="H134" i="17" s="1"/>
  <c r="G94" i="17"/>
  <c r="H94" i="17" s="1"/>
  <c r="G26" i="16"/>
  <c r="H26" i="16" s="1"/>
  <c r="G127" i="16"/>
  <c r="H127" i="16" s="1"/>
  <c r="G125" i="16"/>
  <c r="H125" i="16" s="1"/>
  <c r="G123" i="16"/>
  <c r="H123" i="16" s="1"/>
  <c r="G121" i="16"/>
  <c r="H121" i="16" s="1"/>
  <c r="G119" i="16"/>
  <c r="H119" i="16" s="1"/>
  <c r="H101" i="16"/>
  <c r="H105" i="16"/>
  <c r="E13" i="16"/>
  <c r="G13" i="16" s="1"/>
  <c r="E15" i="16"/>
  <c r="G15" i="16" s="1"/>
  <c r="E17" i="16"/>
  <c r="G17" i="16" s="1"/>
  <c r="E19" i="16"/>
  <c r="G19" i="16" s="1"/>
  <c r="E29" i="16"/>
  <c r="G29" i="16" s="1"/>
  <c r="H29" i="16" s="1"/>
  <c r="E37" i="16"/>
  <c r="G37" i="16" s="1"/>
  <c r="H37" i="16" s="1"/>
  <c r="E41" i="16"/>
  <c r="G41" i="16" s="1"/>
  <c r="H41" i="16" s="1"/>
  <c r="E49" i="16"/>
  <c r="G49" i="16" s="1"/>
  <c r="H49" i="16" s="1"/>
  <c r="G27" i="16"/>
  <c r="H27" i="16" s="1"/>
  <c r="G31" i="16"/>
  <c r="H31" i="16" s="1"/>
  <c r="G47" i="16"/>
  <c r="H47" i="16" s="1"/>
  <c r="H11" i="16"/>
  <c r="H12" i="16"/>
  <c r="H14" i="16"/>
  <c r="E22" i="16"/>
  <c r="E21" i="16"/>
  <c r="G23" i="16"/>
  <c r="H23" i="16" s="1"/>
  <c r="G25" i="16"/>
  <c r="H25" i="16" s="1"/>
  <c r="H28" i="16"/>
  <c r="H50" i="16"/>
  <c r="G124" i="16"/>
  <c r="H124" i="16" s="1"/>
  <c r="E33" i="16"/>
  <c r="E45" i="16"/>
  <c r="H51" i="16"/>
  <c r="H52" i="16"/>
  <c r="H53" i="16"/>
  <c r="H54" i="16"/>
  <c r="H55" i="16"/>
  <c r="H56" i="16"/>
  <c r="H57" i="16"/>
  <c r="H71" i="16"/>
  <c r="H72" i="16"/>
  <c r="H73" i="16"/>
  <c r="H74" i="16"/>
  <c r="H75" i="16"/>
  <c r="H76" i="16"/>
  <c r="H77" i="16"/>
  <c r="H78" i="16"/>
  <c r="H79" i="16"/>
  <c r="H80" i="16"/>
  <c r="H81" i="16"/>
  <c r="H95" i="16"/>
  <c r="H96" i="16"/>
  <c r="H97" i="16"/>
  <c r="H98" i="16"/>
  <c r="G120" i="16"/>
  <c r="H120" i="16" s="1"/>
  <c r="G128" i="16"/>
  <c r="H128" i="16" s="1"/>
  <c r="G122" i="16"/>
  <c r="H122" i="16" s="1"/>
  <c r="G126" i="16"/>
  <c r="H126" i="16" s="1"/>
  <c r="H136" i="16"/>
  <c r="H137" i="16"/>
  <c r="H138" i="16"/>
  <c r="H139" i="16"/>
  <c r="H140" i="16"/>
  <c r="H141" i="16"/>
  <c r="H142" i="16"/>
  <c r="H143" i="16"/>
  <c r="E126" i="10"/>
  <c r="E124" i="10"/>
  <c r="E122" i="10"/>
  <c r="E120" i="10"/>
  <c r="H125" i="9"/>
  <c r="H124" i="9"/>
  <c r="H128" i="9"/>
  <c r="H126" i="9"/>
  <c r="H122" i="9"/>
  <c r="H121" i="9"/>
  <c r="H120" i="9"/>
  <c r="G122" i="15" l="1"/>
  <c r="I122" i="15"/>
  <c r="J23" i="19"/>
  <c r="I24" i="19"/>
  <c r="V22" i="19"/>
  <c r="X22" i="19" s="1"/>
  <c r="L22" i="19"/>
  <c r="M22" i="19"/>
  <c r="O22" i="19" s="1"/>
  <c r="P22" i="19"/>
  <c r="R22" i="19" s="1"/>
  <c r="Y22" i="19"/>
  <c r="AA22" i="19" s="1"/>
  <c r="S22" i="19"/>
  <c r="U22" i="19" s="1"/>
  <c r="V26" i="20"/>
  <c r="X26" i="20" s="1"/>
  <c r="P26" i="20"/>
  <c r="R26" i="20" s="1"/>
  <c r="L26" i="20"/>
  <c r="Y26" i="20"/>
  <c r="AA26" i="20" s="1"/>
  <c r="M26" i="20"/>
  <c r="O26" i="20" s="1"/>
  <c r="S26" i="20"/>
  <c r="U26" i="20" s="1"/>
  <c r="I28" i="20"/>
  <c r="J27" i="20"/>
  <c r="H93" i="16"/>
  <c r="H61" i="16"/>
  <c r="H85" i="16"/>
  <c r="H69" i="16"/>
  <c r="H89" i="16"/>
  <c r="H65" i="16"/>
  <c r="H90" i="16"/>
  <c r="H60" i="16"/>
  <c r="H68" i="16"/>
  <c r="H18" i="16"/>
  <c r="H13" i="16"/>
  <c r="H135" i="16"/>
  <c r="I147" i="16" s="1"/>
  <c r="K129" i="16" s="1"/>
  <c r="H91" i="16"/>
  <c r="H59" i="16"/>
  <c r="H87" i="16"/>
  <c r="H83" i="16"/>
  <c r="H67" i="16"/>
  <c r="H63" i="16"/>
  <c r="I148" i="17"/>
  <c r="K129" i="17" s="1"/>
  <c r="H107" i="16"/>
  <c r="H86" i="16"/>
  <c r="H64" i="16"/>
  <c r="H42" i="16"/>
  <c r="H94" i="16"/>
  <c r="H92" i="16"/>
  <c r="H88" i="16"/>
  <c r="H84" i="16"/>
  <c r="H66" i="16"/>
  <c r="H62" i="16"/>
  <c r="H44" i="16"/>
  <c r="H36" i="16"/>
  <c r="H20" i="16"/>
  <c r="H16" i="16"/>
  <c r="G128" i="15"/>
  <c r="H128" i="15" s="1"/>
  <c r="J128" i="15" s="1"/>
  <c r="H70" i="16"/>
  <c r="H82" i="16"/>
  <c r="H58" i="16"/>
  <c r="H38" i="16"/>
  <c r="H32" i="16"/>
  <c r="H40" i="16"/>
  <c r="H30" i="16"/>
  <c r="G120" i="15"/>
  <c r="H120" i="15" s="1"/>
  <c r="J120" i="15" s="1"/>
  <c r="G130" i="15"/>
  <c r="H130" i="15" s="1"/>
  <c r="J130" i="15" s="1"/>
  <c r="G126" i="15"/>
  <c r="H126" i="15" s="1"/>
  <c r="J126" i="15" s="1"/>
  <c r="H129" i="16"/>
  <c r="H48" i="16"/>
  <c r="G124" i="15"/>
  <c r="H124" i="15" s="1"/>
  <c r="H17" i="16"/>
  <c r="H122" i="15"/>
  <c r="E130" i="10"/>
  <c r="G130" i="10" s="1"/>
  <c r="H130" i="10" s="1"/>
  <c r="E131" i="15"/>
  <c r="G125" i="15"/>
  <c r="H125" i="15" s="1"/>
  <c r="G121" i="15"/>
  <c r="H121" i="15" s="1"/>
  <c r="J121" i="15" s="1"/>
  <c r="G123" i="15"/>
  <c r="H123" i="15" s="1"/>
  <c r="G127" i="15"/>
  <c r="H127" i="15" s="1"/>
  <c r="K92" i="17"/>
  <c r="K60" i="17"/>
  <c r="K54" i="17"/>
  <c r="K22" i="17"/>
  <c r="K87" i="17"/>
  <c r="K37" i="17"/>
  <c r="H131" i="17"/>
  <c r="I11" i="17" s="1"/>
  <c r="G129" i="15"/>
  <c r="H129" i="15" s="1"/>
  <c r="J129" i="15" s="1"/>
  <c r="H19" i="16"/>
  <c r="H15" i="16"/>
  <c r="G33" i="16"/>
  <c r="H33" i="16" s="1"/>
  <c r="G21" i="16"/>
  <c r="H21" i="16" s="1"/>
  <c r="G45" i="16"/>
  <c r="H45" i="16" s="1"/>
  <c r="G22" i="16"/>
  <c r="H22" i="16" s="1"/>
  <c r="G124" i="10"/>
  <c r="H124" i="10" s="1"/>
  <c r="G120" i="10"/>
  <c r="H120" i="10" s="1"/>
  <c r="G122" i="10"/>
  <c r="H122" i="10" s="1"/>
  <c r="G126" i="10"/>
  <c r="H126" i="10" s="1"/>
  <c r="X8" i="15"/>
  <c r="W7" i="9"/>
  <c r="K126" i="17" l="1"/>
  <c r="J123" i="15"/>
  <c r="Y123" i="15" s="1"/>
  <c r="J125" i="15"/>
  <c r="Y125" i="15" s="1"/>
  <c r="J127" i="15"/>
  <c r="Y127" i="15" s="1"/>
  <c r="Y121" i="15"/>
  <c r="J124" i="15"/>
  <c r="Y124" i="15" s="1"/>
  <c r="AA124" i="15" s="1"/>
  <c r="J122" i="15"/>
  <c r="J24" i="19"/>
  <c r="I25" i="19"/>
  <c r="V23" i="19"/>
  <c r="X23" i="19" s="1"/>
  <c r="L23" i="19"/>
  <c r="Y23" i="19"/>
  <c r="AA23" i="19" s="1"/>
  <c r="P23" i="19"/>
  <c r="R23" i="19" s="1"/>
  <c r="S23" i="19"/>
  <c r="U23" i="19" s="1"/>
  <c r="M23" i="19"/>
  <c r="O23" i="19" s="1"/>
  <c r="Y27" i="20"/>
  <c r="AA27" i="20" s="1"/>
  <c r="S27" i="20"/>
  <c r="U27" i="20" s="1"/>
  <c r="M27" i="20"/>
  <c r="O27" i="20" s="1"/>
  <c r="P27" i="20"/>
  <c r="R27" i="20" s="1"/>
  <c r="L27" i="20"/>
  <c r="V27" i="20"/>
  <c r="X27" i="20" s="1"/>
  <c r="I29" i="20"/>
  <c r="J28" i="20"/>
  <c r="K21" i="17"/>
  <c r="K59" i="17"/>
  <c r="Z59" i="17" s="1"/>
  <c r="K119" i="17"/>
  <c r="T119" i="17" s="1"/>
  <c r="K38" i="17"/>
  <c r="W38" i="17" s="1"/>
  <c r="K94" i="17"/>
  <c r="N94" i="17" s="1"/>
  <c r="K77" i="17"/>
  <c r="W77" i="17" s="1"/>
  <c r="K117" i="17"/>
  <c r="T117" i="17" s="1"/>
  <c r="K110" i="17"/>
  <c r="Q110" i="17" s="1"/>
  <c r="K13" i="17"/>
  <c r="N13" i="17" s="1"/>
  <c r="K29" i="17"/>
  <c r="Z29" i="17" s="1"/>
  <c r="K45" i="17"/>
  <c r="N45" i="17" s="1"/>
  <c r="K67" i="17"/>
  <c r="Z67" i="17" s="1"/>
  <c r="K98" i="17"/>
  <c r="Q98" i="17" s="1"/>
  <c r="K14" i="17"/>
  <c r="W14" i="17" s="1"/>
  <c r="K30" i="17"/>
  <c r="T30" i="17" s="1"/>
  <c r="K47" i="17"/>
  <c r="W47" i="17" s="1"/>
  <c r="K74" i="17"/>
  <c r="N74" i="17" s="1"/>
  <c r="K53" i="17"/>
  <c r="W53" i="17" s="1"/>
  <c r="K68" i="17"/>
  <c r="T68" i="17" s="1"/>
  <c r="K84" i="17"/>
  <c r="W84" i="17" s="1"/>
  <c r="K109" i="17"/>
  <c r="W109" i="17" s="1"/>
  <c r="K103" i="17"/>
  <c r="W103" i="17" s="1"/>
  <c r="K122" i="17"/>
  <c r="Z122" i="17" s="1"/>
  <c r="V122" i="15"/>
  <c r="X122" i="15" s="1"/>
  <c r="K17" i="17"/>
  <c r="T17" i="17" s="1"/>
  <c r="K25" i="17"/>
  <c r="T25" i="17" s="1"/>
  <c r="K33" i="17"/>
  <c r="N33" i="17" s="1"/>
  <c r="K41" i="17"/>
  <c r="T41" i="17" s="1"/>
  <c r="K48" i="17"/>
  <c r="T48" i="17" s="1"/>
  <c r="K63" i="17"/>
  <c r="T63" i="17" s="1"/>
  <c r="K83" i="17"/>
  <c r="T83" i="17" s="1"/>
  <c r="K91" i="17"/>
  <c r="T91" i="17" s="1"/>
  <c r="K102" i="17"/>
  <c r="N102" i="17" s="1"/>
  <c r="K130" i="17"/>
  <c r="T130" i="17" s="1"/>
  <c r="K18" i="17"/>
  <c r="Q18" i="17" s="1"/>
  <c r="K26" i="17"/>
  <c r="Q26" i="17" s="1"/>
  <c r="K34" i="17"/>
  <c r="Z34" i="17" s="1"/>
  <c r="K42" i="17"/>
  <c r="Q42" i="17" s="1"/>
  <c r="K51" i="17"/>
  <c r="Q51" i="17" s="1"/>
  <c r="K70" i="17"/>
  <c r="T70" i="17" s="1"/>
  <c r="K78" i="17"/>
  <c r="T78" i="17" s="1"/>
  <c r="K118" i="17"/>
  <c r="T118" i="17" s="1"/>
  <c r="K57" i="17"/>
  <c r="Z57" i="17" s="1"/>
  <c r="K64" i="17"/>
  <c r="Q64" i="17" s="1"/>
  <c r="K73" i="17"/>
  <c r="Q73" i="17" s="1"/>
  <c r="K81" i="17"/>
  <c r="Q81" i="17" s="1"/>
  <c r="K88" i="17"/>
  <c r="Q88" i="17" s="1"/>
  <c r="K97" i="17"/>
  <c r="Q97" i="17" s="1"/>
  <c r="K113" i="17"/>
  <c r="N113" i="17" s="1"/>
  <c r="K99" i="17"/>
  <c r="Q99" i="17" s="1"/>
  <c r="K106" i="17"/>
  <c r="N106" i="17" s="1"/>
  <c r="K114" i="17"/>
  <c r="Q114" i="17" s="1"/>
  <c r="K124" i="17"/>
  <c r="Q124" i="17" s="1"/>
  <c r="K128" i="17"/>
  <c r="Q128" i="17" s="1"/>
  <c r="K11" i="17"/>
  <c r="Q11" i="17" s="1"/>
  <c r="K15" i="17"/>
  <c r="T15" i="17" s="1"/>
  <c r="K19" i="17"/>
  <c r="N19" i="17" s="1"/>
  <c r="K23" i="17"/>
  <c r="T23" i="17" s="1"/>
  <c r="K27" i="17"/>
  <c r="T27" i="17" s="1"/>
  <c r="K31" i="17"/>
  <c r="T31" i="17" s="1"/>
  <c r="K35" i="17"/>
  <c r="K39" i="17"/>
  <c r="T39" i="17" s="1"/>
  <c r="K43" i="17"/>
  <c r="W43" i="17" s="1"/>
  <c r="K46" i="17"/>
  <c r="T46" i="17" s="1"/>
  <c r="K50" i="17"/>
  <c r="N50" i="17" s="1"/>
  <c r="K61" i="17"/>
  <c r="T61" i="17" s="1"/>
  <c r="K65" i="17"/>
  <c r="W65" i="17" s="1"/>
  <c r="K69" i="17"/>
  <c r="T69" i="17" s="1"/>
  <c r="K85" i="17"/>
  <c r="K89" i="17"/>
  <c r="T89" i="17" s="1"/>
  <c r="K93" i="17"/>
  <c r="N93" i="17" s="1"/>
  <c r="K100" i="17"/>
  <c r="T100" i="17" s="1"/>
  <c r="K104" i="17"/>
  <c r="K121" i="17"/>
  <c r="N121" i="17" s="1"/>
  <c r="K12" i="17"/>
  <c r="W12" i="17" s="1"/>
  <c r="K16" i="17"/>
  <c r="Q16" i="17" s="1"/>
  <c r="K20" i="17"/>
  <c r="Z20" i="17" s="1"/>
  <c r="K24" i="17"/>
  <c r="Q24" i="17" s="1"/>
  <c r="K28" i="17"/>
  <c r="K32" i="17"/>
  <c r="Q32" i="17" s="1"/>
  <c r="K36" i="17"/>
  <c r="Q36" i="17" s="1"/>
  <c r="K40" i="17"/>
  <c r="Q40" i="17" s="1"/>
  <c r="K44" i="17"/>
  <c r="N44" i="17" s="1"/>
  <c r="K49" i="17"/>
  <c r="Q49" i="17" s="1"/>
  <c r="K52" i="17"/>
  <c r="K56" i="17"/>
  <c r="T56" i="17" s="1"/>
  <c r="K72" i="17"/>
  <c r="N72" i="17" s="1"/>
  <c r="K76" i="17"/>
  <c r="T76" i="17" s="1"/>
  <c r="K80" i="17"/>
  <c r="K96" i="17"/>
  <c r="T96" i="17" s="1"/>
  <c r="K120" i="17"/>
  <c r="Z120" i="17" s="1"/>
  <c r="K55" i="17"/>
  <c r="Q55" i="17" s="1"/>
  <c r="K58" i="17"/>
  <c r="Z58" i="17" s="1"/>
  <c r="K62" i="17"/>
  <c r="Q62" i="17" s="1"/>
  <c r="K66" i="17"/>
  <c r="K71" i="17"/>
  <c r="Q71" i="17" s="1"/>
  <c r="K75" i="17"/>
  <c r="Q75" i="17" s="1"/>
  <c r="K79" i="17"/>
  <c r="Q79" i="17" s="1"/>
  <c r="K82" i="17"/>
  <c r="N82" i="17" s="1"/>
  <c r="K86" i="17"/>
  <c r="Q86" i="17" s="1"/>
  <c r="K90" i="17"/>
  <c r="K95" i="17"/>
  <c r="Q95" i="17" s="1"/>
  <c r="K107" i="17"/>
  <c r="N107" i="17" s="1"/>
  <c r="K111" i="17"/>
  <c r="T111" i="17" s="1"/>
  <c r="K115" i="17"/>
  <c r="Q115" i="17" s="1"/>
  <c r="I134" i="17"/>
  <c r="K134" i="17" s="1"/>
  <c r="K101" i="17"/>
  <c r="W101" i="17" s="1"/>
  <c r="K105" i="17"/>
  <c r="W105" i="17" s="1"/>
  <c r="K108" i="17"/>
  <c r="Q108" i="17" s="1"/>
  <c r="K112" i="17"/>
  <c r="W112" i="17" s="1"/>
  <c r="K116" i="17"/>
  <c r="W116" i="17" s="1"/>
  <c r="K123" i="17"/>
  <c r="W123" i="17" s="1"/>
  <c r="K125" i="17"/>
  <c r="Q125" i="17" s="1"/>
  <c r="K127" i="17"/>
  <c r="W127" i="17" s="1"/>
  <c r="Y128" i="15"/>
  <c r="AA128" i="15" s="1"/>
  <c r="K11" i="16"/>
  <c r="T11" i="16" s="1"/>
  <c r="K51" i="16"/>
  <c r="Q51" i="16" s="1"/>
  <c r="K76" i="16"/>
  <c r="T76" i="16" s="1"/>
  <c r="K116" i="16"/>
  <c r="T116" i="16" s="1"/>
  <c r="K43" i="16"/>
  <c r="T43" i="16" s="1"/>
  <c r="K20" i="16"/>
  <c r="W20" i="16" s="1"/>
  <c r="K83" i="16"/>
  <c r="W83" i="16" s="1"/>
  <c r="K124" i="16"/>
  <c r="Z124" i="16" s="1"/>
  <c r="K27" i="16"/>
  <c r="T27" i="16" s="1"/>
  <c r="K60" i="16"/>
  <c r="T60" i="16" s="1"/>
  <c r="K92" i="16"/>
  <c r="Z92" i="16" s="1"/>
  <c r="K36" i="16"/>
  <c r="Q36" i="16" s="1"/>
  <c r="K67" i="16"/>
  <c r="W67" i="16" s="1"/>
  <c r="K100" i="16"/>
  <c r="Z100" i="16" s="1"/>
  <c r="K109" i="16"/>
  <c r="Q109" i="16" s="1"/>
  <c r="I133" i="16"/>
  <c r="I134" i="16" s="1"/>
  <c r="K19" i="16"/>
  <c r="Z19" i="16" s="1"/>
  <c r="K35" i="16"/>
  <c r="Z35" i="16" s="1"/>
  <c r="K52" i="16"/>
  <c r="Z52" i="16" s="1"/>
  <c r="K68" i="16"/>
  <c r="T68" i="16" s="1"/>
  <c r="K84" i="16"/>
  <c r="T84" i="16" s="1"/>
  <c r="K12" i="16"/>
  <c r="W12" i="16" s="1"/>
  <c r="K28" i="16"/>
  <c r="W28" i="16" s="1"/>
  <c r="K44" i="16"/>
  <c r="W44" i="16" s="1"/>
  <c r="K59" i="16"/>
  <c r="Q59" i="16" s="1"/>
  <c r="K75" i="16"/>
  <c r="Q75" i="16" s="1"/>
  <c r="K91" i="16"/>
  <c r="Q91" i="16" s="1"/>
  <c r="K108" i="16"/>
  <c r="Z108" i="16" s="1"/>
  <c r="K101" i="16"/>
  <c r="W101" i="16" s="1"/>
  <c r="K117" i="16"/>
  <c r="Q117" i="16" s="1"/>
  <c r="K123" i="16"/>
  <c r="Q123" i="16" s="1"/>
  <c r="L124" i="15"/>
  <c r="V130" i="15"/>
  <c r="X130" i="15" s="1"/>
  <c r="L130" i="15"/>
  <c r="K15" i="16"/>
  <c r="Z15" i="16" s="1"/>
  <c r="K23" i="16"/>
  <c r="Z23" i="16" s="1"/>
  <c r="K31" i="16"/>
  <c r="T31" i="16" s="1"/>
  <c r="K39" i="16"/>
  <c r="Z39" i="16" s="1"/>
  <c r="K47" i="16"/>
  <c r="Z47" i="16" s="1"/>
  <c r="K56" i="16"/>
  <c r="Z56" i="16" s="1"/>
  <c r="K64" i="16"/>
  <c r="T64" i="16" s="1"/>
  <c r="K72" i="16"/>
  <c r="Z72" i="16" s="1"/>
  <c r="K80" i="16"/>
  <c r="Z80" i="16" s="1"/>
  <c r="K88" i="16"/>
  <c r="Z88" i="16" s="1"/>
  <c r="K96" i="16"/>
  <c r="T96" i="16" s="1"/>
  <c r="K16" i="16"/>
  <c r="W16" i="16" s="1"/>
  <c r="K24" i="16"/>
  <c r="W24" i="16" s="1"/>
  <c r="K32" i="16"/>
  <c r="W32" i="16" s="1"/>
  <c r="K40" i="16"/>
  <c r="Q40" i="16" s="1"/>
  <c r="K48" i="16"/>
  <c r="W48" i="16" s="1"/>
  <c r="K55" i="16"/>
  <c r="W55" i="16" s="1"/>
  <c r="K63" i="16"/>
  <c r="W63" i="16" s="1"/>
  <c r="K71" i="16"/>
  <c r="Q71" i="16" s="1"/>
  <c r="K79" i="16"/>
  <c r="W79" i="16" s="1"/>
  <c r="K87" i="16"/>
  <c r="W87" i="16" s="1"/>
  <c r="K95" i="16"/>
  <c r="W95" i="16" s="1"/>
  <c r="K104" i="16"/>
  <c r="T104" i="16" s="1"/>
  <c r="K112" i="16"/>
  <c r="Z112" i="16" s="1"/>
  <c r="K120" i="16"/>
  <c r="Z120" i="16" s="1"/>
  <c r="K105" i="16"/>
  <c r="W105" i="16" s="1"/>
  <c r="K113" i="16"/>
  <c r="Q113" i="16" s="1"/>
  <c r="K121" i="16"/>
  <c r="W121" i="16" s="1"/>
  <c r="K128" i="16"/>
  <c r="Z128" i="16" s="1"/>
  <c r="K127" i="16"/>
  <c r="W127" i="16" s="1"/>
  <c r="V128" i="15"/>
  <c r="X128" i="15" s="1"/>
  <c r="S126" i="15"/>
  <c r="U126" i="15" s="1"/>
  <c r="Y120" i="15"/>
  <c r="AA120" i="15" s="1"/>
  <c r="S120" i="15"/>
  <c r="U120" i="15" s="1"/>
  <c r="L128" i="15"/>
  <c r="K13" i="16"/>
  <c r="Q13" i="16" s="1"/>
  <c r="K17" i="16"/>
  <c r="Q17" i="16" s="1"/>
  <c r="K21" i="16"/>
  <c r="T21" i="16" s="1"/>
  <c r="K25" i="16"/>
  <c r="T25" i="16" s="1"/>
  <c r="K29" i="16"/>
  <c r="W29" i="16" s="1"/>
  <c r="K33" i="16"/>
  <c r="W33" i="16" s="1"/>
  <c r="K37" i="16"/>
  <c r="T37" i="16" s="1"/>
  <c r="K41" i="16"/>
  <c r="T41" i="16" s="1"/>
  <c r="K45" i="16"/>
  <c r="W45" i="16" s="1"/>
  <c r="K49" i="16"/>
  <c r="W49" i="16" s="1"/>
  <c r="K54" i="16"/>
  <c r="T54" i="16" s="1"/>
  <c r="K58" i="16"/>
  <c r="T58" i="16" s="1"/>
  <c r="K62" i="16"/>
  <c r="Q62" i="16" s="1"/>
  <c r="K66" i="16"/>
  <c r="Q66" i="16" s="1"/>
  <c r="K70" i="16"/>
  <c r="T70" i="16" s="1"/>
  <c r="K74" i="16"/>
  <c r="T74" i="16" s="1"/>
  <c r="K78" i="16"/>
  <c r="Q78" i="16" s="1"/>
  <c r="K82" i="16"/>
  <c r="Q82" i="16" s="1"/>
  <c r="K86" i="16"/>
  <c r="T86" i="16" s="1"/>
  <c r="K90" i="16"/>
  <c r="T90" i="16" s="1"/>
  <c r="K94" i="16"/>
  <c r="Q94" i="16" s="1"/>
  <c r="K98" i="16"/>
  <c r="Q98" i="16" s="1"/>
  <c r="K14" i="16"/>
  <c r="Q14" i="16" s="1"/>
  <c r="K18" i="16"/>
  <c r="Q18" i="16" s="1"/>
  <c r="K22" i="16"/>
  <c r="N22" i="16" s="1"/>
  <c r="K26" i="16"/>
  <c r="T26" i="16" s="1"/>
  <c r="K30" i="16"/>
  <c r="Q30" i="16" s="1"/>
  <c r="K34" i="16"/>
  <c r="Q34" i="16" s="1"/>
  <c r="K38" i="16"/>
  <c r="T38" i="16" s="1"/>
  <c r="K42" i="16"/>
  <c r="T42" i="16" s="1"/>
  <c r="K46" i="16"/>
  <c r="Q46" i="16" s="1"/>
  <c r="K50" i="16"/>
  <c r="T50" i="16" s="1"/>
  <c r="K53" i="16"/>
  <c r="Z53" i="16" s="1"/>
  <c r="K57" i="16"/>
  <c r="Z57" i="16" s="1"/>
  <c r="K61" i="16"/>
  <c r="Q61" i="16" s="1"/>
  <c r="K65" i="16"/>
  <c r="Q65" i="16" s="1"/>
  <c r="K69" i="16"/>
  <c r="Z69" i="16" s="1"/>
  <c r="K73" i="16"/>
  <c r="Z73" i="16" s="1"/>
  <c r="K77" i="16"/>
  <c r="Q77" i="16" s="1"/>
  <c r="K81" i="16"/>
  <c r="Q81" i="16" s="1"/>
  <c r="K85" i="16"/>
  <c r="Z85" i="16" s="1"/>
  <c r="K89" i="16"/>
  <c r="Z89" i="16" s="1"/>
  <c r="K93" i="16"/>
  <c r="Q93" i="16" s="1"/>
  <c r="K97" i="16"/>
  <c r="Q97" i="16" s="1"/>
  <c r="K102" i="16"/>
  <c r="W102" i="16" s="1"/>
  <c r="K106" i="16"/>
  <c r="W106" i="16" s="1"/>
  <c r="K110" i="16"/>
  <c r="T110" i="16" s="1"/>
  <c r="K114" i="16"/>
  <c r="T114" i="16" s="1"/>
  <c r="K118" i="16"/>
  <c r="W118" i="16" s="1"/>
  <c r="K99" i="16"/>
  <c r="N99" i="16" s="1"/>
  <c r="K103" i="16"/>
  <c r="Q103" i="16" s="1"/>
  <c r="K107" i="16"/>
  <c r="Q107" i="16" s="1"/>
  <c r="K111" i="16"/>
  <c r="N111" i="16" s="1"/>
  <c r="K115" i="16"/>
  <c r="N115" i="16" s="1"/>
  <c r="K119" i="16"/>
  <c r="Q119" i="16" s="1"/>
  <c r="K122" i="16"/>
  <c r="T122" i="16" s="1"/>
  <c r="K126" i="16"/>
  <c r="T126" i="16" s="1"/>
  <c r="K130" i="16"/>
  <c r="Z130" i="16" s="1"/>
  <c r="K125" i="16"/>
  <c r="W125" i="16" s="1"/>
  <c r="L120" i="15"/>
  <c r="V126" i="15"/>
  <c r="X126" i="15" s="1"/>
  <c r="S128" i="15"/>
  <c r="U128" i="15" s="1"/>
  <c r="V120" i="15"/>
  <c r="X120" i="15" s="1"/>
  <c r="I131" i="15"/>
  <c r="G131" i="15"/>
  <c r="H131" i="15" s="1"/>
  <c r="S130" i="15"/>
  <c r="U130" i="15" s="1"/>
  <c r="P128" i="15"/>
  <c r="R128" i="15" s="1"/>
  <c r="M128" i="15"/>
  <c r="O128" i="15" s="1"/>
  <c r="M124" i="15"/>
  <c r="O124" i="15" s="1"/>
  <c r="M120" i="15"/>
  <c r="O120" i="15" s="1"/>
  <c r="P120" i="15"/>
  <c r="R120" i="15" s="1"/>
  <c r="P130" i="15"/>
  <c r="R130" i="15" s="1"/>
  <c r="Y130" i="15"/>
  <c r="AA130" i="15" s="1"/>
  <c r="I12" i="17"/>
  <c r="Z13" i="17"/>
  <c r="Z33" i="17"/>
  <c r="Z37" i="17"/>
  <c r="T37" i="17"/>
  <c r="N37" i="17"/>
  <c r="W37" i="17"/>
  <c r="Q37" i="17"/>
  <c r="Q45" i="17"/>
  <c r="Z87" i="17"/>
  <c r="T87" i="17"/>
  <c r="N87" i="17"/>
  <c r="Q87" i="17"/>
  <c r="W87" i="17"/>
  <c r="W102" i="17"/>
  <c r="W22" i="17"/>
  <c r="Q22" i="17"/>
  <c r="T22" i="17"/>
  <c r="Z22" i="17"/>
  <c r="N22" i="17"/>
  <c r="N34" i="17"/>
  <c r="Q38" i="17"/>
  <c r="Z51" i="17"/>
  <c r="Z54" i="17"/>
  <c r="T54" i="17"/>
  <c r="N54" i="17"/>
  <c r="W54" i="17"/>
  <c r="Q54" i="17"/>
  <c r="Q74" i="17"/>
  <c r="T57" i="17"/>
  <c r="W60" i="17"/>
  <c r="Q60" i="17"/>
  <c r="T60" i="17"/>
  <c r="Z60" i="17"/>
  <c r="N60" i="17"/>
  <c r="W68" i="17"/>
  <c r="W92" i="17"/>
  <c r="Q92" i="17"/>
  <c r="T92" i="17"/>
  <c r="Z92" i="17"/>
  <c r="N92" i="17"/>
  <c r="W117" i="17"/>
  <c r="Z103" i="17"/>
  <c r="Q106" i="17"/>
  <c r="W126" i="17"/>
  <c r="Q126" i="17"/>
  <c r="Z126" i="17"/>
  <c r="N126" i="17"/>
  <c r="T126" i="17"/>
  <c r="Q27" i="17"/>
  <c r="Q50" i="17"/>
  <c r="Q85" i="17"/>
  <c r="T104" i="17"/>
  <c r="N12" i="17"/>
  <c r="Z28" i="17"/>
  <c r="W44" i="17"/>
  <c r="W52" i="17"/>
  <c r="T80" i="17"/>
  <c r="W120" i="17"/>
  <c r="T66" i="17"/>
  <c r="W82" i="17"/>
  <c r="Z90" i="17"/>
  <c r="T115" i="17"/>
  <c r="Q101" i="17"/>
  <c r="W108" i="17"/>
  <c r="T108" i="17"/>
  <c r="N116" i="17"/>
  <c r="T125" i="17"/>
  <c r="W129" i="17"/>
  <c r="Q129" i="17"/>
  <c r="T129" i="17"/>
  <c r="Z129" i="17"/>
  <c r="N129" i="17"/>
  <c r="M130" i="15"/>
  <c r="O130" i="15" s="1"/>
  <c r="Y129" i="15"/>
  <c r="L125" i="15"/>
  <c r="V125" i="15"/>
  <c r="X125" i="15" s="1"/>
  <c r="S125" i="15"/>
  <c r="U125" i="15" s="1"/>
  <c r="L127" i="15"/>
  <c r="V127" i="15"/>
  <c r="X127" i="15" s="1"/>
  <c r="S127" i="15"/>
  <c r="U127" i="15" s="1"/>
  <c r="P123" i="15"/>
  <c r="R123" i="15" s="1"/>
  <c r="M123" i="15"/>
  <c r="L121" i="15"/>
  <c r="P121" i="15"/>
  <c r="R121" i="15" s="1"/>
  <c r="V121" i="15"/>
  <c r="X121" i="15" s="1"/>
  <c r="M121" i="15"/>
  <c r="S121" i="15"/>
  <c r="U121" i="15" s="1"/>
  <c r="H131" i="16"/>
  <c r="I11" i="16" s="1"/>
  <c r="I12" i="16" s="1"/>
  <c r="W129" i="16"/>
  <c r="Q129" i="16"/>
  <c r="Z129" i="16"/>
  <c r="N129" i="16"/>
  <c r="T129" i="16"/>
  <c r="W51" i="16" l="1"/>
  <c r="S123" i="15"/>
  <c r="U123" i="15" s="1"/>
  <c r="V123" i="15"/>
  <c r="X123" i="15" s="1"/>
  <c r="L123" i="15"/>
  <c r="M127" i="15"/>
  <c r="P127" i="15"/>
  <c r="R127" i="15" s="1"/>
  <c r="N125" i="17"/>
  <c r="W125" i="17"/>
  <c r="Q116" i="17"/>
  <c r="Z108" i="17"/>
  <c r="Z101" i="17"/>
  <c r="T43" i="17"/>
  <c r="Z19" i="17"/>
  <c r="T122" i="17"/>
  <c r="Z113" i="17"/>
  <c r="N73" i="17"/>
  <c r="Q30" i="17"/>
  <c r="Z18" i="17"/>
  <c r="T98" i="17"/>
  <c r="Q83" i="17"/>
  <c r="Q17" i="17"/>
  <c r="Z115" i="17"/>
  <c r="N115" i="17"/>
  <c r="T107" i="17"/>
  <c r="W107" i="17"/>
  <c r="W90" i="17"/>
  <c r="T90" i="17"/>
  <c r="N90" i="17"/>
  <c r="Q82" i="17"/>
  <c r="Z82" i="17"/>
  <c r="W75" i="17"/>
  <c r="Z75" i="17"/>
  <c r="T75" i="17"/>
  <c r="Q66" i="17"/>
  <c r="Z66" i="17"/>
  <c r="W58" i="17"/>
  <c r="T58" i="17"/>
  <c r="N58" i="17"/>
  <c r="T120" i="17"/>
  <c r="Q120" i="17"/>
  <c r="Z80" i="17"/>
  <c r="N80" i="17"/>
  <c r="Q80" i="17"/>
  <c r="T72" i="17"/>
  <c r="W72" i="17"/>
  <c r="Z52" i="17"/>
  <c r="N52" i="17"/>
  <c r="Q52" i="17"/>
  <c r="Q44" i="17"/>
  <c r="T44" i="17"/>
  <c r="W36" i="17"/>
  <c r="Z36" i="17"/>
  <c r="N36" i="17"/>
  <c r="Q28" i="17"/>
  <c r="T28" i="17"/>
  <c r="W20" i="17"/>
  <c r="T20" i="17"/>
  <c r="N20" i="17"/>
  <c r="Q12" i="17"/>
  <c r="Z12" i="17"/>
  <c r="Z104" i="17"/>
  <c r="N104" i="17"/>
  <c r="W104" i="17"/>
  <c r="T93" i="17"/>
  <c r="Q93" i="17"/>
  <c r="Z85" i="17"/>
  <c r="N85" i="17"/>
  <c r="W85" i="17"/>
  <c r="Z65" i="17"/>
  <c r="T65" i="17"/>
  <c r="Q65" i="17"/>
  <c r="Z35" i="17"/>
  <c r="Q35" i="17"/>
  <c r="Z94" i="17"/>
  <c r="Q94" i="17"/>
  <c r="Z21" i="17"/>
  <c r="W21" i="17"/>
  <c r="Z125" i="17"/>
  <c r="T116" i="17"/>
  <c r="Z116" i="17"/>
  <c r="N108" i="17"/>
  <c r="N101" i="17"/>
  <c r="T101" i="17"/>
  <c r="W115" i="17"/>
  <c r="Q107" i="17"/>
  <c r="Z107" i="17"/>
  <c r="Q90" i="17"/>
  <c r="T82" i="17"/>
  <c r="N75" i="17"/>
  <c r="N66" i="17"/>
  <c r="W66" i="17"/>
  <c r="Q58" i="17"/>
  <c r="N120" i="17"/>
  <c r="W80" i="17"/>
  <c r="Q72" i="17"/>
  <c r="Z72" i="17"/>
  <c r="T52" i="17"/>
  <c r="Z44" i="17"/>
  <c r="T36" i="17"/>
  <c r="N28" i="17"/>
  <c r="W28" i="17"/>
  <c r="Q20" i="17"/>
  <c r="T12" i="17"/>
  <c r="Q104" i="17"/>
  <c r="W93" i="17"/>
  <c r="Z93" i="17"/>
  <c r="T85" i="17"/>
  <c r="N65" i="17"/>
  <c r="Z50" i="17"/>
  <c r="N35" i="17"/>
  <c r="W19" i="17"/>
  <c r="T11" i="17"/>
  <c r="N124" i="17"/>
  <c r="W122" i="17"/>
  <c r="Q113" i="17"/>
  <c r="T109" i="17"/>
  <c r="Z88" i="17"/>
  <c r="N68" i="17"/>
  <c r="W57" i="17"/>
  <c r="W78" i="17"/>
  <c r="Z74" i="17"/>
  <c r="N51" i="17"/>
  <c r="W34" i="17"/>
  <c r="Q119" i="17"/>
  <c r="Z102" i="17"/>
  <c r="W48" i="17"/>
  <c r="Z45" i="17"/>
  <c r="Q33" i="17"/>
  <c r="N21" i="17"/>
  <c r="W13" i="17"/>
  <c r="T59" i="17"/>
  <c r="W29" i="17"/>
  <c r="M125" i="15"/>
  <c r="P125" i="15"/>
  <c r="R125" i="15" s="1"/>
  <c r="P124" i="15"/>
  <c r="R124" i="15" s="1"/>
  <c r="V124" i="15"/>
  <c r="X124" i="15" s="1"/>
  <c r="S124" i="15"/>
  <c r="U124" i="15" s="1"/>
  <c r="J25" i="19"/>
  <c r="I26" i="19"/>
  <c r="T110" i="17"/>
  <c r="N77" i="17"/>
  <c r="Q47" i="17"/>
  <c r="T67" i="17"/>
  <c r="V24" i="19"/>
  <c r="X24" i="19" s="1"/>
  <c r="L24" i="19"/>
  <c r="M24" i="19"/>
  <c r="O24" i="19" s="1"/>
  <c r="P24" i="19"/>
  <c r="R24" i="19" s="1"/>
  <c r="Y24" i="19"/>
  <c r="AA24" i="19" s="1"/>
  <c r="S24" i="19"/>
  <c r="U24" i="19" s="1"/>
  <c r="W110" i="17"/>
  <c r="Q84" i="17"/>
  <c r="Q77" i="17"/>
  <c r="N53" i="17"/>
  <c r="T38" i="17"/>
  <c r="Z14" i="17"/>
  <c r="Q59" i="17"/>
  <c r="V28" i="20"/>
  <c r="X28" i="20" s="1"/>
  <c r="P28" i="20"/>
  <c r="R28" i="20" s="1"/>
  <c r="L28" i="20"/>
  <c r="Y28" i="20"/>
  <c r="AA28" i="20" s="1"/>
  <c r="S28" i="20"/>
  <c r="U28" i="20" s="1"/>
  <c r="M28" i="20"/>
  <c r="O28" i="20" s="1"/>
  <c r="I30" i="20"/>
  <c r="J29" i="20"/>
  <c r="T50" i="17"/>
  <c r="W50" i="17"/>
  <c r="Z43" i="17"/>
  <c r="N43" i="17"/>
  <c r="Q43" i="17"/>
  <c r="T35" i="17"/>
  <c r="W35" i="17"/>
  <c r="Z27" i="17"/>
  <c r="N27" i="17"/>
  <c r="W27" i="17"/>
  <c r="T19" i="17"/>
  <c r="Q19" i="17"/>
  <c r="J11" i="17"/>
  <c r="V11" i="17" s="1"/>
  <c r="Z11" i="17"/>
  <c r="N11" i="17"/>
  <c r="W11" i="17"/>
  <c r="W124" i="17"/>
  <c r="Z124" i="17"/>
  <c r="T124" i="17"/>
  <c r="W106" i="17"/>
  <c r="Z106" i="17"/>
  <c r="T106" i="17"/>
  <c r="T113" i="17"/>
  <c r="W113" i="17"/>
  <c r="W88" i="17"/>
  <c r="T88" i="17"/>
  <c r="N88" i="17"/>
  <c r="W73" i="17"/>
  <c r="Z73" i="17"/>
  <c r="T73" i="17"/>
  <c r="Q57" i="17"/>
  <c r="N57" i="17"/>
  <c r="Z78" i="17"/>
  <c r="N78" i="17"/>
  <c r="Q78" i="17"/>
  <c r="W51" i="17"/>
  <c r="T51" i="17"/>
  <c r="Q34" i="17"/>
  <c r="T34" i="17"/>
  <c r="W18" i="17"/>
  <c r="T18" i="17"/>
  <c r="N18" i="17"/>
  <c r="T102" i="17"/>
  <c r="Q102" i="17"/>
  <c r="Z83" i="17"/>
  <c r="N83" i="17"/>
  <c r="W83" i="17"/>
  <c r="Z48" i="17"/>
  <c r="N48" i="17"/>
  <c r="Q48" i="17"/>
  <c r="T33" i="17"/>
  <c r="W33" i="17"/>
  <c r="Z17" i="17"/>
  <c r="N17" i="17"/>
  <c r="W17" i="17"/>
  <c r="Q122" i="17"/>
  <c r="N122" i="17"/>
  <c r="Z109" i="17"/>
  <c r="N109" i="17"/>
  <c r="Q109" i="17"/>
  <c r="Q68" i="17"/>
  <c r="Z68" i="17"/>
  <c r="T74" i="17"/>
  <c r="W74" i="17"/>
  <c r="W30" i="17"/>
  <c r="Z30" i="17"/>
  <c r="N30" i="17"/>
  <c r="Z98" i="17"/>
  <c r="N98" i="17"/>
  <c r="W98" i="17"/>
  <c r="T45" i="17"/>
  <c r="W45" i="17"/>
  <c r="T13" i="17"/>
  <c r="Q13" i="17"/>
  <c r="Z117" i="17"/>
  <c r="N117" i="17"/>
  <c r="Q117" i="17"/>
  <c r="T94" i="17"/>
  <c r="W94" i="17"/>
  <c r="Z119" i="17"/>
  <c r="N119" i="17"/>
  <c r="W119" i="17"/>
  <c r="T21" i="17"/>
  <c r="Q21" i="17"/>
  <c r="Z110" i="17"/>
  <c r="T77" i="17"/>
  <c r="Z77" i="17"/>
  <c r="N38" i="17"/>
  <c r="Z38" i="17"/>
  <c r="W59" i="17"/>
  <c r="N59" i="17"/>
  <c r="N110" i="17"/>
  <c r="Z60" i="16"/>
  <c r="W99" i="17"/>
  <c r="T97" i="17"/>
  <c r="Z118" i="17"/>
  <c r="Q70" i="17"/>
  <c r="Z130" i="17"/>
  <c r="W91" i="17"/>
  <c r="Z25" i="17"/>
  <c r="Y122" i="15"/>
  <c r="AA122" i="15" s="1"/>
  <c r="W128" i="17"/>
  <c r="T114" i="17"/>
  <c r="Q103" i="17"/>
  <c r="Z84" i="17"/>
  <c r="W81" i="17"/>
  <c r="N64" i="17"/>
  <c r="Q53" i="17"/>
  <c r="T47" i="17"/>
  <c r="W42" i="17"/>
  <c r="N26" i="17"/>
  <c r="Q14" i="17"/>
  <c r="Q67" i="17"/>
  <c r="Z63" i="17"/>
  <c r="Q41" i="17"/>
  <c r="T29" i="17"/>
  <c r="S122" i="15"/>
  <c r="U122" i="15" s="1"/>
  <c r="M122" i="15"/>
  <c r="O122" i="15" s="1"/>
  <c r="N103" i="17"/>
  <c r="T103" i="17"/>
  <c r="N84" i="17"/>
  <c r="T84" i="17"/>
  <c r="T53" i="17"/>
  <c r="Z53" i="17"/>
  <c r="N47" i="17"/>
  <c r="Z47" i="17"/>
  <c r="N14" i="17"/>
  <c r="T14" i="17"/>
  <c r="W67" i="17"/>
  <c r="N67" i="17"/>
  <c r="Q29" i="17"/>
  <c r="N29" i="17"/>
  <c r="P122" i="15"/>
  <c r="R122" i="15" s="1"/>
  <c r="L122" i="15"/>
  <c r="Z111" i="17"/>
  <c r="T95" i="17"/>
  <c r="W86" i="17"/>
  <c r="T79" i="17"/>
  <c r="W71" i="17"/>
  <c r="N62" i="17"/>
  <c r="W55" i="17"/>
  <c r="Q96" i="17"/>
  <c r="Z76" i="17"/>
  <c r="Q56" i="17"/>
  <c r="W49" i="17"/>
  <c r="N40" i="17"/>
  <c r="W32" i="17"/>
  <c r="N24" i="17"/>
  <c r="W16" i="17"/>
  <c r="W121" i="17"/>
  <c r="Z100" i="17"/>
  <c r="W89" i="17"/>
  <c r="Z69" i="17"/>
  <c r="W61" i="17"/>
  <c r="Z46" i="17"/>
  <c r="Q39" i="17"/>
  <c r="Z31" i="17"/>
  <c r="W23" i="17"/>
  <c r="Z15" i="17"/>
  <c r="T128" i="17"/>
  <c r="W114" i="17"/>
  <c r="N99" i="17"/>
  <c r="W97" i="17"/>
  <c r="T81" i="17"/>
  <c r="W64" i="17"/>
  <c r="W118" i="17"/>
  <c r="Z70" i="17"/>
  <c r="N42" i="17"/>
  <c r="W26" i="17"/>
  <c r="W130" i="17"/>
  <c r="Z91" i="17"/>
  <c r="W63" i="17"/>
  <c r="Z41" i="17"/>
  <c r="W25" i="17"/>
  <c r="Z127" i="17"/>
  <c r="Q123" i="17"/>
  <c r="N112" i="17"/>
  <c r="Q105" i="17"/>
  <c r="I135" i="17"/>
  <c r="I136" i="17" s="1"/>
  <c r="Q111" i="17"/>
  <c r="W95" i="17"/>
  <c r="N86" i="17"/>
  <c r="W79" i="17"/>
  <c r="T71" i="17"/>
  <c r="W62" i="17"/>
  <c r="T55" i="17"/>
  <c r="Z96" i="17"/>
  <c r="Q76" i="17"/>
  <c r="Z56" i="17"/>
  <c r="N49" i="17"/>
  <c r="W40" i="17"/>
  <c r="N32" i="17"/>
  <c r="W24" i="17"/>
  <c r="N16" i="17"/>
  <c r="T121" i="17"/>
  <c r="W100" i="17"/>
  <c r="Z89" i="17"/>
  <c r="W69" i="17"/>
  <c r="Z61" i="17"/>
  <c r="Q46" i="17"/>
  <c r="Z39" i="17"/>
  <c r="Q31" i="17"/>
  <c r="Z23" i="17"/>
  <c r="W15" i="17"/>
  <c r="Z128" i="17"/>
  <c r="Z114" i="17"/>
  <c r="T99" i="17"/>
  <c r="Z97" i="17"/>
  <c r="Z81" i="17"/>
  <c r="T64" i="17"/>
  <c r="N118" i="17"/>
  <c r="N70" i="17"/>
  <c r="Z42" i="17"/>
  <c r="T26" i="17"/>
  <c r="N130" i="17"/>
  <c r="N91" i="17"/>
  <c r="N63" i="17"/>
  <c r="N41" i="17"/>
  <c r="N25" i="17"/>
  <c r="Q127" i="17"/>
  <c r="Z123" i="17"/>
  <c r="Q112" i="17"/>
  <c r="Z105" i="17"/>
  <c r="N111" i="17"/>
  <c r="Z95" i="17"/>
  <c r="T86" i="17"/>
  <c r="Z79" i="17"/>
  <c r="Z71" i="17"/>
  <c r="T62" i="17"/>
  <c r="Z55" i="17"/>
  <c r="N96" i="17"/>
  <c r="N76" i="17"/>
  <c r="N56" i="17"/>
  <c r="Z49" i="17"/>
  <c r="Z40" i="17"/>
  <c r="Z32" i="17"/>
  <c r="T24" i="17"/>
  <c r="T16" i="17"/>
  <c r="Z121" i="17"/>
  <c r="N100" i="17"/>
  <c r="N89" i="17"/>
  <c r="N69" i="17"/>
  <c r="N61" i="17"/>
  <c r="N46" i="17"/>
  <c r="N39" i="17"/>
  <c r="N31" i="17"/>
  <c r="N23" i="17"/>
  <c r="N15" i="17"/>
  <c r="N128" i="17"/>
  <c r="N114" i="17"/>
  <c r="Z99" i="17"/>
  <c r="N97" i="17"/>
  <c r="N81" i="17"/>
  <c r="Z64" i="17"/>
  <c r="Q118" i="17"/>
  <c r="W70" i="17"/>
  <c r="T42" i="17"/>
  <c r="Z26" i="17"/>
  <c r="Q130" i="17"/>
  <c r="Q91" i="17"/>
  <c r="Q63" i="17"/>
  <c r="W41" i="17"/>
  <c r="Q25" i="17"/>
  <c r="N127" i="17"/>
  <c r="T127" i="17"/>
  <c r="N123" i="17"/>
  <c r="T123" i="17"/>
  <c r="T112" i="17"/>
  <c r="Z112" i="17"/>
  <c r="N105" i="17"/>
  <c r="T105" i="17"/>
  <c r="W111" i="17"/>
  <c r="N95" i="17"/>
  <c r="Z86" i="17"/>
  <c r="N79" i="17"/>
  <c r="N71" i="17"/>
  <c r="Z62" i="17"/>
  <c r="N55" i="17"/>
  <c r="W96" i="17"/>
  <c r="W76" i="17"/>
  <c r="W56" i="17"/>
  <c r="T49" i="17"/>
  <c r="T40" i="17"/>
  <c r="T32" i="17"/>
  <c r="Z24" i="17"/>
  <c r="Z16" i="17"/>
  <c r="Q121" i="17"/>
  <c r="Q100" i="17"/>
  <c r="Q89" i="17"/>
  <c r="Q69" i="17"/>
  <c r="Q61" i="17"/>
  <c r="W46" i="17"/>
  <c r="W39" i="17"/>
  <c r="W31" i="17"/>
  <c r="Q23" i="17"/>
  <c r="Q15" i="17"/>
  <c r="N91" i="16"/>
  <c r="Z76" i="16"/>
  <c r="Q52" i="16"/>
  <c r="W123" i="16"/>
  <c r="N59" i="16"/>
  <c r="Q24" i="16"/>
  <c r="Q19" i="16"/>
  <c r="N101" i="16"/>
  <c r="Q83" i="16"/>
  <c r="N84" i="16"/>
  <c r="Z43" i="16"/>
  <c r="N11" i="16"/>
  <c r="T123" i="16"/>
  <c r="Z109" i="16"/>
  <c r="W120" i="16"/>
  <c r="W91" i="16"/>
  <c r="Z67" i="16"/>
  <c r="W59" i="16"/>
  <c r="T28" i="16"/>
  <c r="T92" i="16"/>
  <c r="W76" i="16"/>
  <c r="Q43" i="16"/>
  <c r="N27" i="16"/>
  <c r="W11" i="16"/>
  <c r="Z11" i="16"/>
  <c r="N125" i="16"/>
  <c r="Z123" i="16"/>
  <c r="T109" i="16"/>
  <c r="W109" i="16"/>
  <c r="Q101" i="16"/>
  <c r="Z104" i="16"/>
  <c r="T91" i="16"/>
  <c r="Z83" i="16"/>
  <c r="T71" i="16"/>
  <c r="Q67" i="16"/>
  <c r="T59" i="16"/>
  <c r="Q28" i="16"/>
  <c r="Q92" i="16"/>
  <c r="W84" i="16"/>
  <c r="Z84" i="16"/>
  <c r="N76" i="16"/>
  <c r="T52" i="16"/>
  <c r="N43" i="16"/>
  <c r="Q27" i="16"/>
  <c r="Z27" i="16"/>
  <c r="T19" i="16"/>
  <c r="Q11" i="16"/>
  <c r="W124" i="16"/>
  <c r="Z116" i="16"/>
  <c r="Z95" i="16"/>
  <c r="N51" i="16"/>
  <c r="Q116" i="16"/>
  <c r="T51" i="16"/>
  <c r="N36" i="16"/>
  <c r="Z20" i="16"/>
  <c r="T121" i="16"/>
  <c r="N116" i="16"/>
  <c r="Z51" i="16"/>
  <c r="Q44" i="16"/>
  <c r="Z12" i="16"/>
  <c r="N123" i="16"/>
  <c r="T128" i="16"/>
  <c r="N109" i="16"/>
  <c r="T101" i="16"/>
  <c r="Z101" i="16"/>
  <c r="Z91" i="16"/>
  <c r="N83" i="16"/>
  <c r="T83" i="16"/>
  <c r="N67" i="16"/>
  <c r="T67" i="16"/>
  <c r="Z59" i="16"/>
  <c r="N40" i="16"/>
  <c r="N28" i="16"/>
  <c r="Z28" i="16"/>
  <c r="W92" i="16"/>
  <c r="N92" i="16"/>
  <c r="Q84" i="16"/>
  <c r="Q80" i="16"/>
  <c r="Q76" i="16"/>
  <c r="Z64" i="16"/>
  <c r="W52" i="16"/>
  <c r="N52" i="16"/>
  <c r="W43" i="16"/>
  <c r="N31" i="16"/>
  <c r="W27" i="16"/>
  <c r="W19" i="16"/>
  <c r="N19" i="16"/>
  <c r="N126" i="16"/>
  <c r="Q127" i="16"/>
  <c r="T124" i="16"/>
  <c r="W116" i="16"/>
  <c r="W108" i="16"/>
  <c r="W100" i="16"/>
  <c r="W75" i="16"/>
  <c r="W36" i="16"/>
  <c r="Q20" i="16"/>
  <c r="Z68" i="16"/>
  <c r="W60" i="16"/>
  <c r="T35" i="16"/>
  <c r="K133" i="16"/>
  <c r="T133" i="16" s="1"/>
  <c r="U133" i="16" s="1"/>
  <c r="Q124" i="16"/>
  <c r="N124" i="16"/>
  <c r="Z117" i="16"/>
  <c r="T100" i="16"/>
  <c r="N75" i="16"/>
  <c r="Q48" i="16"/>
  <c r="Z36" i="16"/>
  <c r="N20" i="16"/>
  <c r="T20" i="16"/>
  <c r="W68" i="16"/>
  <c r="N60" i="16"/>
  <c r="T39" i="16"/>
  <c r="Q130" i="16"/>
  <c r="T117" i="16"/>
  <c r="W117" i="16"/>
  <c r="N105" i="16"/>
  <c r="T112" i="16"/>
  <c r="T108" i="16"/>
  <c r="Q100" i="16"/>
  <c r="N100" i="16"/>
  <c r="Z79" i="16"/>
  <c r="T75" i="16"/>
  <c r="Q63" i="16"/>
  <c r="T44" i="16"/>
  <c r="T36" i="16"/>
  <c r="T32" i="16"/>
  <c r="Q16" i="16"/>
  <c r="Q12" i="16"/>
  <c r="T88" i="16"/>
  <c r="Q72" i="16"/>
  <c r="N68" i="16"/>
  <c r="Q60" i="16"/>
  <c r="T56" i="16"/>
  <c r="W35" i="16"/>
  <c r="W23" i="16"/>
  <c r="N127" i="16"/>
  <c r="Q121" i="16"/>
  <c r="N117" i="16"/>
  <c r="Q105" i="16"/>
  <c r="W112" i="16"/>
  <c r="Q108" i="16"/>
  <c r="N108" i="16"/>
  <c r="Q95" i="16"/>
  <c r="Q79" i="16"/>
  <c r="Z75" i="16"/>
  <c r="Z63" i="16"/>
  <c r="T48" i="16"/>
  <c r="N44" i="16"/>
  <c r="Z44" i="16"/>
  <c r="Q32" i="16"/>
  <c r="Z16" i="16"/>
  <c r="N12" i="16"/>
  <c r="T12" i="16"/>
  <c r="Q88" i="16"/>
  <c r="T72" i="16"/>
  <c r="Q68" i="16"/>
  <c r="Q56" i="16"/>
  <c r="W39" i="16"/>
  <c r="Q35" i="16"/>
  <c r="N35" i="16"/>
  <c r="T23" i="16"/>
  <c r="M126" i="15"/>
  <c r="O126" i="15" s="1"/>
  <c r="Y126" i="15"/>
  <c r="AA126" i="15" s="1"/>
  <c r="Z113" i="16"/>
  <c r="Q104" i="16"/>
  <c r="Q87" i="16"/>
  <c r="Z55" i="16"/>
  <c r="W40" i="16"/>
  <c r="N96" i="16"/>
  <c r="W64" i="16"/>
  <c r="T47" i="16"/>
  <c r="Q15" i="16"/>
  <c r="W128" i="16"/>
  <c r="T113" i="16"/>
  <c r="W113" i="16"/>
  <c r="T120" i="16"/>
  <c r="N104" i="16"/>
  <c r="Z87" i="16"/>
  <c r="N71" i="16"/>
  <c r="W71" i="16"/>
  <c r="Q55" i="16"/>
  <c r="Z40" i="16"/>
  <c r="N24" i="16"/>
  <c r="W96" i="16"/>
  <c r="Z96" i="16"/>
  <c r="T80" i="16"/>
  <c r="N64" i="16"/>
  <c r="W47" i="16"/>
  <c r="Q31" i="16"/>
  <c r="Z31" i="16"/>
  <c r="T15" i="16"/>
  <c r="T119" i="16"/>
  <c r="Q128" i="16"/>
  <c r="N128" i="16"/>
  <c r="N113" i="16"/>
  <c r="Q120" i="16"/>
  <c r="N120" i="16"/>
  <c r="W104" i="16"/>
  <c r="N87" i="16"/>
  <c r="T87" i="16"/>
  <c r="Z71" i="16"/>
  <c r="N55" i="16"/>
  <c r="T55" i="16"/>
  <c r="T40" i="16"/>
  <c r="T24" i="16"/>
  <c r="Z24" i="16"/>
  <c r="Q96" i="16"/>
  <c r="W80" i="16"/>
  <c r="N80" i="16"/>
  <c r="Q64" i="16"/>
  <c r="Q47" i="16"/>
  <c r="N47" i="16"/>
  <c r="W31" i="16"/>
  <c r="W15" i="16"/>
  <c r="N15" i="16"/>
  <c r="Q125" i="16"/>
  <c r="Q126" i="16"/>
  <c r="Z126" i="16"/>
  <c r="T127" i="16"/>
  <c r="Z127" i="16"/>
  <c r="N121" i="16"/>
  <c r="Z121" i="16"/>
  <c r="T105" i="16"/>
  <c r="Z105" i="16"/>
  <c r="Q112" i="16"/>
  <c r="N112" i="16"/>
  <c r="N95" i="16"/>
  <c r="T95" i="16"/>
  <c r="N79" i="16"/>
  <c r="T79" i="16"/>
  <c r="N63" i="16"/>
  <c r="T63" i="16"/>
  <c r="N48" i="16"/>
  <c r="Z48" i="16"/>
  <c r="N32" i="16"/>
  <c r="Z32" i="16"/>
  <c r="N16" i="16"/>
  <c r="T16" i="16"/>
  <c r="W88" i="16"/>
  <c r="N88" i="16"/>
  <c r="W72" i="16"/>
  <c r="N72" i="16"/>
  <c r="W56" i="16"/>
  <c r="N56" i="16"/>
  <c r="Q39" i="16"/>
  <c r="N39" i="16"/>
  <c r="Q23" i="16"/>
  <c r="N23" i="16"/>
  <c r="N130" i="16"/>
  <c r="P126" i="15"/>
  <c r="R126" i="15" s="1"/>
  <c r="L126" i="15"/>
  <c r="W119" i="16"/>
  <c r="Z119" i="16"/>
  <c r="W111" i="16"/>
  <c r="Z111" i="16"/>
  <c r="T111" i="16"/>
  <c r="W103" i="16"/>
  <c r="Z103" i="16"/>
  <c r="T103" i="16"/>
  <c r="Z118" i="16"/>
  <c r="N118" i="16"/>
  <c r="Q118" i="16"/>
  <c r="Z110" i="16"/>
  <c r="N110" i="16"/>
  <c r="Q110" i="16"/>
  <c r="Z102" i="16"/>
  <c r="N102" i="16"/>
  <c r="Q102" i="16"/>
  <c r="W93" i="16"/>
  <c r="T93" i="16"/>
  <c r="N93" i="16"/>
  <c r="W85" i="16"/>
  <c r="T85" i="16"/>
  <c r="N85" i="16"/>
  <c r="W77" i="16"/>
  <c r="T77" i="16"/>
  <c r="N77" i="16"/>
  <c r="W69" i="16"/>
  <c r="T69" i="16"/>
  <c r="N69" i="16"/>
  <c r="W61" i="16"/>
  <c r="T61" i="16"/>
  <c r="N61" i="16"/>
  <c r="W53" i="16"/>
  <c r="T53" i="16"/>
  <c r="N53" i="16"/>
  <c r="W46" i="16"/>
  <c r="Z46" i="16"/>
  <c r="N46" i="16"/>
  <c r="W38" i="16"/>
  <c r="Z38" i="16"/>
  <c r="N38" i="16"/>
  <c r="W30" i="16"/>
  <c r="Z30" i="16"/>
  <c r="N30" i="16"/>
  <c r="W22" i="16"/>
  <c r="Z22" i="16"/>
  <c r="T22" i="16"/>
  <c r="W14" i="16"/>
  <c r="T14" i="16"/>
  <c r="N14" i="16"/>
  <c r="Z94" i="16"/>
  <c r="N94" i="16"/>
  <c r="W94" i="16"/>
  <c r="Z86" i="16"/>
  <c r="N86" i="16"/>
  <c r="W86" i="16"/>
  <c r="Z78" i="16"/>
  <c r="N78" i="16"/>
  <c r="W78" i="16"/>
  <c r="Z70" i="16"/>
  <c r="N70" i="16"/>
  <c r="W70" i="16"/>
  <c r="Z62" i="16"/>
  <c r="N62" i="16"/>
  <c r="W62" i="16"/>
  <c r="Z54" i="16"/>
  <c r="N54" i="16"/>
  <c r="W54" i="16"/>
  <c r="Z45" i="16"/>
  <c r="N45" i="16"/>
  <c r="Q45" i="16"/>
  <c r="Z37" i="16"/>
  <c r="N37" i="16"/>
  <c r="Q37" i="16"/>
  <c r="Z29" i="16"/>
  <c r="N29" i="16"/>
  <c r="Q29" i="16"/>
  <c r="Z21" i="16"/>
  <c r="N21" i="16"/>
  <c r="W21" i="16"/>
  <c r="Z13" i="16"/>
  <c r="N13" i="16"/>
  <c r="W13" i="16"/>
  <c r="T125" i="16"/>
  <c r="Z125" i="16"/>
  <c r="W126" i="16"/>
  <c r="N119" i="16"/>
  <c r="Q111" i="16"/>
  <c r="N103" i="16"/>
  <c r="T118" i="16"/>
  <c r="W110" i="16"/>
  <c r="T102" i="16"/>
  <c r="Z93" i="16"/>
  <c r="Q85" i="16"/>
  <c r="Z77" i="16"/>
  <c r="Q69" i="16"/>
  <c r="Z61" i="16"/>
  <c r="Q53" i="16"/>
  <c r="T46" i="16"/>
  <c r="Q38" i="16"/>
  <c r="T30" i="16"/>
  <c r="Q22" i="16"/>
  <c r="Z14" i="16"/>
  <c r="T94" i="16"/>
  <c r="Q86" i="16"/>
  <c r="T78" i="16"/>
  <c r="Q70" i="16"/>
  <c r="T62" i="16"/>
  <c r="Q54" i="16"/>
  <c r="T45" i="16"/>
  <c r="W37" i="16"/>
  <c r="T29" i="16"/>
  <c r="Q21" i="16"/>
  <c r="T13" i="16"/>
  <c r="Z122" i="16"/>
  <c r="N122" i="16"/>
  <c r="Q122" i="16"/>
  <c r="W115" i="16"/>
  <c r="Z115" i="16"/>
  <c r="T115" i="16"/>
  <c r="W107" i="16"/>
  <c r="Z107" i="16"/>
  <c r="T107" i="16"/>
  <c r="W99" i="16"/>
  <c r="Z99" i="16"/>
  <c r="T99" i="16"/>
  <c r="Z114" i="16"/>
  <c r="N114" i="16"/>
  <c r="Q114" i="16"/>
  <c r="Z106" i="16"/>
  <c r="N106" i="16"/>
  <c r="Q106" i="16"/>
  <c r="W97" i="16"/>
  <c r="T97" i="16"/>
  <c r="N97" i="16"/>
  <c r="W89" i="16"/>
  <c r="T89" i="16"/>
  <c r="N89" i="16"/>
  <c r="W81" i="16"/>
  <c r="T81" i="16"/>
  <c r="N81" i="16"/>
  <c r="W73" i="16"/>
  <c r="T73" i="16"/>
  <c r="N73" i="16"/>
  <c r="W65" i="16"/>
  <c r="T65" i="16"/>
  <c r="N65" i="16"/>
  <c r="W57" i="16"/>
  <c r="T57" i="16"/>
  <c r="N57" i="16"/>
  <c r="Z50" i="16"/>
  <c r="Q50" i="16"/>
  <c r="N50" i="16"/>
  <c r="W42" i="16"/>
  <c r="Z42" i="16"/>
  <c r="N42" i="16"/>
  <c r="W34" i="16"/>
  <c r="Z34" i="16"/>
  <c r="N34" i="16"/>
  <c r="W26" i="16"/>
  <c r="Z26" i="16"/>
  <c r="N26" i="16"/>
  <c r="W18" i="16"/>
  <c r="T18" i="16"/>
  <c r="N18" i="16"/>
  <c r="Z98" i="16"/>
  <c r="N98" i="16"/>
  <c r="W98" i="16"/>
  <c r="Z90" i="16"/>
  <c r="N90" i="16"/>
  <c r="W90" i="16"/>
  <c r="Z82" i="16"/>
  <c r="N82" i="16"/>
  <c r="W82" i="16"/>
  <c r="Z74" i="16"/>
  <c r="N74" i="16"/>
  <c r="W74" i="16"/>
  <c r="Z66" i="16"/>
  <c r="N66" i="16"/>
  <c r="W66" i="16"/>
  <c r="Z58" i="16"/>
  <c r="N58" i="16"/>
  <c r="W58" i="16"/>
  <c r="Z49" i="16"/>
  <c r="N49" i="16"/>
  <c r="Q49" i="16"/>
  <c r="Z41" i="16"/>
  <c r="N41" i="16"/>
  <c r="Q41" i="16"/>
  <c r="Z33" i="16"/>
  <c r="N33" i="16"/>
  <c r="Q33" i="16"/>
  <c r="Z25" i="16"/>
  <c r="N25" i="16"/>
  <c r="Q25" i="16"/>
  <c r="Z17" i="16"/>
  <c r="N17" i="16"/>
  <c r="W17" i="16"/>
  <c r="W130" i="16"/>
  <c r="T130" i="16"/>
  <c r="W122" i="16"/>
  <c r="Q115" i="16"/>
  <c r="N107" i="16"/>
  <c r="Q99" i="16"/>
  <c r="W114" i="16"/>
  <c r="T106" i="16"/>
  <c r="Z97" i="16"/>
  <c r="Q89" i="16"/>
  <c r="Z81" i="16"/>
  <c r="Q73" i="16"/>
  <c r="Z65" i="16"/>
  <c r="Q57" i="16"/>
  <c r="W50" i="16"/>
  <c r="Q42" i="16"/>
  <c r="T34" i="16"/>
  <c r="Q26" i="16"/>
  <c r="Z18" i="16"/>
  <c r="T98" i="16"/>
  <c r="Q90" i="16"/>
  <c r="T82" i="16"/>
  <c r="Q74" i="16"/>
  <c r="T66" i="16"/>
  <c r="Q58" i="16"/>
  <c r="T49" i="16"/>
  <c r="W41" i="16"/>
  <c r="T33" i="16"/>
  <c r="W25" i="16"/>
  <c r="T17" i="16"/>
  <c r="J11" i="16"/>
  <c r="V11" i="16" s="1"/>
  <c r="X11" i="16" s="1"/>
  <c r="J131" i="15"/>
  <c r="P131" i="15" s="1"/>
  <c r="R131" i="15" s="1"/>
  <c r="W134" i="17"/>
  <c r="X134" i="17" s="1"/>
  <c r="Q134" i="17"/>
  <c r="R134" i="17" s="1"/>
  <c r="Z134" i="17"/>
  <c r="AA134" i="17" s="1"/>
  <c r="T134" i="17"/>
  <c r="U134" i="17" s="1"/>
  <c r="N134" i="17"/>
  <c r="O134" i="17" s="1"/>
  <c r="L134" i="17"/>
  <c r="I13" i="17"/>
  <c r="J12" i="17"/>
  <c r="M129" i="15"/>
  <c r="V129" i="15"/>
  <c r="X129" i="15" s="1"/>
  <c r="S129" i="15"/>
  <c r="U129" i="15" s="1"/>
  <c r="P129" i="15"/>
  <c r="R129" i="15" s="1"/>
  <c r="L129" i="15"/>
  <c r="O123" i="15"/>
  <c r="AA123" i="15"/>
  <c r="O125" i="15"/>
  <c r="AA125" i="15"/>
  <c r="O121" i="15"/>
  <c r="AA121" i="15"/>
  <c r="O127" i="15"/>
  <c r="AA127" i="15"/>
  <c r="I135" i="16"/>
  <c r="K134" i="16"/>
  <c r="I13" i="16"/>
  <c r="J12" i="16"/>
  <c r="Y11" i="17" l="1"/>
  <c r="AA11" i="17" s="1"/>
  <c r="X11" i="17"/>
  <c r="J26" i="19"/>
  <c r="I27" i="19"/>
  <c r="V25" i="19"/>
  <c r="X25" i="19" s="1"/>
  <c r="L25" i="19"/>
  <c r="Y25" i="19"/>
  <c r="AA25" i="19" s="1"/>
  <c r="P25" i="19"/>
  <c r="R25" i="19" s="1"/>
  <c r="S25" i="19"/>
  <c r="U25" i="19" s="1"/>
  <c r="M25" i="19"/>
  <c r="O25" i="19" s="1"/>
  <c r="S11" i="17"/>
  <c r="U11" i="17" s="1"/>
  <c r="P11" i="17"/>
  <c r="R11" i="17" s="1"/>
  <c r="Y29" i="20"/>
  <c r="AA29" i="20" s="1"/>
  <c r="S29" i="20"/>
  <c r="U29" i="20" s="1"/>
  <c r="M29" i="20"/>
  <c r="O29" i="20" s="1"/>
  <c r="V29" i="20"/>
  <c r="X29" i="20" s="1"/>
  <c r="P29" i="20"/>
  <c r="R29" i="20" s="1"/>
  <c r="L29" i="20"/>
  <c r="I31" i="20"/>
  <c r="J30" i="20"/>
  <c r="M11" i="17"/>
  <c r="O11" i="17" s="1"/>
  <c r="L11" i="17"/>
  <c r="K135" i="17"/>
  <c r="Q135" i="17" s="1"/>
  <c r="R135" i="17" s="1"/>
  <c r="Y131" i="15"/>
  <c r="AA131" i="15" s="1"/>
  <c r="W133" i="16"/>
  <c r="X133" i="16" s="1"/>
  <c r="Z133" i="16"/>
  <c r="AA133" i="16" s="1"/>
  <c r="N133" i="16"/>
  <c r="O133" i="16" s="1"/>
  <c r="Q133" i="16"/>
  <c r="R133" i="16" s="1"/>
  <c r="L133" i="16"/>
  <c r="V131" i="15"/>
  <c r="X131" i="15" s="1"/>
  <c r="M131" i="15"/>
  <c r="O131" i="15" s="1"/>
  <c r="S131" i="15"/>
  <c r="U131" i="15" s="1"/>
  <c r="L131" i="15"/>
  <c r="Y11" i="16"/>
  <c r="AA11" i="16" s="1"/>
  <c r="S11" i="16"/>
  <c r="U11" i="16" s="1"/>
  <c r="P11" i="16"/>
  <c r="R11" i="16" s="1"/>
  <c r="M11" i="16"/>
  <c r="O11" i="16" s="1"/>
  <c r="L11" i="16"/>
  <c r="Y12" i="17"/>
  <c r="AA12" i="17" s="1"/>
  <c r="S12" i="17"/>
  <c r="U12" i="17" s="1"/>
  <c r="M12" i="17"/>
  <c r="O12" i="17" s="1"/>
  <c r="P12" i="17"/>
  <c r="R12" i="17" s="1"/>
  <c r="L12" i="17"/>
  <c r="V12" i="17"/>
  <c r="X12" i="17" s="1"/>
  <c r="W135" i="17"/>
  <c r="X135" i="17" s="1"/>
  <c r="I14" i="17"/>
  <c r="J13" i="17"/>
  <c r="I137" i="17"/>
  <c r="K136" i="17"/>
  <c r="AA129" i="15"/>
  <c r="O129" i="15"/>
  <c r="W134" i="16"/>
  <c r="X134" i="16" s="1"/>
  <c r="Q134" i="16"/>
  <c r="R134" i="16" s="1"/>
  <c r="N134" i="16"/>
  <c r="O134" i="16" s="1"/>
  <c r="L134" i="16"/>
  <c r="Z134" i="16"/>
  <c r="AA134" i="16" s="1"/>
  <c r="T134" i="16"/>
  <c r="U134" i="16" s="1"/>
  <c r="Y12" i="16"/>
  <c r="AA12" i="16" s="1"/>
  <c r="S12" i="16"/>
  <c r="U12" i="16" s="1"/>
  <c r="M12" i="16"/>
  <c r="O12" i="16" s="1"/>
  <c r="P12" i="16"/>
  <c r="R12" i="16" s="1"/>
  <c r="L12" i="16"/>
  <c r="V12" i="16"/>
  <c r="X12" i="16" s="1"/>
  <c r="I14" i="16"/>
  <c r="J13" i="16"/>
  <c r="K135" i="16"/>
  <c r="I136" i="16"/>
  <c r="N96" i="15"/>
  <c r="Q96" i="15"/>
  <c r="T96" i="15"/>
  <c r="W96" i="15"/>
  <c r="Z96" i="15"/>
  <c r="N97" i="15"/>
  <c r="Q97" i="15"/>
  <c r="T97" i="15"/>
  <c r="W97" i="15"/>
  <c r="Z97" i="15"/>
  <c r="N98" i="15"/>
  <c r="Q98" i="15"/>
  <c r="T98" i="15"/>
  <c r="W98" i="15"/>
  <c r="Z98" i="15"/>
  <c r="N99" i="15"/>
  <c r="Q99" i="15"/>
  <c r="T99" i="15"/>
  <c r="W99" i="15"/>
  <c r="Z99" i="15"/>
  <c r="N100" i="15"/>
  <c r="Q100" i="15"/>
  <c r="T100" i="15"/>
  <c r="W100" i="15"/>
  <c r="Z100" i="15"/>
  <c r="N101" i="15"/>
  <c r="Q101" i="15"/>
  <c r="T101" i="15"/>
  <c r="W101" i="15"/>
  <c r="Z101" i="15"/>
  <c r="N102" i="15"/>
  <c r="Q102" i="15"/>
  <c r="T102" i="15"/>
  <c r="W102" i="15"/>
  <c r="Z102" i="15"/>
  <c r="N103" i="15"/>
  <c r="Q103" i="15"/>
  <c r="T103" i="15"/>
  <c r="W103" i="15"/>
  <c r="Z103" i="15"/>
  <c r="N104" i="15"/>
  <c r="Q104" i="15"/>
  <c r="T104" i="15"/>
  <c r="W104" i="15"/>
  <c r="Z104" i="15"/>
  <c r="N105" i="15"/>
  <c r="Q105" i="15"/>
  <c r="T105" i="15"/>
  <c r="W105" i="15"/>
  <c r="Z105" i="15"/>
  <c r="N106" i="15"/>
  <c r="Q106" i="15"/>
  <c r="T106" i="15"/>
  <c r="W106" i="15"/>
  <c r="Z106" i="15"/>
  <c r="N107" i="15"/>
  <c r="Q107" i="15"/>
  <c r="T107" i="15"/>
  <c r="W107" i="15"/>
  <c r="Z107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V26" i="19" l="1"/>
  <c r="X26" i="19" s="1"/>
  <c r="L26" i="19"/>
  <c r="M26" i="19"/>
  <c r="O26" i="19" s="1"/>
  <c r="P26" i="19"/>
  <c r="R26" i="19" s="1"/>
  <c r="Y26" i="19"/>
  <c r="AA26" i="19" s="1"/>
  <c r="S26" i="19"/>
  <c r="U26" i="19" s="1"/>
  <c r="J27" i="19"/>
  <c r="I28" i="19"/>
  <c r="V30" i="20"/>
  <c r="X30" i="20" s="1"/>
  <c r="P30" i="20"/>
  <c r="R30" i="20" s="1"/>
  <c r="L30" i="20"/>
  <c r="Y30" i="20"/>
  <c r="AA30" i="20" s="1"/>
  <c r="S30" i="20"/>
  <c r="U30" i="20" s="1"/>
  <c r="M30" i="20"/>
  <c r="O30" i="20" s="1"/>
  <c r="I32" i="20"/>
  <c r="J31" i="20"/>
  <c r="Z135" i="17"/>
  <c r="AA135" i="17" s="1"/>
  <c r="N135" i="17"/>
  <c r="O135" i="17" s="1"/>
  <c r="T135" i="17"/>
  <c r="U135" i="17" s="1"/>
  <c r="L135" i="17"/>
  <c r="E96" i="15"/>
  <c r="E97" i="10"/>
  <c r="G97" i="10" s="1"/>
  <c r="H97" i="10" s="1"/>
  <c r="E100" i="15"/>
  <c r="E101" i="10"/>
  <c r="G101" i="10" s="1"/>
  <c r="H101" i="10" s="1"/>
  <c r="E104" i="15"/>
  <c r="E97" i="15"/>
  <c r="G97" i="15" s="1"/>
  <c r="H97" i="15" s="1"/>
  <c r="E99" i="15"/>
  <c r="I99" i="15" s="1"/>
  <c r="E101" i="15"/>
  <c r="G101" i="15" s="1"/>
  <c r="H101" i="15" s="1"/>
  <c r="E103" i="15"/>
  <c r="I103" i="15" s="1"/>
  <c r="E105" i="15"/>
  <c r="G105" i="15" s="1"/>
  <c r="H105" i="15" s="1"/>
  <c r="Z136" i="17"/>
  <c r="AA136" i="17" s="1"/>
  <c r="T136" i="17"/>
  <c r="U136" i="17" s="1"/>
  <c r="N136" i="17"/>
  <c r="O136" i="17" s="1"/>
  <c r="L136" i="17"/>
  <c r="W136" i="17"/>
  <c r="X136" i="17" s="1"/>
  <c r="Q136" i="17"/>
  <c r="R136" i="17" s="1"/>
  <c r="V13" i="17"/>
  <c r="X13" i="17" s="1"/>
  <c r="P13" i="17"/>
  <c r="R13" i="17" s="1"/>
  <c r="L13" i="17"/>
  <c r="Y13" i="17"/>
  <c r="AA13" i="17" s="1"/>
  <c r="M13" i="17"/>
  <c r="O13" i="17" s="1"/>
  <c r="S13" i="17"/>
  <c r="U13" i="17" s="1"/>
  <c r="I138" i="17"/>
  <c r="K137" i="17"/>
  <c r="I15" i="17"/>
  <c r="J14" i="17"/>
  <c r="K136" i="16"/>
  <c r="I137" i="16"/>
  <c r="V13" i="16"/>
  <c r="X13" i="16" s="1"/>
  <c r="P13" i="16"/>
  <c r="R13" i="16" s="1"/>
  <c r="L13" i="16"/>
  <c r="Y13" i="16"/>
  <c r="AA13" i="16" s="1"/>
  <c r="M13" i="16"/>
  <c r="O13" i="16" s="1"/>
  <c r="S13" i="16"/>
  <c r="U13" i="16" s="1"/>
  <c r="W135" i="16"/>
  <c r="X135" i="16" s="1"/>
  <c r="Q135" i="16"/>
  <c r="R135" i="16" s="1"/>
  <c r="Z135" i="16"/>
  <c r="AA135" i="16" s="1"/>
  <c r="T135" i="16"/>
  <c r="U135" i="16" s="1"/>
  <c r="N135" i="16"/>
  <c r="O135" i="16" s="1"/>
  <c r="L135" i="16"/>
  <c r="I15" i="16"/>
  <c r="J14" i="16"/>
  <c r="E98" i="15"/>
  <c r="G98" i="15" s="1"/>
  <c r="H98" i="15" s="1"/>
  <c r="E103" i="10"/>
  <c r="G103" i="10" s="1"/>
  <c r="H103" i="10" s="1"/>
  <c r="E98" i="10"/>
  <c r="G98" i="10" s="1"/>
  <c r="H98" i="10" s="1"/>
  <c r="E102" i="10"/>
  <c r="G102" i="10" s="1"/>
  <c r="H102" i="10" s="1"/>
  <c r="E95" i="10"/>
  <c r="G95" i="10" s="1"/>
  <c r="H95" i="10" s="1"/>
  <c r="E102" i="15"/>
  <c r="I102" i="15" s="1"/>
  <c r="E106" i="15"/>
  <c r="I106" i="15" s="1"/>
  <c r="G96" i="15"/>
  <c r="H96" i="15" s="1"/>
  <c r="I96" i="15"/>
  <c r="G100" i="15"/>
  <c r="H100" i="15" s="1"/>
  <c r="I100" i="15"/>
  <c r="G104" i="15"/>
  <c r="H104" i="15" s="1"/>
  <c r="I104" i="15"/>
  <c r="I97" i="15"/>
  <c r="G103" i="15"/>
  <c r="H103" i="15" s="1"/>
  <c r="J103" i="15" s="1"/>
  <c r="Y103" i="15" s="1"/>
  <c r="E105" i="10"/>
  <c r="G105" i="10" s="1"/>
  <c r="H105" i="10" s="1"/>
  <c r="E99" i="10"/>
  <c r="G99" i="10" s="1"/>
  <c r="H99" i="10" s="1"/>
  <c r="E104" i="10"/>
  <c r="G104" i="10" s="1"/>
  <c r="H104" i="10" s="1"/>
  <c r="E100" i="10"/>
  <c r="G100" i="10" s="1"/>
  <c r="H100" i="10" s="1"/>
  <c r="E96" i="10"/>
  <c r="G96" i="10" s="1"/>
  <c r="H96" i="10" s="1"/>
  <c r="J28" i="19" l="1"/>
  <c r="I29" i="19"/>
  <c r="V27" i="19"/>
  <c r="X27" i="19" s="1"/>
  <c r="L27" i="19"/>
  <c r="Y27" i="19"/>
  <c r="AA27" i="19" s="1"/>
  <c r="P27" i="19"/>
  <c r="R27" i="19" s="1"/>
  <c r="S27" i="19"/>
  <c r="U27" i="19" s="1"/>
  <c r="M27" i="19"/>
  <c r="O27" i="19" s="1"/>
  <c r="Y31" i="20"/>
  <c r="AA31" i="20" s="1"/>
  <c r="S31" i="20"/>
  <c r="U31" i="20" s="1"/>
  <c r="M31" i="20"/>
  <c r="O31" i="20" s="1"/>
  <c r="V31" i="20"/>
  <c r="X31" i="20" s="1"/>
  <c r="P31" i="20"/>
  <c r="R31" i="20" s="1"/>
  <c r="L31" i="20"/>
  <c r="I33" i="20"/>
  <c r="J32" i="20"/>
  <c r="I105" i="15"/>
  <c r="G102" i="15"/>
  <c r="H102" i="15" s="1"/>
  <c r="J102" i="15" s="1"/>
  <c r="I101" i="15"/>
  <c r="J101" i="15" s="1"/>
  <c r="Y101" i="15" s="1"/>
  <c r="G99" i="15"/>
  <c r="H99" i="15" s="1"/>
  <c r="J99" i="15" s="1"/>
  <c r="Y99" i="15" s="1"/>
  <c r="Y14" i="17"/>
  <c r="AA14" i="17" s="1"/>
  <c r="S14" i="17"/>
  <c r="U14" i="17" s="1"/>
  <c r="M14" i="17"/>
  <c r="O14" i="17" s="1"/>
  <c r="P14" i="17"/>
  <c r="R14" i="17" s="1"/>
  <c r="L14" i="17"/>
  <c r="V14" i="17"/>
  <c r="X14" i="17" s="1"/>
  <c r="W137" i="17"/>
  <c r="X137" i="17" s="1"/>
  <c r="Q137" i="17"/>
  <c r="R137" i="17" s="1"/>
  <c r="Z137" i="17"/>
  <c r="AA137" i="17" s="1"/>
  <c r="T137" i="17"/>
  <c r="U137" i="17" s="1"/>
  <c r="N137" i="17"/>
  <c r="O137" i="17" s="1"/>
  <c r="L137" i="17"/>
  <c r="I16" i="17"/>
  <c r="J15" i="17"/>
  <c r="I139" i="17"/>
  <c r="K138" i="17"/>
  <c r="G106" i="15"/>
  <c r="H106" i="15" s="1"/>
  <c r="Y14" i="16"/>
  <c r="AA14" i="16" s="1"/>
  <c r="S14" i="16"/>
  <c r="U14" i="16" s="1"/>
  <c r="M14" i="16"/>
  <c r="O14" i="16" s="1"/>
  <c r="P14" i="16"/>
  <c r="R14" i="16" s="1"/>
  <c r="L14" i="16"/>
  <c r="V14" i="16"/>
  <c r="X14" i="16" s="1"/>
  <c r="K137" i="16"/>
  <c r="I138" i="16"/>
  <c r="I16" i="16"/>
  <c r="J15" i="16"/>
  <c r="W136" i="16"/>
  <c r="X136" i="16" s="1"/>
  <c r="Q136" i="16"/>
  <c r="R136" i="16" s="1"/>
  <c r="Z136" i="16"/>
  <c r="AA136" i="16" s="1"/>
  <c r="T136" i="16"/>
  <c r="U136" i="16" s="1"/>
  <c r="N136" i="16"/>
  <c r="O136" i="16" s="1"/>
  <c r="L136" i="16"/>
  <c r="I98" i="15"/>
  <c r="J98" i="15" s="1"/>
  <c r="P103" i="15"/>
  <c r="R103" i="15" s="1"/>
  <c r="L103" i="15"/>
  <c r="S103" i="15"/>
  <c r="U103" i="15" s="1"/>
  <c r="V103" i="15"/>
  <c r="X103" i="15" s="1"/>
  <c r="J106" i="15"/>
  <c r="J104" i="15"/>
  <c r="J100" i="15"/>
  <c r="Y100" i="15" s="1"/>
  <c r="J96" i="15"/>
  <c r="S96" i="15" s="1"/>
  <c r="U96" i="15" s="1"/>
  <c r="E107" i="15"/>
  <c r="E106" i="10"/>
  <c r="G106" i="10" s="1"/>
  <c r="H106" i="10" s="1"/>
  <c r="M103" i="15"/>
  <c r="AA103" i="15" s="1"/>
  <c r="J105" i="15"/>
  <c r="Y105" i="15" s="1"/>
  <c r="J97" i="15"/>
  <c r="Y97" i="15" s="1"/>
  <c r="I30" i="19" l="1"/>
  <c r="J29" i="19"/>
  <c r="P28" i="19"/>
  <c r="R28" i="19" s="1"/>
  <c r="Y28" i="19"/>
  <c r="AA28" i="19" s="1"/>
  <c r="S28" i="19"/>
  <c r="U28" i="19" s="1"/>
  <c r="V28" i="19"/>
  <c r="X28" i="19" s="1"/>
  <c r="L28" i="19"/>
  <c r="M28" i="19"/>
  <c r="O28" i="19" s="1"/>
  <c r="V32" i="20"/>
  <c r="X32" i="20" s="1"/>
  <c r="P32" i="20"/>
  <c r="R32" i="20" s="1"/>
  <c r="L32" i="20"/>
  <c r="Y32" i="20"/>
  <c r="AA32" i="20" s="1"/>
  <c r="S32" i="20"/>
  <c r="U32" i="20" s="1"/>
  <c r="M32" i="20"/>
  <c r="O32" i="20" s="1"/>
  <c r="I34" i="20"/>
  <c r="J33" i="20"/>
  <c r="M99" i="15"/>
  <c r="AA99" i="15" s="1"/>
  <c r="V100" i="15"/>
  <c r="X100" i="15" s="1"/>
  <c r="V99" i="15"/>
  <c r="X99" i="15" s="1"/>
  <c r="S99" i="15"/>
  <c r="U99" i="15" s="1"/>
  <c r="L99" i="15"/>
  <c r="P99" i="15"/>
  <c r="R99" i="15" s="1"/>
  <c r="S106" i="15"/>
  <c r="U106" i="15" s="1"/>
  <c r="Y106" i="15"/>
  <c r="V102" i="15"/>
  <c r="X102" i="15" s="1"/>
  <c r="Y102" i="15"/>
  <c r="V96" i="15"/>
  <c r="X96" i="15" s="1"/>
  <c r="Y96" i="15"/>
  <c r="S104" i="15"/>
  <c r="U104" i="15" s="1"/>
  <c r="Y104" i="15"/>
  <c r="V98" i="15"/>
  <c r="X98" i="15" s="1"/>
  <c r="Y98" i="15"/>
  <c r="Z138" i="17"/>
  <c r="AA138" i="17" s="1"/>
  <c r="T138" i="17"/>
  <c r="U138" i="17" s="1"/>
  <c r="N138" i="17"/>
  <c r="O138" i="17" s="1"/>
  <c r="L138" i="17"/>
  <c r="W138" i="17"/>
  <c r="X138" i="17" s="1"/>
  <c r="Q138" i="17"/>
  <c r="R138" i="17" s="1"/>
  <c r="V15" i="17"/>
  <c r="X15" i="17" s="1"/>
  <c r="P15" i="17"/>
  <c r="R15" i="17" s="1"/>
  <c r="L15" i="17"/>
  <c r="Y15" i="17"/>
  <c r="AA15" i="17" s="1"/>
  <c r="M15" i="17"/>
  <c r="O15" i="17" s="1"/>
  <c r="S15" i="17"/>
  <c r="U15" i="17" s="1"/>
  <c r="I140" i="17"/>
  <c r="K139" i="17"/>
  <c r="I17" i="17"/>
  <c r="J16" i="17"/>
  <c r="V15" i="16"/>
  <c r="X15" i="16" s="1"/>
  <c r="P15" i="16"/>
  <c r="R15" i="16" s="1"/>
  <c r="L15" i="16"/>
  <c r="Y15" i="16"/>
  <c r="AA15" i="16" s="1"/>
  <c r="M15" i="16"/>
  <c r="O15" i="16" s="1"/>
  <c r="S15" i="16"/>
  <c r="U15" i="16" s="1"/>
  <c r="K138" i="16"/>
  <c r="I139" i="16"/>
  <c r="I17" i="16"/>
  <c r="J16" i="16"/>
  <c r="W137" i="16"/>
  <c r="X137" i="16" s="1"/>
  <c r="Q137" i="16"/>
  <c r="R137" i="16" s="1"/>
  <c r="Z137" i="16"/>
  <c r="AA137" i="16" s="1"/>
  <c r="T137" i="16"/>
  <c r="U137" i="16" s="1"/>
  <c r="N137" i="16"/>
  <c r="O137" i="16" s="1"/>
  <c r="L137" i="16"/>
  <c r="O103" i="15"/>
  <c r="V104" i="15"/>
  <c r="X104" i="15" s="1"/>
  <c r="S98" i="15"/>
  <c r="U98" i="15" s="1"/>
  <c r="L100" i="15"/>
  <c r="M100" i="15"/>
  <c r="P100" i="15"/>
  <c r="R100" i="15" s="1"/>
  <c r="L106" i="15"/>
  <c r="P106" i="15"/>
  <c r="R106" i="15" s="1"/>
  <c r="M106" i="15"/>
  <c r="L102" i="15"/>
  <c r="M102" i="15"/>
  <c r="P102" i="15"/>
  <c r="R102" i="15" s="1"/>
  <c r="V106" i="15"/>
  <c r="X106" i="15" s="1"/>
  <c r="S102" i="15"/>
  <c r="U102" i="15" s="1"/>
  <c r="S100" i="15"/>
  <c r="U100" i="15" s="1"/>
  <c r="L96" i="15"/>
  <c r="M96" i="15"/>
  <c r="P96" i="15"/>
  <c r="R96" i="15" s="1"/>
  <c r="L104" i="15"/>
  <c r="P104" i="15"/>
  <c r="R104" i="15" s="1"/>
  <c r="M104" i="15"/>
  <c r="L98" i="15"/>
  <c r="M98" i="15"/>
  <c r="P98" i="15"/>
  <c r="R98" i="15" s="1"/>
  <c r="P101" i="15"/>
  <c r="R101" i="15" s="1"/>
  <c r="M101" i="15"/>
  <c r="L101" i="15"/>
  <c r="V101" i="15"/>
  <c r="X101" i="15" s="1"/>
  <c r="S101" i="15"/>
  <c r="U101" i="15" s="1"/>
  <c r="I107" i="15"/>
  <c r="G107" i="15"/>
  <c r="H107" i="15" s="1"/>
  <c r="P97" i="15"/>
  <c r="R97" i="15" s="1"/>
  <c r="M97" i="15"/>
  <c r="L97" i="15"/>
  <c r="V97" i="15"/>
  <c r="X97" i="15" s="1"/>
  <c r="S97" i="15"/>
  <c r="U97" i="15" s="1"/>
  <c r="P105" i="15"/>
  <c r="R105" i="15" s="1"/>
  <c r="M105" i="15"/>
  <c r="L105" i="15"/>
  <c r="V105" i="15"/>
  <c r="X105" i="15" s="1"/>
  <c r="S105" i="15"/>
  <c r="U105" i="15" s="1"/>
  <c r="O99" i="15" l="1"/>
  <c r="P29" i="19"/>
  <c r="R29" i="19" s="1"/>
  <c r="S29" i="19"/>
  <c r="U29" i="19" s="1"/>
  <c r="M29" i="19"/>
  <c r="O29" i="19" s="1"/>
  <c r="V29" i="19"/>
  <c r="X29" i="19" s="1"/>
  <c r="L29" i="19"/>
  <c r="Y29" i="19"/>
  <c r="AA29" i="19" s="1"/>
  <c r="I31" i="19"/>
  <c r="J30" i="19"/>
  <c r="Y33" i="20"/>
  <c r="AA33" i="20" s="1"/>
  <c r="S33" i="20"/>
  <c r="U33" i="20" s="1"/>
  <c r="M33" i="20"/>
  <c r="O33" i="20" s="1"/>
  <c r="V33" i="20"/>
  <c r="X33" i="20" s="1"/>
  <c r="P33" i="20"/>
  <c r="R33" i="20" s="1"/>
  <c r="L33" i="20"/>
  <c r="I35" i="20"/>
  <c r="J34" i="20"/>
  <c r="Y16" i="17"/>
  <c r="AA16" i="17" s="1"/>
  <c r="S16" i="17"/>
  <c r="U16" i="17" s="1"/>
  <c r="M16" i="17"/>
  <c r="O16" i="17" s="1"/>
  <c r="P16" i="17"/>
  <c r="R16" i="17" s="1"/>
  <c r="L16" i="17"/>
  <c r="V16" i="17"/>
  <c r="X16" i="17" s="1"/>
  <c r="W139" i="17"/>
  <c r="X139" i="17" s="1"/>
  <c r="Q139" i="17"/>
  <c r="R139" i="17" s="1"/>
  <c r="Z139" i="17"/>
  <c r="AA139" i="17" s="1"/>
  <c r="T139" i="17"/>
  <c r="U139" i="17" s="1"/>
  <c r="N139" i="17"/>
  <c r="O139" i="17" s="1"/>
  <c r="L139" i="17"/>
  <c r="I18" i="17"/>
  <c r="J17" i="17"/>
  <c r="I141" i="17"/>
  <c r="K140" i="17"/>
  <c r="Y16" i="16"/>
  <c r="AA16" i="16" s="1"/>
  <c r="S16" i="16"/>
  <c r="U16" i="16" s="1"/>
  <c r="M16" i="16"/>
  <c r="O16" i="16" s="1"/>
  <c r="P16" i="16"/>
  <c r="R16" i="16" s="1"/>
  <c r="L16" i="16"/>
  <c r="V16" i="16"/>
  <c r="X16" i="16" s="1"/>
  <c r="K139" i="16"/>
  <c r="I140" i="16"/>
  <c r="I18" i="16"/>
  <c r="J17" i="16"/>
  <c r="W138" i="16"/>
  <c r="X138" i="16" s="1"/>
  <c r="Q138" i="16"/>
  <c r="R138" i="16" s="1"/>
  <c r="Z138" i="16"/>
  <c r="AA138" i="16" s="1"/>
  <c r="T138" i="16"/>
  <c r="U138" i="16" s="1"/>
  <c r="N138" i="16"/>
  <c r="O138" i="16" s="1"/>
  <c r="L138" i="16"/>
  <c r="J107" i="15"/>
  <c r="AA98" i="15"/>
  <c r="O98" i="15"/>
  <c r="O104" i="15"/>
  <c r="AA104" i="15"/>
  <c r="O96" i="15"/>
  <c r="AA96" i="15"/>
  <c r="O102" i="15"/>
  <c r="AA102" i="15"/>
  <c r="AA106" i="15"/>
  <c r="O106" i="15"/>
  <c r="O100" i="15"/>
  <c r="AA100" i="15"/>
  <c r="AA105" i="15"/>
  <c r="O105" i="15"/>
  <c r="AA101" i="15"/>
  <c r="O101" i="15"/>
  <c r="AA97" i="15"/>
  <c r="O97" i="15"/>
  <c r="V30" i="19" l="1"/>
  <c r="X30" i="19" s="1"/>
  <c r="L30" i="19"/>
  <c r="M30" i="19"/>
  <c r="O30" i="19" s="1"/>
  <c r="P30" i="19"/>
  <c r="R30" i="19" s="1"/>
  <c r="Y30" i="19"/>
  <c r="AA30" i="19" s="1"/>
  <c r="S30" i="19"/>
  <c r="U30" i="19" s="1"/>
  <c r="J31" i="19"/>
  <c r="I32" i="19"/>
  <c r="V34" i="20"/>
  <c r="X34" i="20" s="1"/>
  <c r="P34" i="20"/>
  <c r="R34" i="20" s="1"/>
  <c r="L34" i="20"/>
  <c r="Y34" i="20"/>
  <c r="AA34" i="20" s="1"/>
  <c r="S34" i="20"/>
  <c r="U34" i="20" s="1"/>
  <c r="M34" i="20"/>
  <c r="O34" i="20" s="1"/>
  <c r="I36" i="20"/>
  <c r="J35" i="20"/>
  <c r="P107" i="15"/>
  <c r="R107" i="15" s="1"/>
  <c r="Y107" i="15"/>
  <c r="Z140" i="17"/>
  <c r="AA140" i="17" s="1"/>
  <c r="T140" i="17"/>
  <c r="U140" i="17" s="1"/>
  <c r="N140" i="17"/>
  <c r="O140" i="17" s="1"/>
  <c r="L140" i="17"/>
  <c r="W140" i="17"/>
  <c r="X140" i="17" s="1"/>
  <c r="Q140" i="17"/>
  <c r="R140" i="17" s="1"/>
  <c r="V17" i="17"/>
  <c r="X17" i="17" s="1"/>
  <c r="P17" i="17"/>
  <c r="R17" i="17" s="1"/>
  <c r="L17" i="17"/>
  <c r="Y17" i="17"/>
  <c r="AA17" i="17" s="1"/>
  <c r="M17" i="17"/>
  <c r="O17" i="17" s="1"/>
  <c r="S17" i="17"/>
  <c r="U17" i="17" s="1"/>
  <c r="I142" i="17"/>
  <c r="K141" i="17"/>
  <c r="I19" i="17"/>
  <c r="J18" i="17"/>
  <c r="V17" i="16"/>
  <c r="X17" i="16" s="1"/>
  <c r="P17" i="16"/>
  <c r="R17" i="16" s="1"/>
  <c r="L17" i="16"/>
  <c r="Y17" i="16"/>
  <c r="AA17" i="16" s="1"/>
  <c r="M17" i="16"/>
  <c r="O17" i="16" s="1"/>
  <c r="S17" i="16"/>
  <c r="U17" i="16" s="1"/>
  <c r="K140" i="16"/>
  <c r="I141" i="16"/>
  <c r="I19" i="16"/>
  <c r="J18" i="16"/>
  <c r="W139" i="16"/>
  <c r="X139" i="16" s="1"/>
  <c r="Q139" i="16"/>
  <c r="R139" i="16" s="1"/>
  <c r="Z139" i="16"/>
  <c r="AA139" i="16" s="1"/>
  <c r="T139" i="16"/>
  <c r="U139" i="16" s="1"/>
  <c r="N139" i="16"/>
  <c r="O139" i="16" s="1"/>
  <c r="L139" i="16"/>
  <c r="V107" i="15"/>
  <c r="X107" i="15" s="1"/>
  <c r="M107" i="15"/>
  <c r="AA107" i="15" s="1"/>
  <c r="S107" i="15"/>
  <c r="U107" i="15" s="1"/>
  <c r="L107" i="15"/>
  <c r="I33" i="19" l="1"/>
  <c r="J32" i="19"/>
  <c r="V31" i="19"/>
  <c r="X31" i="19" s="1"/>
  <c r="Y31" i="19"/>
  <c r="AA31" i="19" s="1"/>
  <c r="P31" i="19"/>
  <c r="R31" i="19" s="1"/>
  <c r="S31" i="19"/>
  <c r="U31" i="19" s="1"/>
  <c r="M31" i="19"/>
  <c r="O31" i="19" s="1"/>
  <c r="L31" i="19"/>
  <c r="Y35" i="20"/>
  <c r="AA35" i="20" s="1"/>
  <c r="S35" i="20"/>
  <c r="U35" i="20" s="1"/>
  <c r="M35" i="20"/>
  <c r="O35" i="20" s="1"/>
  <c r="V35" i="20"/>
  <c r="X35" i="20" s="1"/>
  <c r="P35" i="20"/>
  <c r="R35" i="20" s="1"/>
  <c r="L35" i="20"/>
  <c r="I37" i="20"/>
  <c r="J36" i="20"/>
  <c r="Y18" i="17"/>
  <c r="AA18" i="17" s="1"/>
  <c r="S18" i="17"/>
  <c r="U18" i="17" s="1"/>
  <c r="M18" i="17"/>
  <c r="O18" i="17" s="1"/>
  <c r="P18" i="17"/>
  <c r="R18" i="17" s="1"/>
  <c r="L18" i="17"/>
  <c r="V18" i="17"/>
  <c r="X18" i="17" s="1"/>
  <c r="W141" i="17"/>
  <c r="X141" i="17" s="1"/>
  <c r="Q141" i="17"/>
  <c r="R141" i="17" s="1"/>
  <c r="Z141" i="17"/>
  <c r="AA141" i="17" s="1"/>
  <c r="T141" i="17"/>
  <c r="U141" i="17" s="1"/>
  <c r="N141" i="17"/>
  <c r="O141" i="17" s="1"/>
  <c r="L141" i="17"/>
  <c r="I20" i="17"/>
  <c r="J19" i="17"/>
  <c r="I143" i="17"/>
  <c r="K142" i="17"/>
  <c r="Y18" i="16"/>
  <c r="AA18" i="16" s="1"/>
  <c r="S18" i="16"/>
  <c r="U18" i="16" s="1"/>
  <c r="M18" i="16"/>
  <c r="O18" i="16" s="1"/>
  <c r="P18" i="16"/>
  <c r="R18" i="16" s="1"/>
  <c r="L18" i="16"/>
  <c r="V18" i="16"/>
  <c r="X18" i="16" s="1"/>
  <c r="K141" i="16"/>
  <c r="I142" i="16"/>
  <c r="I20" i="16"/>
  <c r="J19" i="16"/>
  <c r="W140" i="16"/>
  <c r="X140" i="16" s="1"/>
  <c r="Q140" i="16"/>
  <c r="R140" i="16" s="1"/>
  <c r="Z140" i="16"/>
  <c r="AA140" i="16" s="1"/>
  <c r="T140" i="16"/>
  <c r="U140" i="16" s="1"/>
  <c r="N140" i="16"/>
  <c r="O140" i="16" s="1"/>
  <c r="L140" i="16"/>
  <c r="O107" i="15"/>
  <c r="E95" i="9"/>
  <c r="E96" i="9"/>
  <c r="E97" i="9"/>
  <c r="E98" i="9"/>
  <c r="E99" i="9"/>
  <c r="E100" i="9"/>
  <c r="E101" i="9"/>
  <c r="E102" i="9"/>
  <c r="E103" i="9"/>
  <c r="E104" i="9"/>
  <c r="E105" i="9"/>
  <c r="E106" i="9"/>
  <c r="V32" i="19" l="1"/>
  <c r="X32" i="19" s="1"/>
  <c r="L32" i="19"/>
  <c r="M32" i="19"/>
  <c r="O32" i="19" s="1"/>
  <c r="P32" i="19"/>
  <c r="R32" i="19" s="1"/>
  <c r="Y32" i="19"/>
  <c r="AA32" i="19" s="1"/>
  <c r="S32" i="19"/>
  <c r="U32" i="19" s="1"/>
  <c r="J33" i="19"/>
  <c r="I34" i="19"/>
  <c r="V36" i="20"/>
  <c r="X36" i="20" s="1"/>
  <c r="P36" i="20"/>
  <c r="R36" i="20" s="1"/>
  <c r="L36" i="20"/>
  <c r="Y36" i="20"/>
  <c r="AA36" i="20" s="1"/>
  <c r="S36" i="20"/>
  <c r="U36" i="20" s="1"/>
  <c r="M36" i="20"/>
  <c r="O36" i="20" s="1"/>
  <c r="I38" i="20"/>
  <c r="J37" i="20"/>
  <c r="G106" i="9"/>
  <c r="H106" i="9" s="1"/>
  <c r="G105" i="9"/>
  <c r="H105" i="9" s="1"/>
  <c r="G103" i="9"/>
  <c r="H103" i="9" s="1"/>
  <c r="G101" i="9"/>
  <c r="H101" i="9" s="1"/>
  <c r="G99" i="9"/>
  <c r="H99" i="9" s="1"/>
  <c r="G97" i="9"/>
  <c r="H97" i="9" s="1"/>
  <c r="G95" i="9"/>
  <c r="H95" i="9" s="1"/>
  <c r="G104" i="9"/>
  <c r="H104" i="9" s="1"/>
  <c r="G102" i="9"/>
  <c r="H102" i="9" s="1"/>
  <c r="G100" i="9"/>
  <c r="H100" i="9" s="1"/>
  <c r="G98" i="9"/>
  <c r="H98" i="9" s="1"/>
  <c r="G96" i="9"/>
  <c r="H96" i="9" s="1"/>
  <c r="Z142" i="17"/>
  <c r="AA142" i="17" s="1"/>
  <c r="T142" i="17"/>
  <c r="U142" i="17" s="1"/>
  <c r="N142" i="17"/>
  <c r="O142" i="17" s="1"/>
  <c r="L142" i="17"/>
  <c r="W142" i="17"/>
  <c r="X142" i="17" s="1"/>
  <c r="Q142" i="17"/>
  <c r="R142" i="17" s="1"/>
  <c r="V19" i="17"/>
  <c r="X19" i="17" s="1"/>
  <c r="P19" i="17"/>
  <c r="R19" i="17" s="1"/>
  <c r="L19" i="17"/>
  <c r="Y19" i="17"/>
  <c r="AA19" i="17" s="1"/>
  <c r="M19" i="17"/>
  <c r="O19" i="17" s="1"/>
  <c r="S19" i="17"/>
  <c r="U19" i="17" s="1"/>
  <c r="I144" i="17"/>
  <c r="K143" i="17"/>
  <c r="I21" i="17"/>
  <c r="J20" i="17"/>
  <c r="V19" i="16"/>
  <c r="X19" i="16" s="1"/>
  <c r="P19" i="16"/>
  <c r="R19" i="16" s="1"/>
  <c r="L19" i="16"/>
  <c r="Y19" i="16"/>
  <c r="AA19" i="16" s="1"/>
  <c r="M19" i="16"/>
  <c r="O19" i="16" s="1"/>
  <c r="S19" i="16"/>
  <c r="U19" i="16" s="1"/>
  <c r="K142" i="16"/>
  <c r="I143" i="16"/>
  <c r="I21" i="16"/>
  <c r="J20" i="16"/>
  <c r="W141" i="16"/>
  <c r="X141" i="16" s="1"/>
  <c r="Q141" i="16"/>
  <c r="R141" i="16" s="1"/>
  <c r="Z141" i="16"/>
  <c r="AA141" i="16" s="1"/>
  <c r="T141" i="16"/>
  <c r="U141" i="16" s="1"/>
  <c r="N141" i="16"/>
  <c r="O141" i="16" s="1"/>
  <c r="L141" i="16"/>
  <c r="E107" i="9"/>
  <c r="J34" i="19" l="1"/>
  <c r="I35" i="19"/>
  <c r="L33" i="19"/>
  <c r="P33" i="19"/>
  <c r="R33" i="19" s="1"/>
  <c r="S33" i="19"/>
  <c r="U33" i="19" s="1"/>
  <c r="M33" i="19"/>
  <c r="O33" i="19" s="1"/>
  <c r="V33" i="19"/>
  <c r="X33" i="19" s="1"/>
  <c r="Y33" i="19"/>
  <c r="AA33" i="19" s="1"/>
  <c r="Y37" i="20"/>
  <c r="AA37" i="20" s="1"/>
  <c r="S37" i="20"/>
  <c r="U37" i="20" s="1"/>
  <c r="M37" i="20"/>
  <c r="O37" i="20" s="1"/>
  <c r="V37" i="20"/>
  <c r="X37" i="20" s="1"/>
  <c r="P37" i="20"/>
  <c r="R37" i="20" s="1"/>
  <c r="L37" i="20"/>
  <c r="I39" i="20"/>
  <c r="J38" i="20"/>
  <c r="G107" i="9"/>
  <c r="H107" i="9" s="1"/>
  <c r="Y20" i="17"/>
  <c r="AA20" i="17" s="1"/>
  <c r="S20" i="17"/>
  <c r="U20" i="17" s="1"/>
  <c r="M20" i="17"/>
  <c r="O20" i="17" s="1"/>
  <c r="P20" i="17"/>
  <c r="R20" i="17" s="1"/>
  <c r="L20" i="17"/>
  <c r="V20" i="17"/>
  <c r="X20" i="17" s="1"/>
  <c r="W143" i="17"/>
  <c r="X143" i="17" s="1"/>
  <c r="Q143" i="17"/>
  <c r="R143" i="17" s="1"/>
  <c r="Z143" i="17"/>
  <c r="AA143" i="17" s="1"/>
  <c r="T143" i="17"/>
  <c r="U143" i="17" s="1"/>
  <c r="N143" i="17"/>
  <c r="O143" i="17" s="1"/>
  <c r="L143" i="17"/>
  <c r="I22" i="17"/>
  <c r="J21" i="17"/>
  <c r="I145" i="17"/>
  <c r="K145" i="17" s="1"/>
  <c r="K144" i="17"/>
  <c r="Y20" i="16"/>
  <c r="AA20" i="16" s="1"/>
  <c r="S20" i="16"/>
  <c r="U20" i="16" s="1"/>
  <c r="M20" i="16"/>
  <c r="O20" i="16" s="1"/>
  <c r="P20" i="16"/>
  <c r="R20" i="16" s="1"/>
  <c r="L20" i="16"/>
  <c r="V20" i="16"/>
  <c r="X20" i="16" s="1"/>
  <c r="I144" i="16"/>
  <c r="K144" i="16" s="1"/>
  <c r="K143" i="16"/>
  <c r="I22" i="16"/>
  <c r="J21" i="16"/>
  <c r="W142" i="16"/>
  <c r="X142" i="16" s="1"/>
  <c r="Q142" i="16"/>
  <c r="R142" i="16" s="1"/>
  <c r="Z142" i="16"/>
  <c r="AA142" i="16" s="1"/>
  <c r="T142" i="16"/>
  <c r="U142" i="16" s="1"/>
  <c r="N142" i="16"/>
  <c r="O142" i="16" s="1"/>
  <c r="L142" i="16"/>
  <c r="J35" i="19" l="1"/>
  <c r="I36" i="19"/>
  <c r="L34" i="19"/>
  <c r="P34" i="19"/>
  <c r="R34" i="19" s="1"/>
  <c r="Y34" i="19"/>
  <c r="AA34" i="19" s="1"/>
  <c r="S34" i="19"/>
  <c r="U34" i="19" s="1"/>
  <c r="V34" i="19"/>
  <c r="X34" i="19" s="1"/>
  <c r="M34" i="19"/>
  <c r="O34" i="19" s="1"/>
  <c r="V38" i="20"/>
  <c r="X38" i="20" s="1"/>
  <c r="P38" i="20"/>
  <c r="R38" i="20" s="1"/>
  <c r="L38" i="20"/>
  <c r="Y38" i="20"/>
  <c r="AA38" i="20" s="1"/>
  <c r="S38" i="20"/>
  <c r="U38" i="20" s="1"/>
  <c r="M38" i="20"/>
  <c r="O38" i="20" s="1"/>
  <c r="I40" i="20"/>
  <c r="J39" i="20"/>
  <c r="Z144" i="17"/>
  <c r="AA144" i="17" s="1"/>
  <c r="T144" i="17"/>
  <c r="U144" i="17" s="1"/>
  <c r="N144" i="17"/>
  <c r="O144" i="17" s="1"/>
  <c r="L144" i="17"/>
  <c r="W144" i="17"/>
  <c r="X144" i="17" s="1"/>
  <c r="Q144" i="17"/>
  <c r="R144" i="17" s="1"/>
  <c r="V21" i="17"/>
  <c r="X21" i="17" s="1"/>
  <c r="P21" i="17"/>
  <c r="R21" i="17" s="1"/>
  <c r="L21" i="17"/>
  <c r="Y21" i="17"/>
  <c r="AA21" i="17" s="1"/>
  <c r="M21" i="17"/>
  <c r="O21" i="17" s="1"/>
  <c r="S21" i="17"/>
  <c r="U21" i="17" s="1"/>
  <c r="W145" i="17"/>
  <c r="X145" i="17" s="1"/>
  <c r="Q145" i="17"/>
  <c r="R145" i="17" s="1"/>
  <c r="Z145" i="17"/>
  <c r="AA145" i="17" s="1"/>
  <c r="T145" i="17"/>
  <c r="U145" i="17" s="1"/>
  <c r="N145" i="17"/>
  <c r="O145" i="17" s="1"/>
  <c r="L145" i="17"/>
  <c r="I23" i="17"/>
  <c r="J22" i="17"/>
  <c r="V21" i="16"/>
  <c r="X21" i="16" s="1"/>
  <c r="P21" i="16"/>
  <c r="R21" i="16" s="1"/>
  <c r="L21" i="16"/>
  <c r="Y21" i="16"/>
  <c r="AA21" i="16" s="1"/>
  <c r="M21" i="16"/>
  <c r="O21" i="16" s="1"/>
  <c r="S21" i="16"/>
  <c r="U21" i="16" s="1"/>
  <c r="W143" i="16"/>
  <c r="X143" i="16" s="1"/>
  <c r="Q143" i="16"/>
  <c r="R143" i="16" s="1"/>
  <c r="Z143" i="16"/>
  <c r="AA143" i="16" s="1"/>
  <c r="T143" i="16"/>
  <c r="U143" i="16" s="1"/>
  <c r="N143" i="16"/>
  <c r="O143" i="16" s="1"/>
  <c r="L143" i="16"/>
  <c r="J22" i="16"/>
  <c r="I23" i="16"/>
  <c r="Z144" i="16"/>
  <c r="AA144" i="16" s="1"/>
  <c r="T144" i="16"/>
  <c r="U144" i="16" s="1"/>
  <c r="N144" i="16"/>
  <c r="O144" i="16" s="1"/>
  <c r="L144" i="16"/>
  <c r="W144" i="16"/>
  <c r="X144" i="16" s="1"/>
  <c r="Q144" i="16"/>
  <c r="R144" i="16" s="1"/>
  <c r="J36" i="19" l="1"/>
  <c r="I37" i="19"/>
  <c r="V35" i="19"/>
  <c r="X35" i="19" s="1"/>
  <c r="L35" i="19"/>
  <c r="Y35" i="19"/>
  <c r="AA35" i="19" s="1"/>
  <c r="P35" i="19"/>
  <c r="R35" i="19" s="1"/>
  <c r="S35" i="19"/>
  <c r="U35" i="19" s="1"/>
  <c r="M35" i="19"/>
  <c r="O35" i="19" s="1"/>
  <c r="Y39" i="20"/>
  <c r="AA39" i="20" s="1"/>
  <c r="S39" i="20"/>
  <c r="U39" i="20" s="1"/>
  <c r="M39" i="20"/>
  <c r="O39" i="20" s="1"/>
  <c r="V39" i="20"/>
  <c r="X39" i="20" s="1"/>
  <c r="P39" i="20"/>
  <c r="R39" i="20" s="1"/>
  <c r="L39" i="20"/>
  <c r="I41" i="20"/>
  <c r="J40" i="20"/>
  <c r="Y22" i="17"/>
  <c r="AA22" i="17" s="1"/>
  <c r="S22" i="17"/>
  <c r="U22" i="17" s="1"/>
  <c r="M22" i="17"/>
  <c r="O22" i="17" s="1"/>
  <c r="P22" i="17"/>
  <c r="R22" i="17" s="1"/>
  <c r="L22" i="17"/>
  <c r="V22" i="17"/>
  <c r="X22" i="17" s="1"/>
  <c r="I24" i="17"/>
  <c r="J23" i="17"/>
  <c r="I24" i="16"/>
  <c r="J23" i="16"/>
  <c r="Y22" i="16"/>
  <c r="AA22" i="16" s="1"/>
  <c r="S22" i="16"/>
  <c r="U22" i="16" s="1"/>
  <c r="M22" i="16"/>
  <c r="O22" i="16" s="1"/>
  <c r="V22" i="16"/>
  <c r="X22" i="16" s="1"/>
  <c r="P22" i="16"/>
  <c r="R22" i="16" s="1"/>
  <c r="L22" i="16"/>
  <c r="Y145" i="10"/>
  <c r="Y144" i="10"/>
  <c r="Y143" i="10"/>
  <c r="Y142" i="10"/>
  <c r="Y141" i="10"/>
  <c r="Y140" i="10"/>
  <c r="Y139" i="10"/>
  <c r="Y138" i="10"/>
  <c r="Y137" i="10"/>
  <c r="Y136" i="10"/>
  <c r="Y135" i="10"/>
  <c r="Y134" i="10"/>
  <c r="V36" i="19" l="1"/>
  <c r="X36" i="19" s="1"/>
  <c r="L36" i="19"/>
  <c r="M36" i="19"/>
  <c r="O36" i="19" s="1"/>
  <c r="P36" i="19"/>
  <c r="R36" i="19" s="1"/>
  <c r="Y36" i="19"/>
  <c r="AA36" i="19" s="1"/>
  <c r="S36" i="19"/>
  <c r="U36" i="19" s="1"/>
  <c r="J37" i="19"/>
  <c r="I38" i="19"/>
  <c r="V40" i="20"/>
  <c r="X40" i="20" s="1"/>
  <c r="P40" i="20"/>
  <c r="R40" i="20" s="1"/>
  <c r="L40" i="20"/>
  <c r="Y40" i="20"/>
  <c r="AA40" i="20" s="1"/>
  <c r="S40" i="20"/>
  <c r="U40" i="20" s="1"/>
  <c r="M40" i="20"/>
  <c r="O40" i="20" s="1"/>
  <c r="I42" i="20"/>
  <c r="J41" i="20"/>
  <c r="V23" i="17"/>
  <c r="X23" i="17" s="1"/>
  <c r="P23" i="17"/>
  <c r="R23" i="17" s="1"/>
  <c r="L23" i="17"/>
  <c r="Y23" i="17"/>
  <c r="AA23" i="17" s="1"/>
  <c r="M23" i="17"/>
  <c r="O23" i="17" s="1"/>
  <c r="S23" i="17"/>
  <c r="U23" i="17" s="1"/>
  <c r="I25" i="17"/>
  <c r="J24" i="17"/>
  <c r="V23" i="16"/>
  <c r="X23" i="16" s="1"/>
  <c r="P23" i="16"/>
  <c r="R23" i="16" s="1"/>
  <c r="L23" i="16"/>
  <c r="S23" i="16"/>
  <c r="U23" i="16" s="1"/>
  <c r="Y23" i="16"/>
  <c r="AA23" i="16" s="1"/>
  <c r="M23" i="16"/>
  <c r="O23" i="16" s="1"/>
  <c r="J24" i="16"/>
  <c r="I25" i="16"/>
  <c r="N137" i="15"/>
  <c r="Q137" i="15"/>
  <c r="T137" i="15"/>
  <c r="W137" i="15"/>
  <c r="Z137" i="15"/>
  <c r="N138" i="15"/>
  <c r="Q138" i="15"/>
  <c r="T138" i="15"/>
  <c r="W138" i="15"/>
  <c r="Z138" i="15"/>
  <c r="N139" i="15"/>
  <c r="Q139" i="15"/>
  <c r="T139" i="15"/>
  <c r="W139" i="15"/>
  <c r="Z139" i="15"/>
  <c r="N140" i="15"/>
  <c r="Q140" i="15"/>
  <c r="T140" i="15"/>
  <c r="W140" i="15"/>
  <c r="Z140" i="15"/>
  <c r="N141" i="15"/>
  <c r="Q141" i="15"/>
  <c r="T141" i="15"/>
  <c r="W141" i="15"/>
  <c r="Z141" i="15"/>
  <c r="N142" i="15"/>
  <c r="Q142" i="15"/>
  <c r="T142" i="15"/>
  <c r="W142" i="15"/>
  <c r="Z142" i="15"/>
  <c r="N143" i="15"/>
  <c r="Q143" i="15"/>
  <c r="T143" i="15"/>
  <c r="W143" i="15"/>
  <c r="Z143" i="15"/>
  <c r="N144" i="15"/>
  <c r="Q144" i="15"/>
  <c r="T144" i="15"/>
  <c r="W144" i="15"/>
  <c r="Z144" i="15"/>
  <c r="J38" i="19" l="1"/>
  <c r="I39" i="19"/>
  <c r="V37" i="19"/>
  <c r="X37" i="19" s="1"/>
  <c r="L37" i="19"/>
  <c r="Y37" i="19"/>
  <c r="AA37" i="19" s="1"/>
  <c r="P37" i="19"/>
  <c r="R37" i="19" s="1"/>
  <c r="S37" i="19"/>
  <c r="U37" i="19" s="1"/>
  <c r="M37" i="19"/>
  <c r="O37" i="19" s="1"/>
  <c r="Y41" i="20"/>
  <c r="AA41" i="20" s="1"/>
  <c r="S41" i="20"/>
  <c r="U41" i="20" s="1"/>
  <c r="M41" i="20"/>
  <c r="O41" i="20" s="1"/>
  <c r="V41" i="20"/>
  <c r="X41" i="20" s="1"/>
  <c r="P41" i="20"/>
  <c r="R41" i="20" s="1"/>
  <c r="L41" i="20"/>
  <c r="I43" i="20"/>
  <c r="J42" i="20"/>
  <c r="Y24" i="17"/>
  <c r="AA24" i="17" s="1"/>
  <c r="S24" i="17"/>
  <c r="U24" i="17" s="1"/>
  <c r="M24" i="17"/>
  <c r="O24" i="17" s="1"/>
  <c r="P24" i="17"/>
  <c r="R24" i="17" s="1"/>
  <c r="L24" i="17"/>
  <c r="V24" i="17"/>
  <c r="X24" i="17" s="1"/>
  <c r="I26" i="17"/>
  <c r="J25" i="17"/>
  <c r="I26" i="16"/>
  <c r="J25" i="16"/>
  <c r="Y24" i="16"/>
  <c r="AA24" i="16" s="1"/>
  <c r="S24" i="16"/>
  <c r="U24" i="16" s="1"/>
  <c r="M24" i="16"/>
  <c r="O24" i="16" s="1"/>
  <c r="V24" i="16"/>
  <c r="X24" i="16" s="1"/>
  <c r="P24" i="16"/>
  <c r="R24" i="16" s="1"/>
  <c r="L24" i="16"/>
  <c r="L38" i="19" l="1"/>
  <c r="P38" i="19"/>
  <c r="R38" i="19" s="1"/>
  <c r="Y38" i="19"/>
  <c r="AA38" i="19" s="1"/>
  <c r="M38" i="19"/>
  <c r="O38" i="19" s="1"/>
  <c r="V38" i="19"/>
  <c r="X38" i="19" s="1"/>
  <c r="S38" i="19"/>
  <c r="U38" i="19" s="1"/>
  <c r="J39" i="19"/>
  <c r="I40" i="19"/>
  <c r="V42" i="20"/>
  <c r="X42" i="20" s="1"/>
  <c r="P42" i="20"/>
  <c r="R42" i="20" s="1"/>
  <c r="L42" i="20"/>
  <c r="Y42" i="20"/>
  <c r="AA42" i="20" s="1"/>
  <c r="S42" i="20"/>
  <c r="U42" i="20" s="1"/>
  <c r="M42" i="20"/>
  <c r="O42" i="20" s="1"/>
  <c r="I44" i="20"/>
  <c r="J43" i="20"/>
  <c r="V25" i="17"/>
  <c r="X25" i="17" s="1"/>
  <c r="P25" i="17"/>
  <c r="R25" i="17" s="1"/>
  <c r="L25" i="17"/>
  <c r="Y25" i="17"/>
  <c r="AA25" i="17" s="1"/>
  <c r="M25" i="17"/>
  <c r="O25" i="17" s="1"/>
  <c r="S25" i="17"/>
  <c r="U25" i="17" s="1"/>
  <c r="I27" i="17"/>
  <c r="J26" i="17"/>
  <c r="V25" i="16"/>
  <c r="X25" i="16" s="1"/>
  <c r="P25" i="16"/>
  <c r="R25" i="16" s="1"/>
  <c r="L25" i="16"/>
  <c r="S25" i="16"/>
  <c r="U25" i="16" s="1"/>
  <c r="Y25" i="16"/>
  <c r="AA25" i="16" s="1"/>
  <c r="M25" i="16"/>
  <c r="O25" i="16" s="1"/>
  <c r="I27" i="16"/>
  <c r="J26" i="16"/>
  <c r="C143" i="10"/>
  <c r="C142" i="21" s="1"/>
  <c r="E142" i="21" s="1"/>
  <c r="I142" i="21" l="1"/>
  <c r="G142" i="21"/>
  <c r="H142" i="21" s="1"/>
  <c r="J142" i="21" s="1"/>
  <c r="L39" i="19"/>
  <c r="P39" i="19"/>
  <c r="R39" i="19" s="1"/>
  <c r="Y39" i="19"/>
  <c r="AA39" i="19" s="1"/>
  <c r="M39" i="19"/>
  <c r="O39" i="19" s="1"/>
  <c r="V39" i="19"/>
  <c r="X39" i="19" s="1"/>
  <c r="S39" i="19"/>
  <c r="U39" i="19" s="1"/>
  <c r="J40" i="19"/>
  <c r="I41" i="19"/>
  <c r="Y43" i="20"/>
  <c r="AA43" i="20" s="1"/>
  <c r="S43" i="20"/>
  <c r="U43" i="20" s="1"/>
  <c r="M43" i="20"/>
  <c r="O43" i="20" s="1"/>
  <c r="V43" i="20"/>
  <c r="X43" i="20" s="1"/>
  <c r="P43" i="20"/>
  <c r="R43" i="20" s="1"/>
  <c r="L43" i="20"/>
  <c r="I45" i="20"/>
  <c r="J44" i="20"/>
  <c r="Y26" i="17"/>
  <c r="AA26" i="17" s="1"/>
  <c r="S26" i="17"/>
  <c r="U26" i="17" s="1"/>
  <c r="M26" i="17"/>
  <c r="O26" i="17" s="1"/>
  <c r="P26" i="17"/>
  <c r="R26" i="17" s="1"/>
  <c r="L26" i="17"/>
  <c r="V26" i="17"/>
  <c r="X26" i="17" s="1"/>
  <c r="I28" i="17"/>
  <c r="J27" i="17"/>
  <c r="Y26" i="16"/>
  <c r="AA26" i="16" s="1"/>
  <c r="S26" i="16"/>
  <c r="U26" i="16" s="1"/>
  <c r="M26" i="16"/>
  <c r="O26" i="16" s="1"/>
  <c r="V26" i="16"/>
  <c r="X26" i="16" s="1"/>
  <c r="P26" i="16"/>
  <c r="R26" i="16" s="1"/>
  <c r="L26" i="16"/>
  <c r="I28" i="16"/>
  <c r="J27" i="16"/>
  <c r="S142" i="21" l="1"/>
  <c r="U142" i="21" s="1"/>
  <c r="V142" i="21"/>
  <c r="X142" i="21" s="1"/>
  <c r="L142" i="21"/>
  <c r="Y142" i="21"/>
  <c r="AA142" i="21" s="1"/>
  <c r="M142" i="21"/>
  <c r="O142" i="21" s="1"/>
  <c r="P142" i="21"/>
  <c r="R142" i="21" s="1"/>
  <c r="V40" i="19"/>
  <c r="X40" i="19" s="1"/>
  <c r="P40" i="19"/>
  <c r="R40" i="19" s="1"/>
  <c r="Y40" i="19"/>
  <c r="AA40" i="19" s="1"/>
  <c r="M40" i="19"/>
  <c r="O40" i="19" s="1"/>
  <c r="L40" i="19"/>
  <c r="S40" i="19"/>
  <c r="U40" i="19" s="1"/>
  <c r="I42" i="19"/>
  <c r="J41" i="19"/>
  <c r="V44" i="20"/>
  <c r="X44" i="20" s="1"/>
  <c r="P44" i="20"/>
  <c r="R44" i="20" s="1"/>
  <c r="L44" i="20"/>
  <c r="Y44" i="20"/>
  <c r="AA44" i="20" s="1"/>
  <c r="S44" i="20"/>
  <c r="U44" i="20" s="1"/>
  <c r="M44" i="20"/>
  <c r="O44" i="20" s="1"/>
  <c r="I46" i="20"/>
  <c r="J45" i="20"/>
  <c r="V27" i="17"/>
  <c r="X27" i="17" s="1"/>
  <c r="P27" i="17"/>
  <c r="R27" i="17" s="1"/>
  <c r="L27" i="17"/>
  <c r="Y27" i="17"/>
  <c r="AA27" i="17" s="1"/>
  <c r="M27" i="17"/>
  <c r="O27" i="17" s="1"/>
  <c r="S27" i="17"/>
  <c r="U27" i="17" s="1"/>
  <c r="I29" i="17"/>
  <c r="J28" i="17"/>
  <c r="V27" i="16"/>
  <c r="X27" i="16" s="1"/>
  <c r="P27" i="16"/>
  <c r="R27" i="16" s="1"/>
  <c r="L27" i="16"/>
  <c r="Y27" i="16"/>
  <c r="AA27" i="16" s="1"/>
  <c r="S27" i="16"/>
  <c r="U27" i="16" s="1"/>
  <c r="M27" i="16"/>
  <c r="O27" i="16" s="1"/>
  <c r="I29" i="16"/>
  <c r="J28" i="16"/>
  <c r="I8" i="9"/>
  <c r="J42" i="19" l="1"/>
  <c r="I43" i="19"/>
  <c r="L41" i="19"/>
  <c r="P41" i="19"/>
  <c r="R41" i="19" s="1"/>
  <c r="Y41" i="19"/>
  <c r="AA41" i="19" s="1"/>
  <c r="M41" i="19"/>
  <c r="O41" i="19" s="1"/>
  <c r="V41" i="19"/>
  <c r="X41" i="19" s="1"/>
  <c r="S41" i="19"/>
  <c r="U41" i="19" s="1"/>
  <c r="I8" i="10"/>
  <c r="I8" i="19"/>
  <c r="I8" i="20"/>
  <c r="Y45" i="20"/>
  <c r="AA45" i="20" s="1"/>
  <c r="S45" i="20"/>
  <c r="U45" i="20" s="1"/>
  <c r="M45" i="20"/>
  <c r="O45" i="20" s="1"/>
  <c r="V45" i="20"/>
  <c r="X45" i="20" s="1"/>
  <c r="P45" i="20"/>
  <c r="R45" i="20" s="1"/>
  <c r="L45" i="20"/>
  <c r="I47" i="20"/>
  <c r="J46" i="20"/>
  <c r="I8" i="17"/>
  <c r="I8" i="16"/>
  <c r="Y28" i="17"/>
  <c r="AA28" i="17" s="1"/>
  <c r="S28" i="17"/>
  <c r="U28" i="17" s="1"/>
  <c r="M28" i="17"/>
  <c r="O28" i="17" s="1"/>
  <c r="V28" i="17"/>
  <c r="X28" i="17" s="1"/>
  <c r="P28" i="17"/>
  <c r="R28" i="17" s="1"/>
  <c r="L28" i="17"/>
  <c r="I30" i="17"/>
  <c r="J29" i="17"/>
  <c r="Y28" i="16"/>
  <c r="AA28" i="16" s="1"/>
  <c r="S28" i="16"/>
  <c r="U28" i="16" s="1"/>
  <c r="M28" i="16"/>
  <c r="O28" i="16" s="1"/>
  <c r="V28" i="16"/>
  <c r="X28" i="16" s="1"/>
  <c r="P28" i="16"/>
  <c r="R28" i="16" s="1"/>
  <c r="L28" i="16"/>
  <c r="I30" i="16"/>
  <c r="J29" i="16"/>
  <c r="F131" i="9"/>
  <c r="F132" i="21" s="1"/>
  <c r="F148" i="9"/>
  <c r="F131" i="10" l="1"/>
  <c r="F148" i="10" s="1"/>
  <c r="F131" i="20"/>
  <c r="F147" i="20" s="1"/>
  <c r="F131" i="19"/>
  <c r="J43" i="19"/>
  <c r="I44" i="19"/>
  <c r="F148" i="17"/>
  <c r="F148" i="19"/>
  <c r="S42" i="19"/>
  <c r="U42" i="19" s="1"/>
  <c r="P42" i="19"/>
  <c r="R42" i="19" s="1"/>
  <c r="Y42" i="19"/>
  <c r="AA42" i="19" s="1"/>
  <c r="M42" i="19"/>
  <c r="O42" i="19" s="1"/>
  <c r="V42" i="19"/>
  <c r="X42" i="19" s="1"/>
  <c r="L42" i="19"/>
  <c r="V46" i="20"/>
  <c r="X46" i="20" s="1"/>
  <c r="P46" i="20"/>
  <c r="R46" i="20" s="1"/>
  <c r="L46" i="20"/>
  <c r="Y46" i="20"/>
  <c r="AA46" i="20" s="1"/>
  <c r="S46" i="20"/>
  <c r="U46" i="20" s="1"/>
  <c r="M46" i="20"/>
  <c r="O46" i="20" s="1"/>
  <c r="I48" i="20"/>
  <c r="J47" i="20"/>
  <c r="F131" i="17"/>
  <c r="F131" i="16"/>
  <c r="F147" i="16" s="1"/>
  <c r="V29" i="17"/>
  <c r="X29" i="17" s="1"/>
  <c r="P29" i="17"/>
  <c r="R29" i="17" s="1"/>
  <c r="L29" i="17"/>
  <c r="Y29" i="17"/>
  <c r="AA29" i="17" s="1"/>
  <c r="S29" i="17"/>
  <c r="U29" i="17" s="1"/>
  <c r="M29" i="17"/>
  <c r="O29" i="17" s="1"/>
  <c r="I31" i="17"/>
  <c r="J30" i="17"/>
  <c r="V29" i="16"/>
  <c r="X29" i="16" s="1"/>
  <c r="P29" i="16"/>
  <c r="R29" i="16" s="1"/>
  <c r="L29" i="16"/>
  <c r="Y29" i="16"/>
  <c r="AA29" i="16" s="1"/>
  <c r="S29" i="16"/>
  <c r="U29" i="16" s="1"/>
  <c r="M29" i="16"/>
  <c r="O29" i="16" s="1"/>
  <c r="I31" i="16"/>
  <c r="J30" i="16"/>
  <c r="E118" i="10"/>
  <c r="G118" i="10" s="1"/>
  <c r="D119" i="15"/>
  <c r="D118" i="15"/>
  <c r="D117" i="15"/>
  <c r="D116" i="15"/>
  <c r="D115" i="15"/>
  <c r="D114" i="15"/>
  <c r="E114" i="15" s="1"/>
  <c r="I114" i="15" s="1"/>
  <c r="D113" i="15"/>
  <c r="D112" i="15"/>
  <c r="E112" i="15" s="1"/>
  <c r="D111" i="15"/>
  <c r="D110" i="15"/>
  <c r="D109" i="15"/>
  <c r="E108" i="15"/>
  <c r="D95" i="15"/>
  <c r="D94" i="15"/>
  <c r="E94" i="15" s="1"/>
  <c r="G94" i="15" s="1"/>
  <c r="D93" i="15"/>
  <c r="D92" i="15"/>
  <c r="E92" i="15" s="1"/>
  <c r="G92" i="15" s="1"/>
  <c r="D91" i="15"/>
  <c r="D90" i="15"/>
  <c r="D89" i="15"/>
  <c r="D88" i="15"/>
  <c r="D87" i="15"/>
  <c r="D86" i="15"/>
  <c r="D85" i="15"/>
  <c r="D84" i="15"/>
  <c r="E84" i="15" s="1"/>
  <c r="D83" i="15"/>
  <c r="D82" i="15"/>
  <c r="D81" i="15"/>
  <c r="D80" i="15"/>
  <c r="D79" i="15"/>
  <c r="D78" i="15"/>
  <c r="D77" i="15"/>
  <c r="D76" i="15"/>
  <c r="E76" i="15" s="1"/>
  <c r="G76" i="15" s="1"/>
  <c r="H76" i="15" s="1"/>
  <c r="D75" i="15"/>
  <c r="D74" i="15"/>
  <c r="D73" i="15"/>
  <c r="D72" i="15"/>
  <c r="D71" i="15"/>
  <c r="D70" i="15"/>
  <c r="E70" i="15" s="1"/>
  <c r="D69" i="15"/>
  <c r="D68" i="15"/>
  <c r="E68" i="15" s="1"/>
  <c r="D67" i="15"/>
  <c r="D66" i="15"/>
  <c r="D65" i="15"/>
  <c r="D64" i="15"/>
  <c r="E64" i="15" s="1"/>
  <c r="I64" i="15" s="1"/>
  <c r="D63" i="15"/>
  <c r="D62" i="15"/>
  <c r="E62" i="15" s="1"/>
  <c r="I62" i="15" s="1"/>
  <c r="D61" i="15"/>
  <c r="D60" i="15"/>
  <c r="D59" i="15"/>
  <c r="D58" i="15"/>
  <c r="E58" i="15" s="1"/>
  <c r="D57" i="15"/>
  <c r="D56" i="15"/>
  <c r="D55" i="15"/>
  <c r="D54" i="15"/>
  <c r="D53" i="15"/>
  <c r="D52" i="15"/>
  <c r="D51" i="15"/>
  <c r="D50" i="15"/>
  <c r="E50" i="15" s="1"/>
  <c r="D49" i="15"/>
  <c r="D48" i="15"/>
  <c r="D47" i="15"/>
  <c r="D46" i="15"/>
  <c r="E46" i="15" s="1"/>
  <c r="D45" i="15"/>
  <c r="D44" i="15"/>
  <c r="D43" i="15"/>
  <c r="D42" i="15"/>
  <c r="E42" i="15" s="1"/>
  <c r="D41" i="15"/>
  <c r="D40" i="15"/>
  <c r="D39" i="15"/>
  <c r="E39" i="15" s="1"/>
  <c r="D38" i="15"/>
  <c r="E38" i="15" s="1"/>
  <c r="D37" i="15"/>
  <c r="D36" i="15"/>
  <c r="D35" i="15"/>
  <c r="D34" i="15"/>
  <c r="E34" i="15" s="1"/>
  <c r="G34" i="15" s="1"/>
  <c r="D33" i="15"/>
  <c r="D32" i="15"/>
  <c r="E32" i="15" s="1"/>
  <c r="G32" i="15" s="1"/>
  <c r="D31" i="15"/>
  <c r="D30" i="15"/>
  <c r="D29" i="15"/>
  <c r="D28" i="15"/>
  <c r="D27" i="15"/>
  <c r="D26" i="15"/>
  <c r="E26" i="15" s="1"/>
  <c r="G26" i="15" s="1"/>
  <c r="D25" i="15"/>
  <c r="D24" i="15"/>
  <c r="D23" i="15"/>
  <c r="D22" i="15"/>
  <c r="E22" i="15" s="1"/>
  <c r="D21" i="15"/>
  <c r="D19" i="15"/>
  <c r="D18" i="15"/>
  <c r="E18" i="15" s="1"/>
  <c r="D17" i="15"/>
  <c r="D16" i="15"/>
  <c r="D15" i="15"/>
  <c r="D14" i="15"/>
  <c r="D13" i="15"/>
  <c r="D12" i="15"/>
  <c r="E12" i="15" s="1"/>
  <c r="I12" i="15" s="1"/>
  <c r="E117" i="10"/>
  <c r="G117" i="10" s="1"/>
  <c r="E116" i="10"/>
  <c r="E115" i="10"/>
  <c r="G115" i="10" s="1"/>
  <c r="E114" i="10"/>
  <c r="G114" i="10" s="1"/>
  <c r="H114" i="10" s="1"/>
  <c r="E113" i="10"/>
  <c r="E112" i="10"/>
  <c r="G112" i="10" s="1"/>
  <c r="H112" i="10" s="1"/>
  <c r="E111" i="10"/>
  <c r="E110" i="10"/>
  <c r="G110" i="10" s="1"/>
  <c r="H110" i="10" s="1"/>
  <c r="E109" i="10"/>
  <c r="E108" i="10"/>
  <c r="G108" i="10" s="1"/>
  <c r="E107" i="10"/>
  <c r="G107" i="10" s="1"/>
  <c r="H107" i="10" s="1"/>
  <c r="E94" i="10"/>
  <c r="E93" i="10"/>
  <c r="G93" i="10" s="1"/>
  <c r="E92" i="10"/>
  <c r="G92" i="10" s="1"/>
  <c r="E91" i="10"/>
  <c r="G91" i="10" s="1"/>
  <c r="H91" i="10" s="1"/>
  <c r="E90" i="10"/>
  <c r="E89" i="10"/>
  <c r="G89" i="10" s="1"/>
  <c r="H89" i="10" s="1"/>
  <c r="E88" i="10"/>
  <c r="G88" i="10" s="1"/>
  <c r="H88" i="10" s="1"/>
  <c r="E87" i="10"/>
  <c r="G87" i="10" s="1"/>
  <c r="E86" i="10"/>
  <c r="G86" i="10" s="1"/>
  <c r="H86" i="10" s="1"/>
  <c r="E85" i="10"/>
  <c r="G85" i="10" s="1"/>
  <c r="E84" i="10"/>
  <c r="G84" i="10" s="1"/>
  <c r="H84" i="10" s="1"/>
  <c r="E83" i="10"/>
  <c r="G83" i="10" s="1"/>
  <c r="E82" i="10"/>
  <c r="G82" i="10" s="1"/>
  <c r="H82" i="10" s="1"/>
  <c r="E81" i="10"/>
  <c r="G81" i="10" s="1"/>
  <c r="E80" i="10"/>
  <c r="G80" i="10" s="1"/>
  <c r="H80" i="10" s="1"/>
  <c r="E79" i="10"/>
  <c r="G79" i="10" s="1"/>
  <c r="E78" i="10"/>
  <c r="G78" i="10" s="1"/>
  <c r="H78" i="10" s="1"/>
  <c r="E77" i="10"/>
  <c r="E76" i="10"/>
  <c r="G76" i="10" s="1"/>
  <c r="E75" i="10"/>
  <c r="G75" i="10" s="1"/>
  <c r="H75" i="10" s="1"/>
  <c r="E74" i="10"/>
  <c r="G74" i="10" s="1"/>
  <c r="E73" i="10"/>
  <c r="G73" i="10" s="1"/>
  <c r="H73" i="10" s="1"/>
  <c r="E72" i="10"/>
  <c r="G72" i="10" s="1"/>
  <c r="E71" i="10"/>
  <c r="G71" i="10" s="1"/>
  <c r="H71" i="10" s="1"/>
  <c r="E70" i="10"/>
  <c r="G70" i="10" s="1"/>
  <c r="E69" i="10"/>
  <c r="E68" i="10"/>
  <c r="G68" i="10" s="1"/>
  <c r="H68" i="10" s="1"/>
  <c r="E67" i="10"/>
  <c r="G67" i="10" s="1"/>
  <c r="E66" i="10"/>
  <c r="G66" i="10" s="1"/>
  <c r="H66" i="10" s="1"/>
  <c r="E65" i="10"/>
  <c r="G65" i="10" s="1"/>
  <c r="E64" i="10"/>
  <c r="G64" i="10" s="1"/>
  <c r="H64" i="10" s="1"/>
  <c r="E63" i="10"/>
  <c r="G63" i="10" s="1"/>
  <c r="E62" i="10"/>
  <c r="G62" i="10" s="1"/>
  <c r="H62" i="10" s="1"/>
  <c r="E61" i="10"/>
  <c r="E60" i="10"/>
  <c r="G60" i="10" s="1"/>
  <c r="E59" i="10"/>
  <c r="G59" i="10" s="1"/>
  <c r="H59" i="10" s="1"/>
  <c r="E58" i="10"/>
  <c r="G58" i="10" s="1"/>
  <c r="E57" i="10"/>
  <c r="G57" i="10" s="1"/>
  <c r="E56" i="10"/>
  <c r="G56" i="10" s="1"/>
  <c r="E55" i="10"/>
  <c r="G55" i="10" s="1"/>
  <c r="H55" i="10" s="1"/>
  <c r="E54" i="10"/>
  <c r="E53" i="10"/>
  <c r="G53" i="10" s="1"/>
  <c r="E52" i="10"/>
  <c r="G52" i="10" s="1"/>
  <c r="E51" i="10"/>
  <c r="G51" i="10" s="1"/>
  <c r="H51" i="10" s="1"/>
  <c r="E50" i="10"/>
  <c r="E49" i="10"/>
  <c r="G49" i="10" s="1"/>
  <c r="E48" i="10"/>
  <c r="G48" i="10" s="1"/>
  <c r="E47" i="10"/>
  <c r="G47" i="10" s="1"/>
  <c r="H47" i="10" s="1"/>
  <c r="E46" i="10"/>
  <c r="G46" i="10" s="1"/>
  <c r="E45" i="10"/>
  <c r="G45" i="10" s="1"/>
  <c r="H45" i="10" s="1"/>
  <c r="E44" i="10"/>
  <c r="G44" i="10" s="1"/>
  <c r="E43" i="10"/>
  <c r="G43" i="10" s="1"/>
  <c r="H43" i="10" s="1"/>
  <c r="E42" i="10"/>
  <c r="G42" i="10" s="1"/>
  <c r="E41" i="10"/>
  <c r="E40" i="10"/>
  <c r="G40" i="10" s="1"/>
  <c r="E39" i="10"/>
  <c r="G39" i="10" s="1"/>
  <c r="H39" i="10" s="1"/>
  <c r="E38" i="10"/>
  <c r="G38" i="10" s="1"/>
  <c r="E37" i="10"/>
  <c r="G37" i="10" s="1"/>
  <c r="E36" i="10"/>
  <c r="G36" i="10" s="1"/>
  <c r="H36" i="10" s="1"/>
  <c r="E35" i="10"/>
  <c r="G35" i="10" s="1"/>
  <c r="E34" i="10"/>
  <c r="G34" i="10" s="1"/>
  <c r="H34" i="10" s="1"/>
  <c r="E33" i="10"/>
  <c r="G33" i="10" s="1"/>
  <c r="E32" i="10"/>
  <c r="G32" i="10" s="1"/>
  <c r="H32" i="10" s="1"/>
  <c r="E31" i="10"/>
  <c r="G31" i="10" s="1"/>
  <c r="E30" i="10"/>
  <c r="G30" i="10" s="1"/>
  <c r="E29" i="10"/>
  <c r="G29" i="10" s="1"/>
  <c r="H29" i="10" s="1"/>
  <c r="E28" i="10"/>
  <c r="G28" i="10" s="1"/>
  <c r="H28" i="10" s="1"/>
  <c r="E27" i="10"/>
  <c r="G27" i="10" s="1"/>
  <c r="E26" i="10"/>
  <c r="G26" i="10" s="1"/>
  <c r="H26" i="10" s="1"/>
  <c r="E25" i="10"/>
  <c r="G25" i="10" s="1"/>
  <c r="E24" i="10"/>
  <c r="G24" i="10" s="1"/>
  <c r="H24" i="10" s="1"/>
  <c r="E23" i="10"/>
  <c r="G23" i="10" s="1"/>
  <c r="E22" i="10"/>
  <c r="G22" i="10" s="1"/>
  <c r="H22" i="10" s="1"/>
  <c r="E21" i="10"/>
  <c r="G21" i="10" s="1"/>
  <c r="E20" i="10"/>
  <c r="E19" i="10"/>
  <c r="G19" i="10" s="1"/>
  <c r="E18" i="10"/>
  <c r="E17" i="10"/>
  <c r="G17" i="10" s="1"/>
  <c r="E16" i="10"/>
  <c r="G16" i="10" s="1"/>
  <c r="E15" i="10"/>
  <c r="G15" i="10" s="1"/>
  <c r="H15" i="10" s="1"/>
  <c r="E14" i="10"/>
  <c r="G14" i="10" s="1"/>
  <c r="H14" i="10" s="1"/>
  <c r="E13" i="10"/>
  <c r="G13" i="10" s="1"/>
  <c r="E12" i="10"/>
  <c r="G12" i="10" s="1"/>
  <c r="E11" i="10"/>
  <c r="E12" i="9"/>
  <c r="G12" i="9" s="1"/>
  <c r="E13" i="9"/>
  <c r="G13" i="9" s="1"/>
  <c r="E14" i="9"/>
  <c r="E15" i="9"/>
  <c r="E16" i="9"/>
  <c r="G16" i="9" s="1"/>
  <c r="E17" i="9"/>
  <c r="G17" i="9" s="1"/>
  <c r="E18" i="9"/>
  <c r="E19" i="9"/>
  <c r="E20" i="9"/>
  <c r="G20" i="9" s="1"/>
  <c r="E21" i="9"/>
  <c r="G21" i="9" s="1"/>
  <c r="E22" i="9"/>
  <c r="E23" i="9"/>
  <c r="G20" i="10"/>
  <c r="H20" i="10" s="1"/>
  <c r="F132" i="15"/>
  <c r="C136" i="10"/>
  <c r="C135" i="21" s="1"/>
  <c r="E135" i="21" s="1"/>
  <c r="C137" i="10"/>
  <c r="C136" i="21" s="1"/>
  <c r="E136" i="21" s="1"/>
  <c r="C138" i="10"/>
  <c r="C137" i="21" s="1"/>
  <c r="E137" i="21" s="1"/>
  <c r="C139" i="10"/>
  <c r="C138" i="21" s="1"/>
  <c r="E138" i="21" s="1"/>
  <c r="C140" i="10"/>
  <c r="C139" i="21" s="1"/>
  <c r="E139" i="21" s="1"/>
  <c r="C141" i="10"/>
  <c r="C140" i="21" s="1"/>
  <c r="E140" i="21" s="1"/>
  <c r="C142" i="10"/>
  <c r="C141" i="21" s="1"/>
  <c r="E141" i="21" s="1"/>
  <c r="C142" i="15"/>
  <c r="E142" i="15" s="1"/>
  <c r="C144" i="10"/>
  <c r="C143" i="21" s="1"/>
  <c r="E143" i="21" s="1"/>
  <c r="C145" i="10"/>
  <c r="C144" i="21" s="1"/>
  <c r="E144" i="21" s="1"/>
  <c r="C134" i="10"/>
  <c r="C133" i="21" s="1"/>
  <c r="E133" i="21" s="1"/>
  <c r="W119" i="15"/>
  <c r="T119" i="15"/>
  <c r="Q119" i="15"/>
  <c r="N119" i="15"/>
  <c r="Z119" i="15" s="1"/>
  <c r="W118" i="15"/>
  <c r="T118" i="15"/>
  <c r="Q118" i="15"/>
  <c r="N118" i="15"/>
  <c r="Z118" i="15" s="1"/>
  <c r="W117" i="15"/>
  <c r="T117" i="15"/>
  <c r="Q117" i="15"/>
  <c r="N117" i="15"/>
  <c r="Z117" i="15" s="1"/>
  <c r="W116" i="15"/>
  <c r="T116" i="15"/>
  <c r="Q116" i="15"/>
  <c r="N116" i="15"/>
  <c r="Z116" i="15" s="1"/>
  <c r="W115" i="15"/>
  <c r="T115" i="15"/>
  <c r="Q115" i="15"/>
  <c r="N115" i="15"/>
  <c r="Z115" i="15" s="1"/>
  <c r="W114" i="15"/>
  <c r="T114" i="15"/>
  <c r="Q114" i="15"/>
  <c r="N114" i="15"/>
  <c r="Z114" i="15" s="1"/>
  <c r="W113" i="15"/>
  <c r="T113" i="15"/>
  <c r="Q113" i="15"/>
  <c r="N113" i="15"/>
  <c r="Z113" i="15" s="1"/>
  <c r="W112" i="15"/>
  <c r="T112" i="15"/>
  <c r="Q112" i="15"/>
  <c r="N112" i="15"/>
  <c r="Z112" i="15" s="1"/>
  <c r="W111" i="15"/>
  <c r="T111" i="15"/>
  <c r="Q111" i="15"/>
  <c r="N111" i="15"/>
  <c r="Z111" i="15" s="1"/>
  <c r="W110" i="15"/>
  <c r="T110" i="15"/>
  <c r="Q110" i="15"/>
  <c r="N110" i="15"/>
  <c r="Z110" i="15" s="1"/>
  <c r="W109" i="15"/>
  <c r="T109" i="15"/>
  <c r="Q109" i="15"/>
  <c r="N109" i="15"/>
  <c r="Z109" i="15" s="1"/>
  <c r="W108" i="15"/>
  <c r="T108" i="15"/>
  <c r="Q108" i="15"/>
  <c r="N108" i="15"/>
  <c r="Z108" i="15" s="1"/>
  <c r="W95" i="15"/>
  <c r="T95" i="15"/>
  <c r="Q95" i="15"/>
  <c r="N95" i="15"/>
  <c r="Z95" i="15" s="1"/>
  <c r="W94" i="15"/>
  <c r="T94" i="15"/>
  <c r="Q94" i="15"/>
  <c r="N94" i="15"/>
  <c r="Z94" i="15" s="1"/>
  <c r="W93" i="15"/>
  <c r="T93" i="15"/>
  <c r="Q93" i="15"/>
  <c r="N93" i="15"/>
  <c r="Z93" i="15" s="1"/>
  <c r="W92" i="15"/>
  <c r="T92" i="15"/>
  <c r="Q92" i="15"/>
  <c r="N92" i="15"/>
  <c r="Z92" i="15" s="1"/>
  <c r="W91" i="15"/>
  <c r="T91" i="15"/>
  <c r="Q91" i="15"/>
  <c r="N91" i="15"/>
  <c r="Z91" i="15" s="1"/>
  <c r="W90" i="15"/>
  <c r="T90" i="15"/>
  <c r="Q90" i="15"/>
  <c r="N90" i="15"/>
  <c r="Z90" i="15" s="1"/>
  <c r="W89" i="15"/>
  <c r="T89" i="15"/>
  <c r="Q89" i="15"/>
  <c r="N89" i="15"/>
  <c r="Z89" i="15" s="1"/>
  <c r="W88" i="15"/>
  <c r="T88" i="15"/>
  <c r="Q88" i="15"/>
  <c r="N88" i="15"/>
  <c r="Z88" i="15" s="1"/>
  <c r="W87" i="15"/>
  <c r="T87" i="15"/>
  <c r="Q87" i="15"/>
  <c r="N87" i="15"/>
  <c r="Z87" i="15" s="1"/>
  <c r="W86" i="15"/>
  <c r="T86" i="15"/>
  <c r="Q86" i="15"/>
  <c r="N86" i="15"/>
  <c r="Z86" i="15" s="1"/>
  <c r="W85" i="15"/>
  <c r="T85" i="15"/>
  <c r="Q85" i="15"/>
  <c r="N85" i="15"/>
  <c r="Z85" i="15" s="1"/>
  <c r="W84" i="15"/>
  <c r="T84" i="15"/>
  <c r="Q84" i="15"/>
  <c r="N84" i="15"/>
  <c r="Z84" i="15" s="1"/>
  <c r="W83" i="15"/>
  <c r="T83" i="15"/>
  <c r="Q83" i="15"/>
  <c r="N83" i="15"/>
  <c r="Z83" i="15" s="1"/>
  <c r="W82" i="15"/>
  <c r="T82" i="15"/>
  <c r="Q82" i="15"/>
  <c r="N82" i="15"/>
  <c r="Z82" i="15" s="1"/>
  <c r="W81" i="15"/>
  <c r="T81" i="15"/>
  <c r="Q81" i="15"/>
  <c r="N81" i="15"/>
  <c r="Z81" i="15" s="1"/>
  <c r="W80" i="15"/>
  <c r="T80" i="15"/>
  <c r="Q80" i="15"/>
  <c r="N80" i="15"/>
  <c r="Z80" i="15" s="1"/>
  <c r="W79" i="15"/>
  <c r="T79" i="15"/>
  <c r="Q79" i="15"/>
  <c r="N79" i="15"/>
  <c r="Z79" i="15" s="1"/>
  <c r="W78" i="15"/>
  <c r="T78" i="15"/>
  <c r="Q78" i="15"/>
  <c r="N78" i="15"/>
  <c r="Z78" i="15" s="1"/>
  <c r="W77" i="15"/>
  <c r="T77" i="15"/>
  <c r="Q77" i="15"/>
  <c r="N77" i="15"/>
  <c r="Z77" i="15" s="1"/>
  <c r="W76" i="15"/>
  <c r="T76" i="15"/>
  <c r="Q76" i="15"/>
  <c r="N76" i="15"/>
  <c r="Z76" i="15" s="1"/>
  <c r="W75" i="15"/>
  <c r="T75" i="15"/>
  <c r="Q75" i="15"/>
  <c r="N75" i="15"/>
  <c r="Z75" i="15" s="1"/>
  <c r="W74" i="15"/>
  <c r="T74" i="15"/>
  <c r="Q74" i="15"/>
  <c r="N74" i="15"/>
  <c r="Z74" i="15" s="1"/>
  <c r="W73" i="15"/>
  <c r="T73" i="15"/>
  <c r="Q73" i="15"/>
  <c r="N73" i="15"/>
  <c r="Z73" i="15" s="1"/>
  <c r="W72" i="15"/>
  <c r="T72" i="15"/>
  <c r="Q72" i="15"/>
  <c r="N72" i="15"/>
  <c r="Z72" i="15" s="1"/>
  <c r="W71" i="15"/>
  <c r="T71" i="15"/>
  <c r="Q71" i="15"/>
  <c r="N71" i="15"/>
  <c r="Z71" i="15" s="1"/>
  <c r="W70" i="15"/>
  <c r="T70" i="15"/>
  <c r="Q70" i="15"/>
  <c r="N70" i="15"/>
  <c r="Z70" i="15" s="1"/>
  <c r="W69" i="15"/>
  <c r="T69" i="15"/>
  <c r="Q69" i="15"/>
  <c r="N69" i="15"/>
  <c r="Z69" i="15" s="1"/>
  <c r="W68" i="15"/>
  <c r="T68" i="15"/>
  <c r="Q68" i="15"/>
  <c r="N68" i="15"/>
  <c r="Z68" i="15" s="1"/>
  <c r="W67" i="15"/>
  <c r="T67" i="15"/>
  <c r="Q67" i="15"/>
  <c r="N67" i="15"/>
  <c r="Z67" i="15" s="1"/>
  <c r="W66" i="15"/>
  <c r="T66" i="15"/>
  <c r="Q66" i="15"/>
  <c r="N66" i="15"/>
  <c r="Z66" i="15" s="1"/>
  <c r="W65" i="15"/>
  <c r="T65" i="15"/>
  <c r="Q65" i="15"/>
  <c r="N65" i="15"/>
  <c r="Z65" i="15" s="1"/>
  <c r="W64" i="15"/>
  <c r="T64" i="15"/>
  <c r="Q64" i="15"/>
  <c r="N64" i="15"/>
  <c r="Z64" i="15" s="1"/>
  <c r="W63" i="15"/>
  <c r="T63" i="15"/>
  <c r="Q63" i="15"/>
  <c r="N63" i="15"/>
  <c r="Z63" i="15" s="1"/>
  <c r="W62" i="15"/>
  <c r="T62" i="15"/>
  <c r="Q62" i="15"/>
  <c r="N62" i="15"/>
  <c r="Z62" i="15" s="1"/>
  <c r="W61" i="15"/>
  <c r="T61" i="15"/>
  <c r="Q61" i="15"/>
  <c r="N61" i="15"/>
  <c r="Z61" i="15" s="1"/>
  <c r="W60" i="15"/>
  <c r="T60" i="15"/>
  <c r="Q60" i="15"/>
  <c r="N60" i="15"/>
  <c r="Z60" i="15" s="1"/>
  <c r="W59" i="15"/>
  <c r="T59" i="15"/>
  <c r="Q59" i="15"/>
  <c r="N59" i="15"/>
  <c r="Z59" i="15" s="1"/>
  <c r="W58" i="15"/>
  <c r="T58" i="15"/>
  <c r="Q58" i="15"/>
  <c r="N58" i="15"/>
  <c r="Z58" i="15" s="1"/>
  <c r="W57" i="15"/>
  <c r="T57" i="15"/>
  <c r="Q57" i="15"/>
  <c r="N57" i="15"/>
  <c r="Z57" i="15" s="1"/>
  <c r="W56" i="15"/>
  <c r="T56" i="15"/>
  <c r="Q56" i="15"/>
  <c r="N56" i="15"/>
  <c r="Z56" i="15" s="1"/>
  <c r="W55" i="15"/>
  <c r="T55" i="15"/>
  <c r="Q55" i="15"/>
  <c r="N55" i="15"/>
  <c r="Z55" i="15" s="1"/>
  <c r="W54" i="15"/>
  <c r="T54" i="15"/>
  <c r="Q54" i="15"/>
  <c r="N54" i="15"/>
  <c r="Z54" i="15" s="1"/>
  <c r="W53" i="15"/>
  <c r="T53" i="15"/>
  <c r="Q53" i="15"/>
  <c r="N53" i="15"/>
  <c r="Z53" i="15" s="1"/>
  <c r="W52" i="15"/>
  <c r="T52" i="15"/>
  <c r="Q52" i="15"/>
  <c r="N52" i="15"/>
  <c r="Z52" i="15" s="1"/>
  <c r="W51" i="15"/>
  <c r="T51" i="15"/>
  <c r="Q51" i="15"/>
  <c r="N51" i="15"/>
  <c r="Z51" i="15" s="1"/>
  <c r="W50" i="15"/>
  <c r="T50" i="15"/>
  <c r="Q50" i="15"/>
  <c r="N50" i="15"/>
  <c r="Z50" i="15" s="1"/>
  <c r="W49" i="15"/>
  <c r="T49" i="15"/>
  <c r="Q49" i="15"/>
  <c r="N49" i="15"/>
  <c r="Z49" i="15" s="1"/>
  <c r="W48" i="15"/>
  <c r="T48" i="15"/>
  <c r="Q48" i="15"/>
  <c r="N48" i="15"/>
  <c r="Z48" i="15" s="1"/>
  <c r="W47" i="15"/>
  <c r="T47" i="15"/>
  <c r="Q47" i="15"/>
  <c r="N47" i="15"/>
  <c r="Z47" i="15" s="1"/>
  <c r="W46" i="15"/>
  <c r="T46" i="15"/>
  <c r="Q46" i="15"/>
  <c r="N46" i="15"/>
  <c r="Z46" i="15" s="1"/>
  <c r="W45" i="15"/>
  <c r="T45" i="15"/>
  <c r="Q45" i="15"/>
  <c r="N45" i="15"/>
  <c r="Z45" i="15" s="1"/>
  <c r="W44" i="15"/>
  <c r="T44" i="15"/>
  <c r="Q44" i="15"/>
  <c r="N44" i="15"/>
  <c r="Z44" i="15" s="1"/>
  <c r="W43" i="15"/>
  <c r="T43" i="15"/>
  <c r="Q43" i="15"/>
  <c r="N43" i="15"/>
  <c r="Z43" i="15" s="1"/>
  <c r="W42" i="15"/>
  <c r="T42" i="15"/>
  <c r="Q42" i="15"/>
  <c r="N42" i="15"/>
  <c r="Z42" i="15" s="1"/>
  <c r="W41" i="15"/>
  <c r="T41" i="15"/>
  <c r="Q41" i="15"/>
  <c r="N41" i="15"/>
  <c r="Z41" i="15" s="1"/>
  <c r="W40" i="15"/>
  <c r="T40" i="15"/>
  <c r="Q40" i="15"/>
  <c r="N40" i="15"/>
  <c r="Z40" i="15" s="1"/>
  <c r="W39" i="15"/>
  <c r="T39" i="15"/>
  <c r="Q39" i="15"/>
  <c r="N39" i="15"/>
  <c r="Z39" i="15" s="1"/>
  <c r="W38" i="15"/>
  <c r="T38" i="15"/>
  <c r="Q38" i="15"/>
  <c r="N38" i="15"/>
  <c r="Z38" i="15" s="1"/>
  <c r="W37" i="15"/>
  <c r="T37" i="15"/>
  <c r="Q37" i="15"/>
  <c r="N37" i="15"/>
  <c r="Z37" i="15" s="1"/>
  <c r="W36" i="15"/>
  <c r="T36" i="15"/>
  <c r="Q36" i="15"/>
  <c r="N36" i="15"/>
  <c r="Z36" i="15" s="1"/>
  <c r="W35" i="15"/>
  <c r="T35" i="15"/>
  <c r="Q35" i="15"/>
  <c r="N35" i="15"/>
  <c r="Z35" i="15" s="1"/>
  <c r="W34" i="15"/>
  <c r="T34" i="15"/>
  <c r="Q34" i="15"/>
  <c r="N34" i="15"/>
  <c r="Z34" i="15" s="1"/>
  <c r="W33" i="15"/>
  <c r="T33" i="15"/>
  <c r="Q33" i="15"/>
  <c r="N33" i="15"/>
  <c r="Z33" i="15" s="1"/>
  <c r="W32" i="15"/>
  <c r="T32" i="15"/>
  <c r="Q32" i="15"/>
  <c r="N32" i="15"/>
  <c r="Z32" i="15" s="1"/>
  <c r="W31" i="15"/>
  <c r="T31" i="15"/>
  <c r="Q31" i="15"/>
  <c r="N31" i="15"/>
  <c r="Z31" i="15" s="1"/>
  <c r="W30" i="15"/>
  <c r="T30" i="15"/>
  <c r="Q30" i="15"/>
  <c r="N30" i="15"/>
  <c r="Z30" i="15" s="1"/>
  <c r="W29" i="15"/>
  <c r="T29" i="15"/>
  <c r="Q29" i="15"/>
  <c r="N29" i="15"/>
  <c r="Z29" i="15" s="1"/>
  <c r="W28" i="15"/>
  <c r="T28" i="15"/>
  <c r="Q28" i="15"/>
  <c r="N28" i="15"/>
  <c r="Z28" i="15" s="1"/>
  <c r="W27" i="15"/>
  <c r="T27" i="15"/>
  <c r="Q27" i="15"/>
  <c r="N27" i="15"/>
  <c r="Z27" i="15" s="1"/>
  <c r="W26" i="15"/>
  <c r="T26" i="15"/>
  <c r="Q26" i="15"/>
  <c r="N26" i="15"/>
  <c r="Z26" i="15" s="1"/>
  <c r="W25" i="15"/>
  <c r="T25" i="15"/>
  <c r="Q25" i="15"/>
  <c r="N25" i="15"/>
  <c r="Z25" i="15" s="1"/>
  <c r="W24" i="15"/>
  <c r="T24" i="15"/>
  <c r="Q24" i="15"/>
  <c r="N24" i="15"/>
  <c r="Z24" i="15" s="1"/>
  <c r="W23" i="15"/>
  <c r="T23" i="15"/>
  <c r="Q23" i="15"/>
  <c r="N23" i="15"/>
  <c r="Z23" i="15" s="1"/>
  <c r="W22" i="15"/>
  <c r="T22" i="15"/>
  <c r="Q22" i="15"/>
  <c r="N22" i="15"/>
  <c r="Z22" i="15" s="1"/>
  <c r="W21" i="15"/>
  <c r="T21" i="15"/>
  <c r="Q21" i="15"/>
  <c r="N21" i="15"/>
  <c r="Z21" i="15" s="1"/>
  <c r="W20" i="15"/>
  <c r="T20" i="15"/>
  <c r="Q20" i="15"/>
  <c r="N20" i="15"/>
  <c r="Z20" i="15" s="1"/>
  <c r="W19" i="15"/>
  <c r="T19" i="15"/>
  <c r="Q19" i="15"/>
  <c r="N19" i="15"/>
  <c r="Z19" i="15" s="1"/>
  <c r="W18" i="15"/>
  <c r="T18" i="15"/>
  <c r="Q18" i="15"/>
  <c r="N18" i="15"/>
  <c r="Z18" i="15" s="1"/>
  <c r="W17" i="15"/>
  <c r="T17" i="15"/>
  <c r="Q17" i="15"/>
  <c r="N17" i="15"/>
  <c r="Z17" i="15" s="1"/>
  <c r="W16" i="15"/>
  <c r="T16" i="15"/>
  <c r="Q16" i="15"/>
  <c r="N16" i="15"/>
  <c r="Z16" i="15" s="1"/>
  <c r="W15" i="15"/>
  <c r="T15" i="15"/>
  <c r="Q15" i="15"/>
  <c r="N15" i="15"/>
  <c r="Z15" i="15" s="1"/>
  <c r="W14" i="15"/>
  <c r="T14" i="15"/>
  <c r="Q14" i="15"/>
  <c r="N14" i="15"/>
  <c r="Z14" i="15" s="1"/>
  <c r="W13" i="15"/>
  <c r="T13" i="15"/>
  <c r="Q13" i="15"/>
  <c r="N13" i="15"/>
  <c r="Z13" i="15" s="1"/>
  <c r="W12" i="15"/>
  <c r="T12" i="15"/>
  <c r="Q12" i="15"/>
  <c r="N12" i="15"/>
  <c r="Z12" i="15" s="1"/>
  <c r="E93" i="9"/>
  <c r="G93" i="9" s="1"/>
  <c r="V145" i="10"/>
  <c r="S145" i="10"/>
  <c r="P145" i="10"/>
  <c r="M145" i="10"/>
  <c r="V138" i="10"/>
  <c r="S138" i="10"/>
  <c r="P138" i="10"/>
  <c r="M138" i="10"/>
  <c r="V137" i="10"/>
  <c r="S137" i="10"/>
  <c r="P137" i="10"/>
  <c r="M137" i="10"/>
  <c r="E117" i="9"/>
  <c r="E116" i="9"/>
  <c r="E115" i="9"/>
  <c r="E114" i="9"/>
  <c r="E113" i="9"/>
  <c r="E112" i="9"/>
  <c r="E111" i="9"/>
  <c r="E110" i="9"/>
  <c r="E109" i="9"/>
  <c r="E108" i="9"/>
  <c r="V144" i="10"/>
  <c r="S144" i="10"/>
  <c r="P144" i="10"/>
  <c r="M144" i="10"/>
  <c r="V143" i="10"/>
  <c r="S143" i="10"/>
  <c r="P143" i="10"/>
  <c r="M143" i="10"/>
  <c r="E143" i="10"/>
  <c r="V142" i="10"/>
  <c r="S142" i="10"/>
  <c r="P142" i="10"/>
  <c r="M142" i="10"/>
  <c r="B8" i="10"/>
  <c r="V141" i="10"/>
  <c r="S141" i="10"/>
  <c r="P141" i="10"/>
  <c r="M141" i="10"/>
  <c r="V140" i="10"/>
  <c r="V139" i="10"/>
  <c r="V136" i="10"/>
  <c r="V135" i="10"/>
  <c r="V134" i="10"/>
  <c r="S140" i="10"/>
  <c r="S139" i="10"/>
  <c r="S136" i="10"/>
  <c r="S135" i="10"/>
  <c r="S134" i="10"/>
  <c r="P140" i="10"/>
  <c r="P139" i="10"/>
  <c r="P136" i="10"/>
  <c r="P135" i="10"/>
  <c r="P134" i="10"/>
  <c r="M140" i="10"/>
  <c r="M139" i="10"/>
  <c r="M136" i="10"/>
  <c r="M135" i="10"/>
  <c r="M134" i="10"/>
  <c r="E94" i="9"/>
  <c r="G94" i="9" s="1"/>
  <c r="E92" i="9"/>
  <c r="G92" i="9" s="1"/>
  <c r="E91" i="9"/>
  <c r="E90" i="9"/>
  <c r="G90" i="9" s="1"/>
  <c r="E89" i="9"/>
  <c r="E88" i="9"/>
  <c r="G88" i="9" s="1"/>
  <c r="E87" i="9"/>
  <c r="G87" i="9" s="1"/>
  <c r="E86" i="9"/>
  <c r="E85" i="9"/>
  <c r="G85" i="9" s="1"/>
  <c r="E84" i="9"/>
  <c r="E83" i="9"/>
  <c r="G83" i="9" s="1"/>
  <c r="E82" i="9"/>
  <c r="E81" i="9"/>
  <c r="G81" i="9" s="1"/>
  <c r="E80" i="9"/>
  <c r="E79" i="9"/>
  <c r="G79" i="9" s="1"/>
  <c r="E78" i="9"/>
  <c r="E77" i="9"/>
  <c r="G77" i="9" s="1"/>
  <c r="E76" i="9"/>
  <c r="G76" i="9" s="1"/>
  <c r="E75" i="9"/>
  <c r="E74" i="9"/>
  <c r="G74" i="9" s="1"/>
  <c r="E73" i="9"/>
  <c r="E72" i="9"/>
  <c r="G72" i="9" s="1"/>
  <c r="E71" i="9"/>
  <c r="E70" i="9"/>
  <c r="G70" i="9" s="1"/>
  <c r="E69" i="9"/>
  <c r="E68" i="9"/>
  <c r="G68" i="9" s="1"/>
  <c r="E67" i="9"/>
  <c r="E66" i="9"/>
  <c r="E65" i="9"/>
  <c r="G65" i="9" s="1"/>
  <c r="E64" i="9"/>
  <c r="E63" i="9"/>
  <c r="E62" i="9"/>
  <c r="G62" i="9" s="1"/>
  <c r="E61" i="9"/>
  <c r="E60" i="9"/>
  <c r="G60" i="9" s="1"/>
  <c r="E59" i="9"/>
  <c r="E58" i="9"/>
  <c r="G58" i="9" s="1"/>
  <c r="E57" i="9"/>
  <c r="E56" i="9"/>
  <c r="G56" i="9" s="1"/>
  <c r="E55" i="9"/>
  <c r="E54" i="9"/>
  <c r="G54" i="9" s="1"/>
  <c r="E53" i="9"/>
  <c r="G53" i="9" s="1"/>
  <c r="E52" i="9"/>
  <c r="E51" i="9"/>
  <c r="G51" i="9" s="1"/>
  <c r="E50" i="9"/>
  <c r="E49" i="9"/>
  <c r="G49" i="9" s="1"/>
  <c r="E48" i="9"/>
  <c r="E47" i="9"/>
  <c r="G47" i="9" s="1"/>
  <c r="E46" i="9"/>
  <c r="E45" i="9"/>
  <c r="E44" i="9"/>
  <c r="G44" i="9" s="1"/>
  <c r="E43" i="9"/>
  <c r="E42" i="9"/>
  <c r="G42" i="9" s="1"/>
  <c r="E41" i="9"/>
  <c r="G41" i="9" s="1"/>
  <c r="E40" i="9"/>
  <c r="E39" i="9"/>
  <c r="G39" i="9" s="1"/>
  <c r="E38" i="9"/>
  <c r="E37" i="9"/>
  <c r="G37" i="9" s="1"/>
  <c r="E36" i="9"/>
  <c r="E35" i="9"/>
  <c r="G35" i="9" s="1"/>
  <c r="E34" i="9"/>
  <c r="G34" i="9" s="1"/>
  <c r="E33" i="9"/>
  <c r="E32" i="9"/>
  <c r="E31" i="9"/>
  <c r="G31" i="9" s="1"/>
  <c r="E30" i="9"/>
  <c r="E29" i="9"/>
  <c r="G29" i="9" s="1"/>
  <c r="E28" i="9"/>
  <c r="E27" i="9"/>
  <c r="G27" i="9" s="1"/>
  <c r="E26" i="9"/>
  <c r="G26" i="9" s="1"/>
  <c r="E25" i="9"/>
  <c r="E24" i="9"/>
  <c r="G24" i="9" s="1"/>
  <c r="E11" i="9"/>
  <c r="I144" i="21" l="1"/>
  <c r="G144" i="21"/>
  <c r="H144" i="21" s="1"/>
  <c r="J144" i="21" s="1"/>
  <c r="I140" i="21"/>
  <c r="G140" i="21"/>
  <c r="H140" i="21" s="1"/>
  <c r="J140" i="21" s="1"/>
  <c r="I138" i="21"/>
  <c r="G138" i="21"/>
  <c r="H138" i="21" s="1"/>
  <c r="J138" i="21" s="1"/>
  <c r="I136" i="21"/>
  <c r="G136" i="21"/>
  <c r="H136" i="21" s="1"/>
  <c r="H133" i="21"/>
  <c r="I133" i="21"/>
  <c r="G133" i="21"/>
  <c r="G143" i="21"/>
  <c r="H143" i="21" s="1"/>
  <c r="J143" i="21" s="1"/>
  <c r="I143" i="21"/>
  <c r="I141" i="21"/>
  <c r="G141" i="21"/>
  <c r="H141" i="21" s="1"/>
  <c r="I139" i="21"/>
  <c r="G139" i="21"/>
  <c r="H139" i="21" s="1"/>
  <c r="I137" i="21"/>
  <c r="G137" i="21"/>
  <c r="H137" i="21" s="1"/>
  <c r="I135" i="21"/>
  <c r="G135" i="21"/>
  <c r="H135" i="21" s="1"/>
  <c r="V43" i="19"/>
  <c r="X43" i="19" s="1"/>
  <c r="P43" i="19"/>
  <c r="R43" i="19" s="1"/>
  <c r="Y43" i="19"/>
  <c r="AA43" i="19" s="1"/>
  <c r="M43" i="19"/>
  <c r="O43" i="19" s="1"/>
  <c r="L43" i="19"/>
  <c r="S43" i="19"/>
  <c r="U43" i="19" s="1"/>
  <c r="I45" i="19"/>
  <c r="J44" i="19"/>
  <c r="Y47" i="20"/>
  <c r="AA47" i="20" s="1"/>
  <c r="S47" i="20"/>
  <c r="U47" i="20" s="1"/>
  <c r="M47" i="20"/>
  <c r="O47" i="20" s="1"/>
  <c r="V47" i="20"/>
  <c r="X47" i="20" s="1"/>
  <c r="P47" i="20"/>
  <c r="R47" i="20" s="1"/>
  <c r="L47" i="20"/>
  <c r="I49" i="20"/>
  <c r="J48" i="20"/>
  <c r="G28" i="9"/>
  <c r="H28" i="9" s="1"/>
  <c r="G30" i="9"/>
  <c r="H30" i="9" s="1"/>
  <c r="G32" i="9"/>
  <c r="H32" i="9" s="1"/>
  <c r="G36" i="9"/>
  <c r="H36" i="9" s="1"/>
  <c r="G38" i="9"/>
  <c r="H38" i="9" s="1"/>
  <c r="G40" i="9"/>
  <c r="H40" i="9" s="1"/>
  <c r="G46" i="9"/>
  <c r="H46" i="9" s="1"/>
  <c r="G48" i="9"/>
  <c r="H48" i="9" s="1"/>
  <c r="G50" i="9"/>
  <c r="H50" i="9" s="1"/>
  <c r="G52" i="9"/>
  <c r="H52" i="9" s="1"/>
  <c r="G64" i="9"/>
  <c r="H64" i="9" s="1"/>
  <c r="G66" i="9"/>
  <c r="H66" i="9" s="1"/>
  <c r="G78" i="9"/>
  <c r="H78" i="9" s="1"/>
  <c r="G80" i="9"/>
  <c r="H80" i="9" s="1"/>
  <c r="G82" i="9"/>
  <c r="H82" i="9" s="1"/>
  <c r="G84" i="9"/>
  <c r="H84" i="9" s="1"/>
  <c r="G86" i="9"/>
  <c r="H86" i="9" s="1"/>
  <c r="G109" i="9"/>
  <c r="H109" i="9" s="1"/>
  <c r="G111" i="9"/>
  <c r="H111" i="9" s="1"/>
  <c r="G113" i="9"/>
  <c r="H113" i="9" s="1"/>
  <c r="G115" i="9"/>
  <c r="H115" i="9" s="1"/>
  <c r="G117" i="9"/>
  <c r="H117" i="9" s="1"/>
  <c r="G23" i="9"/>
  <c r="H23" i="9" s="1"/>
  <c r="G19" i="9"/>
  <c r="H19" i="9" s="1"/>
  <c r="G15" i="9"/>
  <c r="H15" i="9" s="1"/>
  <c r="G11" i="9"/>
  <c r="H11" i="9" s="1"/>
  <c r="G25" i="9"/>
  <c r="H25" i="9" s="1"/>
  <c r="G33" i="9"/>
  <c r="H33" i="9" s="1"/>
  <c r="G43" i="9"/>
  <c r="H43" i="9" s="1"/>
  <c r="G45" i="9"/>
  <c r="H45" i="9" s="1"/>
  <c r="G55" i="9"/>
  <c r="H55" i="9" s="1"/>
  <c r="G57" i="9"/>
  <c r="H57" i="9" s="1"/>
  <c r="G59" i="9"/>
  <c r="H59" i="9" s="1"/>
  <c r="G61" i="9"/>
  <c r="H61" i="9" s="1"/>
  <c r="G63" i="9"/>
  <c r="H63" i="9" s="1"/>
  <c r="G67" i="9"/>
  <c r="H67" i="9" s="1"/>
  <c r="G69" i="9"/>
  <c r="H69" i="9" s="1"/>
  <c r="G71" i="9"/>
  <c r="H71" i="9" s="1"/>
  <c r="G73" i="9"/>
  <c r="H73" i="9" s="1"/>
  <c r="G75" i="9"/>
  <c r="H75" i="9" s="1"/>
  <c r="G89" i="9"/>
  <c r="H89" i="9" s="1"/>
  <c r="G91" i="9"/>
  <c r="H91" i="9" s="1"/>
  <c r="G108" i="9"/>
  <c r="H108" i="9" s="1"/>
  <c r="G110" i="9"/>
  <c r="H110" i="9" s="1"/>
  <c r="G112" i="9"/>
  <c r="H112" i="9" s="1"/>
  <c r="G114" i="9"/>
  <c r="H114" i="9" s="1"/>
  <c r="G116" i="9"/>
  <c r="H116" i="9" s="1"/>
  <c r="G22" i="9"/>
  <c r="H22" i="9" s="1"/>
  <c r="G18" i="9"/>
  <c r="H18" i="9" s="1"/>
  <c r="G14" i="9"/>
  <c r="H14" i="9" s="1"/>
  <c r="C144" i="15"/>
  <c r="E144" i="15" s="1"/>
  <c r="I144" i="15" s="1"/>
  <c r="C136" i="15"/>
  <c r="E136" i="15" s="1"/>
  <c r="G136" i="15" s="1"/>
  <c r="C133" i="15"/>
  <c r="C143" i="15"/>
  <c r="E143" i="15" s="1"/>
  <c r="I143" i="15" s="1"/>
  <c r="C139" i="15"/>
  <c r="Y30" i="17"/>
  <c r="AA30" i="17" s="1"/>
  <c r="S30" i="17"/>
  <c r="U30" i="17" s="1"/>
  <c r="M30" i="17"/>
  <c r="O30" i="17" s="1"/>
  <c r="V30" i="17"/>
  <c r="X30" i="17" s="1"/>
  <c r="P30" i="17"/>
  <c r="R30" i="17" s="1"/>
  <c r="L30" i="17"/>
  <c r="I32" i="17"/>
  <c r="J31" i="17"/>
  <c r="Y30" i="16"/>
  <c r="AA30" i="16" s="1"/>
  <c r="S30" i="16"/>
  <c r="U30" i="16" s="1"/>
  <c r="M30" i="16"/>
  <c r="O30" i="16" s="1"/>
  <c r="V30" i="16"/>
  <c r="X30" i="16" s="1"/>
  <c r="P30" i="16"/>
  <c r="R30" i="16" s="1"/>
  <c r="L30" i="16"/>
  <c r="I32" i="16"/>
  <c r="J31" i="16"/>
  <c r="H49" i="10"/>
  <c r="H25" i="10"/>
  <c r="H40" i="10"/>
  <c r="H60" i="10"/>
  <c r="H54" i="9"/>
  <c r="H52" i="10"/>
  <c r="E145" i="10"/>
  <c r="H53" i="10"/>
  <c r="G41" i="10"/>
  <c r="H41" i="10" s="1"/>
  <c r="H65" i="10"/>
  <c r="H13" i="10"/>
  <c r="H57" i="10"/>
  <c r="G143" i="15"/>
  <c r="H143" i="15" s="1"/>
  <c r="G144" i="15"/>
  <c r="H144" i="15" s="1"/>
  <c r="G142" i="15"/>
  <c r="H142" i="15" s="1"/>
  <c r="I142" i="15"/>
  <c r="E137" i="10"/>
  <c r="G137" i="10" s="1"/>
  <c r="H137" i="10" s="1"/>
  <c r="H92" i="10"/>
  <c r="H85" i="10"/>
  <c r="H27" i="9"/>
  <c r="H117" i="10"/>
  <c r="H30" i="10"/>
  <c r="H17" i="10"/>
  <c r="H35" i="10"/>
  <c r="H37" i="10"/>
  <c r="H93" i="10"/>
  <c r="H63" i="10"/>
  <c r="H76" i="10"/>
  <c r="H44" i="10"/>
  <c r="H67" i="10"/>
  <c r="E142" i="10"/>
  <c r="G142" i="10" s="1"/>
  <c r="H142" i="10" s="1"/>
  <c r="C141" i="15"/>
  <c r="E141" i="15" s="1"/>
  <c r="I141" i="15" s="1"/>
  <c r="E138" i="10"/>
  <c r="G138" i="10" s="1"/>
  <c r="H138" i="10" s="1"/>
  <c r="C137" i="15"/>
  <c r="E137" i="15" s="1"/>
  <c r="E141" i="10"/>
  <c r="G141" i="10" s="1"/>
  <c r="H141" i="10" s="1"/>
  <c r="C140" i="15"/>
  <c r="E140" i="15" s="1"/>
  <c r="E136" i="10"/>
  <c r="G136" i="10" s="1"/>
  <c r="H136" i="10" s="1"/>
  <c r="C135" i="15"/>
  <c r="E135" i="15" s="1"/>
  <c r="G135" i="15" s="1"/>
  <c r="E140" i="10"/>
  <c r="G140" i="10" s="1"/>
  <c r="H140" i="10" s="1"/>
  <c r="E144" i="10"/>
  <c r="G144" i="10" s="1"/>
  <c r="H144" i="10" s="1"/>
  <c r="E139" i="10"/>
  <c r="G139" i="10" s="1"/>
  <c r="H139" i="10" s="1"/>
  <c r="C138" i="15"/>
  <c r="E138" i="15" s="1"/>
  <c r="E135" i="10"/>
  <c r="G135" i="10" s="1"/>
  <c r="H135" i="10" s="1"/>
  <c r="C134" i="15"/>
  <c r="E134" i="15" s="1"/>
  <c r="G134" i="15" s="1"/>
  <c r="H34" i="9"/>
  <c r="H79" i="9"/>
  <c r="H81" i="9"/>
  <c r="H83" i="9"/>
  <c r="H85" i="9"/>
  <c r="H87" i="9"/>
  <c r="H93" i="9"/>
  <c r="H13" i="9"/>
  <c r="H16" i="9"/>
  <c r="H20" i="9"/>
  <c r="E134" i="10"/>
  <c r="G134" i="10" s="1"/>
  <c r="H134" i="10" s="1"/>
  <c r="G46" i="15"/>
  <c r="H46" i="15" s="1"/>
  <c r="I46" i="15"/>
  <c r="E28" i="15"/>
  <c r="G28" i="15" s="1"/>
  <c r="H28" i="15" s="1"/>
  <c r="E116" i="15"/>
  <c r="G116" i="15" s="1"/>
  <c r="H116" i="15" s="1"/>
  <c r="E88" i="15"/>
  <c r="G88" i="15" s="1"/>
  <c r="H88" i="15" s="1"/>
  <c r="E80" i="15"/>
  <c r="G80" i="15" s="1"/>
  <c r="H80" i="15" s="1"/>
  <c r="E72" i="15"/>
  <c r="I72" i="15" s="1"/>
  <c r="E56" i="15"/>
  <c r="G56" i="15" s="1"/>
  <c r="H56" i="15" s="1"/>
  <c r="E48" i="15"/>
  <c r="G48" i="15" s="1"/>
  <c r="H48" i="15" s="1"/>
  <c r="E40" i="15"/>
  <c r="G40" i="15" s="1"/>
  <c r="H40" i="15" s="1"/>
  <c r="E24" i="15"/>
  <c r="G24" i="15" s="1"/>
  <c r="H24" i="15" s="1"/>
  <c r="E16" i="15"/>
  <c r="G16" i="15" s="1"/>
  <c r="H16" i="15" s="1"/>
  <c r="E60" i="15"/>
  <c r="I60" i="15" s="1"/>
  <c r="E52" i="15"/>
  <c r="G52" i="15" s="1"/>
  <c r="H52" i="15" s="1"/>
  <c r="E44" i="15"/>
  <c r="I44" i="15" s="1"/>
  <c r="E36" i="15"/>
  <c r="I36" i="15" s="1"/>
  <c r="E20" i="15"/>
  <c r="I20" i="15" s="1"/>
  <c r="G58" i="15"/>
  <c r="H58" i="15" s="1"/>
  <c r="I58" i="15"/>
  <c r="E118" i="15"/>
  <c r="I118" i="15" s="1"/>
  <c r="E110" i="15"/>
  <c r="I110" i="15" s="1"/>
  <c r="E90" i="15"/>
  <c r="I90" i="15" s="1"/>
  <c r="E82" i="15"/>
  <c r="G82" i="15" s="1"/>
  <c r="E74" i="15"/>
  <c r="I74" i="15" s="1"/>
  <c r="E66" i="15"/>
  <c r="G66" i="15" s="1"/>
  <c r="H66" i="15" s="1"/>
  <c r="E41" i="15"/>
  <c r="G41" i="15" s="1"/>
  <c r="H41" i="15" s="1"/>
  <c r="E86" i="15"/>
  <c r="I86" i="15" s="1"/>
  <c r="E78" i="15"/>
  <c r="G78" i="15" s="1"/>
  <c r="E54" i="15"/>
  <c r="G54" i="15" s="1"/>
  <c r="H54" i="15" s="1"/>
  <c r="E30" i="15"/>
  <c r="G30" i="15" s="1"/>
  <c r="H30" i="15" s="1"/>
  <c r="E14" i="15"/>
  <c r="G14" i="15" s="1"/>
  <c r="H14" i="15" s="1"/>
  <c r="H56" i="9"/>
  <c r="H21" i="9"/>
  <c r="H12" i="10"/>
  <c r="G18" i="10"/>
  <c r="H18" i="10" s="1"/>
  <c r="G50" i="10"/>
  <c r="H50" i="10" s="1"/>
  <c r="G54" i="10"/>
  <c r="H54" i="10" s="1"/>
  <c r="G69" i="10"/>
  <c r="H69" i="10" s="1"/>
  <c r="G111" i="10"/>
  <c r="H111" i="10" s="1"/>
  <c r="H31" i="9"/>
  <c r="H77" i="9"/>
  <c r="I68" i="15"/>
  <c r="G68" i="15"/>
  <c r="H68" i="15" s="1"/>
  <c r="H72" i="10"/>
  <c r="H115" i="10"/>
  <c r="E118" i="9"/>
  <c r="H29" i="9"/>
  <c r="H60" i="9"/>
  <c r="I22" i="15"/>
  <c r="G22" i="15"/>
  <c r="H22" i="15" s="1"/>
  <c r="H41" i="9"/>
  <c r="H58" i="9"/>
  <c r="E19" i="15"/>
  <c r="G19" i="15" s="1"/>
  <c r="H16" i="10"/>
  <c r="G113" i="10"/>
  <c r="H113" i="10" s="1"/>
  <c r="G90" i="10"/>
  <c r="H90" i="10" s="1"/>
  <c r="G94" i="10"/>
  <c r="H94" i="10" s="1"/>
  <c r="I92" i="15"/>
  <c r="H92" i="15"/>
  <c r="I76" i="15"/>
  <c r="J76" i="15" s="1"/>
  <c r="Y76" i="15" s="1"/>
  <c r="E13" i="15"/>
  <c r="G13" i="15" s="1"/>
  <c r="E15" i="15"/>
  <c r="G15" i="15" s="1"/>
  <c r="H15" i="15" s="1"/>
  <c r="E17" i="15"/>
  <c r="G17" i="15" s="1"/>
  <c r="H17" i="15" s="1"/>
  <c r="E21" i="15"/>
  <c r="G21" i="15" s="1"/>
  <c r="E23" i="15"/>
  <c r="G23" i="15" s="1"/>
  <c r="E25" i="15"/>
  <c r="I25" i="15" s="1"/>
  <c r="E27" i="15"/>
  <c r="I27" i="15" s="1"/>
  <c r="E29" i="15"/>
  <c r="G29" i="15" s="1"/>
  <c r="E31" i="15"/>
  <c r="I31" i="15" s="1"/>
  <c r="E33" i="15"/>
  <c r="I33" i="15" s="1"/>
  <c r="E35" i="15"/>
  <c r="G35" i="15" s="1"/>
  <c r="H35" i="15" s="1"/>
  <c r="E37" i="15"/>
  <c r="G37" i="15" s="1"/>
  <c r="E43" i="15"/>
  <c r="G43" i="15" s="1"/>
  <c r="E45" i="15"/>
  <c r="G45" i="15" s="1"/>
  <c r="H45" i="15" s="1"/>
  <c r="E47" i="15"/>
  <c r="G47" i="15" s="1"/>
  <c r="E49" i="15"/>
  <c r="G49" i="15" s="1"/>
  <c r="H49" i="15" s="1"/>
  <c r="E51" i="15"/>
  <c r="I51" i="15" s="1"/>
  <c r="E53" i="15"/>
  <c r="I53" i="15" s="1"/>
  <c r="E55" i="15"/>
  <c r="G55" i="15" s="1"/>
  <c r="E57" i="15"/>
  <c r="G57" i="15" s="1"/>
  <c r="E59" i="15"/>
  <c r="I59" i="15" s="1"/>
  <c r="E61" i="15"/>
  <c r="G61" i="15" s="1"/>
  <c r="H61" i="15" s="1"/>
  <c r="E63" i="15"/>
  <c r="G63" i="15" s="1"/>
  <c r="H63" i="15" s="1"/>
  <c r="E65" i="15"/>
  <c r="G65" i="15" s="1"/>
  <c r="H65" i="15" s="1"/>
  <c r="E67" i="15"/>
  <c r="G67" i="15" s="1"/>
  <c r="E69" i="15"/>
  <c r="G69" i="15" s="1"/>
  <c r="E71" i="15"/>
  <c r="G71" i="15" s="1"/>
  <c r="H71" i="15" s="1"/>
  <c r="E73" i="15"/>
  <c r="G73" i="15" s="1"/>
  <c r="E75" i="15"/>
  <c r="G75" i="15" s="1"/>
  <c r="H75" i="15" s="1"/>
  <c r="E77" i="15"/>
  <c r="G77" i="15" s="1"/>
  <c r="H77" i="15" s="1"/>
  <c r="E79" i="15"/>
  <c r="G79" i="15" s="1"/>
  <c r="H79" i="15" s="1"/>
  <c r="E81" i="15"/>
  <c r="I81" i="15" s="1"/>
  <c r="E83" i="15"/>
  <c r="G83" i="15" s="1"/>
  <c r="H83" i="15" s="1"/>
  <c r="E85" i="15"/>
  <c r="G85" i="15" s="1"/>
  <c r="E87" i="15"/>
  <c r="G87" i="15" s="1"/>
  <c r="E89" i="15"/>
  <c r="I89" i="15" s="1"/>
  <c r="E91" i="15"/>
  <c r="I91" i="15" s="1"/>
  <c r="E93" i="15"/>
  <c r="I93" i="15" s="1"/>
  <c r="E95" i="15"/>
  <c r="I95" i="15" s="1"/>
  <c r="E109" i="15"/>
  <c r="G109" i="15" s="1"/>
  <c r="H109" i="15" s="1"/>
  <c r="E111" i="15"/>
  <c r="I111" i="15" s="1"/>
  <c r="E113" i="15"/>
  <c r="G113" i="15" s="1"/>
  <c r="H113" i="15" s="1"/>
  <c r="E115" i="15"/>
  <c r="G115" i="15" s="1"/>
  <c r="H115" i="15" s="1"/>
  <c r="E117" i="15"/>
  <c r="I117" i="15" s="1"/>
  <c r="E119" i="15"/>
  <c r="I119" i="15" s="1"/>
  <c r="G114" i="15"/>
  <c r="H114" i="15" s="1"/>
  <c r="J114" i="15" s="1"/>
  <c r="G12" i="15"/>
  <c r="H12" i="15" s="1"/>
  <c r="J12" i="15" s="1"/>
  <c r="H32" i="15"/>
  <c r="I32" i="15"/>
  <c r="G38" i="15"/>
  <c r="H38" i="15" s="1"/>
  <c r="I38" i="15"/>
  <c r="I34" i="15"/>
  <c r="H34" i="15"/>
  <c r="I26" i="15"/>
  <c r="H26" i="15"/>
  <c r="E139" i="15"/>
  <c r="I112" i="15"/>
  <c r="G112" i="15"/>
  <c r="H112" i="15" s="1"/>
  <c r="I94" i="15"/>
  <c r="H94" i="15"/>
  <c r="I39" i="15"/>
  <c r="G39" i="15"/>
  <c r="H39" i="15" s="1"/>
  <c r="I18" i="15"/>
  <c r="G18" i="15"/>
  <c r="H18" i="15" s="1"/>
  <c r="G64" i="15"/>
  <c r="H64" i="15" s="1"/>
  <c r="J64" i="15" s="1"/>
  <c r="Y64" i="15" s="1"/>
  <c r="I108" i="15"/>
  <c r="G108" i="15"/>
  <c r="H108" i="15" s="1"/>
  <c r="G84" i="15"/>
  <c r="H84" i="15" s="1"/>
  <c r="I84" i="15"/>
  <c r="G70" i="15"/>
  <c r="H70" i="15" s="1"/>
  <c r="I70" i="15"/>
  <c r="G50" i="15"/>
  <c r="H50" i="15" s="1"/>
  <c r="I50" i="15"/>
  <c r="G62" i="15"/>
  <c r="H62" i="15" s="1"/>
  <c r="J62" i="15" s="1"/>
  <c r="Y62" i="15" s="1"/>
  <c r="G42" i="15"/>
  <c r="H42" i="15" s="1"/>
  <c r="I42" i="15"/>
  <c r="H58" i="10"/>
  <c r="H46" i="10"/>
  <c r="G77" i="10"/>
  <c r="H77" i="10" s="1"/>
  <c r="G116" i="10"/>
  <c r="H116" i="10" s="1"/>
  <c r="H108" i="10"/>
  <c r="H56" i="10"/>
  <c r="H48" i="10"/>
  <c r="H81" i="10"/>
  <c r="H33" i="10"/>
  <c r="H21" i="10"/>
  <c r="H31" i="10"/>
  <c r="G11" i="10"/>
  <c r="H11" i="10" s="1"/>
  <c r="H19" i="10"/>
  <c r="H23" i="10"/>
  <c r="H27" i="10"/>
  <c r="H38" i="10"/>
  <c r="H42" i="10"/>
  <c r="G61" i="10"/>
  <c r="H61" i="10" s="1"/>
  <c r="H70" i="10"/>
  <c r="H74" i="10"/>
  <c r="H79" i="10"/>
  <c r="H83" i="10"/>
  <c r="H87" i="10"/>
  <c r="G109" i="10"/>
  <c r="H109" i="10" s="1"/>
  <c r="H118" i="10"/>
  <c r="G143" i="10"/>
  <c r="H143" i="10" s="1"/>
  <c r="H94" i="9"/>
  <c r="H17" i="9"/>
  <c r="H12" i="9"/>
  <c r="H26" i="9"/>
  <c r="H35" i="9"/>
  <c r="H39" i="9"/>
  <c r="H44" i="9"/>
  <c r="H49" i="9"/>
  <c r="H53" i="9"/>
  <c r="H65" i="9"/>
  <c r="H70" i="9"/>
  <c r="H74" i="9"/>
  <c r="H90" i="9"/>
  <c r="H24" i="9"/>
  <c r="H37" i="9"/>
  <c r="H42" i="9"/>
  <c r="H47" i="9"/>
  <c r="H51" i="9"/>
  <c r="H62" i="9"/>
  <c r="H68" i="9"/>
  <c r="H72" i="9"/>
  <c r="H76" i="9"/>
  <c r="H88" i="9"/>
  <c r="H92" i="9"/>
  <c r="J137" i="21" l="1"/>
  <c r="V137" i="21" s="1"/>
  <c r="X137" i="21" s="1"/>
  <c r="J139" i="21"/>
  <c r="J141" i="21"/>
  <c r="V141" i="21" s="1"/>
  <c r="X141" i="21" s="1"/>
  <c r="J136" i="21"/>
  <c r="V136" i="21" s="1"/>
  <c r="X136" i="21" s="1"/>
  <c r="J135" i="21"/>
  <c r="P135" i="21" s="1"/>
  <c r="R135" i="21" s="1"/>
  <c r="P141" i="21"/>
  <c r="R141" i="21" s="1"/>
  <c r="M141" i="21"/>
  <c r="O141" i="21" s="1"/>
  <c r="Y135" i="21"/>
  <c r="AA135" i="21" s="1"/>
  <c r="V135" i="21"/>
  <c r="X135" i="21" s="1"/>
  <c r="S135" i="21"/>
  <c r="U135" i="21" s="1"/>
  <c r="L137" i="21"/>
  <c r="P137" i="21"/>
  <c r="R137" i="21" s="1"/>
  <c r="M137" i="21"/>
  <c r="O137" i="21" s="1"/>
  <c r="P139" i="21"/>
  <c r="R139" i="21" s="1"/>
  <c r="Y139" i="21"/>
  <c r="AA139" i="21" s="1"/>
  <c r="M139" i="21"/>
  <c r="O139" i="21" s="1"/>
  <c r="V139" i="21"/>
  <c r="X139" i="21" s="1"/>
  <c r="L139" i="21"/>
  <c r="S139" i="21"/>
  <c r="U139" i="21" s="1"/>
  <c r="P143" i="21"/>
  <c r="R143" i="21" s="1"/>
  <c r="Y143" i="21"/>
  <c r="AA143" i="21" s="1"/>
  <c r="M143" i="21"/>
  <c r="O143" i="21" s="1"/>
  <c r="V143" i="21"/>
  <c r="X143" i="21" s="1"/>
  <c r="L143" i="21"/>
  <c r="S143" i="21"/>
  <c r="U143" i="21" s="1"/>
  <c r="S136" i="21"/>
  <c r="U136" i="21" s="1"/>
  <c r="L136" i="21"/>
  <c r="M136" i="21"/>
  <c r="O136" i="21" s="1"/>
  <c r="S138" i="21"/>
  <c r="U138" i="21" s="1"/>
  <c r="V138" i="21"/>
  <c r="X138" i="21" s="1"/>
  <c r="L138" i="21"/>
  <c r="Y138" i="21"/>
  <c r="AA138" i="21" s="1"/>
  <c r="M138" i="21"/>
  <c r="O138" i="21" s="1"/>
  <c r="P138" i="21"/>
  <c r="R138" i="21" s="1"/>
  <c r="S140" i="21"/>
  <c r="U140" i="21" s="1"/>
  <c r="V140" i="21"/>
  <c r="X140" i="21" s="1"/>
  <c r="L140" i="21"/>
  <c r="Y140" i="21"/>
  <c r="AA140" i="21" s="1"/>
  <c r="M140" i="21"/>
  <c r="O140" i="21" s="1"/>
  <c r="P140" i="21"/>
  <c r="R140" i="21" s="1"/>
  <c r="S144" i="21"/>
  <c r="U144" i="21" s="1"/>
  <c r="V144" i="21"/>
  <c r="X144" i="21" s="1"/>
  <c r="L144" i="21"/>
  <c r="Y144" i="21"/>
  <c r="AA144" i="21" s="1"/>
  <c r="M144" i="21"/>
  <c r="O144" i="21" s="1"/>
  <c r="P144" i="21"/>
  <c r="R144" i="21" s="1"/>
  <c r="J133" i="21"/>
  <c r="V44" i="19"/>
  <c r="X44" i="19" s="1"/>
  <c r="S44" i="19"/>
  <c r="U44" i="19" s="1"/>
  <c r="P44" i="19"/>
  <c r="R44" i="19" s="1"/>
  <c r="Y44" i="19"/>
  <c r="AA44" i="19" s="1"/>
  <c r="M44" i="19"/>
  <c r="O44" i="19" s="1"/>
  <c r="L44" i="19"/>
  <c r="I46" i="19"/>
  <c r="J45" i="19"/>
  <c r="V48" i="20"/>
  <c r="X48" i="20" s="1"/>
  <c r="P48" i="20"/>
  <c r="R48" i="20" s="1"/>
  <c r="L48" i="20"/>
  <c r="Y48" i="20"/>
  <c r="AA48" i="20" s="1"/>
  <c r="S48" i="20"/>
  <c r="U48" i="20" s="1"/>
  <c r="M48" i="20"/>
  <c r="O48" i="20" s="1"/>
  <c r="I50" i="20"/>
  <c r="J49" i="20"/>
  <c r="G145" i="10"/>
  <c r="H145" i="10" s="1"/>
  <c r="I148" i="10" s="1"/>
  <c r="V12" i="15"/>
  <c r="X12" i="15" s="1"/>
  <c r="Y12" i="15"/>
  <c r="H131" i="10"/>
  <c r="I11" i="10" s="1"/>
  <c r="I12" i="10" s="1"/>
  <c r="I13" i="10" s="1"/>
  <c r="G118" i="9"/>
  <c r="H118" i="9" s="1"/>
  <c r="H131" i="9" s="1"/>
  <c r="I11" i="9" s="1"/>
  <c r="L114" i="15"/>
  <c r="Y114" i="15"/>
  <c r="V31" i="17"/>
  <c r="X31" i="17" s="1"/>
  <c r="P31" i="17"/>
  <c r="R31" i="17" s="1"/>
  <c r="L31" i="17"/>
  <c r="Y31" i="17"/>
  <c r="AA31" i="17" s="1"/>
  <c r="S31" i="17"/>
  <c r="U31" i="17" s="1"/>
  <c r="M31" i="17"/>
  <c r="O31" i="17" s="1"/>
  <c r="I33" i="17"/>
  <c r="J32" i="17"/>
  <c r="V31" i="16"/>
  <c r="X31" i="16" s="1"/>
  <c r="P31" i="16"/>
  <c r="R31" i="16" s="1"/>
  <c r="L31" i="16"/>
  <c r="Y31" i="16"/>
  <c r="AA31" i="16" s="1"/>
  <c r="S31" i="16"/>
  <c r="U31" i="16" s="1"/>
  <c r="M31" i="16"/>
  <c r="O31" i="16" s="1"/>
  <c r="I33" i="16"/>
  <c r="J32" i="16"/>
  <c r="J143" i="15"/>
  <c r="Y143" i="15" s="1"/>
  <c r="AA143" i="15" s="1"/>
  <c r="G141" i="15"/>
  <c r="H141" i="15" s="1"/>
  <c r="J141" i="15" s="1"/>
  <c r="L141" i="15" s="1"/>
  <c r="J142" i="15"/>
  <c r="L142" i="15" s="1"/>
  <c r="G138" i="15"/>
  <c r="H138" i="15" s="1"/>
  <c r="I138" i="15"/>
  <c r="G137" i="15"/>
  <c r="H137" i="15" s="1"/>
  <c r="I137" i="15"/>
  <c r="J144" i="15"/>
  <c r="V143" i="15"/>
  <c r="X143" i="15" s="1"/>
  <c r="G139" i="15"/>
  <c r="H139" i="15" s="1"/>
  <c r="I139" i="15"/>
  <c r="G140" i="15"/>
  <c r="H140" i="15" s="1"/>
  <c r="I140" i="15"/>
  <c r="I45" i="15"/>
  <c r="J45" i="15" s="1"/>
  <c r="I66" i="15"/>
  <c r="J66" i="15" s="1"/>
  <c r="G110" i="15"/>
  <c r="H110" i="15" s="1"/>
  <c r="J110" i="15" s="1"/>
  <c r="H135" i="15"/>
  <c r="I135" i="15"/>
  <c r="E133" i="15"/>
  <c r="I61" i="15"/>
  <c r="J61" i="15" s="1"/>
  <c r="I113" i="15"/>
  <c r="J113" i="15" s="1"/>
  <c r="Y113" i="15" s="1"/>
  <c r="G60" i="15"/>
  <c r="H60" i="15" s="1"/>
  <c r="J60" i="15" s="1"/>
  <c r="I48" i="15"/>
  <c r="J48" i="15" s="1"/>
  <c r="I88" i="15"/>
  <c r="J88" i="15" s="1"/>
  <c r="I80" i="15"/>
  <c r="J80" i="15" s="1"/>
  <c r="H47" i="15"/>
  <c r="G31" i="15"/>
  <c r="H31" i="15" s="1"/>
  <c r="J31" i="15" s="1"/>
  <c r="I30" i="15"/>
  <c r="J30" i="15" s="1"/>
  <c r="I24" i="15"/>
  <c r="J24" i="15" s="1"/>
  <c r="G72" i="15"/>
  <c r="H72" i="15" s="1"/>
  <c r="J72" i="15" s="1"/>
  <c r="Y72" i="15" s="1"/>
  <c r="G44" i="15"/>
  <c r="H44" i="15" s="1"/>
  <c r="J44" i="15" s="1"/>
  <c r="Y44" i="15" s="1"/>
  <c r="H134" i="15"/>
  <c r="I41" i="15"/>
  <c r="J41" i="15" s="1"/>
  <c r="H85" i="15"/>
  <c r="I54" i="15"/>
  <c r="J54" i="15" s="1"/>
  <c r="H82" i="15"/>
  <c r="G74" i="15"/>
  <c r="H74" i="15" s="1"/>
  <c r="J74" i="15" s="1"/>
  <c r="I69" i="15"/>
  <c r="H13" i="15"/>
  <c r="I134" i="15"/>
  <c r="G33" i="15"/>
  <c r="H33" i="15" s="1"/>
  <c r="J33" i="15" s="1"/>
  <c r="Y33" i="15" s="1"/>
  <c r="I28" i="15"/>
  <c r="J28" i="15" s="1"/>
  <c r="G118" i="15"/>
  <c r="H118" i="15" s="1"/>
  <c r="J118" i="15" s="1"/>
  <c r="I52" i="15"/>
  <c r="J52" i="15" s="1"/>
  <c r="Y52" i="15" s="1"/>
  <c r="J68" i="15"/>
  <c r="I40" i="15"/>
  <c r="J40" i="15" s="1"/>
  <c r="I71" i="15"/>
  <c r="J71" i="15" s="1"/>
  <c r="Y71" i="15" s="1"/>
  <c r="I79" i="15"/>
  <c r="J79" i="15" s="1"/>
  <c r="I136" i="15"/>
  <c r="I16" i="15"/>
  <c r="J16" i="15" s="1"/>
  <c r="Y16" i="15" s="1"/>
  <c r="I116" i="15"/>
  <c r="J116" i="15" s="1"/>
  <c r="G36" i="15"/>
  <c r="H36" i="15" s="1"/>
  <c r="J36" i="15" s="1"/>
  <c r="H136" i="15"/>
  <c r="J136" i="15" s="1"/>
  <c r="I115" i="15"/>
  <c r="J115" i="15" s="1"/>
  <c r="I17" i="15"/>
  <c r="J17" i="15" s="1"/>
  <c r="Y17" i="15" s="1"/>
  <c r="I14" i="15"/>
  <c r="J14" i="15" s="1"/>
  <c r="J46" i="15"/>
  <c r="I56" i="15"/>
  <c r="J56" i="15" s="1"/>
  <c r="H78" i="15"/>
  <c r="G20" i="15"/>
  <c r="H20" i="15" s="1"/>
  <c r="J20" i="15" s="1"/>
  <c r="Y20" i="15" s="1"/>
  <c r="H73" i="15"/>
  <c r="I82" i="15"/>
  <c r="I78" i="15"/>
  <c r="I19" i="15"/>
  <c r="G90" i="15"/>
  <c r="H90" i="15" s="1"/>
  <c r="J90" i="15" s="1"/>
  <c r="J22" i="15"/>
  <c r="Y22" i="15" s="1"/>
  <c r="J58" i="15"/>
  <c r="Y58" i="15" s="1"/>
  <c r="H19" i="15"/>
  <c r="G86" i="15"/>
  <c r="H86" i="15" s="1"/>
  <c r="J86" i="15" s="1"/>
  <c r="I57" i="15"/>
  <c r="G95" i="15"/>
  <c r="H95" i="15" s="1"/>
  <c r="J95" i="15" s="1"/>
  <c r="Y95" i="15" s="1"/>
  <c r="I63" i="15"/>
  <c r="J63" i="15" s="1"/>
  <c r="Y63" i="15" s="1"/>
  <c r="H148" i="9"/>
  <c r="I49" i="15"/>
  <c r="J49" i="15" s="1"/>
  <c r="Y49" i="15" s="1"/>
  <c r="H21" i="15"/>
  <c r="G117" i="15"/>
  <c r="H117" i="15" s="1"/>
  <c r="J117" i="15" s="1"/>
  <c r="M114" i="15"/>
  <c r="O114" i="15" s="1"/>
  <c r="G53" i="15"/>
  <c r="H53" i="15" s="1"/>
  <c r="J53" i="15" s="1"/>
  <c r="Y53" i="15" s="1"/>
  <c r="I109" i="15"/>
  <c r="J109" i="15" s="1"/>
  <c r="Y109" i="15" s="1"/>
  <c r="G89" i="15"/>
  <c r="H89" i="15" s="1"/>
  <c r="J89" i="15" s="1"/>
  <c r="Y89" i="15" s="1"/>
  <c r="I65" i="15"/>
  <c r="J65" i="15" s="1"/>
  <c r="Y65" i="15" s="1"/>
  <c r="I37" i="15"/>
  <c r="H29" i="15"/>
  <c r="G81" i="15"/>
  <c r="H81" i="15" s="1"/>
  <c r="J81" i="15" s="1"/>
  <c r="Y81" i="15" s="1"/>
  <c r="I77" i="15"/>
  <c r="J77" i="15" s="1"/>
  <c r="Y77" i="15" s="1"/>
  <c r="G25" i="15"/>
  <c r="H25" i="15" s="1"/>
  <c r="J25" i="15" s="1"/>
  <c r="Y25" i="15" s="1"/>
  <c r="I73" i="15"/>
  <c r="I15" i="15"/>
  <c r="J15" i="15" s="1"/>
  <c r="I85" i="15"/>
  <c r="H69" i="15"/>
  <c r="H37" i="15"/>
  <c r="I29" i="15"/>
  <c r="I21" i="15"/>
  <c r="H57" i="15"/>
  <c r="G93" i="15"/>
  <c r="H93" i="15" s="1"/>
  <c r="J93" i="15" s="1"/>
  <c r="J92" i="15"/>
  <c r="H87" i="15"/>
  <c r="I43" i="15"/>
  <c r="G111" i="15"/>
  <c r="H111" i="15" s="1"/>
  <c r="J111" i="15" s="1"/>
  <c r="I83" i="15"/>
  <c r="J83" i="15" s="1"/>
  <c r="Y83" i="15" s="1"/>
  <c r="I67" i="15"/>
  <c r="G51" i="15"/>
  <c r="H51" i="15" s="1"/>
  <c r="J51" i="15" s="1"/>
  <c r="Y51" i="15" s="1"/>
  <c r="I35" i="15"/>
  <c r="J35" i="15" s="1"/>
  <c r="Y35" i="15" s="1"/>
  <c r="I23" i="15"/>
  <c r="G119" i="15"/>
  <c r="H119" i="15" s="1"/>
  <c r="J119" i="15" s="1"/>
  <c r="Y119" i="15" s="1"/>
  <c r="I75" i="15"/>
  <c r="J75" i="15" s="1"/>
  <c r="I55" i="15"/>
  <c r="G91" i="15"/>
  <c r="H91" i="15" s="1"/>
  <c r="J91" i="15" s="1"/>
  <c r="G27" i="15"/>
  <c r="H27" i="15" s="1"/>
  <c r="J27" i="15" s="1"/>
  <c r="G59" i="15"/>
  <c r="H59" i="15" s="1"/>
  <c r="J59" i="15" s="1"/>
  <c r="H67" i="15"/>
  <c r="I47" i="15"/>
  <c r="H43" i="15"/>
  <c r="H23" i="15"/>
  <c r="I13" i="15"/>
  <c r="H55" i="15"/>
  <c r="I87" i="15"/>
  <c r="J34" i="15"/>
  <c r="S114" i="15"/>
  <c r="U114" i="15" s="1"/>
  <c r="P114" i="15"/>
  <c r="R114" i="15" s="1"/>
  <c r="J112" i="15"/>
  <c r="V114" i="15"/>
  <c r="X114" i="15" s="1"/>
  <c r="J26" i="15"/>
  <c r="J70" i="15"/>
  <c r="J108" i="15"/>
  <c r="J18" i="15"/>
  <c r="J39" i="15"/>
  <c r="V76" i="15"/>
  <c r="X76" i="15" s="1"/>
  <c r="S76" i="15"/>
  <c r="U76" i="15" s="1"/>
  <c r="M76" i="15"/>
  <c r="L76" i="15"/>
  <c r="P76" i="15"/>
  <c r="R76" i="15" s="1"/>
  <c r="J38" i="15"/>
  <c r="Y38" i="15" s="1"/>
  <c r="J32" i="15"/>
  <c r="Y32" i="15" s="1"/>
  <c r="V64" i="15"/>
  <c r="X64" i="15" s="1"/>
  <c r="M64" i="15"/>
  <c r="S64" i="15"/>
  <c r="U64" i="15" s="1"/>
  <c r="L64" i="15"/>
  <c r="P64" i="15"/>
  <c r="R64" i="15" s="1"/>
  <c r="M62" i="15"/>
  <c r="P62" i="15"/>
  <c r="R62" i="15" s="1"/>
  <c r="V62" i="15"/>
  <c r="X62" i="15" s="1"/>
  <c r="S62" i="15"/>
  <c r="U62" i="15" s="1"/>
  <c r="L62" i="15"/>
  <c r="J42" i="15"/>
  <c r="Y42" i="15" s="1"/>
  <c r="J50" i="15"/>
  <c r="Y50" i="15" s="1"/>
  <c r="J84" i="15"/>
  <c r="Y84" i="15" s="1"/>
  <c r="J94" i="15"/>
  <c r="Y94" i="15" s="1"/>
  <c r="S12" i="15"/>
  <c r="U12" i="15" s="1"/>
  <c r="M12" i="15"/>
  <c r="P12" i="15"/>
  <c r="R12" i="15" s="1"/>
  <c r="L12" i="15"/>
  <c r="I134" i="9" l="1"/>
  <c r="K94" i="9"/>
  <c r="L135" i="21"/>
  <c r="M135" i="21"/>
  <c r="O135" i="21" s="1"/>
  <c r="L141" i="21"/>
  <c r="Y137" i="21"/>
  <c r="AA137" i="21" s="1"/>
  <c r="S137" i="21"/>
  <c r="U137" i="21" s="1"/>
  <c r="Y141" i="21"/>
  <c r="AA141" i="21" s="1"/>
  <c r="S141" i="21"/>
  <c r="U141" i="21" s="1"/>
  <c r="P136" i="21"/>
  <c r="R136" i="21" s="1"/>
  <c r="Y136" i="21"/>
  <c r="AA136" i="21" s="1"/>
  <c r="Y133" i="21"/>
  <c r="AA133" i="21" s="1"/>
  <c r="M133" i="21"/>
  <c r="O133" i="21" s="1"/>
  <c r="P133" i="21"/>
  <c r="R133" i="21" s="1"/>
  <c r="S133" i="21"/>
  <c r="U133" i="21" s="1"/>
  <c r="V133" i="21"/>
  <c r="X133" i="21" s="1"/>
  <c r="L133" i="21"/>
  <c r="M45" i="19"/>
  <c r="O45" i="19" s="1"/>
  <c r="V45" i="19"/>
  <c r="X45" i="19" s="1"/>
  <c r="L45" i="19"/>
  <c r="S45" i="19"/>
  <c r="U45" i="19" s="1"/>
  <c r="P45" i="19"/>
  <c r="R45" i="19" s="1"/>
  <c r="Y45" i="19"/>
  <c r="AA45" i="19" s="1"/>
  <c r="I47" i="19"/>
  <c r="J46" i="19"/>
  <c r="Y49" i="20"/>
  <c r="AA49" i="20" s="1"/>
  <c r="S49" i="20"/>
  <c r="U49" i="20" s="1"/>
  <c r="M49" i="20"/>
  <c r="O49" i="20" s="1"/>
  <c r="V49" i="20"/>
  <c r="X49" i="20" s="1"/>
  <c r="P49" i="20"/>
  <c r="R49" i="20" s="1"/>
  <c r="L49" i="20"/>
  <c r="I51" i="20"/>
  <c r="J50" i="20"/>
  <c r="K134" i="9"/>
  <c r="Q134" i="9" s="1"/>
  <c r="R134" i="9" s="1"/>
  <c r="I135" i="9"/>
  <c r="I136" i="9" s="1"/>
  <c r="W134" i="9"/>
  <c r="X134" i="9" s="1"/>
  <c r="Z134" i="9"/>
  <c r="AA134" i="9" s="1"/>
  <c r="T134" i="9"/>
  <c r="U134" i="9" s="1"/>
  <c r="N134" i="9"/>
  <c r="O134" i="9" s="1"/>
  <c r="L134" i="9"/>
  <c r="P18" i="15"/>
  <c r="R18" i="15" s="1"/>
  <c r="Y18" i="15"/>
  <c r="M70" i="15"/>
  <c r="O70" i="15" s="1"/>
  <c r="Y70" i="15"/>
  <c r="L34" i="15"/>
  <c r="Y34" i="15"/>
  <c r="S59" i="15"/>
  <c r="U59" i="15" s="1"/>
  <c r="Y59" i="15"/>
  <c r="V15" i="15"/>
  <c r="X15" i="15" s="1"/>
  <c r="Y15" i="15"/>
  <c r="V56" i="15"/>
  <c r="X56" i="15" s="1"/>
  <c r="Y56" i="15"/>
  <c r="S14" i="15"/>
  <c r="U14" i="15" s="1"/>
  <c r="Y14" i="15"/>
  <c r="V36" i="15"/>
  <c r="X36" i="15" s="1"/>
  <c r="Y36" i="15"/>
  <c r="M40" i="15"/>
  <c r="O40" i="15" s="1"/>
  <c r="Y40" i="15"/>
  <c r="V28" i="15"/>
  <c r="X28" i="15" s="1"/>
  <c r="Y28" i="15"/>
  <c r="M30" i="15"/>
  <c r="O30" i="15" s="1"/>
  <c r="Y30" i="15"/>
  <c r="V60" i="15"/>
  <c r="X60" i="15" s="1"/>
  <c r="Y60" i="15"/>
  <c r="L61" i="15"/>
  <c r="Y61" i="15"/>
  <c r="P45" i="15"/>
  <c r="R45" i="15" s="1"/>
  <c r="Y45" i="15"/>
  <c r="S39" i="15"/>
  <c r="U39" i="15" s="1"/>
  <c r="Y39" i="15"/>
  <c r="P26" i="15"/>
  <c r="R26" i="15" s="1"/>
  <c r="Y26" i="15"/>
  <c r="L27" i="15"/>
  <c r="Y27" i="15"/>
  <c r="V46" i="15"/>
  <c r="X46" i="15" s="1"/>
  <c r="Y46" i="15"/>
  <c r="M68" i="15"/>
  <c r="O68" i="15" s="1"/>
  <c r="Y68" i="15"/>
  <c r="L54" i="15"/>
  <c r="Y54" i="15"/>
  <c r="P41" i="15"/>
  <c r="R41" i="15" s="1"/>
  <c r="Y41" i="15"/>
  <c r="V24" i="15"/>
  <c r="X24" i="15" s="1"/>
  <c r="Y24" i="15"/>
  <c r="M31" i="15"/>
  <c r="O31" i="15" s="1"/>
  <c r="Y31" i="15"/>
  <c r="M48" i="15"/>
  <c r="O48" i="15" s="1"/>
  <c r="Y48" i="15"/>
  <c r="L66" i="15"/>
  <c r="Y66" i="15"/>
  <c r="S91" i="15"/>
  <c r="U91" i="15" s="1"/>
  <c r="Y91" i="15"/>
  <c r="P75" i="15"/>
  <c r="R75" i="15" s="1"/>
  <c r="Y75" i="15"/>
  <c r="M92" i="15"/>
  <c r="O92" i="15" s="1"/>
  <c r="Y92" i="15"/>
  <c r="S117" i="15"/>
  <c r="U117" i="15" s="1"/>
  <c r="Y117" i="15"/>
  <c r="V86" i="15"/>
  <c r="X86" i="15" s="1"/>
  <c r="Y86" i="15"/>
  <c r="M90" i="15"/>
  <c r="O90" i="15" s="1"/>
  <c r="Y90" i="15"/>
  <c r="AA90" i="15" s="1"/>
  <c r="L116" i="15"/>
  <c r="Y116" i="15"/>
  <c r="S118" i="15"/>
  <c r="U118" i="15" s="1"/>
  <c r="Y118" i="15"/>
  <c r="V74" i="15"/>
  <c r="X74" i="15" s="1"/>
  <c r="Y74" i="15"/>
  <c r="P80" i="15"/>
  <c r="R80" i="15" s="1"/>
  <c r="Y80" i="15"/>
  <c r="S108" i="15"/>
  <c r="U108" i="15" s="1"/>
  <c r="Y108" i="15"/>
  <c r="S112" i="15"/>
  <c r="U112" i="15" s="1"/>
  <c r="Y112" i="15"/>
  <c r="V111" i="15"/>
  <c r="X111" i="15" s="1"/>
  <c r="Y111" i="15"/>
  <c r="V93" i="15"/>
  <c r="X93" i="15" s="1"/>
  <c r="Y93" i="15"/>
  <c r="M115" i="15"/>
  <c r="O115" i="15" s="1"/>
  <c r="Y115" i="15"/>
  <c r="AA115" i="15" s="1"/>
  <c r="V79" i="15"/>
  <c r="X79" i="15" s="1"/>
  <c r="Y79" i="15"/>
  <c r="P88" i="15"/>
  <c r="R88" i="15" s="1"/>
  <c r="Y88" i="15"/>
  <c r="L110" i="15"/>
  <c r="Y110" i="15"/>
  <c r="AA110" i="15" s="1"/>
  <c r="Y32" i="17"/>
  <c r="AA32" i="17" s="1"/>
  <c r="S32" i="17"/>
  <c r="U32" i="17" s="1"/>
  <c r="M32" i="17"/>
  <c r="O32" i="17" s="1"/>
  <c r="V32" i="17"/>
  <c r="X32" i="17" s="1"/>
  <c r="P32" i="17"/>
  <c r="R32" i="17" s="1"/>
  <c r="L32" i="17"/>
  <c r="I34" i="17"/>
  <c r="J33" i="17"/>
  <c r="P66" i="15"/>
  <c r="R66" i="15" s="1"/>
  <c r="Y32" i="16"/>
  <c r="AA32" i="16" s="1"/>
  <c r="S32" i="16"/>
  <c r="U32" i="16" s="1"/>
  <c r="M32" i="16"/>
  <c r="O32" i="16" s="1"/>
  <c r="V32" i="16"/>
  <c r="X32" i="16" s="1"/>
  <c r="P32" i="16"/>
  <c r="R32" i="16" s="1"/>
  <c r="L32" i="16"/>
  <c r="I34" i="16"/>
  <c r="J33" i="16"/>
  <c r="K120" i="10"/>
  <c r="K121" i="10"/>
  <c r="K122" i="10"/>
  <c r="K123" i="10"/>
  <c r="K124" i="10"/>
  <c r="K125" i="10"/>
  <c r="K126" i="10"/>
  <c r="K127" i="10"/>
  <c r="K128" i="10"/>
  <c r="K129" i="10"/>
  <c r="K130" i="10"/>
  <c r="K119" i="10"/>
  <c r="K120" i="9"/>
  <c r="K122" i="9"/>
  <c r="K123" i="9"/>
  <c r="K124" i="9"/>
  <c r="K126" i="9"/>
  <c r="K128" i="9"/>
  <c r="K129" i="9"/>
  <c r="K130" i="9"/>
  <c r="K119" i="9"/>
  <c r="K121" i="9"/>
  <c r="K125" i="9"/>
  <c r="K127" i="9"/>
  <c r="I14" i="10"/>
  <c r="I15" i="10" s="1"/>
  <c r="I16" i="10" s="1"/>
  <c r="I17" i="10" s="1"/>
  <c r="I18" i="10" s="1"/>
  <c r="I19" i="10" s="1"/>
  <c r="I20" i="10" s="1"/>
  <c r="I21" i="10" s="1"/>
  <c r="I22" i="10" s="1"/>
  <c r="I23" i="10" s="1"/>
  <c r="I24" i="10" s="1"/>
  <c r="I25" i="10" s="1"/>
  <c r="I26" i="10" s="1"/>
  <c r="I27" i="10" s="1"/>
  <c r="I28" i="10" s="1"/>
  <c r="I29" i="10" s="1"/>
  <c r="I30" i="10" s="1"/>
  <c r="I31" i="10" s="1"/>
  <c r="I32" i="10" s="1"/>
  <c r="I33" i="10" s="1"/>
  <c r="I34" i="10" s="1"/>
  <c r="I35" i="10" s="1"/>
  <c r="I36" i="10" s="1"/>
  <c r="I37" i="10" s="1"/>
  <c r="I38" i="10" s="1"/>
  <c r="I39" i="10" s="1"/>
  <c r="I40" i="10" s="1"/>
  <c r="I41" i="10" s="1"/>
  <c r="I42" i="10" s="1"/>
  <c r="I43" i="10" s="1"/>
  <c r="I44" i="10" s="1"/>
  <c r="I45" i="10" s="1"/>
  <c r="I46" i="10" s="1"/>
  <c r="I47" i="10" s="1"/>
  <c r="I48" i="10" s="1"/>
  <c r="I49" i="10" s="1"/>
  <c r="I50" i="10" s="1"/>
  <c r="I51" i="10" s="1"/>
  <c r="I52" i="10" s="1"/>
  <c r="I53" i="10" s="1"/>
  <c r="I54" i="10" s="1"/>
  <c r="I55" i="10" s="1"/>
  <c r="I56" i="10" s="1"/>
  <c r="I57" i="10" s="1"/>
  <c r="I58" i="10" s="1"/>
  <c r="I59" i="10" s="1"/>
  <c r="I60" i="10" s="1"/>
  <c r="I61" i="10" s="1"/>
  <c r="I62" i="10" s="1"/>
  <c r="I63" i="10" s="1"/>
  <c r="I64" i="10" s="1"/>
  <c r="I65" i="10" s="1"/>
  <c r="I66" i="10" s="1"/>
  <c r="I67" i="10" s="1"/>
  <c r="I68" i="10" s="1"/>
  <c r="I69" i="10" s="1"/>
  <c r="I70" i="10" s="1"/>
  <c r="I71" i="10" s="1"/>
  <c r="I72" i="10" s="1"/>
  <c r="I73" i="10" s="1"/>
  <c r="I74" i="10" s="1"/>
  <c r="I75" i="10" s="1"/>
  <c r="I76" i="10" s="1"/>
  <c r="I77" i="10" s="1"/>
  <c r="I78" i="10" s="1"/>
  <c r="I79" i="10" s="1"/>
  <c r="I80" i="10" s="1"/>
  <c r="I81" i="10" s="1"/>
  <c r="I82" i="10" s="1"/>
  <c r="I83" i="10" s="1"/>
  <c r="I84" i="10" s="1"/>
  <c r="I85" i="10" s="1"/>
  <c r="I86" i="10" s="1"/>
  <c r="I87" i="10" s="1"/>
  <c r="I88" i="10" s="1"/>
  <c r="I89" i="10" s="1"/>
  <c r="I90" i="10" s="1"/>
  <c r="I91" i="10" s="1"/>
  <c r="I92" i="10" s="1"/>
  <c r="I93" i="10" s="1"/>
  <c r="I94" i="10" s="1"/>
  <c r="I95" i="10" s="1"/>
  <c r="I12" i="9"/>
  <c r="I13" i="9" s="1"/>
  <c r="I14" i="9" s="1"/>
  <c r="I15" i="9" s="1"/>
  <c r="I16" i="9" s="1"/>
  <c r="I17" i="9" s="1"/>
  <c r="I18" i="9" s="1"/>
  <c r="I19" i="9" s="1"/>
  <c r="I20" i="9" s="1"/>
  <c r="I21" i="9" s="1"/>
  <c r="K17" i="10"/>
  <c r="Z17" i="10" s="1"/>
  <c r="K106" i="10"/>
  <c r="K105" i="10"/>
  <c r="K102" i="10"/>
  <c r="K101" i="10"/>
  <c r="K98" i="10"/>
  <c r="K95" i="10"/>
  <c r="K104" i="10"/>
  <c r="K103" i="10"/>
  <c r="K97" i="10"/>
  <c r="K96" i="10"/>
  <c r="K100" i="10"/>
  <c r="K99" i="10"/>
  <c r="K106" i="9"/>
  <c r="J106" i="9" s="1"/>
  <c r="K105" i="9"/>
  <c r="J105" i="9" s="1"/>
  <c r="K102" i="9"/>
  <c r="J102" i="9" s="1"/>
  <c r="K101" i="9"/>
  <c r="J101" i="9" s="1"/>
  <c r="K98" i="9"/>
  <c r="J98" i="9" s="1"/>
  <c r="K97" i="9"/>
  <c r="J97" i="9" s="1"/>
  <c r="K103" i="9"/>
  <c r="J103" i="9" s="1"/>
  <c r="K100" i="9"/>
  <c r="J100" i="9" s="1"/>
  <c r="K104" i="9"/>
  <c r="J104" i="9" s="1"/>
  <c r="K99" i="9"/>
  <c r="J99" i="9" s="1"/>
  <c r="K96" i="9"/>
  <c r="K95" i="9"/>
  <c r="P143" i="15"/>
  <c r="R143" i="15" s="1"/>
  <c r="M143" i="15"/>
  <c r="O143" i="15" s="1"/>
  <c r="K22" i="9"/>
  <c r="Z22" i="9" s="1"/>
  <c r="K107" i="9"/>
  <c r="L143" i="15"/>
  <c r="S143" i="15"/>
  <c r="U143" i="15" s="1"/>
  <c r="S141" i="15"/>
  <c r="U141" i="15" s="1"/>
  <c r="V141" i="15"/>
  <c r="X141" i="15" s="1"/>
  <c r="M141" i="15"/>
  <c r="O141" i="15" s="1"/>
  <c r="P141" i="15"/>
  <c r="R141" i="15" s="1"/>
  <c r="Y141" i="15"/>
  <c r="AA141" i="15" s="1"/>
  <c r="M142" i="15"/>
  <c r="O142" i="15" s="1"/>
  <c r="P142" i="15"/>
  <c r="R142" i="15" s="1"/>
  <c r="V142" i="15"/>
  <c r="X142" i="15" s="1"/>
  <c r="S142" i="15"/>
  <c r="U142" i="15" s="1"/>
  <c r="J137" i="15"/>
  <c r="S137" i="15" s="1"/>
  <c r="U137" i="15" s="1"/>
  <c r="J135" i="15"/>
  <c r="P135" i="15" s="1"/>
  <c r="Y142" i="15"/>
  <c r="AA142" i="15" s="1"/>
  <c r="T22" i="9"/>
  <c r="J140" i="15"/>
  <c r="S140" i="15" s="1"/>
  <c r="U140" i="15" s="1"/>
  <c r="J139" i="15"/>
  <c r="V139" i="15" s="1"/>
  <c r="X139" i="15" s="1"/>
  <c r="J134" i="15"/>
  <c r="L40" i="15"/>
  <c r="S136" i="15"/>
  <c r="V136" i="15"/>
  <c r="P136" i="15"/>
  <c r="Y136" i="15"/>
  <c r="M136" i="15"/>
  <c r="L144" i="15"/>
  <c r="S144" i="15"/>
  <c r="U144" i="15" s="1"/>
  <c r="P144" i="15"/>
  <c r="R144" i="15" s="1"/>
  <c r="M144" i="15"/>
  <c r="O144" i="15" s="1"/>
  <c r="V144" i="15"/>
  <c r="X144" i="15" s="1"/>
  <c r="Y144" i="15"/>
  <c r="AA144" i="15" s="1"/>
  <c r="J138" i="15"/>
  <c r="K117" i="9"/>
  <c r="Z117" i="9" s="1"/>
  <c r="P110" i="15"/>
  <c r="R110" i="15" s="1"/>
  <c r="M110" i="15"/>
  <c r="O110" i="15" s="1"/>
  <c r="M66" i="15"/>
  <c r="O66" i="15" s="1"/>
  <c r="S110" i="15"/>
  <c r="U110" i="15" s="1"/>
  <c r="V110" i="15"/>
  <c r="X110" i="15" s="1"/>
  <c r="AA114" i="15"/>
  <c r="V66" i="15"/>
  <c r="X66" i="15" s="1"/>
  <c r="S48" i="15"/>
  <c r="U48" i="15" s="1"/>
  <c r="S66" i="15"/>
  <c r="U66" i="15" s="1"/>
  <c r="J47" i="15"/>
  <c r="P46" i="15"/>
  <c r="R46" i="15" s="1"/>
  <c r="K74" i="9"/>
  <c r="M46" i="15"/>
  <c r="O46" i="15" s="1"/>
  <c r="P118" i="15"/>
  <c r="R118" i="15" s="1"/>
  <c r="S88" i="15"/>
  <c r="U88" i="15" s="1"/>
  <c r="S68" i="15"/>
  <c r="U68" i="15" s="1"/>
  <c r="P68" i="15"/>
  <c r="R68" i="15" s="1"/>
  <c r="W135" i="15"/>
  <c r="S56" i="15"/>
  <c r="U56" i="15" s="1"/>
  <c r="V88" i="15"/>
  <c r="X88" i="15" s="1"/>
  <c r="M88" i="15"/>
  <c r="L88" i="15"/>
  <c r="L36" i="15"/>
  <c r="M36" i="15"/>
  <c r="AA36" i="15" s="1"/>
  <c r="K38" i="9"/>
  <c r="Q38" i="9" s="1"/>
  <c r="K24" i="9"/>
  <c r="K54" i="9"/>
  <c r="K64" i="9"/>
  <c r="M118" i="15"/>
  <c r="P48" i="15"/>
  <c r="R48" i="15" s="1"/>
  <c r="J13" i="15"/>
  <c r="S40" i="15"/>
  <c r="U40" i="15" s="1"/>
  <c r="V48" i="15"/>
  <c r="X48" i="15" s="1"/>
  <c r="K21" i="9"/>
  <c r="K50" i="9"/>
  <c r="K35" i="9"/>
  <c r="K68" i="9"/>
  <c r="Q68" i="9" s="1"/>
  <c r="K27" i="9"/>
  <c r="K67" i="9"/>
  <c r="K52" i="9"/>
  <c r="K91" i="9"/>
  <c r="K81" i="9"/>
  <c r="K114" i="9"/>
  <c r="K62" i="9"/>
  <c r="K88" i="9"/>
  <c r="K39" i="9"/>
  <c r="K108" i="9"/>
  <c r="K73" i="9"/>
  <c r="K14" i="9"/>
  <c r="V68" i="15"/>
  <c r="X68" i="15" s="1"/>
  <c r="L56" i="15"/>
  <c r="S92" i="15"/>
  <c r="U92" i="15" s="1"/>
  <c r="J57" i="15"/>
  <c r="L68" i="15"/>
  <c r="P56" i="15"/>
  <c r="R56" i="15" s="1"/>
  <c r="J87" i="15"/>
  <c r="M56" i="15"/>
  <c r="AA56" i="15" s="1"/>
  <c r="I133" i="15"/>
  <c r="H133" i="15"/>
  <c r="G133" i="15"/>
  <c r="S111" i="15"/>
  <c r="U111" i="15" s="1"/>
  <c r="V118" i="15"/>
  <c r="X118" i="15" s="1"/>
  <c r="J37" i="15"/>
  <c r="J73" i="15"/>
  <c r="L48" i="15"/>
  <c r="J85" i="15"/>
  <c r="L14" i="15"/>
  <c r="P27" i="15"/>
  <c r="R27" i="15" s="1"/>
  <c r="J55" i="15"/>
  <c r="L118" i="15"/>
  <c r="S46" i="15"/>
  <c r="U46" i="15" s="1"/>
  <c r="L74" i="15"/>
  <c r="P36" i="15"/>
  <c r="R36" i="15" s="1"/>
  <c r="J78" i="15"/>
  <c r="L46" i="15"/>
  <c r="S36" i="15"/>
  <c r="U36" i="15" s="1"/>
  <c r="Q134" i="15"/>
  <c r="M93" i="15"/>
  <c r="O93" i="15" s="1"/>
  <c r="J19" i="15"/>
  <c r="T136" i="15"/>
  <c r="L28" i="15"/>
  <c r="M86" i="15"/>
  <c r="O86" i="15" s="1"/>
  <c r="S31" i="15"/>
  <c r="U31" i="15" s="1"/>
  <c r="S86" i="15"/>
  <c r="U86" i="15" s="1"/>
  <c r="S28" i="15"/>
  <c r="U28" i="15" s="1"/>
  <c r="P28" i="15"/>
  <c r="R28" i="15" s="1"/>
  <c r="L86" i="15"/>
  <c r="M28" i="15"/>
  <c r="J69" i="15"/>
  <c r="V90" i="15"/>
  <c r="X90" i="15" s="1"/>
  <c r="V41" i="15"/>
  <c r="X41" i="15" s="1"/>
  <c r="P86" i="15"/>
  <c r="R86" i="15" s="1"/>
  <c r="V40" i="15"/>
  <c r="X40" i="15" s="1"/>
  <c r="J82" i="15"/>
  <c r="K77" i="9"/>
  <c r="K76" i="9"/>
  <c r="K60" i="9"/>
  <c r="K26" i="9"/>
  <c r="K82" i="9"/>
  <c r="K31" i="9"/>
  <c r="K112" i="9"/>
  <c r="K65" i="9"/>
  <c r="K45" i="9"/>
  <c r="K70" i="9"/>
  <c r="K37" i="9"/>
  <c r="K115" i="9"/>
  <c r="K34" i="9"/>
  <c r="K78" i="9"/>
  <c r="K46" i="9"/>
  <c r="K41" i="9"/>
  <c r="K13" i="9"/>
  <c r="K69" i="9"/>
  <c r="K42" i="9"/>
  <c r="K25" i="9"/>
  <c r="K18" i="9"/>
  <c r="K15" i="9"/>
  <c r="K89" i="9"/>
  <c r="K48" i="9"/>
  <c r="K113" i="9"/>
  <c r="K29" i="9"/>
  <c r="K87" i="9"/>
  <c r="K85" i="9"/>
  <c r="K44" i="9"/>
  <c r="K57" i="9"/>
  <c r="K28" i="9"/>
  <c r="K109" i="9"/>
  <c r="K40" i="9"/>
  <c r="K61" i="9"/>
  <c r="K92" i="9"/>
  <c r="K66" i="9"/>
  <c r="K116" i="9"/>
  <c r="K75" i="9"/>
  <c r="K49" i="9"/>
  <c r="K53" i="9"/>
  <c r="K79" i="9"/>
  <c r="K83" i="9"/>
  <c r="K72" i="9"/>
  <c r="K29" i="10"/>
  <c r="K20" i="9"/>
  <c r="K12" i="9"/>
  <c r="K16" i="9"/>
  <c r="Z16" i="9" s="1"/>
  <c r="K30" i="9"/>
  <c r="K17" i="9"/>
  <c r="Z17" i="9" s="1"/>
  <c r="K23" i="9"/>
  <c r="K43" i="9"/>
  <c r="K118" i="9"/>
  <c r="K84" i="9"/>
  <c r="K56" i="9"/>
  <c r="K93" i="9"/>
  <c r="K58" i="9"/>
  <c r="K63" i="9"/>
  <c r="K47" i="9"/>
  <c r="K33" i="9"/>
  <c r="K71" i="9"/>
  <c r="K80" i="9"/>
  <c r="K32" i="9"/>
  <c r="K110" i="9"/>
  <c r="K59" i="9"/>
  <c r="K36" i="9"/>
  <c r="K86" i="9"/>
  <c r="K55" i="9"/>
  <c r="K90" i="9"/>
  <c r="K111" i="9"/>
  <c r="K51" i="9"/>
  <c r="K11" i="9"/>
  <c r="J11" i="9" s="1"/>
  <c r="K48" i="10"/>
  <c r="K19" i="9"/>
  <c r="K43" i="10"/>
  <c r="K19" i="10"/>
  <c r="K86" i="10"/>
  <c r="K38" i="10"/>
  <c r="K117" i="10"/>
  <c r="K73" i="10"/>
  <c r="K83" i="10"/>
  <c r="K62" i="10"/>
  <c r="P40" i="15"/>
  <c r="R40" i="15" s="1"/>
  <c r="K51" i="10"/>
  <c r="K36" i="10"/>
  <c r="K82" i="10"/>
  <c r="K23" i="10"/>
  <c r="K116" i="10"/>
  <c r="K94" i="10"/>
  <c r="I134" i="10"/>
  <c r="I135" i="10" s="1"/>
  <c r="I136" i="10" s="1"/>
  <c r="K88" i="10"/>
  <c r="K12" i="10"/>
  <c r="K24" i="10"/>
  <c r="K71" i="10"/>
  <c r="K77" i="10"/>
  <c r="K65" i="10"/>
  <c r="K52" i="10"/>
  <c r="K76" i="10"/>
  <c r="K113" i="10"/>
  <c r="K37" i="10"/>
  <c r="K33" i="10"/>
  <c r="K81" i="10"/>
  <c r="K13" i="10"/>
  <c r="K26" i="10"/>
  <c r="K84" i="10"/>
  <c r="K75" i="10"/>
  <c r="K34" i="10"/>
  <c r="K60" i="10"/>
  <c r="K22" i="10"/>
  <c r="K91" i="10"/>
  <c r="K108" i="10"/>
  <c r="K92" i="10"/>
  <c r="K50" i="10"/>
  <c r="Z50" i="10" s="1"/>
  <c r="K16" i="10"/>
  <c r="K11" i="10"/>
  <c r="K63" i="10"/>
  <c r="K30" i="10"/>
  <c r="K69" i="10"/>
  <c r="V116" i="15"/>
  <c r="X116" i="15" s="1"/>
  <c r="K25" i="10"/>
  <c r="V115" i="15"/>
  <c r="X115" i="15" s="1"/>
  <c r="P111" i="15"/>
  <c r="R111" i="15" s="1"/>
  <c r="P91" i="15"/>
  <c r="R91" i="15" s="1"/>
  <c r="S93" i="15"/>
  <c r="U93" i="15" s="1"/>
  <c r="S60" i="15"/>
  <c r="U60" i="15" s="1"/>
  <c r="K89" i="10"/>
  <c r="L81" i="15"/>
  <c r="S81" i="15"/>
  <c r="U81" i="15" s="1"/>
  <c r="S58" i="15"/>
  <c r="U58" i="15" s="1"/>
  <c r="V58" i="15"/>
  <c r="X58" i="15" s="1"/>
  <c r="L58" i="15"/>
  <c r="P58" i="15"/>
  <c r="R58" i="15" s="1"/>
  <c r="M58" i="15"/>
  <c r="M112" i="15"/>
  <c r="M34" i="15"/>
  <c r="P115" i="15"/>
  <c r="R115" i="15" s="1"/>
  <c r="J21" i="15"/>
  <c r="P22" i="15"/>
  <c r="R22" i="15" s="1"/>
  <c r="M22" i="15"/>
  <c r="S22" i="15"/>
  <c r="U22" i="15" s="1"/>
  <c r="L22" i="15"/>
  <c r="V22" i="15"/>
  <c r="X22" i="15" s="1"/>
  <c r="S115" i="15"/>
  <c r="U115" i="15" s="1"/>
  <c r="V109" i="15"/>
  <c r="X109" i="15" s="1"/>
  <c r="P109" i="15"/>
  <c r="R109" i="15" s="1"/>
  <c r="P53" i="15"/>
  <c r="R53" i="15" s="1"/>
  <c r="S53" i="15"/>
  <c r="U53" i="15" s="1"/>
  <c r="M45" i="15"/>
  <c r="L111" i="15"/>
  <c r="M111" i="15"/>
  <c r="O111" i="15" s="1"/>
  <c r="P34" i="15"/>
  <c r="R34" i="15" s="1"/>
  <c r="P59" i="15"/>
  <c r="R59" i="15" s="1"/>
  <c r="L115" i="15"/>
  <c r="P54" i="15"/>
  <c r="R54" i="15" s="1"/>
  <c r="L93" i="15"/>
  <c r="J67" i="15"/>
  <c r="J43" i="15"/>
  <c r="J29" i="15"/>
  <c r="Y29" i="15" s="1"/>
  <c r="M117" i="15"/>
  <c r="L108" i="15"/>
  <c r="P70" i="15"/>
  <c r="R70" i="15" s="1"/>
  <c r="S27" i="15"/>
  <c r="U27" i="15" s="1"/>
  <c r="P93" i="15"/>
  <c r="R93" i="15" s="1"/>
  <c r="AA92" i="15"/>
  <c r="L25" i="15"/>
  <c r="S25" i="15"/>
  <c r="U25" i="15" s="1"/>
  <c r="M77" i="15"/>
  <c r="AA77" i="15" s="1"/>
  <c r="S77" i="15"/>
  <c r="U77" i="15" s="1"/>
  <c r="M41" i="15"/>
  <c r="L18" i="15"/>
  <c r="M79" i="15"/>
  <c r="V112" i="15"/>
  <c r="X112" i="15" s="1"/>
  <c r="V34" i="15"/>
  <c r="X34" i="15" s="1"/>
  <c r="V59" i="15"/>
  <c r="X59" i="15" s="1"/>
  <c r="M91" i="15"/>
  <c r="P74" i="15"/>
  <c r="R74" i="15" s="1"/>
  <c r="L92" i="15"/>
  <c r="V92" i="15"/>
  <c r="X92" i="15" s="1"/>
  <c r="P92" i="15"/>
  <c r="R92" i="15" s="1"/>
  <c r="S90" i="15"/>
  <c r="U90" i="15" s="1"/>
  <c r="L117" i="15"/>
  <c r="V45" i="15"/>
  <c r="X45" i="15" s="1"/>
  <c r="P60" i="15"/>
  <c r="R60" i="15" s="1"/>
  <c r="V25" i="15"/>
  <c r="X25" i="15" s="1"/>
  <c r="P25" i="15"/>
  <c r="R25" i="15" s="1"/>
  <c r="P81" i="15"/>
  <c r="R81" i="15" s="1"/>
  <c r="S61" i="15"/>
  <c r="U61" i="15" s="1"/>
  <c r="V27" i="15"/>
  <c r="X27" i="15" s="1"/>
  <c r="M27" i="15"/>
  <c r="AA27" i="15" s="1"/>
  <c r="S30" i="15"/>
  <c r="U30" i="15" s="1"/>
  <c r="V80" i="15"/>
  <c r="X80" i="15" s="1"/>
  <c r="M74" i="15"/>
  <c r="O74" i="15" s="1"/>
  <c r="S74" i="15"/>
  <c r="U74" i="15" s="1"/>
  <c r="S80" i="15"/>
  <c r="U80" i="15" s="1"/>
  <c r="L30" i="15"/>
  <c r="J23" i="15"/>
  <c r="V14" i="15"/>
  <c r="X14" i="15" s="1"/>
  <c r="L112" i="15"/>
  <c r="P112" i="15"/>
  <c r="R112" i="15" s="1"/>
  <c r="V108" i="15"/>
  <c r="X108" i="15" s="1"/>
  <c r="L60" i="15"/>
  <c r="S34" i="15"/>
  <c r="U34" i="15" s="1"/>
  <c r="V77" i="15"/>
  <c r="X77" i="15" s="1"/>
  <c r="M81" i="15"/>
  <c r="AA81" i="15" s="1"/>
  <c r="L39" i="15"/>
  <c r="M59" i="15"/>
  <c r="L59" i="15"/>
  <c r="L91" i="15"/>
  <c r="V91" i="15"/>
  <c r="X91" i="15" s="1"/>
  <c r="S54" i="15"/>
  <c r="U54" i="15" s="1"/>
  <c r="S26" i="15"/>
  <c r="U26" i="15" s="1"/>
  <c r="M24" i="15"/>
  <c r="L90" i="15"/>
  <c r="P90" i="15"/>
  <c r="R90" i="15" s="1"/>
  <c r="L41" i="15"/>
  <c r="S18" i="15"/>
  <c r="U18" i="15" s="1"/>
  <c r="P117" i="15"/>
  <c r="R117" i="15" s="1"/>
  <c r="V117" i="15"/>
  <c r="X117" i="15" s="1"/>
  <c r="S45" i="15"/>
  <c r="U45" i="15" s="1"/>
  <c r="L45" i="15"/>
  <c r="M25" i="15"/>
  <c r="AA25" i="15" s="1"/>
  <c r="V70" i="15"/>
  <c r="X70" i="15" s="1"/>
  <c r="L70" i="15"/>
  <c r="P31" i="15"/>
  <c r="R31" i="15" s="1"/>
  <c r="M61" i="15"/>
  <c r="O61" i="15" s="1"/>
  <c r="V61" i="15"/>
  <c r="X61" i="15" s="1"/>
  <c r="V53" i="15"/>
  <c r="X53" i="15" s="1"/>
  <c r="L53" i="15"/>
  <c r="L80" i="15"/>
  <c r="M80" i="15"/>
  <c r="P116" i="15"/>
  <c r="R116" i="15" s="1"/>
  <c r="M75" i="15"/>
  <c r="V39" i="15"/>
  <c r="X39" i="15" s="1"/>
  <c r="S15" i="15"/>
  <c r="U15" i="15" s="1"/>
  <c r="S109" i="15"/>
  <c r="U109" i="15" s="1"/>
  <c r="M109" i="15"/>
  <c r="AA109" i="15" s="1"/>
  <c r="L26" i="15"/>
  <c r="M54" i="15"/>
  <c r="P24" i="15"/>
  <c r="R24" i="15" s="1"/>
  <c r="S116" i="15"/>
  <c r="U116" i="15" s="1"/>
  <c r="P14" i="15"/>
  <c r="R14" i="15" s="1"/>
  <c r="M14" i="15"/>
  <c r="O14" i="15" s="1"/>
  <c r="S70" i="15"/>
  <c r="U70" i="15" s="1"/>
  <c r="L77" i="15"/>
  <c r="P77" i="15"/>
  <c r="R77" i="15" s="1"/>
  <c r="V81" i="15"/>
  <c r="X81" i="15" s="1"/>
  <c r="P39" i="15"/>
  <c r="R39" i="15" s="1"/>
  <c r="M39" i="15"/>
  <c r="O39" i="15" s="1"/>
  <c r="L31" i="15"/>
  <c r="V31" i="15"/>
  <c r="X31" i="15" s="1"/>
  <c r="P61" i="15"/>
  <c r="R61" i="15" s="1"/>
  <c r="M53" i="15"/>
  <c r="O53" i="15" s="1"/>
  <c r="V54" i="15"/>
  <c r="X54" i="15" s="1"/>
  <c r="M26" i="15"/>
  <c r="S24" i="15"/>
  <c r="U24" i="15" s="1"/>
  <c r="L24" i="15"/>
  <c r="M116" i="15"/>
  <c r="O116" i="15" s="1"/>
  <c r="V26" i="15"/>
  <c r="X26" i="15" s="1"/>
  <c r="P30" i="15"/>
  <c r="R30" i="15" s="1"/>
  <c r="V30" i="15"/>
  <c r="X30" i="15" s="1"/>
  <c r="S41" i="15"/>
  <c r="U41" i="15" s="1"/>
  <c r="M18" i="15"/>
  <c r="O18" i="15" s="1"/>
  <c r="V18" i="15"/>
  <c r="X18" i="15" s="1"/>
  <c r="L79" i="15"/>
  <c r="P108" i="15"/>
  <c r="R108" i="15" s="1"/>
  <c r="M108" i="15"/>
  <c r="O108" i="15" s="1"/>
  <c r="M60" i="15"/>
  <c r="O60" i="15" s="1"/>
  <c r="S75" i="15"/>
  <c r="U75" i="15" s="1"/>
  <c r="L15" i="15"/>
  <c r="L109" i="15"/>
  <c r="V20" i="15"/>
  <c r="X20" i="15" s="1"/>
  <c r="P20" i="15"/>
  <c r="R20" i="15" s="1"/>
  <c r="M20" i="15"/>
  <c r="L20" i="15"/>
  <c r="S20" i="15"/>
  <c r="U20" i="15" s="1"/>
  <c r="V16" i="15"/>
  <c r="X16" i="15" s="1"/>
  <c r="L16" i="15"/>
  <c r="S16" i="15"/>
  <c r="U16" i="15" s="1"/>
  <c r="M16" i="15"/>
  <c r="P16" i="15"/>
  <c r="R16" i="15" s="1"/>
  <c r="AA68" i="15"/>
  <c r="M38" i="15"/>
  <c r="S38" i="15"/>
  <c r="U38" i="15" s="1"/>
  <c r="L38" i="15"/>
  <c r="P38" i="15"/>
  <c r="R38" i="15" s="1"/>
  <c r="V38" i="15"/>
  <c r="X38" i="15" s="1"/>
  <c r="O76" i="15"/>
  <c r="AA76" i="15"/>
  <c r="P79" i="15"/>
  <c r="R79" i="15" s="1"/>
  <c r="S79" i="15"/>
  <c r="U79" i="15" s="1"/>
  <c r="L75" i="15"/>
  <c r="V75" i="15"/>
  <c r="X75" i="15" s="1"/>
  <c r="P15" i="15"/>
  <c r="R15" i="15" s="1"/>
  <c r="M15" i="15"/>
  <c r="S32" i="15"/>
  <c r="U32" i="15" s="1"/>
  <c r="M32" i="15"/>
  <c r="V32" i="15"/>
  <c r="X32" i="15" s="1"/>
  <c r="P32" i="15"/>
  <c r="R32" i="15" s="1"/>
  <c r="L32" i="15"/>
  <c r="S33" i="15"/>
  <c r="U33" i="15" s="1"/>
  <c r="L33" i="15"/>
  <c r="V33" i="15"/>
  <c r="X33" i="15" s="1"/>
  <c r="P33" i="15"/>
  <c r="R33" i="15" s="1"/>
  <c r="M33" i="15"/>
  <c r="O12" i="15"/>
  <c r="M94" i="15"/>
  <c r="V94" i="15"/>
  <c r="X94" i="15" s="1"/>
  <c r="P94" i="15"/>
  <c r="R94" i="15" s="1"/>
  <c r="L94" i="15"/>
  <c r="S94" i="15"/>
  <c r="U94" i="15" s="1"/>
  <c r="S119" i="15"/>
  <c r="U119" i="15" s="1"/>
  <c r="L119" i="15"/>
  <c r="V119" i="15"/>
  <c r="X119" i="15" s="1"/>
  <c r="M119" i="15"/>
  <c r="P119" i="15"/>
  <c r="R119" i="15" s="1"/>
  <c r="V49" i="15"/>
  <c r="X49" i="15" s="1"/>
  <c r="P49" i="15"/>
  <c r="R49" i="15" s="1"/>
  <c r="L49" i="15"/>
  <c r="S49" i="15"/>
  <c r="U49" i="15" s="1"/>
  <c r="M49" i="15"/>
  <c r="M95" i="15"/>
  <c r="V95" i="15"/>
  <c r="X95" i="15" s="1"/>
  <c r="P95" i="15"/>
  <c r="R95" i="15" s="1"/>
  <c r="S95" i="15"/>
  <c r="U95" i="15" s="1"/>
  <c r="L95" i="15"/>
  <c r="M65" i="15"/>
  <c r="V65" i="15"/>
  <c r="X65" i="15" s="1"/>
  <c r="P65" i="15"/>
  <c r="R65" i="15" s="1"/>
  <c r="L65" i="15"/>
  <c r="S65" i="15"/>
  <c r="U65" i="15" s="1"/>
  <c r="S51" i="15"/>
  <c r="U51" i="15" s="1"/>
  <c r="P51" i="15"/>
  <c r="R51" i="15" s="1"/>
  <c r="M51" i="15"/>
  <c r="V51" i="15"/>
  <c r="X51" i="15" s="1"/>
  <c r="L51" i="15"/>
  <c r="V50" i="15"/>
  <c r="X50" i="15" s="1"/>
  <c r="M50" i="15"/>
  <c r="P50" i="15"/>
  <c r="R50" i="15" s="1"/>
  <c r="S50" i="15"/>
  <c r="U50" i="15" s="1"/>
  <c r="L50" i="15"/>
  <c r="V52" i="15"/>
  <c r="X52" i="15" s="1"/>
  <c r="M52" i="15"/>
  <c r="P52" i="15"/>
  <c r="R52" i="15" s="1"/>
  <c r="L52" i="15"/>
  <c r="S52" i="15"/>
  <c r="U52" i="15" s="1"/>
  <c r="AA70" i="15"/>
  <c r="O62" i="15"/>
  <c r="AA62" i="15"/>
  <c r="AA31" i="15"/>
  <c r="L44" i="15"/>
  <c r="P44" i="15"/>
  <c r="R44" i="15" s="1"/>
  <c r="M44" i="15"/>
  <c r="S44" i="15"/>
  <c r="U44" i="15" s="1"/>
  <c r="V44" i="15"/>
  <c r="X44" i="15" s="1"/>
  <c r="L17" i="15"/>
  <c r="S17" i="15"/>
  <c r="U17" i="15" s="1"/>
  <c r="P17" i="15"/>
  <c r="R17" i="15" s="1"/>
  <c r="M17" i="15"/>
  <c r="V17" i="15"/>
  <c r="X17" i="15" s="1"/>
  <c r="L35" i="15"/>
  <c r="M35" i="15"/>
  <c r="S35" i="15"/>
  <c r="U35" i="15" s="1"/>
  <c r="V35" i="15"/>
  <c r="X35" i="15" s="1"/>
  <c r="P35" i="15"/>
  <c r="R35" i="15" s="1"/>
  <c r="M63" i="15"/>
  <c r="P63" i="15"/>
  <c r="R63" i="15" s="1"/>
  <c r="S63" i="15"/>
  <c r="U63" i="15" s="1"/>
  <c r="L63" i="15"/>
  <c r="V63" i="15"/>
  <c r="X63" i="15" s="1"/>
  <c r="S71" i="15"/>
  <c r="U71" i="15" s="1"/>
  <c r="M71" i="15"/>
  <c r="P71" i="15"/>
  <c r="R71" i="15" s="1"/>
  <c r="L71" i="15"/>
  <c r="V71" i="15"/>
  <c r="X71" i="15" s="1"/>
  <c r="S89" i="15"/>
  <c r="U89" i="15" s="1"/>
  <c r="L89" i="15"/>
  <c r="V89" i="15"/>
  <c r="X89" i="15" s="1"/>
  <c r="M89" i="15"/>
  <c r="P89" i="15"/>
  <c r="R89" i="15" s="1"/>
  <c r="M83" i="15"/>
  <c r="V83" i="15"/>
  <c r="X83" i="15" s="1"/>
  <c r="S83" i="15"/>
  <c r="U83" i="15" s="1"/>
  <c r="P83" i="15"/>
  <c r="R83" i="15" s="1"/>
  <c r="L83" i="15"/>
  <c r="M113" i="15"/>
  <c r="P113" i="15"/>
  <c r="R113" i="15" s="1"/>
  <c r="V113" i="15"/>
  <c r="X113" i="15" s="1"/>
  <c r="L113" i="15"/>
  <c r="S113" i="15"/>
  <c r="U113" i="15" s="1"/>
  <c r="M84" i="15"/>
  <c r="P84" i="15"/>
  <c r="R84" i="15" s="1"/>
  <c r="L84" i="15"/>
  <c r="S84" i="15"/>
  <c r="U84" i="15" s="1"/>
  <c r="V84" i="15"/>
  <c r="X84" i="15" s="1"/>
  <c r="S72" i="15"/>
  <c r="U72" i="15" s="1"/>
  <c r="M72" i="15"/>
  <c r="V72" i="15"/>
  <c r="X72" i="15" s="1"/>
  <c r="L72" i="15"/>
  <c r="P72" i="15"/>
  <c r="R72" i="15" s="1"/>
  <c r="V42" i="15"/>
  <c r="X42" i="15" s="1"/>
  <c r="S42" i="15"/>
  <c r="U42" i="15" s="1"/>
  <c r="L42" i="15"/>
  <c r="M42" i="15"/>
  <c r="P42" i="15"/>
  <c r="R42" i="15" s="1"/>
  <c r="AA64" i="15"/>
  <c r="O64" i="15"/>
  <c r="K90" i="10"/>
  <c r="K74" i="10"/>
  <c r="K58" i="10"/>
  <c r="Z58" i="10" s="1"/>
  <c r="K57" i="10"/>
  <c r="K66" i="10"/>
  <c r="K107" i="10"/>
  <c r="K85" i="10"/>
  <c r="K53" i="10"/>
  <c r="Z53" i="10" s="1"/>
  <c r="K21" i="10"/>
  <c r="K78" i="10"/>
  <c r="K46" i="10"/>
  <c r="K14" i="10"/>
  <c r="K67" i="10"/>
  <c r="K31" i="10"/>
  <c r="K79" i="10"/>
  <c r="K47" i="10"/>
  <c r="Z47" i="10" s="1"/>
  <c r="K39" i="10"/>
  <c r="K28" i="10"/>
  <c r="K27" i="10"/>
  <c r="K80" i="10"/>
  <c r="K20" i="10"/>
  <c r="K64" i="10"/>
  <c r="K32" i="10"/>
  <c r="K114" i="10"/>
  <c r="Z114" i="10" s="1"/>
  <c r="K42" i="10"/>
  <c r="K111" i="10"/>
  <c r="K41" i="10"/>
  <c r="K115" i="10"/>
  <c r="K45" i="10"/>
  <c r="K70" i="10"/>
  <c r="K109" i="10"/>
  <c r="K44" i="10"/>
  <c r="Z44" i="10" s="1"/>
  <c r="K15" i="10"/>
  <c r="K112" i="10"/>
  <c r="K68" i="10"/>
  <c r="K56" i="10"/>
  <c r="Z56" i="10" s="1"/>
  <c r="K49" i="10"/>
  <c r="K93" i="10"/>
  <c r="K54" i="10"/>
  <c r="K87" i="10"/>
  <c r="K35" i="10"/>
  <c r="K40" i="10"/>
  <c r="K61" i="10"/>
  <c r="K55" i="10"/>
  <c r="K110" i="10"/>
  <c r="K18" i="10"/>
  <c r="K59" i="10"/>
  <c r="K72" i="10"/>
  <c r="Z72" i="10" s="1"/>
  <c r="K118" i="10"/>
  <c r="K136" i="9" l="1"/>
  <c r="I137" i="9"/>
  <c r="L136" i="9"/>
  <c r="Z136" i="9"/>
  <c r="AA136" i="9" s="1"/>
  <c r="W136" i="9"/>
  <c r="X136" i="9" s="1"/>
  <c r="T136" i="9"/>
  <c r="U136" i="9" s="1"/>
  <c r="Q136" i="9"/>
  <c r="R136" i="9" s="1"/>
  <c r="N136" i="9"/>
  <c r="O136" i="9" s="1"/>
  <c r="K135" i="9"/>
  <c r="P46" i="19"/>
  <c r="R46" i="19" s="1"/>
  <c r="Y46" i="19"/>
  <c r="AA46" i="19" s="1"/>
  <c r="M46" i="19"/>
  <c r="O46" i="19" s="1"/>
  <c r="V46" i="19"/>
  <c r="X46" i="19" s="1"/>
  <c r="L46" i="19"/>
  <c r="S46" i="19"/>
  <c r="U46" i="19" s="1"/>
  <c r="I48" i="19"/>
  <c r="J47" i="19"/>
  <c r="V50" i="20"/>
  <c r="X50" i="20" s="1"/>
  <c r="P50" i="20"/>
  <c r="R50" i="20" s="1"/>
  <c r="L50" i="20"/>
  <c r="Y50" i="20"/>
  <c r="AA50" i="20" s="1"/>
  <c r="S50" i="20"/>
  <c r="U50" i="20" s="1"/>
  <c r="M50" i="20"/>
  <c r="O50" i="20" s="1"/>
  <c r="I52" i="20"/>
  <c r="J51" i="20"/>
  <c r="W135" i="9"/>
  <c r="X135" i="9" s="1"/>
  <c r="Q135" i="9"/>
  <c r="R135" i="9" s="1"/>
  <c r="Z135" i="9"/>
  <c r="AA135" i="9" s="1"/>
  <c r="T135" i="9"/>
  <c r="U135" i="9" s="1"/>
  <c r="N135" i="9"/>
  <c r="O135" i="9" s="1"/>
  <c r="L135" i="9"/>
  <c r="AA15" i="15"/>
  <c r="AA26" i="15"/>
  <c r="AA54" i="15"/>
  <c r="AA59" i="15"/>
  <c r="AA41" i="15"/>
  <c r="AA34" i="15"/>
  <c r="AA28" i="15"/>
  <c r="AA48" i="15"/>
  <c r="AA30" i="15"/>
  <c r="AA40" i="15"/>
  <c r="M67" i="15"/>
  <c r="Y67" i="15"/>
  <c r="P69" i="15"/>
  <c r="R69" i="15" s="1"/>
  <c r="Y69" i="15"/>
  <c r="S19" i="15"/>
  <c r="U19" i="15" s="1"/>
  <c r="Y19" i="15"/>
  <c r="V55" i="15"/>
  <c r="X55" i="15" s="1"/>
  <c r="Y55" i="15"/>
  <c r="V37" i="15"/>
  <c r="X37" i="15" s="1"/>
  <c r="Y37" i="15"/>
  <c r="V57" i="15"/>
  <c r="X57" i="15" s="1"/>
  <c r="Y57" i="15"/>
  <c r="M47" i="15"/>
  <c r="Y47" i="15"/>
  <c r="AA47" i="15" s="1"/>
  <c r="P23" i="15"/>
  <c r="R23" i="15" s="1"/>
  <c r="Y23" i="15"/>
  <c r="P43" i="15"/>
  <c r="R43" i="15" s="1"/>
  <c r="Y43" i="15"/>
  <c r="L21" i="15"/>
  <c r="Y21" i="15"/>
  <c r="M13" i="15"/>
  <c r="Y13" i="15"/>
  <c r="AA13" i="15" s="1"/>
  <c r="W17" i="10"/>
  <c r="AA117" i="15"/>
  <c r="AA75" i="15"/>
  <c r="AA80" i="15"/>
  <c r="AA91" i="15"/>
  <c r="AA79" i="15"/>
  <c r="AA112" i="15"/>
  <c r="AA118" i="15"/>
  <c r="AA88" i="15"/>
  <c r="M82" i="15"/>
  <c r="O82" i="15" s="1"/>
  <c r="Y82" i="15"/>
  <c r="P78" i="15"/>
  <c r="R78" i="15" s="1"/>
  <c r="Y78" i="15"/>
  <c r="M85" i="15"/>
  <c r="O85" i="15" s="1"/>
  <c r="Y85" i="15"/>
  <c r="V73" i="15"/>
  <c r="X73" i="15" s="1"/>
  <c r="Y73" i="15"/>
  <c r="V87" i="15"/>
  <c r="X87" i="15" s="1"/>
  <c r="Y87" i="15"/>
  <c r="V33" i="17"/>
  <c r="X33" i="17" s="1"/>
  <c r="P33" i="17"/>
  <c r="R33" i="17" s="1"/>
  <c r="L33" i="17"/>
  <c r="Y33" i="17"/>
  <c r="AA33" i="17" s="1"/>
  <c r="S33" i="17"/>
  <c r="U33" i="17" s="1"/>
  <c r="M33" i="17"/>
  <c r="O33" i="17" s="1"/>
  <c r="I35" i="17"/>
  <c r="J34" i="17"/>
  <c r="V33" i="16"/>
  <c r="X33" i="16" s="1"/>
  <c r="P33" i="16"/>
  <c r="R33" i="16" s="1"/>
  <c r="L33" i="16"/>
  <c r="Y33" i="16"/>
  <c r="AA33" i="16" s="1"/>
  <c r="S33" i="16"/>
  <c r="U33" i="16" s="1"/>
  <c r="M33" i="16"/>
  <c r="O33" i="16" s="1"/>
  <c r="I35" i="16"/>
  <c r="J34" i="16"/>
  <c r="N119" i="10"/>
  <c r="T119" i="10"/>
  <c r="Z119" i="10"/>
  <c r="Q119" i="10"/>
  <c r="W119" i="10"/>
  <c r="Q129" i="10"/>
  <c r="Z129" i="10"/>
  <c r="N129" i="10"/>
  <c r="T129" i="10"/>
  <c r="W129" i="10"/>
  <c r="N127" i="10"/>
  <c r="Q127" i="10"/>
  <c r="T127" i="10"/>
  <c r="W127" i="10"/>
  <c r="Z127" i="10"/>
  <c r="N125" i="10"/>
  <c r="Q125" i="10"/>
  <c r="T125" i="10"/>
  <c r="W125" i="10"/>
  <c r="Z125" i="10"/>
  <c r="N123" i="10"/>
  <c r="Q123" i="10"/>
  <c r="T123" i="10"/>
  <c r="W123" i="10"/>
  <c r="Z123" i="10"/>
  <c r="N121" i="10"/>
  <c r="Q121" i="10"/>
  <c r="T121" i="10"/>
  <c r="W121" i="10"/>
  <c r="Z121" i="10"/>
  <c r="T130" i="10"/>
  <c r="W130" i="10"/>
  <c r="N130" i="10"/>
  <c r="Q130" i="10"/>
  <c r="Z130" i="10"/>
  <c r="N128" i="10"/>
  <c r="Q128" i="10"/>
  <c r="T128" i="10"/>
  <c r="W128" i="10"/>
  <c r="Z128" i="10"/>
  <c r="N126" i="10"/>
  <c r="Q126" i="10"/>
  <c r="T126" i="10"/>
  <c r="W126" i="10"/>
  <c r="Z126" i="10"/>
  <c r="N124" i="10"/>
  <c r="Q124" i="10"/>
  <c r="T124" i="10"/>
  <c r="W124" i="10"/>
  <c r="Z124" i="10"/>
  <c r="N122" i="10"/>
  <c r="Q122" i="10"/>
  <c r="T122" i="10"/>
  <c r="W122" i="10"/>
  <c r="Z122" i="10"/>
  <c r="N120" i="10"/>
  <c r="Q120" i="10"/>
  <c r="T120" i="10"/>
  <c r="W120" i="10"/>
  <c r="Z120" i="10"/>
  <c r="W127" i="9"/>
  <c r="N127" i="9"/>
  <c r="Z127" i="9"/>
  <c r="Q127" i="9"/>
  <c r="T127" i="9"/>
  <c r="N121" i="9"/>
  <c r="T121" i="9"/>
  <c r="Z121" i="9"/>
  <c r="Q121" i="9"/>
  <c r="W121" i="9"/>
  <c r="Q130" i="9"/>
  <c r="W130" i="9"/>
  <c r="N130" i="9"/>
  <c r="T130" i="9"/>
  <c r="Z130" i="9"/>
  <c r="N128" i="9"/>
  <c r="W128" i="9"/>
  <c r="Q128" i="9"/>
  <c r="T128" i="9"/>
  <c r="Z128" i="9"/>
  <c r="Q124" i="9"/>
  <c r="W124" i="9"/>
  <c r="N124" i="9"/>
  <c r="T124" i="9"/>
  <c r="Z124" i="9"/>
  <c r="W122" i="9"/>
  <c r="Q122" i="9"/>
  <c r="N122" i="9"/>
  <c r="Z122" i="9"/>
  <c r="T122" i="9"/>
  <c r="N125" i="9"/>
  <c r="T125" i="9"/>
  <c r="Z125" i="9"/>
  <c r="Q125" i="9"/>
  <c r="W125" i="9"/>
  <c r="W119" i="9"/>
  <c r="N119" i="9"/>
  <c r="Z119" i="9"/>
  <c r="Q119" i="9"/>
  <c r="T119" i="9"/>
  <c r="N129" i="9"/>
  <c r="W129" i="9"/>
  <c r="Q129" i="9"/>
  <c r="T129" i="9"/>
  <c r="Z129" i="9"/>
  <c r="W126" i="9"/>
  <c r="T126" i="9"/>
  <c r="N126" i="9"/>
  <c r="Z126" i="9"/>
  <c r="Q126" i="9"/>
  <c r="W123" i="9"/>
  <c r="Q123" i="9"/>
  <c r="T123" i="9"/>
  <c r="N123" i="9"/>
  <c r="Z123" i="9"/>
  <c r="Q120" i="9"/>
  <c r="W120" i="9"/>
  <c r="N120" i="9"/>
  <c r="T120" i="9"/>
  <c r="Z120" i="9"/>
  <c r="T17" i="10"/>
  <c r="W117" i="9"/>
  <c r="N17" i="10"/>
  <c r="Q17" i="10"/>
  <c r="W22" i="9"/>
  <c r="N22" i="9"/>
  <c r="Q22" i="9"/>
  <c r="L87" i="15"/>
  <c r="W96" i="9"/>
  <c r="Z96" i="9"/>
  <c r="N96" i="9"/>
  <c r="T96" i="9"/>
  <c r="Q96" i="9"/>
  <c r="Q104" i="9"/>
  <c r="T104" i="9"/>
  <c r="W104" i="9"/>
  <c r="Z104" i="9"/>
  <c r="N104" i="9"/>
  <c r="Q103" i="9"/>
  <c r="Z103" i="9"/>
  <c r="N103" i="9"/>
  <c r="T103" i="9"/>
  <c r="W103" i="9"/>
  <c r="Q98" i="9"/>
  <c r="W98" i="9"/>
  <c r="T98" i="9"/>
  <c r="Z98" i="9"/>
  <c r="N98" i="9"/>
  <c r="Q102" i="9"/>
  <c r="T102" i="9"/>
  <c r="W102" i="9"/>
  <c r="Z102" i="9"/>
  <c r="N102" i="9"/>
  <c r="Q106" i="9"/>
  <c r="T106" i="9"/>
  <c r="W106" i="9"/>
  <c r="Z106" i="9"/>
  <c r="N106" i="9"/>
  <c r="T100" i="10"/>
  <c r="W100" i="10"/>
  <c r="Z100" i="10"/>
  <c r="N100" i="10"/>
  <c r="Q100" i="10"/>
  <c r="W97" i="10"/>
  <c r="Z97" i="10"/>
  <c r="N97" i="10"/>
  <c r="Q97" i="10"/>
  <c r="T97" i="10"/>
  <c r="T104" i="10"/>
  <c r="W104" i="10"/>
  <c r="Z104" i="10"/>
  <c r="N104" i="10"/>
  <c r="Q104" i="10"/>
  <c r="T98" i="10"/>
  <c r="W98" i="10"/>
  <c r="Q98" i="10"/>
  <c r="Z98" i="10"/>
  <c r="N98" i="10"/>
  <c r="T102" i="10"/>
  <c r="W102" i="10"/>
  <c r="Q102" i="10"/>
  <c r="Z102" i="10"/>
  <c r="N102" i="10"/>
  <c r="T106" i="10"/>
  <c r="W106" i="10"/>
  <c r="Q106" i="10"/>
  <c r="Z106" i="10"/>
  <c r="N106" i="10"/>
  <c r="J21" i="9"/>
  <c r="I22" i="9"/>
  <c r="J22" i="9" s="1"/>
  <c r="J95" i="10"/>
  <c r="I96" i="10"/>
  <c r="J17" i="10"/>
  <c r="Y17" i="10" s="1"/>
  <c r="AA17" i="10" s="1"/>
  <c r="W95" i="9"/>
  <c r="T95" i="9"/>
  <c r="Q95" i="9"/>
  <c r="N95" i="9"/>
  <c r="Z95" i="9"/>
  <c r="Q99" i="9"/>
  <c r="T99" i="9"/>
  <c r="W99" i="9"/>
  <c r="Z99" i="9"/>
  <c r="N99" i="9"/>
  <c r="T100" i="9"/>
  <c r="W100" i="9"/>
  <c r="Z100" i="9"/>
  <c r="N100" i="9"/>
  <c r="Q100" i="9"/>
  <c r="N97" i="9"/>
  <c r="T97" i="9"/>
  <c r="Q97" i="9"/>
  <c r="W97" i="9"/>
  <c r="Z97" i="9"/>
  <c r="Q101" i="9"/>
  <c r="Z101" i="9"/>
  <c r="N101" i="9"/>
  <c r="T101" i="9"/>
  <c r="W101" i="9"/>
  <c r="Q105" i="9"/>
  <c r="Z105" i="9"/>
  <c r="N105" i="9"/>
  <c r="W105" i="9"/>
  <c r="T105" i="9"/>
  <c r="W99" i="10"/>
  <c r="Z99" i="10"/>
  <c r="N99" i="10"/>
  <c r="T99" i="10"/>
  <c r="Q99" i="10"/>
  <c r="W96" i="10"/>
  <c r="Z96" i="10"/>
  <c r="N96" i="10"/>
  <c r="T96" i="10"/>
  <c r="Q96" i="10"/>
  <c r="W103" i="10"/>
  <c r="Z103" i="10"/>
  <c r="N103" i="10"/>
  <c r="T103" i="10"/>
  <c r="Q103" i="10"/>
  <c r="Z95" i="10"/>
  <c r="W95" i="10"/>
  <c r="T95" i="10"/>
  <c r="Q95" i="10"/>
  <c r="N95" i="10"/>
  <c r="W101" i="10"/>
  <c r="T101" i="10"/>
  <c r="N101" i="10"/>
  <c r="Z101" i="10"/>
  <c r="Q101" i="10"/>
  <c r="W105" i="10"/>
  <c r="T105" i="10"/>
  <c r="Z105" i="10"/>
  <c r="N105" i="10"/>
  <c r="Q105" i="10"/>
  <c r="P73" i="15"/>
  <c r="R73" i="15" s="1"/>
  <c r="Y135" i="15"/>
  <c r="N107" i="9"/>
  <c r="T107" i="9"/>
  <c r="Q107" i="9"/>
  <c r="W107" i="9"/>
  <c r="Z107" i="9"/>
  <c r="P139" i="15"/>
  <c r="R139" i="15" s="1"/>
  <c r="M135" i="15"/>
  <c r="V135" i="15"/>
  <c r="M140" i="15"/>
  <c r="O140" i="15" s="1"/>
  <c r="L140" i="15"/>
  <c r="S135" i="15"/>
  <c r="Y139" i="15"/>
  <c r="AA139" i="15" s="1"/>
  <c r="P137" i="15"/>
  <c r="R137" i="15" s="1"/>
  <c r="V137" i="15"/>
  <c r="X137" i="15" s="1"/>
  <c r="Y137" i="15"/>
  <c r="AA137" i="15" s="1"/>
  <c r="M137" i="15"/>
  <c r="O137" i="15" s="1"/>
  <c r="L137" i="15"/>
  <c r="Y140" i="15"/>
  <c r="AA140" i="15" s="1"/>
  <c r="Q117" i="9"/>
  <c r="N117" i="9"/>
  <c r="T117" i="9"/>
  <c r="W61" i="10"/>
  <c r="Z61" i="10"/>
  <c r="Q68" i="10"/>
  <c r="Z68" i="10"/>
  <c r="Q32" i="10"/>
  <c r="Z32" i="10"/>
  <c r="N85" i="10"/>
  <c r="Z85" i="10"/>
  <c r="Q110" i="10"/>
  <c r="Z110" i="10"/>
  <c r="Q45" i="10"/>
  <c r="Z45" i="10"/>
  <c r="J21" i="10"/>
  <c r="Y21" i="10" s="1"/>
  <c r="Z21" i="10"/>
  <c r="W30" i="10"/>
  <c r="Z30" i="10"/>
  <c r="J22" i="10"/>
  <c r="Y22" i="10" s="1"/>
  <c r="Z22" i="10"/>
  <c r="N84" i="10"/>
  <c r="Z84" i="10"/>
  <c r="N33" i="10"/>
  <c r="Z33" i="10"/>
  <c r="Q52" i="10"/>
  <c r="Z52" i="10"/>
  <c r="N24" i="10"/>
  <c r="Z24" i="10"/>
  <c r="N94" i="10"/>
  <c r="Z94" i="10"/>
  <c r="W36" i="10"/>
  <c r="Z36" i="10"/>
  <c r="T83" i="10"/>
  <c r="Z83" i="10"/>
  <c r="T86" i="10"/>
  <c r="Z86" i="10"/>
  <c r="Q48" i="10"/>
  <c r="Z48" i="10"/>
  <c r="Q90" i="9"/>
  <c r="Z90" i="9"/>
  <c r="T59" i="9"/>
  <c r="Z59" i="9"/>
  <c r="W71" i="9"/>
  <c r="Z71" i="9"/>
  <c r="N58" i="9"/>
  <c r="Z58" i="9"/>
  <c r="Q118" i="9"/>
  <c r="Z118" i="9"/>
  <c r="Q30" i="9"/>
  <c r="Z30" i="9"/>
  <c r="Q20" i="9"/>
  <c r="Z20" i="9"/>
  <c r="W79" i="9"/>
  <c r="Z79" i="9"/>
  <c r="W116" i="9"/>
  <c r="Z116" i="9"/>
  <c r="Q40" i="9"/>
  <c r="Z40" i="9"/>
  <c r="T44" i="9"/>
  <c r="Z44" i="9"/>
  <c r="N113" i="9"/>
  <c r="Z113" i="9"/>
  <c r="W18" i="9"/>
  <c r="Z18" i="9"/>
  <c r="N78" i="9"/>
  <c r="Z78" i="9"/>
  <c r="Q70" i="9"/>
  <c r="Z70" i="9"/>
  <c r="W31" i="9"/>
  <c r="Z31" i="9"/>
  <c r="N76" i="9"/>
  <c r="Z76" i="9"/>
  <c r="T39" i="9"/>
  <c r="Z39" i="9"/>
  <c r="W81" i="9"/>
  <c r="Z81" i="9"/>
  <c r="Q27" i="9"/>
  <c r="Z27" i="9"/>
  <c r="N50" i="9"/>
  <c r="Z50" i="9"/>
  <c r="Q54" i="9"/>
  <c r="Z54" i="9"/>
  <c r="Q74" i="9"/>
  <c r="Z74" i="9"/>
  <c r="W59" i="10"/>
  <c r="Z59" i="10"/>
  <c r="Q109" i="10"/>
  <c r="Z109" i="10"/>
  <c r="T79" i="10"/>
  <c r="Z79" i="10"/>
  <c r="T118" i="10"/>
  <c r="Z118" i="10"/>
  <c r="T35" i="10"/>
  <c r="Z35" i="10"/>
  <c r="N49" i="10"/>
  <c r="Z49" i="10"/>
  <c r="Q15" i="10"/>
  <c r="Z15" i="10"/>
  <c r="T42" i="10"/>
  <c r="Z42" i="10"/>
  <c r="N20" i="10"/>
  <c r="Z20" i="10"/>
  <c r="W39" i="10"/>
  <c r="Z39" i="10"/>
  <c r="T67" i="10"/>
  <c r="Z67" i="10"/>
  <c r="T66" i="10"/>
  <c r="Z66" i="10"/>
  <c r="Q90" i="10"/>
  <c r="Z90" i="10"/>
  <c r="Q55" i="10"/>
  <c r="Z55" i="10"/>
  <c r="W87" i="10"/>
  <c r="Z87" i="10"/>
  <c r="W115" i="10"/>
  <c r="Z115" i="10"/>
  <c r="Q80" i="10"/>
  <c r="Z80" i="10"/>
  <c r="Q14" i="10"/>
  <c r="Z14" i="10"/>
  <c r="Q57" i="10"/>
  <c r="Z57" i="10"/>
  <c r="T89" i="10"/>
  <c r="Z89" i="10"/>
  <c r="N63" i="10"/>
  <c r="Z63" i="10"/>
  <c r="T92" i="10"/>
  <c r="Z92" i="10"/>
  <c r="W60" i="10"/>
  <c r="Z60" i="10"/>
  <c r="Q26" i="10"/>
  <c r="Z26" i="10"/>
  <c r="W37" i="10"/>
  <c r="Z37" i="10"/>
  <c r="J65" i="10"/>
  <c r="Y65" i="10" s="1"/>
  <c r="Z65" i="10"/>
  <c r="J12" i="10"/>
  <c r="Y12" i="10" s="1"/>
  <c r="Z12" i="10"/>
  <c r="Q116" i="10"/>
  <c r="Z116" i="10"/>
  <c r="Q51" i="10"/>
  <c r="Z51" i="10"/>
  <c r="T73" i="10"/>
  <c r="Z73" i="10"/>
  <c r="Q19" i="10"/>
  <c r="Z19" i="10"/>
  <c r="T11" i="9"/>
  <c r="Z11" i="9"/>
  <c r="T55" i="9"/>
  <c r="Z55" i="9"/>
  <c r="T110" i="9"/>
  <c r="Z110" i="9"/>
  <c r="T33" i="9"/>
  <c r="Z33" i="9"/>
  <c r="Q93" i="9"/>
  <c r="Z93" i="9"/>
  <c r="N43" i="9"/>
  <c r="Z43" i="9"/>
  <c r="T29" i="10"/>
  <c r="Z29" i="10"/>
  <c r="T53" i="9"/>
  <c r="Z53" i="9"/>
  <c r="N66" i="9"/>
  <c r="Z66" i="9"/>
  <c r="N109" i="9"/>
  <c r="Z109" i="9"/>
  <c r="N85" i="9"/>
  <c r="Z85" i="9"/>
  <c r="W48" i="9"/>
  <c r="Z48" i="9"/>
  <c r="T25" i="9"/>
  <c r="Z25" i="9"/>
  <c r="T13" i="9"/>
  <c r="Z13" i="9"/>
  <c r="Q34" i="9"/>
  <c r="Z34" i="9"/>
  <c r="T45" i="9"/>
  <c r="Z45" i="9"/>
  <c r="T82" i="9"/>
  <c r="Z82" i="9"/>
  <c r="N77" i="9"/>
  <c r="Z77" i="9"/>
  <c r="W14" i="9"/>
  <c r="Z14" i="9"/>
  <c r="Q88" i="9"/>
  <c r="Z88" i="9"/>
  <c r="T91" i="9"/>
  <c r="Z91" i="9"/>
  <c r="T94" i="9"/>
  <c r="Z94" i="9"/>
  <c r="Q21" i="9"/>
  <c r="Z21" i="9"/>
  <c r="W24" i="9"/>
  <c r="Z24" i="9"/>
  <c r="P140" i="15"/>
  <c r="R140" i="15" s="1"/>
  <c r="V140" i="15"/>
  <c r="X140" i="15" s="1"/>
  <c r="N54" i="10"/>
  <c r="Z54" i="10"/>
  <c r="W41" i="10"/>
  <c r="Z41" i="10"/>
  <c r="T27" i="10"/>
  <c r="Z27" i="10"/>
  <c r="N46" i="10"/>
  <c r="Z46" i="10"/>
  <c r="N11" i="10"/>
  <c r="Z11" i="10"/>
  <c r="W108" i="10"/>
  <c r="Z108" i="10"/>
  <c r="Q34" i="10"/>
  <c r="Z34" i="10"/>
  <c r="T13" i="10"/>
  <c r="Z13" i="10"/>
  <c r="T113" i="10"/>
  <c r="Z113" i="10"/>
  <c r="Q77" i="10"/>
  <c r="Z77" i="10"/>
  <c r="W88" i="10"/>
  <c r="Z88" i="10"/>
  <c r="W23" i="10"/>
  <c r="Z23" i="10"/>
  <c r="W117" i="10"/>
  <c r="Z117" i="10"/>
  <c r="T43" i="10"/>
  <c r="Z43" i="10"/>
  <c r="W51" i="9"/>
  <c r="Z51" i="9"/>
  <c r="T86" i="9"/>
  <c r="Z86" i="9"/>
  <c r="W32" i="9"/>
  <c r="Z32" i="9"/>
  <c r="N47" i="9"/>
  <c r="Z47" i="9"/>
  <c r="T56" i="9"/>
  <c r="Z56" i="9"/>
  <c r="T23" i="9"/>
  <c r="Z23" i="9"/>
  <c r="W72" i="9"/>
  <c r="Z72" i="9"/>
  <c r="N49" i="9"/>
  <c r="Z49" i="9"/>
  <c r="N92" i="9"/>
  <c r="Z92" i="9"/>
  <c r="Q28" i="9"/>
  <c r="Z28" i="9"/>
  <c r="N87" i="9"/>
  <c r="Z87" i="9"/>
  <c r="W89" i="9"/>
  <c r="Z89" i="9"/>
  <c r="Q42" i="9"/>
  <c r="Z42" i="9"/>
  <c r="W41" i="9"/>
  <c r="Z41" i="9"/>
  <c r="N115" i="9"/>
  <c r="Z115" i="9"/>
  <c r="Q65" i="9"/>
  <c r="Z65" i="9"/>
  <c r="N26" i="9"/>
  <c r="Z26" i="9"/>
  <c r="T73" i="9"/>
  <c r="Z73" i="9"/>
  <c r="Q62" i="9"/>
  <c r="Z62" i="9"/>
  <c r="W52" i="9"/>
  <c r="Z52" i="9"/>
  <c r="N68" i="9"/>
  <c r="Z68" i="9"/>
  <c r="N38" i="9"/>
  <c r="Z38" i="9"/>
  <c r="T38" i="9"/>
  <c r="W18" i="10"/>
  <c r="Z18" i="10"/>
  <c r="Q40" i="10"/>
  <c r="Z40" i="10"/>
  <c r="N93" i="10"/>
  <c r="Z93" i="10"/>
  <c r="T112" i="10"/>
  <c r="Z112" i="10"/>
  <c r="W70" i="10"/>
  <c r="Z70" i="10"/>
  <c r="W111" i="10"/>
  <c r="Z111" i="10"/>
  <c r="W64" i="10"/>
  <c r="Z64" i="10"/>
  <c r="T28" i="10"/>
  <c r="Z28" i="10"/>
  <c r="Q31" i="10"/>
  <c r="Z31" i="10"/>
  <c r="J78" i="10"/>
  <c r="Y78" i="10" s="1"/>
  <c r="Z78" i="10"/>
  <c r="N107" i="10"/>
  <c r="Z107" i="10"/>
  <c r="J74" i="10"/>
  <c r="Y74" i="10" s="1"/>
  <c r="Z74" i="10"/>
  <c r="N25" i="10"/>
  <c r="Z25" i="10"/>
  <c r="Q69" i="10"/>
  <c r="Z69" i="10"/>
  <c r="T16" i="10"/>
  <c r="Z16" i="10"/>
  <c r="N91" i="10"/>
  <c r="Z91" i="10"/>
  <c r="W75" i="10"/>
  <c r="Z75" i="10"/>
  <c r="J81" i="10"/>
  <c r="Y81" i="10" s="1"/>
  <c r="Z81" i="10"/>
  <c r="N76" i="10"/>
  <c r="Z76" i="10"/>
  <c r="W71" i="10"/>
  <c r="Z71" i="10"/>
  <c r="T82" i="10"/>
  <c r="Z82" i="10"/>
  <c r="Q62" i="10"/>
  <c r="Z62" i="10"/>
  <c r="W38" i="10"/>
  <c r="Z38" i="10"/>
  <c r="T19" i="9"/>
  <c r="Z19" i="9"/>
  <c r="W111" i="9"/>
  <c r="Z111" i="9"/>
  <c r="N36" i="9"/>
  <c r="Z36" i="9"/>
  <c r="W80" i="9"/>
  <c r="Z80" i="9"/>
  <c r="T63" i="9"/>
  <c r="Z63" i="9"/>
  <c r="N84" i="9"/>
  <c r="Z84" i="9"/>
  <c r="Q12" i="9"/>
  <c r="Z12" i="9"/>
  <c r="W83" i="9"/>
  <c r="Z83" i="9"/>
  <c r="N75" i="9"/>
  <c r="Z75" i="9"/>
  <c r="W61" i="9"/>
  <c r="Z61" i="9"/>
  <c r="Q57" i="9"/>
  <c r="Z57" i="9"/>
  <c r="N29" i="9"/>
  <c r="Z29" i="9"/>
  <c r="W15" i="9"/>
  <c r="Z15" i="9"/>
  <c r="W69" i="9"/>
  <c r="Z69" i="9"/>
  <c r="Q46" i="9"/>
  <c r="Z46" i="9"/>
  <c r="T37" i="9"/>
  <c r="Z37" i="9"/>
  <c r="T112" i="9"/>
  <c r="Z112" i="9"/>
  <c r="W60" i="9"/>
  <c r="Z60" i="9"/>
  <c r="Q108" i="9"/>
  <c r="Z108" i="9"/>
  <c r="W114" i="9"/>
  <c r="Z114" i="9"/>
  <c r="W67" i="9"/>
  <c r="Z67" i="9"/>
  <c r="W35" i="9"/>
  <c r="Z35" i="9"/>
  <c r="N64" i="9"/>
  <c r="Z64" i="9"/>
  <c r="S139" i="15"/>
  <c r="U139" i="15" s="1"/>
  <c r="M139" i="15"/>
  <c r="O139" i="15" s="1"/>
  <c r="L139" i="15"/>
  <c r="U136" i="15"/>
  <c r="J133" i="15"/>
  <c r="P133" i="15" s="1"/>
  <c r="X135" i="15"/>
  <c r="L138" i="15"/>
  <c r="S138" i="15"/>
  <c r="U138" i="15" s="1"/>
  <c r="V138" i="15"/>
  <c r="X138" i="15" s="1"/>
  <c r="M138" i="15"/>
  <c r="O138" i="15" s="1"/>
  <c r="Y138" i="15"/>
  <c r="AA138" i="15" s="1"/>
  <c r="P138" i="15"/>
  <c r="R138" i="15" s="1"/>
  <c r="S134" i="15"/>
  <c r="P134" i="15"/>
  <c r="R134" i="15" s="1"/>
  <c r="Y134" i="15"/>
  <c r="V134" i="15"/>
  <c r="M134" i="15"/>
  <c r="W62" i="9"/>
  <c r="W38" i="9"/>
  <c r="Q35" i="9"/>
  <c r="W81" i="10"/>
  <c r="Q25" i="10"/>
  <c r="W74" i="9"/>
  <c r="W33" i="9"/>
  <c r="Q76" i="10"/>
  <c r="N74" i="9"/>
  <c r="W110" i="9"/>
  <c r="T93" i="9"/>
  <c r="N82" i="10"/>
  <c r="T74" i="9"/>
  <c r="Q43" i="9"/>
  <c r="P47" i="15"/>
  <c r="R47" i="15" s="1"/>
  <c r="L47" i="15"/>
  <c r="L135" i="15"/>
  <c r="T135" i="15"/>
  <c r="U135" i="15" s="1"/>
  <c r="N135" i="15"/>
  <c r="Q135" i="15"/>
  <c r="R135" i="15" s="1"/>
  <c r="Z135" i="15"/>
  <c r="AA135" i="15" s="1"/>
  <c r="AA66" i="15"/>
  <c r="P57" i="15"/>
  <c r="R57" i="15" s="1"/>
  <c r="S87" i="15"/>
  <c r="U87" i="15" s="1"/>
  <c r="L73" i="15"/>
  <c r="O118" i="15"/>
  <c r="S73" i="15"/>
  <c r="U73" i="15" s="1"/>
  <c r="V47" i="15"/>
  <c r="X47" i="15" s="1"/>
  <c r="O41" i="15"/>
  <c r="P87" i="15"/>
  <c r="R87" i="15" s="1"/>
  <c r="M87" i="15"/>
  <c r="O87" i="15" s="1"/>
  <c r="S47" i="15"/>
  <c r="U47" i="15" s="1"/>
  <c r="AA111" i="15"/>
  <c r="O88" i="15"/>
  <c r="M73" i="15"/>
  <c r="O73" i="15" s="1"/>
  <c r="O56" i="15"/>
  <c r="O28" i="15"/>
  <c r="N67" i="9"/>
  <c r="T114" i="9"/>
  <c r="N108" i="9"/>
  <c r="L78" i="15"/>
  <c r="S78" i="15"/>
  <c r="U78" i="15" s="1"/>
  <c r="AA93" i="15"/>
  <c r="V78" i="15"/>
  <c r="X78" i="15" s="1"/>
  <c r="AA46" i="15"/>
  <c r="M78" i="15"/>
  <c r="AA78" i="15" s="1"/>
  <c r="O36" i="15"/>
  <c r="N94" i="9"/>
  <c r="Q43" i="10"/>
  <c r="O91" i="15"/>
  <c r="V69" i="15"/>
  <c r="X69" i="15" s="1"/>
  <c r="L55" i="15"/>
  <c r="S55" i="15"/>
  <c r="U55" i="15" s="1"/>
  <c r="T88" i="9"/>
  <c r="T58" i="9"/>
  <c r="Q86" i="10"/>
  <c r="T24" i="9"/>
  <c r="Q91" i="9"/>
  <c r="W64" i="9"/>
  <c r="N43" i="10"/>
  <c r="W43" i="10"/>
  <c r="J43" i="10"/>
  <c r="Q67" i="9"/>
  <c r="Q114" i="9"/>
  <c r="W108" i="9"/>
  <c r="T64" i="9"/>
  <c r="N35" i="9"/>
  <c r="T67" i="9"/>
  <c r="N114" i="9"/>
  <c r="T108" i="9"/>
  <c r="Q64" i="9"/>
  <c r="T35" i="9"/>
  <c r="J77" i="10"/>
  <c r="W37" i="9"/>
  <c r="P13" i="15"/>
  <c r="R13" i="15" s="1"/>
  <c r="N54" i="9"/>
  <c r="T12" i="9"/>
  <c r="T57" i="9"/>
  <c r="N46" i="9"/>
  <c r="O34" i="15"/>
  <c r="W12" i="9"/>
  <c r="Q24" i="9"/>
  <c r="W66" i="9"/>
  <c r="Q94" i="9"/>
  <c r="N91" i="9"/>
  <c r="W88" i="9"/>
  <c r="N21" i="9"/>
  <c r="N24" i="9"/>
  <c r="W94" i="9"/>
  <c r="W91" i="9"/>
  <c r="N88" i="9"/>
  <c r="T21" i="9"/>
  <c r="T14" i="9"/>
  <c r="W21" i="9"/>
  <c r="Q14" i="9"/>
  <c r="N113" i="10"/>
  <c r="J11" i="10"/>
  <c r="N23" i="10"/>
  <c r="N14" i="9"/>
  <c r="W76" i="9"/>
  <c r="S13" i="15"/>
  <c r="U13" i="15" s="1"/>
  <c r="L13" i="15"/>
  <c r="N26" i="10"/>
  <c r="T27" i="9"/>
  <c r="V13" i="15"/>
  <c r="X13" i="15" s="1"/>
  <c r="J66" i="10"/>
  <c r="Q133" i="15"/>
  <c r="N37" i="10"/>
  <c r="T38" i="10"/>
  <c r="T12" i="10"/>
  <c r="T116" i="9"/>
  <c r="N40" i="9"/>
  <c r="W54" i="9"/>
  <c r="T113" i="9"/>
  <c r="Q78" i="9"/>
  <c r="T32" i="9"/>
  <c r="T54" i="9"/>
  <c r="Q44" i="9"/>
  <c r="N51" i="9"/>
  <c r="T70" i="9"/>
  <c r="Q47" i="9"/>
  <c r="T79" i="9"/>
  <c r="Q81" i="9"/>
  <c r="T65" i="10"/>
  <c r="J38" i="10"/>
  <c r="Q79" i="9"/>
  <c r="N116" i="9"/>
  <c r="N81" i="9"/>
  <c r="T40" i="9"/>
  <c r="W44" i="9"/>
  <c r="Q113" i="9"/>
  <c r="T51" i="9"/>
  <c r="W78" i="9"/>
  <c r="N32" i="9"/>
  <c r="Q56" i="9"/>
  <c r="N79" i="9"/>
  <c r="Q116" i="9"/>
  <c r="W27" i="9"/>
  <c r="W40" i="9"/>
  <c r="N39" i="9"/>
  <c r="N44" i="9"/>
  <c r="W113" i="9"/>
  <c r="T50" i="9"/>
  <c r="Q67" i="10"/>
  <c r="W86" i="9"/>
  <c r="W70" i="9"/>
  <c r="T31" i="9"/>
  <c r="W47" i="9"/>
  <c r="Q76" i="9"/>
  <c r="W39" i="9"/>
  <c r="Q50" i="9"/>
  <c r="W23" i="9"/>
  <c r="J20" i="10"/>
  <c r="T78" i="9"/>
  <c r="N86" i="9"/>
  <c r="N31" i="9"/>
  <c r="N56" i="9"/>
  <c r="P85" i="15"/>
  <c r="R85" i="15" s="1"/>
  <c r="AA86" i="15"/>
  <c r="S21" i="15"/>
  <c r="U21" i="15" s="1"/>
  <c r="O112" i="15"/>
  <c r="Z136" i="15"/>
  <c r="AA136" i="15" s="1"/>
  <c r="Q73" i="9"/>
  <c r="T68" i="9"/>
  <c r="W73" i="9"/>
  <c r="Q52" i="9"/>
  <c r="N89" i="9"/>
  <c r="T48" i="10"/>
  <c r="T62" i="9"/>
  <c r="W49" i="9"/>
  <c r="T52" i="9"/>
  <c r="Q59" i="9"/>
  <c r="J45" i="10"/>
  <c r="Q51" i="9"/>
  <c r="Q86" i="9"/>
  <c r="N70" i="9"/>
  <c r="Q32" i="9"/>
  <c r="Q31" i="9"/>
  <c r="T47" i="9"/>
  <c r="T76" i="9"/>
  <c r="W56" i="9"/>
  <c r="N23" i="9"/>
  <c r="S85" i="15"/>
  <c r="U85" i="15" s="1"/>
  <c r="P55" i="15"/>
  <c r="R55" i="15" s="1"/>
  <c r="L37" i="15"/>
  <c r="P67" i="15"/>
  <c r="R67" i="15" s="1"/>
  <c r="M37" i="15"/>
  <c r="S37" i="15"/>
  <c r="U37" i="15" s="1"/>
  <c r="W136" i="15"/>
  <c r="X136" i="15" s="1"/>
  <c r="N20" i="9"/>
  <c r="Q23" i="9"/>
  <c r="L136" i="15"/>
  <c r="N18" i="9"/>
  <c r="Q18" i="9"/>
  <c r="N136" i="15"/>
  <c r="O136" i="15" s="1"/>
  <c r="V85" i="15"/>
  <c r="X85" i="15" s="1"/>
  <c r="V23" i="15"/>
  <c r="X23" i="15" s="1"/>
  <c r="O67" i="15"/>
  <c r="T18" i="9"/>
  <c r="Q136" i="15"/>
  <c r="R136" i="15" s="1"/>
  <c r="L85" i="15"/>
  <c r="M55" i="15"/>
  <c r="O55" i="15" s="1"/>
  <c r="P37" i="15"/>
  <c r="R37" i="15" s="1"/>
  <c r="Q38" i="10"/>
  <c r="N38" i="10"/>
  <c r="N29" i="10"/>
  <c r="N62" i="9"/>
  <c r="N73" i="9"/>
  <c r="W75" i="9"/>
  <c r="N27" i="9"/>
  <c r="T81" i="9"/>
  <c r="Q39" i="9"/>
  <c r="W68" i="9"/>
  <c r="Q29" i="9"/>
  <c r="N52" i="9"/>
  <c r="W50" i="9"/>
  <c r="N11" i="9"/>
  <c r="W30" i="9"/>
  <c r="Q84" i="9"/>
  <c r="T24" i="10"/>
  <c r="Q83" i="9"/>
  <c r="T61" i="9"/>
  <c r="W55" i="9"/>
  <c r="N112" i="9"/>
  <c r="Q60" i="9"/>
  <c r="Q69" i="9"/>
  <c r="L69" i="15"/>
  <c r="M69" i="15"/>
  <c r="S23" i="15"/>
  <c r="U23" i="15" s="1"/>
  <c r="S57" i="15"/>
  <c r="U57" i="15" s="1"/>
  <c r="L82" i="15"/>
  <c r="S69" i="15"/>
  <c r="U69" i="15" s="1"/>
  <c r="L23" i="15"/>
  <c r="L57" i="15"/>
  <c r="M23" i="15"/>
  <c r="S67" i="15"/>
  <c r="U67" i="15" s="1"/>
  <c r="V67" i="15"/>
  <c r="X67" i="15" s="1"/>
  <c r="M57" i="15"/>
  <c r="J52" i="10"/>
  <c r="W83" i="10"/>
  <c r="T19" i="10"/>
  <c r="N83" i="9"/>
  <c r="T75" i="9"/>
  <c r="Q61" i="9"/>
  <c r="W57" i="9"/>
  <c r="T29" i="9"/>
  <c r="W11" i="9"/>
  <c r="W46" i="9"/>
  <c r="N55" i="9"/>
  <c r="Q37" i="9"/>
  <c r="N110" i="9"/>
  <c r="W112" i="9"/>
  <c r="Q33" i="9"/>
  <c r="T30" i="9"/>
  <c r="T60" i="9"/>
  <c r="N93" i="9"/>
  <c r="T43" i="9"/>
  <c r="T69" i="9"/>
  <c r="N12" i="9"/>
  <c r="Q15" i="9"/>
  <c r="J12" i="9"/>
  <c r="J33" i="10"/>
  <c r="T52" i="10"/>
  <c r="Q83" i="10"/>
  <c r="T83" i="9"/>
  <c r="Q75" i="9"/>
  <c r="N61" i="9"/>
  <c r="N57" i="9"/>
  <c r="W29" i="9"/>
  <c r="Q11" i="9"/>
  <c r="T46" i="9"/>
  <c r="Q55" i="9"/>
  <c r="N37" i="9"/>
  <c r="Q110" i="9"/>
  <c r="Q112" i="9"/>
  <c r="N33" i="9"/>
  <c r="N30" i="9"/>
  <c r="N60" i="9"/>
  <c r="W93" i="9"/>
  <c r="W43" i="9"/>
  <c r="N69" i="9"/>
  <c r="Q108" i="10"/>
  <c r="T15" i="9"/>
  <c r="N15" i="9"/>
  <c r="J62" i="10"/>
  <c r="Q82" i="10"/>
  <c r="J55" i="10"/>
  <c r="N25" i="9"/>
  <c r="N62" i="10"/>
  <c r="J82" i="10"/>
  <c r="W82" i="10"/>
  <c r="T14" i="10"/>
  <c r="T34" i="9"/>
  <c r="Q60" i="10"/>
  <c r="Q85" i="9"/>
  <c r="N57" i="10"/>
  <c r="W80" i="10"/>
  <c r="T87" i="10"/>
  <c r="T80" i="9"/>
  <c r="W33" i="10"/>
  <c r="Q33" i="10"/>
  <c r="T62" i="10"/>
  <c r="Q11" i="10"/>
  <c r="W11" i="10"/>
  <c r="N52" i="10"/>
  <c r="T26" i="10"/>
  <c r="N108" i="10"/>
  <c r="W24" i="10"/>
  <c r="W86" i="10"/>
  <c r="Q109" i="9"/>
  <c r="N48" i="9"/>
  <c r="N111" i="9"/>
  <c r="T36" i="9"/>
  <c r="W77" i="9"/>
  <c r="M19" i="15"/>
  <c r="L134" i="15"/>
  <c r="Z134" i="15"/>
  <c r="N134" i="15"/>
  <c r="T33" i="10"/>
  <c r="W62" i="10"/>
  <c r="T11" i="10"/>
  <c r="W52" i="10"/>
  <c r="W26" i="10"/>
  <c r="T108" i="10"/>
  <c r="Q24" i="10"/>
  <c r="N86" i="10"/>
  <c r="N53" i="9"/>
  <c r="N45" i="9"/>
  <c r="Q82" i="9"/>
  <c r="Q63" i="9"/>
  <c r="J26" i="10"/>
  <c r="J24" i="10"/>
  <c r="J86" i="10"/>
  <c r="N19" i="9"/>
  <c r="W134" i="15"/>
  <c r="T134" i="15"/>
  <c r="T111" i="9"/>
  <c r="Q111" i="9"/>
  <c r="W36" i="9"/>
  <c r="Q36" i="9"/>
  <c r="N80" i="9"/>
  <c r="Q80" i="9"/>
  <c r="N63" i="9"/>
  <c r="W63" i="9"/>
  <c r="T84" i="9"/>
  <c r="W84" i="9"/>
  <c r="N17" i="9"/>
  <c r="T17" i="9"/>
  <c r="W17" i="9"/>
  <c r="Q17" i="9"/>
  <c r="N16" i="9"/>
  <c r="W16" i="9"/>
  <c r="T16" i="9"/>
  <c r="Q16" i="9"/>
  <c r="W29" i="10"/>
  <c r="Q29" i="10"/>
  <c r="J29" i="10"/>
  <c r="W53" i="9"/>
  <c r="Q53" i="9"/>
  <c r="Q66" i="9"/>
  <c r="T66" i="9"/>
  <c r="T109" i="9"/>
  <c r="W109" i="9"/>
  <c r="T85" i="9"/>
  <c r="W85" i="9"/>
  <c r="Q48" i="9"/>
  <c r="T48" i="9"/>
  <c r="W25" i="9"/>
  <c r="Q25" i="9"/>
  <c r="N13" i="9"/>
  <c r="W13" i="9"/>
  <c r="Q13" i="9"/>
  <c r="N34" i="9"/>
  <c r="W34" i="9"/>
  <c r="Q45" i="9"/>
  <c r="W45" i="9"/>
  <c r="W82" i="9"/>
  <c r="N82" i="9"/>
  <c r="T77" i="9"/>
  <c r="Q77" i="9"/>
  <c r="V19" i="15"/>
  <c r="X19" i="15" s="1"/>
  <c r="L19" i="15"/>
  <c r="P19" i="15"/>
  <c r="R19" i="15" s="1"/>
  <c r="W116" i="10"/>
  <c r="N116" i="10"/>
  <c r="N83" i="10"/>
  <c r="J83" i="10"/>
  <c r="W19" i="10"/>
  <c r="N19" i="10"/>
  <c r="J19" i="10"/>
  <c r="J25" i="10"/>
  <c r="T25" i="10"/>
  <c r="T30" i="10"/>
  <c r="J30" i="10"/>
  <c r="Q50" i="10"/>
  <c r="N50" i="10"/>
  <c r="W50" i="10"/>
  <c r="T22" i="10"/>
  <c r="W22" i="10"/>
  <c r="T75" i="10"/>
  <c r="Q75" i="10"/>
  <c r="J75" i="10"/>
  <c r="T81" i="10"/>
  <c r="N81" i="10"/>
  <c r="W113" i="10"/>
  <c r="N77" i="10"/>
  <c r="W77" i="10"/>
  <c r="T88" i="10"/>
  <c r="N88" i="10"/>
  <c r="J88" i="10"/>
  <c r="N72" i="10"/>
  <c r="J72" i="10"/>
  <c r="W56" i="10"/>
  <c r="Q56" i="10"/>
  <c r="T44" i="10"/>
  <c r="N44" i="10"/>
  <c r="T115" i="10"/>
  <c r="Q114" i="10"/>
  <c r="T114" i="10"/>
  <c r="Q47" i="10"/>
  <c r="N47" i="10"/>
  <c r="T47" i="10"/>
  <c r="T53" i="10"/>
  <c r="W53" i="10"/>
  <c r="L67" i="15"/>
  <c r="W72" i="10"/>
  <c r="K135" i="10"/>
  <c r="Z135" i="10" s="1"/>
  <c r="AA135" i="10" s="1"/>
  <c r="N51" i="10"/>
  <c r="T63" i="10"/>
  <c r="Q23" i="10"/>
  <c r="Q72" i="9"/>
  <c r="W87" i="9"/>
  <c r="T115" i="9"/>
  <c r="Q26" i="9"/>
  <c r="P82" i="15"/>
  <c r="R82" i="15" s="1"/>
  <c r="Q117" i="10"/>
  <c r="W84" i="10"/>
  <c r="N92" i="10"/>
  <c r="N60" i="10"/>
  <c r="T92" i="9"/>
  <c r="N41" i="9"/>
  <c r="T65" i="9"/>
  <c r="N42" i="9"/>
  <c r="S82" i="15"/>
  <c r="U82" i="15" s="1"/>
  <c r="V82" i="15"/>
  <c r="X82" i="15" s="1"/>
  <c r="N89" i="10"/>
  <c r="J63" i="10"/>
  <c r="Q71" i="10"/>
  <c r="N73" i="10"/>
  <c r="T28" i="9"/>
  <c r="N90" i="9"/>
  <c r="T71" i="9"/>
  <c r="N118" i="9"/>
  <c r="AA39" i="15"/>
  <c r="W49" i="10"/>
  <c r="J51" i="10"/>
  <c r="T51" i="10"/>
  <c r="T117" i="10"/>
  <c r="Q63" i="10"/>
  <c r="J76" i="10"/>
  <c r="W76" i="10"/>
  <c r="T84" i="10"/>
  <c r="J48" i="10"/>
  <c r="N48" i="10"/>
  <c r="W92" i="10"/>
  <c r="N71" i="10"/>
  <c r="J23" i="10"/>
  <c r="Q73" i="10"/>
  <c r="J60" i="10"/>
  <c r="N72" i="9"/>
  <c r="Q49" i="9"/>
  <c r="W92" i="9"/>
  <c r="W28" i="9"/>
  <c r="Q87" i="9"/>
  <c r="T89" i="9"/>
  <c r="W57" i="10"/>
  <c r="J53" i="10"/>
  <c r="Q53" i="10"/>
  <c r="N14" i="10"/>
  <c r="J47" i="10"/>
  <c r="J80" i="10"/>
  <c r="T80" i="10"/>
  <c r="N114" i="10"/>
  <c r="Q115" i="10"/>
  <c r="Q44" i="10"/>
  <c r="T56" i="10"/>
  <c r="N87" i="10"/>
  <c r="Q87" i="10"/>
  <c r="T55" i="10"/>
  <c r="Q72" i="10"/>
  <c r="Q41" i="9"/>
  <c r="W90" i="9"/>
  <c r="Q115" i="9"/>
  <c r="W59" i="9"/>
  <c r="W65" i="9"/>
  <c r="Q71" i="9"/>
  <c r="T26" i="9"/>
  <c r="Q58" i="9"/>
  <c r="W42" i="9"/>
  <c r="W118" i="9"/>
  <c r="K134" i="10"/>
  <c r="Z134" i="10" s="1"/>
  <c r="AA134" i="10" s="1"/>
  <c r="W51" i="10"/>
  <c r="N117" i="10"/>
  <c r="W63" i="10"/>
  <c r="T76" i="10"/>
  <c r="J84" i="10"/>
  <c r="Q84" i="10"/>
  <c r="W48" i="10"/>
  <c r="J92" i="10"/>
  <c r="Q92" i="10"/>
  <c r="T71" i="10"/>
  <c r="T23" i="10"/>
  <c r="J73" i="10"/>
  <c r="W73" i="10"/>
  <c r="T60" i="10"/>
  <c r="T72" i="9"/>
  <c r="T49" i="9"/>
  <c r="Q92" i="9"/>
  <c r="N28" i="9"/>
  <c r="T87" i="9"/>
  <c r="Q89" i="9"/>
  <c r="T57" i="10"/>
  <c r="N53" i="10"/>
  <c r="W14" i="10"/>
  <c r="J14" i="10"/>
  <c r="W47" i="10"/>
  <c r="N80" i="10"/>
  <c r="W114" i="10"/>
  <c r="N115" i="10"/>
  <c r="J44" i="10"/>
  <c r="W44" i="10"/>
  <c r="N56" i="10"/>
  <c r="J87" i="10"/>
  <c r="N55" i="10"/>
  <c r="W55" i="10"/>
  <c r="T72" i="10"/>
  <c r="T41" i="9"/>
  <c r="T90" i="9"/>
  <c r="W115" i="9"/>
  <c r="N59" i="9"/>
  <c r="N65" i="9"/>
  <c r="N71" i="9"/>
  <c r="W26" i="9"/>
  <c r="W58" i="9"/>
  <c r="T42" i="9"/>
  <c r="T118" i="9"/>
  <c r="W20" i="9"/>
  <c r="T20" i="9"/>
  <c r="J89" i="10"/>
  <c r="J71" i="10"/>
  <c r="J57" i="10"/>
  <c r="J56" i="10"/>
  <c r="W19" i="9"/>
  <c r="Q19" i="9"/>
  <c r="AA53" i="15"/>
  <c r="L43" i="15"/>
  <c r="T78" i="10"/>
  <c r="Q28" i="10"/>
  <c r="N111" i="10"/>
  <c r="Q112" i="10"/>
  <c r="T40" i="10"/>
  <c r="W58" i="10"/>
  <c r="J58" i="10"/>
  <c r="W69" i="10"/>
  <c r="T69" i="10"/>
  <c r="N69" i="10"/>
  <c r="J69" i="10"/>
  <c r="W16" i="10"/>
  <c r="N16" i="10"/>
  <c r="Q16" i="10"/>
  <c r="J16" i="10"/>
  <c r="W91" i="10"/>
  <c r="Q91" i="10"/>
  <c r="J91" i="10"/>
  <c r="T91" i="10"/>
  <c r="J34" i="10"/>
  <c r="N34" i="10"/>
  <c r="W34" i="10"/>
  <c r="T34" i="10"/>
  <c r="N13" i="10"/>
  <c r="Q13" i="10"/>
  <c r="W13" i="10"/>
  <c r="J13" i="10"/>
  <c r="Q37" i="10"/>
  <c r="J37" i="10"/>
  <c r="T37" i="10"/>
  <c r="N65" i="10"/>
  <c r="Q65" i="10"/>
  <c r="W65" i="10"/>
  <c r="Q12" i="10"/>
  <c r="N12" i="10"/>
  <c r="W12" i="10"/>
  <c r="T94" i="10"/>
  <c r="Q94" i="10"/>
  <c r="W94" i="10"/>
  <c r="J94" i="10"/>
  <c r="J36" i="10"/>
  <c r="N36" i="10"/>
  <c r="Q36" i="10"/>
  <c r="T36" i="10"/>
  <c r="W25" i="10"/>
  <c r="N30" i="10"/>
  <c r="Q30" i="10"/>
  <c r="Q113" i="10"/>
  <c r="N75" i="10"/>
  <c r="T116" i="10"/>
  <c r="J50" i="10"/>
  <c r="T50" i="10"/>
  <c r="T77" i="10"/>
  <c r="N22" i="10"/>
  <c r="Q22" i="10"/>
  <c r="Q88" i="10"/>
  <c r="Q81" i="10"/>
  <c r="N74" i="10"/>
  <c r="T107" i="10"/>
  <c r="N58" i="10"/>
  <c r="J85" i="10"/>
  <c r="J46" i="10"/>
  <c r="J79" i="10"/>
  <c r="J27" i="10"/>
  <c r="N32" i="10"/>
  <c r="J41" i="10"/>
  <c r="J68" i="10"/>
  <c r="W54" i="10"/>
  <c r="J61" i="10"/>
  <c r="Q59" i="10"/>
  <c r="T85" i="10"/>
  <c r="W46" i="10"/>
  <c r="Q79" i="10"/>
  <c r="W27" i="10"/>
  <c r="W32" i="10"/>
  <c r="N41" i="10"/>
  <c r="T109" i="10"/>
  <c r="N68" i="10"/>
  <c r="T54" i="10"/>
  <c r="N61" i="10"/>
  <c r="N59" i="10"/>
  <c r="O27" i="15"/>
  <c r="AA45" i="15"/>
  <c r="O45" i="15"/>
  <c r="O59" i="15"/>
  <c r="M29" i="15"/>
  <c r="P29" i="15"/>
  <c r="R29" i="15" s="1"/>
  <c r="S29" i="15"/>
  <c r="U29" i="15" s="1"/>
  <c r="L29" i="15"/>
  <c r="AA82" i="15"/>
  <c r="AA74" i="15"/>
  <c r="Q89" i="10"/>
  <c r="T90" i="10"/>
  <c r="N21" i="10"/>
  <c r="N39" i="10"/>
  <c r="W42" i="10"/>
  <c r="J15" i="10"/>
  <c r="N35" i="10"/>
  <c r="W89" i="10"/>
  <c r="N66" i="10"/>
  <c r="N67" i="10"/>
  <c r="W20" i="10"/>
  <c r="W45" i="10"/>
  <c r="Q49" i="10"/>
  <c r="T110" i="10"/>
  <c r="J90" i="10"/>
  <c r="T21" i="10"/>
  <c r="J31" i="10"/>
  <c r="J39" i="10"/>
  <c r="Q64" i="10"/>
  <c r="J42" i="10"/>
  <c r="N70" i="10"/>
  <c r="N15" i="10"/>
  <c r="Q93" i="10"/>
  <c r="W35" i="10"/>
  <c r="Q18" i="10"/>
  <c r="O22" i="15"/>
  <c r="AA22" i="15"/>
  <c r="V21" i="15"/>
  <c r="X21" i="15" s="1"/>
  <c r="V29" i="15"/>
  <c r="X29" i="15" s="1"/>
  <c r="M21" i="15"/>
  <c r="O109" i="15"/>
  <c r="O77" i="15"/>
  <c r="P21" i="15"/>
  <c r="R21" i="15" s="1"/>
  <c r="AA61" i="15"/>
  <c r="O117" i="15"/>
  <c r="S43" i="15"/>
  <c r="U43" i="15" s="1"/>
  <c r="O58" i="15"/>
  <c r="AA58" i="15"/>
  <c r="T74" i="10"/>
  <c r="Q74" i="10"/>
  <c r="W107" i="10"/>
  <c r="N78" i="10"/>
  <c r="W78" i="10"/>
  <c r="N31" i="10"/>
  <c r="N28" i="10"/>
  <c r="W28" i="10"/>
  <c r="J64" i="10"/>
  <c r="T111" i="10"/>
  <c r="Q70" i="10"/>
  <c r="N112" i="10"/>
  <c r="T93" i="10"/>
  <c r="W40" i="10"/>
  <c r="N40" i="10"/>
  <c r="J18" i="10"/>
  <c r="V43" i="15"/>
  <c r="X43" i="15" s="1"/>
  <c r="O79" i="15"/>
  <c r="W74" i="10"/>
  <c r="Q107" i="10"/>
  <c r="Q78" i="10"/>
  <c r="T31" i="10"/>
  <c r="J28" i="10"/>
  <c r="T64" i="10"/>
  <c r="Q111" i="10"/>
  <c r="T70" i="10"/>
  <c r="W112" i="10"/>
  <c r="W93" i="10"/>
  <c r="J40" i="10"/>
  <c r="T18" i="10"/>
  <c r="O25" i="15"/>
  <c r="O75" i="15"/>
  <c r="M43" i="15"/>
  <c r="O43" i="15" s="1"/>
  <c r="W31" i="10"/>
  <c r="N64" i="10"/>
  <c r="J70" i="10"/>
  <c r="J93" i="10"/>
  <c r="N18" i="10"/>
  <c r="O26" i="15"/>
  <c r="O81" i="15"/>
  <c r="O54" i="15"/>
  <c r="O24" i="15"/>
  <c r="AA24" i="15"/>
  <c r="O15" i="15"/>
  <c r="AA108" i="15"/>
  <c r="AA14" i="15"/>
  <c r="O80" i="15"/>
  <c r="AA116" i="15"/>
  <c r="AA60" i="15"/>
  <c r="AA18" i="15"/>
  <c r="O33" i="15"/>
  <c r="AA33" i="15"/>
  <c r="O32" i="15"/>
  <c r="AA32" i="15"/>
  <c r="AA38" i="15"/>
  <c r="O38" i="15"/>
  <c r="O16" i="15"/>
  <c r="AA16" i="15"/>
  <c r="AA20" i="15"/>
  <c r="O20" i="15"/>
  <c r="AA72" i="15"/>
  <c r="O72" i="15"/>
  <c r="O84" i="15"/>
  <c r="AA84" i="15"/>
  <c r="AA83" i="15"/>
  <c r="O83" i="15"/>
  <c r="AA89" i="15"/>
  <c r="O89" i="15"/>
  <c r="O47" i="15"/>
  <c r="O35" i="15"/>
  <c r="AA35" i="15"/>
  <c r="O44" i="15"/>
  <c r="AA44" i="15"/>
  <c r="AA52" i="15"/>
  <c r="O52" i="15"/>
  <c r="AA65" i="15"/>
  <c r="O65" i="15"/>
  <c r="AA85" i="15"/>
  <c r="AA49" i="15"/>
  <c r="O49" i="15"/>
  <c r="O42" i="15"/>
  <c r="AA42" i="15"/>
  <c r="AA113" i="15"/>
  <c r="O113" i="15"/>
  <c r="AA71" i="15"/>
  <c r="O71" i="15"/>
  <c r="AA63" i="15"/>
  <c r="O63" i="15"/>
  <c r="O17" i="15"/>
  <c r="AA17" i="15"/>
  <c r="AA50" i="15"/>
  <c r="O50" i="15"/>
  <c r="O51" i="15"/>
  <c r="AA51" i="15"/>
  <c r="AA95" i="15"/>
  <c r="O95" i="15"/>
  <c r="O13" i="15"/>
  <c r="O119" i="15"/>
  <c r="AA119" i="15"/>
  <c r="AA94" i="15"/>
  <c r="O94" i="15"/>
  <c r="Q118" i="10"/>
  <c r="W118" i="10"/>
  <c r="N118" i="10"/>
  <c r="T59" i="10"/>
  <c r="J59" i="10"/>
  <c r="N110" i="10"/>
  <c r="W110" i="10"/>
  <c r="T61" i="10"/>
  <c r="Q61" i="10"/>
  <c r="J35" i="10"/>
  <c r="Q35" i="10"/>
  <c r="Q54" i="10"/>
  <c r="J54" i="10"/>
  <c r="T49" i="10"/>
  <c r="J49" i="10"/>
  <c r="W68" i="10"/>
  <c r="T68" i="10"/>
  <c r="T15" i="10"/>
  <c r="W15" i="10"/>
  <c r="W109" i="10"/>
  <c r="N109" i="10"/>
  <c r="T45" i="10"/>
  <c r="N45" i="10"/>
  <c r="Q41" i="10"/>
  <c r="T41" i="10"/>
  <c r="Q42" i="10"/>
  <c r="N42" i="10"/>
  <c r="J32" i="10"/>
  <c r="T32" i="10"/>
  <c r="T20" i="10"/>
  <c r="Q20" i="10"/>
  <c r="Q27" i="10"/>
  <c r="N27" i="10"/>
  <c r="T39" i="10"/>
  <c r="Q39" i="10"/>
  <c r="N79" i="10"/>
  <c r="W79" i="10"/>
  <c r="W67" i="10"/>
  <c r="J67" i="10"/>
  <c r="T46" i="10"/>
  <c r="Q46" i="10"/>
  <c r="W21" i="10"/>
  <c r="Q21" i="10"/>
  <c r="W85" i="10"/>
  <c r="Q85" i="10"/>
  <c r="Q66" i="10"/>
  <c r="W66" i="10"/>
  <c r="T58" i="10"/>
  <c r="Q58" i="10"/>
  <c r="N90" i="10"/>
  <c r="W90" i="10"/>
  <c r="I137" i="10"/>
  <c r="K136" i="10"/>
  <c r="Z136" i="10" s="1"/>
  <c r="AA136" i="10" s="1"/>
  <c r="J13" i="9"/>
  <c r="Y13" i="9" s="1"/>
  <c r="K137" i="9" l="1"/>
  <c r="I138" i="9"/>
  <c r="V47" i="19"/>
  <c r="X47" i="19" s="1"/>
  <c r="L47" i="19"/>
  <c r="S47" i="19"/>
  <c r="U47" i="19" s="1"/>
  <c r="P47" i="19"/>
  <c r="R47" i="19" s="1"/>
  <c r="Y47" i="19"/>
  <c r="AA47" i="19" s="1"/>
  <c r="M47" i="19"/>
  <c r="O47" i="19" s="1"/>
  <c r="J48" i="19"/>
  <c r="I49" i="19"/>
  <c r="Y51" i="20"/>
  <c r="AA51" i="20" s="1"/>
  <c r="S51" i="20"/>
  <c r="U51" i="20" s="1"/>
  <c r="M51" i="20"/>
  <c r="O51" i="20" s="1"/>
  <c r="V51" i="20"/>
  <c r="X51" i="20" s="1"/>
  <c r="P51" i="20"/>
  <c r="R51" i="20" s="1"/>
  <c r="L51" i="20"/>
  <c r="I53" i="20"/>
  <c r="J52" i="20"/>
  <c r="AA19" i="15"/>
  <c r="AA23" i="15"/>
  <c r="AA69" i="15"/>
  <c r="AA37" i="15"/>
  <c r="AA67" i="15"/>
  <c r="V12" i="10"/>
  <c r="X12" i="10" s="1"/>
  <c r="Y34" i="17"/>
  <c r="AA34" i="17" s="1"/>
  <c r="S34" i="17"/>
  <c r="U34" i="17" s="1"/>
  <c r="M34" i="17"/>
  <c r="O34" i="17" s="1"/>
  <c r="V34" i="17"/>
  <c r="X34" i="17" s="1"/>
  <c r="P34" i="17"/>
  <c r="R34" i="17" s="1"/>
  <c r="L34" i="17"/>
  <c r="I36" i="17"/>
  <c r="J35" i="17"/>
  <c r="Y34" i="16"/>
  <c r="AA34" i="16" s="1"/>
  <c r="S34" i="16"/>
  <c r="U34" i="16" s="1"/>
  <c r="M34" i="16"/>
  <c r="O34" i="16" s="1"/>
  <c r="V34" i="16"/>
  <c r="X34" i="16" s="1"/>
  <c r="P34" i="16"/>
  <c r="R34" i="16" s="1"/>
  <c r="L34" i="16"/>
  <c r="I36" i="16"/>
  <c r="J35" i="16"/>
  <c r="L12" i="10"/>
  <c r="S17" i="10"/>
  <c r="U17" i="10" s="1"/>
  <c r="P17" i="10"/>
  <c r="R17" i="10" s="1"/>
  <c r="L78" i="10"/>
  <c r="V17" i="10"/>
  <c r="X17" i="10" s="1"/>
  <c r="M81" i="10"/>
  <c r="O81" i="10" s="1"/>
  <c r="M17" i="10"/>
  <c r="O17" i="10" s="1"/>
  <c r="L17" i="10"/>
  <c r="V95" i="10"/>
  <c r="X95" i="10" s="1"/>
  <c r="L95" i="10"/>
  <c r="S95" i="10"/>
  <c r="U95" i="10" s="1"/>
  <c r="P95" i="10"/>
  <c r="R95" i="10" s="1"/>
  <c r="Y95" i="10"/>
  <c r="AA95" i="10" s="1"/>
  <c r="M95" i="10"/>
  <c r="O95" i="10" s="1"/>
  <c r="I97" i="10"/>
  <c r="J96" i="10"/>
  <c r="I23" i="9"/>
  <c r="M78" i="10"/>
  <c r="O78" i="10" s="1"/>
  <c r="M74" i="10"/>
  <c r="O134" i="15"/>
  <c r="O135" i="15"/>
  <c r="AA12" i="10"/>
  <c r="P78" i="10"/>
  <c r="R78" i="10" s="1"/>
  <c r="P74" i="10"/>
  <c r="R74" i="10" s="1"/>
  <c r="P81" i="10"/>
  <c r="R81" i="10" s="1"/>
  <c r="V81" i="10"/>
  <c r="X81" i="10" s="1"/>
  <c r="S78" i="10"/>
  <c r="U78" i="10" s="1"/>
  <c r="V74" i="10"/>
  <c r="X74" i="10" s="1"/>
  <c r="S81" i="10"/>
  <c r="U81" i="10" s="1"/>
  <c r="V78" i="10"/>
  <c r="X78" i="10" s="1"/>
  <c r="L74" i="10"/>
  <c r="S74" i="10"/>
  <c r="U74" i="10" s="1"/>
  <c r="L81" i="10"/>
  <c r="S12" i="10"/>
  <c r="U12" i="10" s="1"/>
  <c r="M12" i="10"/>
  <c r="O12" i="10" s="1"/>
  <c r="P12" i="10"/>
  <c r="R12" i="10" s="1"/>
  <c r="L21" i="10"/>
  <c r="L22" i="10"/>
  <c r="V65" i="10"/>
  <c r="X65" i="10" s="1"/>
  <c r="AA65" i="10"/>
  <c r="AA22" i="10"/>
  <c r="AA21" i="10"/>
  <c r="Y133" i="15"/>
  <c r="P22" i="10"/>
  <c r="R22" i="10" s="1"/>
  <c r="S22" i="10"/>
  <c r="U22" i="10" s="1"/>
  <c r="P21" i="10"/>
  <c r="R21" i="10" s="1"/>
  <c r="S65" i="10"/>
  <c r="U65" i="10" s="1"/>
  <c r="M65" i="10"/>
  <c r="O65" i="10" s="1"/>
  <c r="M22" i="10"/>
  <c r="O22" i="10" s="1"/>
  <c r="V21" i="10"/>
  <c r="X21" i="10" s="1"/>
  <c r="S21" i="10"/>
  <c r="U21" i="10" s="1"/>
  <c r="P65" i="10"/>
  <c r="R65" i="10" s="1"/>
  <c r="V22" i="10"/>
  <c r="X22" i="10" s="1"/>
  <c r="M21" i="10"/>
  <c r="O21" i="10" s="1"/>
  <c r="L65" i="10"/>
  <c r="P93" i="10"/>
  <c r="R93" i="10" s="1"/>
  <c r="Y93" i="10"/>
  <c r="AA93" i="10" s="1"/>
  <c r="V16" i="10"/>
  <c r="X16" i="10" s="1"/>
  <c r="Y16" i="10"/>
  <c r="AA16" i="10" s="1"/>
  <c r="V80" i="10"/>
  <c r="X80" i="10" s="1"/>
  <c r="Y80" i="10"/>
  <c r="AA80" i="10" s="1"/>
  <c r="M29" i="10"/>
  <c r="O29" i="10" s="1"/>
  <c r="Y29" i="10"/>
  <c r="AA29" i="10" s="1"/>
  <c r="S54" i="10"/>
  <c r="U54" i="10" s="1"/>
  <c r="Y54" i="10"/>
  <c r="AA54" i="10" s="1"/>
  <c r="M59" i="10"/>
  <c r="O59" i="10" s="1"/>
  <c r="Y59" i="10"/>
  <c r="AA59" i="10" s="1"/>
  <c r="P31" i="10"/>
  <c r="R31" i="10" s="1"/>
  <c r="Y31" i="10"/>
  <c r="AA31" i="10" s="1"/>
  <c r="L15" i="10"/>
  <c r="Y15" i="10"/>
  <c r="AA15" i="10" s="1"/>
  <c r="S68" i="10"/>
  <c r="U68" i="10" s="1"/>
  <c r="Y68" i="10"/>
  <c r="AA68" i="10" s="1"/>
  <c r="V27" i="10"/>
  <c r="X27" i="10" s="1"/>
  <c r="Y27" i="10"/>
  <c r="AA27" i="10" s="1"/>
  <c r="V94" i="10"/>
  <c r="X94" i="10" s="1"/>
  <c r="Y94" i="10"/>
  <c r="AA94" i="10" s="1"/>
  <c r="V34" i="10"/>
  <c r="X34" i="10" s="1"/>
  <c r="Y34" i="10"/>
  <c r="AA34" i="10" s="1"/>
  <c r="M56" i="10"/>
  <c r="O56" i="10" s="1"/>
  <c r="Y56" i="10"/>
  <c r="AA56" i="10" s="1"/>
  <c r="L44" i="10"/>
  <c r="Y44" i="10"/>
  <c r="AA44" i="10" s="1"/>
  <c r="V84" i="10"/>
  <c r="X84" i="10" s="1"/>
  <c r="Y84" i="10"/>
  <c r="AA84" i="10" s="1"/>
  <c r="L63" i="10"/>
  <c r="Y63" i="10"/>
  <c r="AA63" i="10" s="1"/>
  <c r="S72" i="10"/>
  <c r="U72" i="10" s="1"/>
  <c r="Y72" i="10"/>
  <c r="AA72" i="10" s="1"/>
  <c r="S55" i="10"/>
  <c r="U55" i="10" s="1"/>
  <c r="Y55" i="10"/>
  <c r="AA55" i="10" s="1"/>
  <c r="L52" i="10"/>
  <c r="Y52" i="10"/>
  <c r="AA52" i="10" s="1"/>
  <c r="L45" i="10"/>
  <c r="Y45" i="10"/>
  <c r="AA45" i="10" s="1"/>
  <c r="L20" i="10"/>
  <c r="Y20" i="10"/>
  <c r="AA20" i="10" s="1"/>
  <c r="AA81" i="10"/>
  <c r="AA74" i="10"/>
  <c r="AA78" i="10"/>
  <c r="L32" i="10"/>
  <c r="Y32" i="10"/>
  <c r="AA32" i="10" s="1"/>
  <c r="L28" i="10"/>
  <c r="Y28" i="10"/>
  <c r="AA28" i="10" s="1"/>
  <c r="L79" i="10"/>
  <c r="Y79" i="10"/>
  <c r="AA79" i="10" s="1"/>
  <c r="L69" i="10"/>
  <c r="Y69" i="10"/>
  <c r="AA69" i="10" s="1"/>
  <c r="V33" i="10"/>
  <c r="X33" i="10" s="1"/>
  <c r="Y33" i="10"/>
  <c r="AA33" i="10" s="1"/>
  <c r="M11" i="9"/>
  <c r="O11" i="9" s="1"/>
  <c r="Y11" i="9"/>
  <c r="AA11" i="9" s="1"/>
  <c r="S18" i="10"/>
  <c r="U18" i="10" s="1"/>
  <c r="Y18" i="10"/>
  <c r="AA18" i="10" s="1"/>
  <c r="L42" i="10"/>
  <c r="Y42" i="10"/>
  <c r="AA42" i="10" s="1"/>
  <c r="L50" i="10"/>
  <c r="Y50" i="10"/>
  <c r="AA50" i="10" s="1"/>
  <c r="S13" i="10"/>
  <c r="U13" i="10" s="1"/>
  <c r="Y13" i="10"/>
  <c r="AA13" i="10" s="1"/>
  <c r="S87" i="10"/>
  <c r="U87" i="10" s="1"/>
  <c r="Y87" i="10"/>
  <c r="AA87" i="10" s="1"/>
  <c r="L73" i="10"/>
  <c r="Y73" i="10"/>
  <c r="AA73" i="10" s="1"/>
  <c r="V60" i="10"/>
  <c r="X60" i="10" s="1"/>
  <c r="Y60" i="10"/>
  <c r="AA60" i="10" s="1"/>
  <c r="V82" i="10"/>
  <c r="X82" i="10" s="1"/>
  <c r="Y82" i="10"/>
  <c r="AA82" i="10" s="1"/>
  <c r="S49" i="10"/>
  <c r="U49" i="10" s="1"/>
  <c r="Y49" i="10"/>
  <c r="AA49" i="10" s="1"/>
  <c r="V70" i="10"/>
  <c r="X70" i="10" s="1"/>
  <c r="Y70" i="10"/>
  <c r="AA70" i="10" s="1"/>
  <c r="P64" i="10"/>
  <c r="R64" i="10" s="1"/>
  <c r="Y64" i="10"/>
  <c r="AA64" i="10" s="1"/>
  <c r="P90" i="10"/>
  <c r="R90" i="10" s="1"/>
  <c r="Y90" i="10"/>
  <c r="AA90" i="10" s="1"/>
  <c r="S61" i="10"/>
  <c r="U61" i="10" s="1"/>
  <c r="Y61" i="10"/>
  <c r="AA61" i="10" s="1"/>
  <c r="V41" i="10"/>
  <c r="X41" i="10" s="1"/>
  <c r="Y41" i="10"/>
  <c r="AA41" i="10" s="1"/>
  <c r="S46" i="10"/>
  <c r="U46" i="10" s="1"/>
  <c r="Y46" i="10"/>
  <c r="AA46" i="10" s="1"/>
  <c r="S91" i="10"/>
  <c r="U91" i="10" s="1"/>
  <c r="Y91" i="10"/>
  <c r="AA91" i="10" s="1"/>
  <c r="V57" i="10"/>
  <c r="X57" i="10" s="1"/>
  <c r="Y57" i="10"/>
  <c r="AA57" i="10" s="1"/>
  <c r="L47" i="10"/>
  <c r="Y47" i="10"/>
  <c r="AA47" i="10" s="1"/>
  <c r="L76" i="10"/>
  <c r="Y76" i="10"/>
  <c r="AA76" i="10" s="1"/>
  <c r="L51" i="10"/>
  <c r="Y51" i="10"/>
  <c r="AA51" i="10" s="1"/>
  <c r="P88" i="10"/>
  <c r="R88" i="10" s="1"/>
  <c r="Y88" i="10"/>
  <c r="AA88" i="10" s="1"/>
  <c r="M25" i="10"/>
  <c r="O25" i="10" s="1"/>
  <c r="Y25" i="10"/>
  <c r="AA25" i="10" s="1"/>
  <c r="P83" i="10"/>
  <c r="R83" i="10" s="1"/>
  <c r="Y83" i="10"/>
  <c r="AA83" i="10" s="1"/>
  <c r="V24" i="10"/>
  <c r="X24" i="10" s="1"/>
  <c r="Y24" i="10"/>
  <c r="AA24" i="10" s="1"/>
  <c r="V62" i="10"/>
  <c r="X62" i="10" s="1"/>
  <c r="Y62" i="10"/>
  <c r="AA62" i="10" s="1"/>
  <c r="L12" i="9"/>
  <c r="Y12" i="9"/>
  <c r="L38" i="10"/>
  <c r="Y38" i="10"/>
  <c r="AA38" i="10" s="1"/>
  <c r="V66" i="10"/>
  <c r="X66" i="10" s="1"/>
  <c r="Y66" i="10"/>
  <c r="AA66" i="10" s="1"/>
  <c r="V43" i="10"/>
  <c r="X43" i="10" s="1"/>
  <c r="Y43" i="10"/>
  <c r="AA43" i="10" s="1"/>
  <c r="L58" i="10"/>
  <c r="Y58" i="10"/>
  <c r="AA58" i="10" s="1"/>
  <c r="P89" i="10"/>
  <c r="R89" i="10" s="1"/>
  <c r="Y89" i="10"/>
  <c r="AA89" i="10" s="1"/>
  <c r="M14" i="10"/>
  <c r="O14" i="10" s="1"/>
  <c r="Y14" i="10"/>
  <c r="AA14" i="10" s="1"/>
  <c r="M92" i="10"/>
  <c r="O92" i="10" s="1"/>
  <c r="Y92" i="10"/>
  <c r="AA92" i="10" s="1"/>
  <c r="S53" i="10"/>
  <c r="U53" i="10" s="1"/>
  <c r="Y53" i="10"/>
  <c r="AA53" i="10" s="1"/>
  <c r="L86" i="10"/>
  <c r="Y86" i="10"/>
  <c r="AA86" i="10" s="1"/>
  <c r="L67" i="10"/>
  <c r="Y67" i="10"/>
  <c r="AA67" i="10" s="1"/>
  <c r="S35" i="10"/>
  <c r="U35" i="10" s="1"/>
  <c r="Y35" i="10"/>
  <c r="AA35" i="10" s="1"/>
  <c r="M40" i="10"/>
  <c r="O40" i="10" s="1"/>
  <c r="Y40" i="10"/>
  <c r="AA40" i="10" s="1"/>
  <c r="M39" i="10"/>
  <c r="O39" i="10" s="1"/>
  <c r="Y39" i="10"/>
  <c r="AA39" i="10" s="1"/>
  <c r="P85" i="10"/>
  <c r="R85" i="10" s="1"/>
  <c r="Y85" i="10"/>
  <c r="AA85" i="10" s="1"/>
  <c r="P36" i="10"/>
  <c r="R36" i="10" s="1"/>
  <c r="Y36" i="10"/>
  <c r="AA36" i="10" s="1"/>
  <c r="L37" i="10"/>
  <c r="Y37" i="10"/>
  <c r="AA37" i="10" s="1"/>
  <c r="P71" i="10"/>
  <c r="R71" i="10" s="1"/>
  <c r="Y71" i="10"/>
  <c r="AA71" i="10" s="1"/>
  <c r="S23" i="10"/>
  <c r="U23" i="10" s="1"/>
  <c r="Y23" i="10"/>
  <c r="AA23" i="10" s="1"/>
  <c r="P48" i="10"/>
  <c r="R48" i="10" s="1"/>
  <c r="Y48" i="10"/>
  <c r="AA48" i="10" s="1"/>
  <c r="V75" i="10"/>
  <c r="X75" i="10" s="1"/>
  <c r="Y75" i="10"/>
  <c r="AA75" i="10" s="1"/>
  <c r="V30" i="10"/>
  <c r="X30" i="10" s="1"/>
  <c r="Y30" i="10"/>
  <c r="AA30" i="10" s="1"/>
  <c r="L19" i="10"/>
  <c r="Y19" i="10"/>
  <c r="AA19" i="10" s="1"/>
  <c r="S26" i="10"/>
  <c r="U26" i="10" s="1"/>
  <c r="Y26" i="10"/>
  <c r="AA26" i="10" s="1"/>
  <c r="Y11" i="10"/>
  <c r="AA11" i="10" s="1"/>
  <c r="P11" i="10"/>
  <c r="R11" i="10" s="1"/>
  <c r="M11" i="10"/>
  <c r="O11" i="10" s="1"/>
  <c r="L77" i="10"/>
  <c r="Y77" i="10"/>
  <c r="AA77" i="10" s="1"/>
  <c r="U134" i="15"/>
  <c r="S133" i="15"/>
  <c r="V133" i="15"/>
  <c r="R133" i="15"/>
  <c r="M133" i="15"/>
  <c r="X134" i="15"/>
  <c r="AA134" i="15"/>
  <c r="L26" i="10"/>
  <c r="V92" i="10"/>
  <c r="X92" i="10" s="1"/>
  <c r="V88" i="10"/>
  <c r="X88" i="10" s="1"/>
  <c r="AA73" i="15"/>
  <c r="L11" i="9"/>
  <c r="P11" i="9"/>
  <c r="R11" i="9" s="1"/>
  <c r="S11" i="9"/>
  <c r="U11" i="9" s="1"/>
  <c r="V11" i="9"/>
  <c r="X11" i="9" s="1"/>
  <c r="O78" i="15"/>
  <c r="O69" i="15"/>
  <c r="L133" i="15"/>
  <c r="N133" i="15"/>
  <c r="O23" i="15"/>
  <c r="AA87" i="15"/>
  <c r="M66" i="10"/>
  <c r="L33" i="10"/>
  <c r="S38" i="10"/>
  <c r="U38" i="10" s="1"/>
  <c r="P77" i="10"/>
  <c r="R77" i="10" s="1"/>
  <c r="L84" i="10"/>
  <c r="P56" i="10"/>
  <c r="R56" i="10" s="1"/>
  <c r="V20" i="10"/>
  <c r="X20" i="10" s="1"/>
  <c r="V56" i="10"/>
  <c r="X56" i="10" s="1"/>
  <c r="M45" i="10"/>
  <c r="O45" i="10" s="1"/>
  <c r="S20" i="10"/>
  <c r="U20" i="10" s="1"/>
  <c r="M77" i="10"/>
  <c r="V77" i="10"/>
  <c r="X77" i="10" s="1"/>
  <c r="M20" i="10"/>
  <c r="P20" i="10"/>
  <c r="R20" i="10" s="1"/>
  <c r="S77" i="10"/>
  <c r="U77" i="10" s="1"/>
  <c r="S44" i="10"/>
  <c r="U44" i="10" s="1"/>
  <c r="S33" i="10"/>
  <c r="U33" i="10" s="1"/>
  <c r="W133" i="15"/>
  <c r="Z133" i="15"/>
  <c r="T133" i="15"/>
  <c r="V45" i="10"/>
  <c r="X45" i="10" s="1"/>
  <c r="S45" i="10"/>
  <c r="U45" i="10" s="1"/>
  <c r="P45" i="10"/>
  <c r="R45" i="10" s="1"/>
  <c r="V11" i="10"/>
  <c r="X11" i="10" s="1"/>
  <c r="S29" i="10"/>
  <c r="U29" i="10" s="1"/>
  <c r="V51" i="10"/>
  <c r="X51" i="10" s="1"/>
  <c r="P26" i="10"/>
  <c r="R26" i="10" s="1"/>
  <c r="M73" i="10"/>
  <c r="O73" i="10" s="1"/>
  <c r="M26" i="10"/>
  <c r="O26" i="10" s="1"/>
  <c r="S89" i="10"/>
  <c r="U89" i="10" s="1"/>
  <c r="M88" i="10"/>
  <c r="O88" i="10" s="1"/>
  <c r="P63" i="10"/>
  <c r="R63" i="10" s="1"/>
  <c r="V46" i="10"/>
  <c r="X46" i="10" s="1"/>
  <c r="V12" i="9"/>
  <c r="X12" i="9" s="1"/>
  <c r="S88" i="10"/>
  <c r="U88" i="10" s="1"/>
  <c r="M63" i="10"/>
  <c r="O63" i="10" s="1"/>
  <c r="O19" i="15"/>
  <c r="V83" i="10"/>
  <c r="X83" i="10" s="1"/>
  <c r="P62" i="10"/>
  <c r="R62" i="10" s="1"/>
  <c r="L29" i="10"/>
  <c r="P29" i="10"/>
  <c r="R29" i="10" s="1"/>
  <c r="V29" i="10"/>
  <c r="X29" i="10" s="1"/>
  <c r="M24" i="10"/>
  <c r="V72" i="10"/>
  <c r="X72" i="10" s="1"/>
  <c r="P43" i="10"/>
  <c r="R43" i="10" s="1"/>
  <c r="L31" i="10"/>
  <c r="L11" i="10"/>
  <c r="M44" i="10"/>
  <c r="O44" i="10" s="1"/>
  <c r="L80" i="10"/>
  <c r="S43" i="10"/>
  <c r="U43" i="10" s="1"/>
  <c r="L89" i="10"/>
  <c r="S41" i="10"/>
  <c r="U41" i="10" s="1"/>
  <c r="P86" i="10"/>
  <c r="R86" i="10" s="1"/>
  <c r="S11" i="10"/>
  <c r="U11" i="10" s="1"/>
  <c r="V44" i="10"/>
  <c r="X44" i="10" s="1"/>
  <c r="P44" i="10"/>
  <c r="R44" i="10" s="1"/>
  <c r="M82" i="10"/>
  <c r="O82" i="10" s="1"/>
  <c r="L43" i="10"/>
  <c r="P53" i="10"/>
  <c r="R53" i="10" s="1"/>
  <c r="S82" i="10"/>
  <c r="U82" i="10" s="1"/>
  <c r="M43" i="10"/>
  <c r="V37" i="10"/>
  <c r="X37" i="10" s="1"/>
  <c r="V61" i="10"/>
  <c r="X61" i="10" s="1"/>
  <c r="V25" i="10"/>
  <c r="X25" i="10" s="1"/>
  <c r="V38" i="10"/>
  <c r="X38" i="10" s="1"/>
  <c r="S63" i="10"/>
  <c r="U63" i="10" s="1"/>
  <c r="M31" i="10"/>
  <c r="O31" i="10" s="1"/>
  <c r="S66" i="10"/>
  <c r="U66" i="10" s="1"/>
  <c r="L66" i="10"/>
  <c r="S80" i="10"/>
  <c r="U80" i="10" s="1"/>
  <c r="V53" i="10"/>
  <c r="X53" i="10" s="1"/>
  <c r="M38" i="10"/>
  <c r="P38" i="10"/>
  <c r="R38" i="10" s="1"/>
  <c r="V63" i="10"/>
  <c r="X63" i="10" s="1"/>
  <c r="P75" i="10"/>
  <c r="R75" i="10" s="1"/>
  <c r="V68" i="10"/>
  <c r="X68" i="10" s="1"/>
  <c r="P27" i="10"/>
  <c r="R27" i="10" s="1"/>
  <c r="P66" i="10"/>
  <c r="R66" i="10" s="1"/>
  <c r="V55" i="10"/>
  <c r="X55" i="10" s="1"/>
  <c r="P80" i="10"/>
  <c r="R80" i="10" s="1"/>
  <c r="M57" i="10"/>
  <c r="O57" i="10" s="1"/>
  <c r="L27" i="10"/>
  <c r="M60" i="10"/>
  <c r="S52" i="10"/>
  <c r="U52" i="10" s="1"/>
  <c r="T135" i="10"/>
  <c r="U135" i="10" s="1"/>
  <c r="P72" i="10"/>
  <c r="R72" i="10" s="1"/>
  <c r="L72" i="10"/>
  <c r="L87" i="10"/>
  <c r="V73" i="10"/>
  <c r="X73" i="10" s="1"/>
  <c r="S24" i="10"/>
  <c r="U24" i="10" s="1"/>
  <c r="P24" i="10"/>
  <c r="R24" i="10" s="1"/>
  <c r="M72" i="10"/>
  <c r="O72" i="10" s="1"/>
  <c r="S14" i="10"/>
  <c r="U14" i="10" s="1"/>
  <c r="P92" i="10"/>
  <c r="R92" i="10" s="1"/>
  <c r="L24" i="10"/>
  <c r="P14" i="10"/>
  <c r="R14" i="10" s="1"/>
  <c r="L92" i="10"/>
  <c r="P18" i="10"/>
  <c r="R18" i="10" s="1"/>
  <c r="L88" i="10"/>
  <c r="V26" i="10"/>
  <c r="X26" i="10" s="1"/>
  <c r="V48" i="10"/>
  <c r="X48" i="10" s="1"/>
  <c r="M18" i="10"/>
  <c r="V18" i="10"/>
  <c r="X18" i="10" s="1"/>
  <c r="M71" i="10"/>
  <c r="S32" i="10"/>
  <c r="U32" i="10" s="1"/>
  <c r="L83" i="10"/>
  <c r="M84" i="10"/>
  <c r="O84" i="10" s="1"/>
  <c r="M23" i="10"/>
  <c r="O23" i="10" s="1"/>
  <c r="L48" i="10"/>
  <c r="P52" i="10"/>
  <c r="R52" i="10" s="1"/>
  <c r="L62" i="10"/>
  <c r="S62" i="10"/>
  <c r="U62" i="10" s="1"/>
  <c r="O37" i="15"/>
  <c r="M83" i="10"/>
  <c r="P84" i="10"/>
  <c r="R84" i="10" s="1"/>
  <c r="S84" i="10"/>
  <c r="U84" i="10" s="1"/>
  <c r="P23" i="10"/>
  <c r="R23" i="10" s="1"/>
  <c r="V52" i="10"/>
  <c r="X52" i="10" s="1"/>
  <c r="M62" i="10"/>
  <c r="O62" i="10" s="1"/>
  <c r="AA55" i="15"/>
  <c r="L91" i="10"/>
  <c r="S83" i="10"/>
  <c r="U83" i="10" s="1"/>
  <c r="L23" i="10"/>
  <c r="M48" i="10"/>
  <c r="O48" i="10" s="1"/>
  <c r="M52" i="10"/>
  <c r="O52" i="10" s="1"/>
  <c r="P12" i="9"/>
  <c r="R12" i="9" s="1"/>
  <c r="M64" i="10"/>
  <c r="S57" i="10"/>
  <c r="U57" i="10" s="1"/>
  <c r="P91" i="10"/>
  <c r="R91" i="10" s="1"/>
  <c r="M30" i="10"/>
  <c r="P47" i="10"/>
  <c r="R47" i="10" s="1"/>
  <c r="V86" i="10"/>
  <c r="X86" i="10" s="1"/>
  <c r="V76" i="10"/>
  <c r="X76" i="10" s="1"/>
  <c r="S51" i="10"/>
  <c r="U51" i="10" s="1"/>
  <c r="S25" i="10"/>
  <c r="U25" i="10" s="1"/>
  <c r="L57" i="10"/>
  <c r="P57" i="10"/>
  <c r="R57" i="10" s="1"/>
  <c r="M91" i="10"/>
  <c r="O91" i="10" s="1"/>
  <c r="L30" i="10"/>
  <c r="M85" i="10"/>
  <c r="S86" i="10"/>
  <c r="U86" i="10" s="1"/>
  <c r="M76" i="10"/>
  <c r="O76" i="10" s="1"/>
  <c r="L25" i="10"/>
  <c r="P25" i="10"/>
  <c r="R25" i="10" s="1"/>
  <c r="S12" i="9"/>
  <c r="U12" i="9" s="1"/>
  <c r="M12" i="9"/>
  <c r="V91" i="10"/>
  <c r="X91" i="10" s="1"/>
  <c r="M86" i="10"/>
  <c r="AA57" i="15"/>
  <c r="O57" i="15"/>
  <c r="W135" i="10"/>
  <c r="X135" i="10" s="1"/>
  <c r="Q135" i="10"/>
  <c r="R135" i="10" s="1"/>
  <c r="L55" i="10"/>
  <c r="P55" i="10"/>
  <c r="R55" i="10" s="1"/>
  <c r="L56" i="10"/>
  <c r="P82" i="10"/>
  <c r="R82" i="10" s="1"/>
  <c r="M75" i="10"/>
  <c r="S75" i="10"/>
  <c r="U75" i="10" s="1"/>
  <c r="S30" i="10"/>
  <c r="U30" i="10" s="1"/>
  <c r="V47" i="10"/>
  <c r="X47" i="10" s="1"/>
  <c r="S47" i="10"/>
  <c r="U47" i="10" s="1"/>
  <c r="V19" i="10"/>
  <c r="X19" i="10" s="1"/>
  <c r="S76" i="10"/>
  <c r="U76" i="10" s="1"/>
  <c r="M51" i="10"/>
  <c r="P33" i="10"/>
  <c r="R33" i="10" s="1"/>
  <c r="L135" i="10"/>
  <c r="M55" i="10"/>
  <c r="O55" i="10" s="1"/>
  <c r="S56" i="10"/>
  <c r="U56" i="10" s="1"/>
  <c r="L82" i="10"/>
  <c r="L75" i="10"/>
  <c r="P30" i="10"/>
  <c r="R30" i="10" s="1"/>
  <c r="S94" i="10"/>
  <c r="U94" i="10" s="1"/>
  <c r="S28" i="10"/>
  <c r="U28" i="10" s="1"/>
  <c r="M47" i="10"/>
  <c r="O47" i="10" s="1"/>
  <c r="P76" i="10"/>
  <c r="R76" i="10" s="1"/>
  <c r="P51" i="10"/>
  <c r="R51" i="10" s="1"/>
  <c r="M34" i="10"/>
  <c r="M33" i="10"/>
  <c r="O33" i="10" s="1"/>
  <c r="N135" i="10"/>
  <c r="O135" i="10" s="1"/>
  <c r="L39" i="10"/>
  <c r="P94" i="10"/>
  <c r="R94" i="10" s="1"/>
  <c r="P61" i="10"/>
  <c r="R61" i="10" s="1"/>
  <c r="V15" i="10"/>
  <c r="X15" i="10" s="1"/>
  <c r="L41" i="10"/>
  <c r="S31" i="10"/>
  <c r="U31" i="10" s="1"/>
  <c r="P46" i="10"/>
  <c r="R46" i="10" s="1"/>
  <c r="M19" i="10"/>
  <c r="L34" i="10"/>
  <c r="AA43" i="15"/>
  <c r="L94" i="10"/>
  <c r="M61" i="10"/>
  <c r="O61" i="10" s="1"/>
  <c r="L61" i="10"/>
  <c r="P41" i="10"/>
  <c r="R41" i="10" s="1"/>
  <c r="V31" i="10"/>
  <c r="X31" i="10" s="1"/>
  <c r="L46" i="10"/>
  <c r="P60" i="10"/>
  <c r="R60" i="10" s="1"/>
  <c r="P19" i="10"/>
  <c r="R19" i="10" s="1"/>
  <c r="S19" i="10"/>
  <c r="U19" i="10" s="1"/>
  <c r="S34" i="10"/>
  <c r="U34" i="10" s="1"/>
  <c r="V50" i="10"/>
  <c r="X50" i="10" s="1"/>
  <c r="M94" i="10"/>
  <c r="M41" i="10"/>
  <c r="M46" i="10"/>
  <c r="P34" i="10"/>
  <c r="R34" i="10" s="1"/>
  <c r="S64" i="10"/>
  <c r="U64" i="10" s="1"/>
  <c r="V64" i="10"/>
  <c r="X64" i="10" s="1"/>
  <c r="L14" i="10"/>
  <c r="M37" i="10"/>
  <c r="O37" i="10" s="1"/>
  <c r="V89" i="10"/>
  <c r="X89" i="10" s="1"/>
  <c r="P42" i="10"/>
  <c r="R42" i="10" s="1"/>
  <c r="P79" i="10"/>
  <c r="R79" i="10" s="1"/>
  <c r="V85" i="10"/>
  <c r="X85" i="10" s="1"/>
  <c r="V58" i="10"/>
  <c r="X58" i="10" s="1"/>
  <c r="L36" i="10"/>
  <c r="V71" i="10"/>
  <c r="X71" i="10" s="1"/>
  <c r="L64" i="10"/>
  <c r="V14" i="10"/>
  <c r="X14" i="10" s="1"/>
  <c r="M13" i="10"/>
  <c r="O13" i="10" s="1"/>
  <c r="S37" i="10"/>
  <c r="U37" i="10" s="1"/>
  <c r="P87" i="10"/>
  <c r="R87" i="10" s="1"/>
  <c r="V39" i="10"/>
  <c r="X39" i="10" s="1"/>
  <c r="L85" i="10"/>
  <c r="L18" i="10"/>
  <c r="M80" i="10"/>
  <c r="L53" i="10"/>
  <c r="M53" i="10"/>
  <c r="S92" i="10"/>
  <c r="U92" i="10" s="1"/>
  <c r="M50" i="10"/>
  <c r="S16" i="10"/>
  <c r="U16" i="10" s="1"/>
  <c r="P37" i="10"/>
  <c r="R37" i="10" s="1"/>
  <c r="P69" i="10"/>
  <c r="R69" i="10" s="1"/>
  <c r="M89" i="10"/>
  <c r="V87" i="10"/>
  <c r="X87" i="10" s="1"/>
  <c r="M87" i="10"/>
  <c r="O87" i="10" s="1"/>
  <c r="P39" i="10"/>
  <c r="R39" i="10" s="1"/>
  <c r="S39" i="10"/>
  <c r="U39" i="10" s="1"/>
  <c r="S85" i="10"/>
  <c r="U85" i="10" s="1"/>
  <c r="L60" i="10"/>
  <c r="S60" i="10"/>
  <c r="U60" i="10" s="1"/>
  <c r="P73" i="10"/>
  <c r="R73" i="10" s="1"/>
  <c r="V36" i="10"/>
  <c r="X36" i="10" s="1"/>
  <c r="V23" i="10"/>
  <c r="X23" i="10" s="1"/>
  <c r="L71" i="10"/>
  <c r="S48" i="10"/>
  <c r="U48" i="10" s="1"/>
  <c r="V42" i="10"/>
  <c r="X42" i="10" s="1"/>
  <c r="S79" i="10"/>
  <c r="U79" i="10" s="1"/>
  <c r="S73" i="10"/>
  <c r="U73" i="10" s="1"/>
  <c r="S71" i="10"/>
  <c r="U71" i="10" s="1"/>
  <c r="W134" i="10"/>
  <c r="X134" i="10" s="1"/>
  <c r="L134" i="10"/>
  <c r="Q134" i="10"/>
  <c r="R134" i="10" s="1"/>
  <c r="T134" i="10"/>
  <c r="U134" i="10" s="1"/>
  <c r="N134" i="10"/>
  <c r="O134" i="10" s="1"/>
  <c r="M42" i="10"/>
  <c r="S36" i="10"/>
  <c r="U36" i="10" s="1"/>
  <c r="S42" i="10"/>
  <c r="U42" i="10" s="1"/>
  <c r="M36" i="10"/>
  <c r="O36" i="10" s="1"/>
  <c r="S67" i="10"/>
  <c r="U67" i="10" s="1"/>
  <c r="P70" i="10"/>
  <c r="R70" i="10" s="1"/>
  <c r="V13" i="10"/>
  <c r="X13" i="10" s="1"/>
  <c r="S50" i="10"/>
  <c r="U50" i="10" s="1"/>
  <c r="P16" i="10"/>
  <c r="R16" i="10" s="1"/>
  <c r="S69" i="10"/>
  <c r="U69" i="10" s="1"/>
  <c r="P28" i="10"/>
  <c r="R28" i="10" s="1"/>
  <c r="M79" i="10"/>
  <c r="P58" i="10"/>
  <c r="R58" i="10" s="1"/>
  <c r="S58" i="10"/>
  <c r="U58" i="10" s="1"/>
  <c r="L13" i="10"/>
  <c r="P13" i="10"/>
  <c r="R13" i="10" s="1"/>
  <c r="P50" i="10"/>
  <c r="R50" i="10" s="1"/>
  <c r="L16" i="10"/>
  <c r="M16" i="10"/>
  <c r="M69" i="10"/>
  <c r="V69" i="10"/>
  <c r="X69" i="10" s="1"/>
  <c r="V28" i="10"/>
  <c r="X28" i="10" s="1"/>
  <c r="V79" i="10"/>
  <c r="X79" i="10" s="1"/>
  <c r="M58" i="10"/>
  <c r="M28" i="10"/>
  <c r="O28" i="10" s="1"/>
  <c r="L68" i="10"/>
  <c r="P68" i="10"/>
  <c r="R68" i="10" s="1"/>
  <c r="P15" i="10"/>
  <c r="R15" i="10" s="1"/>
  <c r="S27" i="10"/>
  <c r="U27" i="10" s="1"/>
  <c r="V40" i="10"/>
  <c r="X40" i="10" s="1"/>
  <c r="M68" i="10"/>
  <c r="O68" i="10" s="1"/>
  <c r="M15" i="10"/>
  <c r="O15" i="10" s="1"/>
  <c r="S15" i="10"/>
  <c r="U15" i="10" s="1"/>
  <c r="M27" i="10"/>
  <c r="M93" i="10"/>
  <c r="O93" i="10" s="1"/>
  <c r="L40" i="10"/>
  <c r="L90" i="10"/>
  <c r="O29" i="15"/>
  <c r="AA29" i="15"/>
  <c r="L93" i="10"/>
  <c r="S93" i="10"/>
  <c r="U93" i="10" s="1"/>
  <c r="M90" i="10"/>
  <c r="O90" i="10" s="1"/>
  <c r="V93" i="10"/>
  <c r="X93" i="10" s="1"/>
  <c r="S90" i="10"/>
  <c r="U90" i="10" s="1"/>
  <c r="V90" i="10"/>
  <c r="X90" i="10" s="1"/>
  <c r="L70" i="10"/>
  <c r="S70" i="10"/>
  <c r="U70" i="10" s="1"/>
  <c r="S40" i="10"/>
  <c r="U40" i="10" s="1"/>
  <c r="M70" i="10"/>
  <c r="O70" i="10" s="1"/>
  <c r="P40" i="10"/>
  <c r="R40" i="10" s="1"/>
  <c r="O21" i="15"/>
  <c r="AA21" i="15"/>
  <c r="P35" i="10"/>
  <c r="R35" i="10" s="1"/>
  <c r="P67" i="10"/>
  <c r="R67" i="10" s="1"/>
  <c r="V67" i="10"/>
  <c r="X67" i="10" s="1"/>
  <c r="L49" i="10"/>
  <c r="M49" i="10"/>
  <c r="O49" i="10" s="1"/>
  <c r="V49" i="10"/>
  <c r="X49" i="10" s="1"/>
  <c r="V54" i="10"/>
  <c r="X54" i="10" s="1"/>
  <c r="P54" i="10"/>
  <c r="R54" i="10" s="1"/>
  <c r="L54" i="10"/>
  <c r="S59" i="10"/>
  <c r="U59" i="10" s="1"/>
  <c r="L59" i="10"/>
  <c r="V59" i="10"/>
  <c r="X59" i="10" s="1"/>
  <c r="P59" i="10"/>
  <c r="R59" i="10" s="1"/>
  <c r="M54" i="10"/>
  <c r="O54" i="10" s="1"/>
  <c r="P49" i="10"/>
  <c r="R49" i="10" s="1"/>
  <c r="M67" i="10"/>
  <c r="V35" i="10"/>
  <c r="X35" i="10" s="1"/>
  <c r="L35" i="10"/>
  <c r="P32" i="10"/>
  <c r="R32" i="10" s="1"/>
  <c r="M35" i="10"/>
  <c r="M32" i="10"/>
  <c r="O32" i="10" s="1"/>
  <c r="V32" i="10"/>
  <c r="X32" i="10" s="1"/>
  <c r="O74" i="10"/>
  <c r="W136" i="10"/>
  <c r="X136" i="10" s="1"/>
  <c r="T136" i="10"/>
  <c r="U136" i="10" s="1"/>
  <c r="Q136" i="10"/>
  <c r="R136" i="10" s="1"/>
  <c r="N136" i="10"/>
  <c r="O136" i="10" s="1"/>
  <c r="L136" i="10"/>
  <c r="I138" i="10"/>
  <c r="K137" i="10"/>
  <c r="Z137" i="10" s="1"/>
  <c r="AA137" i="10" s="1"/>
  <c r="P13" i="9"/>
  <c r="R13" i="9" s="1"/>
  <c r="M13" i="9"/>
  <c r="S13" i="9"/>
  <c r="U13" i="9" s="1"/>
  <c r="L13" i="9"/>
  <c r="V13" i="9"/>
  <c r="X13" i="9" s="1"/>
  <c r="J14" i="9"/>
  <c r="Y14" i="9" s="1"/>
  <c r="I139" i="9" l="1"/>
  <c r="K138" i="9"/>
  <c r="W137" i="9"/>
  <c r="X137" i="9" s="1"/>
  <c r="Z137" i="9"/>
  <c r="AA137" i="9" s="1"/>
  <c r="N137" i="9"/>
  <c r="O137" i="9" s="1"/>
  <c r="Q137" i="9"/>
  <c r="R137" i="9" s="1"/>
  <c r="T137" i="9"/>
  <c r="U137" i="9" s="1"/>
  <c r="L137" i="9"/>
  <c r="J49" i="19"/>
  <c r="I50" i="19"/>
  <c r="V48" i="19"/>
  <c r="X48" i="19" s="1"/>
  <c r="L48" i="19"/>
  <c r="S48" i="19"/>
  <c r="U48" i="19" s="1"/>
  <c r="P48" i="19"/>
  <c r="R48" i="19" s="1"/>
  <c r="Y48" i="19"/>
  <c r="AA48" i="19" s="1"/>
  <c r="M48" i="19"/>
  <c r="O48" i="19" s="1"/>
  <c r="V52" i="20"/>
  <c r="X52" i="20" s="1"/>
  <c r="P52" i="20"/>
  <c r="R52" i="20" s="1"/>
  <c r="L52" i="20"/>
  <c r="Y52" i="20"/>
  <c r="AA52" i="20" s="1"/>
  <c r="M52" i="20"/>
  <c r="O52" i="20" s="1"/>
  <c r="S52" i="20"/>
  <c r="U52" i="20" s="1"/>
  <c r="I54" i="20"/>
  <c r="J53" i="20"/>
  <c r="AA133" i="15"/>
  <c r="V35" i="17"/>
  <c r="X35" i="17" s="1"/>
  <c r="P35" i="17"/>
  <c r="R35" i="17" s="1"/>
  <c r="L35" i="17"/>
  <c r="Y35" i="17"/>
  <c r="AA35" i="17" s="1"/>
  <c r="S35" i="17"/>
  <c r="U35" i="17" s="1"/>
  <c r="M35" i="17"/>
  <c r="O35" i="17" s="1"/>
  <c r="I37" i="17"/>
  <c r="J36" i="17"/>
  <c r="V35" i="16"/>
  <c r="X35" i="16" s="1"/>
  <c r="P35" i="16"/>
  <c r="R35" i="16" s="1"/>
  <c r="L35" i="16"/>
  <c r="Y35" i="16"/>
  <c r="AA35" i="16" s="1"/>
  <c r="S35" i="16"/>
  <c r="U35" i="16" s="1"/>
  <c r="M35" i="16"/>
  <c r="O35" i="16" s="1"/>
  <c r="I37" i="16"/>
  <c r="J36" i="16"/>
  <c r="S96" i="10"/>
  <c r="U96" i="10" s="1"/>
  <c r="M96" i="10"/>
  <c r="O96" i="10" s="1"/>
  <c r="Y96" i="10"/>
  <c r="AA96" i="10" s="1"/>
  <c r="P96" i="10"/>
  <c r="R96" i="10" s="1"/>
  <c r="V96" i="10"/>
  <c r="X96" i="10" s="1"/>
  <c r="L96" i="10"/>
  <c r="I24" i="9"/>
  <c r="J23" i="9"/>
  <c r="J97" i="10"/>
  <c r="I98" i="10"/>
  <c r="AA12" i="9"/>
  <c r="X133" i="15"/>
  <c r="O133" i="15"/>
  <c r="U133" i="15"/>
  <c r="O85" i="10"/>
  <c r="O77" i="10"/>
  <c r="O89" i="10"/>
  <c r="O66" i="10"/>
  <c r="O34" i="10"/>
  <c r="O30" i="10"/>
  <c r="O41" i="10"/>
  <c r="O50" i="10"/>
  <c r="O51" i="10"/>
  <c r="O86" i="10"/>
  <c r="O46" i="10"/>
  <c r="O20" i="10"/>
  <c r="O83" i="10"/>
  <c r="O12" i="9"/>
  <c r="O24" i="10"/>
  <c r="O71" i="10"/>
  <c r="O60" i="10"/>
  <c r="O19" i="10"/>
  <c r="O69" i="10"/>
  <c r="O27" i="10"/>
  <c r="O94" i="10"/>
  <c r="O53" i="10"/>
  <c r="O38" i="10"/>
  <c r="O18" i="10"/>
  <c r="O64" i="10"/>
  <c r="O16" i="10"/>
  <c r="O43" i="10"/>
  <c r="O75" i="10"/>
  <c r="O42" i="10"/>
  <c r="O80" i="10"/>
  <c r="O79" i="10"/>
  <c r="O58" i="10"/>
  <c r="O67" i="10"/>
  <c r="O35" i="10"/>
  <c r="W137" i="10"/>
  <c r="X137" i="10" s="1"/>
  <c r="Q137" i="10"/>
  <c r="R137" i="10" s="1"/>
  <c r="N137" i="10"/>
  <c r="O137" i="10" s="1"/>
  <c r="T137" i="10"/>
  <c r="U137" i="10" s="1"/>
  <c r="L137" i="10"/>
  <c r="K138" i="10"/>
  <c r="Z138" i="10" s="1"/>
  <c r="AA138" i="10" s="1"/>
  <c r="I139" i="10"/>
  <c r="V14" i="9"/>
  <c r="X14" i="9" s="1"/>
  <c r="S14" i="9"/>
  <c r="U14" i="9" s="1"/>
  <c r="L14" i="9"/>
  <c r="P14" i="9"/>
  <c r="R14" i="9" s="1"/>
  <c r="M14" i="9"/>
  <c r="O13" i="9"/>
  <c r="AA13" i="9"/>
  <c r="J15" i="9"/>
  <c r="Y15" i="9" s="1"/>
  <c r="Z138" i="9" l="1"/>
  <c r="AA138" i="9" s="1"/>
  <c r="L138" i="9"/>
  <c r="N138" i="9"/>
  <c r="O138" i="9" s="1"/>
  <c r="T138" i="9"/>
  <c r="U138" i="9" s="1"/>
  <c r="Q138" i="9"/>
  <c r="R138" i="9" s="1"/>
  <c r="W138" i="9"/>
  <c r="X138" i="9" s="1"/>
  <c r="I140" i="9"/>
  <c r="K139" i="9"/>
  <c r="J50" i="19"/>
  <c r="I51" i="19"/>
  <c r="V49" i="19"/>
  <c r="X49" i="19" s="1"/>
  <c r="L49" i="19"/>
  <c r="S49" i="19"/>
  <c r="U49" i="19" s="1"/>
  <c r="P49" i="19"/>
  <c r="R49" i="19" s="1"/>
  <c r="Y49" i="19"/>
  <c r="AA49" i="19" s="1"/>
  <c r="M49" i="19"/>
  <c r="O49" i="19" s="1"/>
  <c r="Y53" i="20"/>
  <c r="AA53" i="20" s="1"/>
  <c r="S53" i="20"/>
  <c r="U53" i="20" s="1"/>
  <c r="M53" i="20"/>
  <c r="O53" i="20" s="1"/>
  <c r="P53" i="20"/>
  <c r="R53" i="20" s="1"/>
  <c r="L53" i="20"/>
  <c r="V53" i="20"/>
  <c r="X53" i="20" s="1"/>
  <c r="I55" i="20"/>
  <c r="J54" i="20"/>
  <c r="Y36" i="17"/>
  <c r="AA36" i="17" s="1"/>
  <c r="S36" i="17"/>
  <c r="U36" i="17" s="1"/>
  <c r="M36" i="17"/>
  <c r="O36" i="17" s="1"/>
  <c r="V36" i="17"/>
  <c r="X36" i="17" s="1"/>
  <c r="P36" i="17"/>
  <c r="R36" i="17" s="1"/>
  <c r="L36" i="17"/>
  <c r="I38" i="17"/>
  <c r="J37" i="17"/>
  <c r="Y36" i="16"/>
  <c r="AA36" i="16" s="1"/>
  <c r="S36" i="16"/>
  <c r="U36" i="16" s="1"/>
  <c r="M36" i="16"/>
  <c r="O36" i="16" s="1"/>
  <c r="V36" i="16"/>
  <c r="X36" i="16" s="1"/>
  <c r="P36" i="16"/>
  <c r="R36" i="16" s="1"/>
  <c r="L36" i="16"/>
  <c r="I38" i="16"/>
  <c r="J37" i="16"/>
  <c r="I99" i="10"/>
  <c r="J98" i="10"/>
  <c r="P97" i="10"/>
  <c r="R97" i="10" s="1"/>
  <c r="V97" i="10"/>
  <c r="X97" i="10" s="1"/>
  <c r="M97" i="10"/>
  <c r="O97" i="10" s="1"/>
  <c r="Y97" i="10"/>
  <c r="AA97" i="10" s="1"/>
  <c r="L97" i="10"/>
  <c r="S97" i="10"/>
  <c r="U97" i="10" s="1"/>
  <c r="I25" i="9"/>
  <c r="I26" i="9" s="1"/>
  <c r="I27" i="9" s="1"/>
  <c r="I28" i="9" s="1"/>
  <c r="I29" i="9" s="1"/>
  <c r="I30" i="9" s="1"/>
  <c r="I31" i="9" s="1"/>
  <c r="I32" i="9" s="1"/>
  <c r="I33" i="9" s="1"/>
  <c r="J24" i="9"/>
  <c r="K139" i="10"/>
  <c r="Z139" i="10" s="1"/>
  <c r="AA139" i="10" s="1"/>
  <c r="I140" i="10"/>
  <c r="W138" i="10"/>
  <c r="X138" i="10" s="1"/>
  <c r="Q138" i="10"/>
  <c r="R138" i="10" s="1"/>
  <c r="T138" i="10"/>
  <c r="U138" i="10" s="1"/>
  <c r="N138" i="10"/>
  <c r="O138" i="10" s="1"/>
  <c r="L138" i="10"/>
  <c r="L15" i="9"/>
  <c r="V15" i="9"/>
  <c r="X15" i="9" s="1"/>
  <c r="S15" i="9"/>
  <c r="U15" i="9" s="1"/>
  <c r="P15" i="9"/>
  <c r="R15" i="9" s="1"/>
  <c r="M15" i="9"/>
  <c r="J16" i="9"/>
  <c r="Y16" i="9" s="1"/>
  <c r="O14" i="9"/>
  <c r="AA14" i="9"/>
  <c r="Z139" i="9" l="1"/>
  <c r="AA139" i="9" s="1"/>
  <c r="L139" i="9"/>
  <c r="Q139" i="9"/>
  <c r="R139" i="9" s="1"/>
  <c r="T139" i="9"/>
  <c r="U139" i="9" s="1"/>
  <c r="W139" i="9"/>
  <c r="X139" i="9" s="1"/>
  <c r="N139" i="9"/>
  <c r="O139" i="9" s="1"/>
  <c r="I141" i="9"/>
  <c r="K140" i="9"/>
  <c r="J51" i="19"/>
  <c r="I52" i="19"/>
  <c r="V50" i="19"/>
  <c r="X50" i="19" s="1"/>
  <c r="L50" i="19"/>
  <c r="S50" i="19"/>
  <c r="U50" i="19" s="1"/>
  <c r="P50" i="19"/>
  <c r="R50" i="19" s="1"/>
  <c r="Y50" i="19"/>
  <c r="AA50" i="19" s="1"/>
  <c r="M50" i="19"/>
  <c r="O50" i="19" s="1"/>
  <c r="V54" i="20"/>
  <c r="X54" i="20" s="1"/>
  <c r="P54" i="20"/>
  <c r="R54" i="20" s="1"/>
  <c r="L54" i="20"/>
  <c r="Y54" i="20"/>
  <c r="AA54" i="20" s="1"/>
  <c r="M54" i="20"/>
  <c r="O54" i="20" s="1"/>
  <c r="S54" i="20"/>
  <c r="U54" i="20" s="1"/>
  <c r="I56" i="20"/>
  <c r="J55" i="20"/>
  <c r="V37" i="17"/>
  <c r="X37" i="17" s="1"/>
  <c r="P37" i="17"/>
  <c r="R37" i="17" s="1"/>
  <c r="L37" i="17"/>
  <c r="Y37" i="17"/>
  <c r="AA37" i="17" s="1"/>
  <c r="S37" i="17"/>
  <c r="U37" i="17" s="1"/>
  <c r="M37" i="17"/>
  <c r="O37" i="17" s="1"/>
  <c r="I39" i="17"/>
  <c r="J38" i="17"/>
  <c r="V37" i="16"/>
  <c r="X37" i="16" s="1"/>
  <c r="P37" i="16"/>
  <c r="R37" i="16" s="1"/>
  <c r="L37" i="16"/>
  <c r="Y37" i="16"/>
  <c r="AA37" i="16" s="1"/>
  <c r="S37" i="16"/>
  <c r="U37" i="16" s="1"/>
  <c r="M37" i="16"/>
  <c r="O37" i="16" s="1"/>
  <c r="I39" i="16"/>
  <c r="J38" i="16"/>
  <c r="P98" i="10"/>
  <c r="R98" i="10" s="1"/>
  <c r="L98" i="10"/>
  <c r="V98" i="10"/>
  <c r="X98" i="10" s="1"/>
  <c r="M98" i="10"/>
  <c r="O98" i="10" s="1"/>
  <c r="S98" i="10"/>
  <c r="U98" i="10" s="1"/>
  <c r="Y98" i="10"/>
  <c r="AA98" i="10" s="1"/>
  <c r="I34" i="9"/>
  <c r="I35" i="9" s="1"/>
  <c r="I36" i="9" s="1"/>
  <c r="I37" i="9" s="1"/>
  <c r="I38" i="9" s="1"/>
  <c r="I39" i="9" s="1"/>
  <c r="I40" i="9" s="1"/>
  <c r="I41" i="9" s="1"/>
  <c r="I42" i="9" s="1"/>
  <c r="I43" i="9" s="1"/>
  <c r="I44" i="9" s="1"/>
  <c r="I45" i="9" s="1"/>
  <c r="I46" i="9" s="1"/>
  <c r="I47" i="9" s="1"/>
  <c r="I48" i="9" s="1"/>
  <c r="I49" i="9" s="1"/>
  <c r="I50" i="9" s="1"/>
  <c r="I51" i="9" s="1"/>
  <c r="I52" i="9" s="1"/>
  <c r="I53" i="9" s="1"/>
  <c r="I54" i="9" s="1"/>
  <c r="I55" i="9" s="1"/>
  <c r="I56" i="9" s="1"/>
  <c r="I57" i="9" s="1"/>
  <c r="I58" i="9" s="1"/>
  <c r="I59" i="9" s="1"/>
  <c r="I60" i="9" s="1"/>
  <c r="I61" i="9" s="1"/>
  <c r="I62" i="9" s="1"/>
  <c r="I63" i="9" s="1"/>
  <c r="I64" i="9" s="1"/>
  <c r="I65" i="9" s="1"/>
  <c r="I66" i="9" s="1"/>
  <c r="I67" i="9" s="1"/>
  <c r="I68" i="9" s="1"/>
  <c r="I69" i="9" s="1"/>
  <c r="I70" i="9" s="1"/>
  <c r="I71" i="9" s="1"/>
  <c r="I72" i="9" s="1"/>
  <c r="I73" i="9" s="1"/>
  <c r="I74" i="9" s="1"/>
  <c r="I75" i="9" s="1"/>
  <c r="I76" i="9" s="1"/>
  <c r="I77" i="9" s="1"/>
  <c r="I78" i="9" s="1"/>
  <c r="J33" i="9"/>
  <c r="I100" i="10"/>
  <c r="J99" i="10"/>
  <c r="K140" i="10"/>
  <c r="Z140" i="10" s="1"/>
  <c r="AA140" i="10" s="1"/>
  <c r="I141" i="10"/>
  <c r="T139" i="10"/>
  <c r="U139" i="10" s="1"/>
  <c r="W139" i="10"/>
  <c r="X139" i="10" s="1"/>
  <c r="Q139" i="10"/>
  <c r="R139" i="10" s="1"/>
  <c r="N139" i="10"/>
  <c r="O139" i="10" s="1"/>
  <c r="L139" i="10"/>
  <c r="S16" i="9"/>
  <c r="U16" i="9" s="1"/>
  <c r="L16" i="9"/>
  <c r="V16" i="9"/>
  <c r="X16" i="9" s="1"/>
  <c r="P16" i="9"/>
  <c r="R16" i="9" s="1"/>
  <c r="M16" i="9"/>
  <c r="J17" i="9"/>
  <c r="Y17" i="9" s="1"/>
  <c r="AA15" i="9"/>
  <c r="O15" i="9"/>
  <c r="Z140" i="9" l="1"/>
  <c r="AA140" i="9" s="1"/>
  <c r="L140" i="9"/>
  <c r="Q140" i="9"/>
  <c r="R140" i="9" s="1"/>
  <c r="W140" i="9"/>
  <c r="X140" i="9" s="1"/>
  <c r="N140" i="9"/>
  <c r="O140" i="9" s="1"/>
  <c r="T140" i="9"/>
  <c r="U140" i="9" s="1"/>
  <c r="I142" i="9"/>
  <c r="K141" i="9"/>
  <c r="J52" i="19"/>
  <c r="I53" i="19"/>
  <c r="V51" i="19"/>
  <c r="X51" i="19" s="1"/>
  <c r="L51" i="19"/>
  <c r="S51" i="19"/>
  <c r="U51" i="19" s="1"/>
  <c r="P51" i="19"/>
  <c r="R51" i="19" s="1"/>
  <c r="Y51" i="19"/>
  <c r="AA51" i="19" s="1"/>
  <c r="M51" i="19"/>
  <c r="O51" i="19" s="1"/>
  <c r="Y55" i="20"/>
  <c r="AA55" i="20" s="1"/>
  <c r="S55" i="20"/>
  <c r="U55" i="20" s="1"/>
  <c r="M55" i="20"/>
  <c r="O55" i="20" s="1"/>
  <c r="P55" i="20"/>
  <c r="R55" i="20" s="1"/>
  <c r="L55" i="20"/>
  <c r="V55" i="20"/>
  <c r="X55" i="20" s="1"/>
  <c r="I57" i="20"/>
  <c r="J56" i="20"/>
  <c r="Y38" i="17"/>
  <c r="AA38" i="17" s="1"/>
  <c r="S38" i="17"/>
  <c r="U38" i="17" s="1"/>
  <c r="M38" i="17"/>
  <c r="O38" i="17" s="1"/>
  <c r="V38" i="17"/>
  <c r="X38" i="17" s="1"/>
  <c r="P38" i="17"/>
  <c r="R38" i="17" s="1"/>
  <c r="L38" i="17"/>
  <c r="I40" i="17"/>
  <c r="J39" i="17"/>
  <c r="Y38" i="16"/>
  <c r="AA38" i="16" s="1"/>
  <c r="S38" i="16"/>
  <c r="U38" i="16" s="1"/>
  <c r="M38" i="16"/>
  <c r="O38" i="16" s="1"/>
  <c r="V38" i="16"/>
  <c r="X38" i="16" s="1"/>
  <c r="P38" i="16"/>
  <c r="R38" i="16" s="1"/>
  <c r="L38" i="16"/>
  <c r="I40" i="16"/>
  <c r="J39" i="16"/>
  <c r="Y99" i="10"/>
  <c r="AA99" i="10" s="1"/>
  <c r="M99" i="10"/>
  <c r="O99" i="10" s="1"/>
  <c r="L99" i="10"/>
  <c r="S99" i="10"/>
  <c r="U99" i="10" s="1"/>
  <c r="P99" i="10"/>
  <c r="R99" i="10" s="1"/>
  <c r="V99" i="10"/>
  <c r="X99" i="10" s="1"/>
  <c r="J100" i="10"/>
  <c r="I101" i="10"/>
  <c r="I79" i="9"/>
  <c r="I80" i="9" s="1"/>
  <c r="I81" i="9" s="1"/>
  <c r="I82" i="9" s="1"/>
  <c r="I83" i="9" s="1"/>
  <c r="J78" i="9"/>
  <c r="K141" i="10"/>
  <c r="Z141" i="10" s="1"/>
  <c r="AA141" i="10" s="1"/>
  <c r="I142" i="10"/>
  <c r="T140" i="10"/>
  <c r="U140" i="10" s="1"/>
  <c r="W140" i="10"/>
  <c r="X140" i="10" s="1"/>
  <c r="Q140" i="10"/>
  <c r="R140" i="10" s="1"/>
  <c r="N140" i="10"/>
  <c r="O140" i="10" s="1"/>
  <c r="L140" i="10"/>
  <c r="J18" i="9"/>
  <c r="Y18" i="9" s="1"/>
  <c r="P17" i="9"/>
  <c r="R17" i="9" s="1"/>
  <c r="M17" i="9"/>
  <c r="L17" i="9"/>
  <c r="S17" i="9"/>
  <c r="U17" i="9" s="1"/>
  <c r="V17" i="9"/>
  <c r="X17" i="9" s="1"/>
  <c r="O16" i="9"/>
  <c r="AA16" i="9"/>
  <c r="W141" i="9" l="1"/>
  <c r="X141" i="9" s="1"/>
  <c r="N141" i="9"/>
  <c r="O141" i="9" s="1"/>
  <c r="Z141" i="9"/>
  <c r="AA141" i="9" s="1"/>
  <c r="L141" i="9"/>
  <c r="T141" i="9"/>
  <c r="U141" i="9" s="1"/>
  <c r="Q141" i="9"/>
  <c r="R141" i="9" s="1"/>
  <c r="I143" i="9"/>
  <c r="K142" i="9"/>
  <c r="J53" i="19"/>
  <c r="I54" i="19"/>
  <c r="V52" i="19"/>
  <c r="X52" i="19" s="1"/>
  <c r="P52" i="19"/>
  <c r="R52" i="19" s="1"/>
  <c r="S52" i="19"/>
  <c r="U52" i="19" s="1"/>
  <c r="Y52" i="19"/>
  <c r="AA52" i="19" s="1"/>
  <c r="L52" i="19"/>
  <c r="M52" i="19"/>
  <c r="O52" i="19" s="1"/>
  <c r="V56" i="20"/>
  <c r="X56" i="20" s="1"/>
  <c r="P56" i="20"/>
  <c r="R56" i="20" s="1"/>
  <c r="L56" i="20"/>
  <c r="Y56" i="20"/>
  <c r="AA56" i="20" s="1"/>
  <c r="M56" i="20"/>
  <c r="O56" i="20" s="1"/>
  <c r="S56" i="20"/>
  <c r="U56" i="20" s="1"/>
  <c r="I58" i="20"/>
  <c r="J57" i="20"/>
  <c r="V39" i="17"/>
  <c r="X39" i="17" s="1"/>
  <c r="P39" i="17"/>
  <c r="R39" i="17" s="1"/>
  <c r="L39" i="17"/>
  <c r="Y39" i="17"/>
  <c r="AA39" i="17" s="1"/>
  <c r="S39" i="17"/>
  <c r="U39" i="17" s="1"/>
  <c r="M39" i="17"/>
  <c r="O39" i="17" s="1"/>
  <c r="I41" i="17"/>
  <c r="J40" i="17"/>
  <c r="V39" i="16"/>
  <c r="X39" i="16" s="1"/>
  <c r="P39" i="16"/>
  <c r="R39" i="16" s="1"/>
  <c r="L39" i="16"/>
  <c r="Y39" i="16"/>
  <c r="AA39" i="16" s="1"/>
  <c r="S39" i="16"/>
  <c r="U39" i="16" s="1"/>
  <c r="M39" i="16"/>
  <c r="O39" i="16" s="1"/>
  <c r="I41" i="16"/>
  <c r="J40" i="16"/>
  <c r="I102" i="10"/>
  <c r="J101" i="10"/>
  <c r="I84" i="9"/>
  <c r="J83" i="9"/>
  <c r="P100" i="10"/>
  <c r="R100" i="10" s="1"/>
  <c r="V100" i="10"/>
  <c r="X100" i="10" s="1"/>
  <c r="M100" i="10"/>
  <c r="O100" i="10" s="1"/>
  <c r="L100" i="10"/>
  <c r="S100" i="10"/>
  <c r="U100" i="10" s="1"/>
  <c r="Y100" i="10"/>
  <c r="AA100" i="10" s="1"/>
  <c r="I143" i="10"/>
  <c r="K142" i="10"/>
  <c r="Z142" i="10" s="1"/>
  <c r="AA142" i="10" s="1"/>
  <c r="W141" i="10"/>
  <c r="X141" i="10" s="1"/>
  <c r="Q141" i="10"/>
  <c r="R141" i="10" s="1"/>
  <c r="T141" i="10"/>
  <c r="U141" i="10" s="1"/>
  <c r="N141" i="10"/>
  <c r="O141" i="10" s="1"/>
  <c r="L141" i="10"/>
  <c r="AA17" i="9"/>
  <c r="O17" i="9"/>
  <c r="P18" i="9"/>
  <c r="R18" i="9" s="1"/>
  <c r="M18" i="9"/>
  <c r="S18" i="9"/>
  <c r="U18" i="9" s="1"/>
  <c r="L18" i="9"/>
  <c r="V18" i="9"/>
  <c r="X18" i="9" s="1"/>
  <c r="J19" i="9"/>
  <c r="Y19" i="9" s="1"/>
  <c r="L142" i="9" l="1"/>
  <c r="Q142" i="9"/>
  <c r="R142" i="9" s="1"/>
  <c r="W142" i="9"/>
  <c r="X142" i="9" s="1"/>
  <c r="N142" i="9"/>
  <c r="O142" i="9" s="1"/>
  <c r="T142" i="9"/>
  <c r="U142" i="9" s="1"/>
  <c r="Z142" i="9"/>
  <c r="AA142" i="9" s="1"/>
  <c r="I144" i="9"/>
  <c r="K143" i="9"/>
  <c r="J54" i="19"/>
  <c r="I55" i="19"/>
  <c r="V53" i="19"/>
  <c r="X53" i="19" s="1"/>
  <c r="L53" i="19"/>
  <c r="Y53" i="19"/>
  <c r="AA53" i="19" s="1"/>
  <c r="P53" i="19"/>
  <c r="R53" i="19" s="1"/>
  <c r="S53" i="19"/>
  <c r="U53" i="19" s="1"/>
  <c r="M53" i="19"/>
  <c r="O53" i="19" s="1"/>
  <c r="Y57" i="20"/>
  <c r="AA57" i="20" s="1"/>
  <c r="S57" i="20"/>
  <c r="U57" i="20" s="1"/>
  <c r="M57" i="20"/>
  <c r="O57" i="20" s="1"/>
  <c r="P57" i="20"/>
  <c r="R57" i="20" s="1"/>
  <c r="L57" i="20"/>
  <c r="V57" i="20"/>
  <c r="X57" i="20" s="1"/>
  <c r="I59" i="20"/>
  <c r="J58" i="20"/>
  <c r="Y40" i="17"/>
  <c r="AA40" i="17" s="1"/>
  <c r="S40" i="17"/>
  <c r="U40" i="17" s="1"/>
  <c r="M40" i="17"/>
  <c r="O40" i="17" s="1"/>
  <c r="V40" i="17"/>
  <c r="X40" i="17" s="1"/>
  <c r="P40" i="17"/>
  <c r="R40" i="17" s="1"/>
  <c r="L40" i="17"/>
  <c r="I42" i="17"/>
  <c r="J41" i="17"/>
  <c r="Y40" i="16"/>
  <c r="AA40" i="16" s="1"/>
  <c r="S40" i="16"/>
  <c r="U40" i="16" s="1"/>
  <c r="M40" i="16"/>
  <c r="O40" i="16" s="1"/>
  <c r="V40" i="16"/>
  <c r="X40" i="16" s="1"/>
  <c r="P40" i="16"/>
  <c r="R40" i="16" s="1"/>
  <c r="L40" i="16"/>
  <c r="I42" i="16"/>
  <c r="J41" i="16"/>
  <c r="Y101" i="10"/>
  <c r="AA101" i="10" s="1"/>
  <c r="M101" i="10"/>
  <c r="O101" i="10" s="1"/>
  <c r="L101" i="10"/>
  <c r="S101" i="10"/>
  <c r="U101" i="10" s="1"/>
  <c r="P101" i="10"/>
  <c r="R101" i="10" s="1"/>
  <c r="V101" i="10"/>
  <c r="X101" i="10" s="1"/>
  <c r="I85" i="9"/>
  <c r="I86" i="9" s="1"/>
  <c r="I87" i="9" s="1"/>
  <c r="I88" i="9" s="1"/>
  <c r="I89" i="9" s="1"/>
  <c r="I90" i="9" s="1"/>
  <c r="I91" i="9" s="1"/>
  <c r="I92" i="9" s="1"/>
  <c r="J84" i="9"/>
  <c r="J102" i="10"/>
  <c r="I103" i="10"/>
  <c r="L142" i="10"/>
  <c r="W142" i="10"/>
  <c r="X142" i="10" s="1"/>
  <c r="Q142" i="10"/>
  <c r="R142" i="10" s="1"/>
  <c r="T142" i="10"/>
  <c r="U142" i="10" s="1"/>
  <c r="N142" i="10"/>
  <c r="O142" i="10" s="1"/>
  <c r="I144" i="10"/>
  <c r="K143" i="10"/>
  <c r="Z143" i="10" s="1"/>
  <c r="AA143" i="10" s="1"/>
  <c r="J20" i="9"/>
  <c r="Y20" i="9" s="1"/>
  <c r="O18" i="9"/>
  <c r="AA18" i="9"/>
  <c r="L19" i="9"/>
  <c r="V19" i="9"/>
  <c r="X19" i="9" s="1"/>
  <c r="S19" i="9"/>
  <c r="U19" i="9" s="1"/>
  <c r="M19" i="9"/>
  <c r="P19" i="9"/>
  <c r="R19" i="9" s="1"/>
  <c r="Z143" i="9" l="1"/>
  <c r="AA143" i="9" s="1"/>
  <c r="Q143" i="9"/>
  <c r="R143" i="9" s="1"/>
  <c r="L143" i="9"/>
  <c r="T143" i="9"/>
  <c r="U143" i="9" s="1"/>
  <c r="W143" i="9"/>
  <c r="X143" i="9" s="1"/>
  <c r="N143" i="9"/>
  <c r="O143" i="9" s="1"/>
  <c r="I145" i="9"/>
  <c r="K145" i="9" s="1"/>
  <c r="K144" i="9"/>
  <c r="J55" i="19"/>
  <c r="I56" i="19"/>
  <c r="V54" i="19"/>
  <c r="X54" i="19" s="1"/>
  <c r="L54" i="19"/>
  <c r="M54" i="19"/>
  <c r="O54" i="19" s="1"/>
  <c r="P54" i="19"/>
  <c r="R54" i="19" s="1"/>
  <c r="Y54" i="19"/>
  <c r="AA54" i="19" s="1"/>
  <c r="S54" i="19"/>
  <c r="U54" i="19" s="1"/>
  <c r="V58" i="20"/>
  <c r="X58" i="20" s="1"/>
  <c r="P58" i="20"/>
  <c r="R58" i="20" s="1"/>
  <c r="L58" i="20"/>
  <c r="Y58" i="20"/>
  <c r="AA58" i="20" s="1"/>
  <c r="M58" i="20"/>
  <c r="O58" i="20" s="1"/>
  <c r="S58" i="20"/>
  <c r="U58" i="20" s="1"/>
  <c r="I60" i="20"/>
  <c r="J59" i="20"/>
  <c r="V41" i="17"/>
  <c r="X41" i="17" s="1"/>
  <c r="P41" i="17"/>
  <c r="R41" i="17" s="1"/>
  <c r="L41" i="17"/>
  <c r="Y41" i="17"/>
  <c r="AA41" i="17" s="1"/>
  <c r="S41" i="17"/>
  <c r="U41" i="17" s="1"/>
  <c r="M41" i="17"/>
  <c r="O41" i="17" s="1"/>
  <c r="I43" i="17"/>
  <c r="J42" i="17"/>
  <c r="V41" i="16"/>
  <c r="X41" i="16" s="1"/>
  <c r="P41" i="16"/>
  <c r="R41" i="16" s="1"/>
  <c r="L41" i="16"/>
  <c r="Y41" i="16"/>
  <c r="AA41" i="16" s="1"/>
  <c r="S41" i="16"/>
  <c r="U41" i="16" s="1"/>
  <c r="M41" i="16"/>
  <c r="O41" i="16" s="1"/>
  <c r="I43" i="16"/>
  <c r="J42" i="16"/>
  <c r="J103" i="10"/>
  <c r="I104" i="10"/>
  <c r="P102" i="10"/>
  <c r="R102" i="10" s="1"/>
  <c r="M102" i="10"/>
  <c r="O102" i="10" s="1"/>
  <c r="V102" i="10"/>
  <c r="X102" i="10" s="1"/>
  <c r="Y102" i="10"/>
  <c r="AA102" i="10" s="1"/>
  <c r="L102" i="10"/>
  <c r="S102" i="10"/>
  <c r="U102" i="10" s="1"/>
  <c r="I93" i="9"/>
  <c r="J92" i="9"/>
  <c r="T143" i="10"/>
  <c r="U143" i="10" s="1"/>
  <c r="L143" i="10"/>
  <c r="Q143" i="10"/>
  <c r="R143" i="10" s="1"/>
  <c r="W143" i="10"/>
  <c r="X143" i="10" s="1"/>
  <c r="N143" i="10"/>
  <c r="O143" i="10" s="1"/>
  <c r="I145" i="10"/>
  <c r="K145" i="10" s="1"/>
  <c r="Z145" i="10" s="1"/>
  <c r="AA145" i="10" s="1"/>
  <c r="K144" i="10"/>
  <c r="Z144" i="10" s="1"/>
  <c r="AA144" i="10" s="1"/>
  <c r="AA19" i="9"/>
  <c r="O19" i="9"/>
  <c r="Y21" i="9"/>
  <c r="V20" i="9"/>
  <c r="X20" i="9" s="1"/>
  <c r="S20" i="9"/>
  <c r="U20" i="9" s="1"/>
  <c r="L20" i="9"/>
  <c r="M20" i="9"/>
  <c r="P20" i="9"/>
  <c r="R20" i="9" s="1"/>
  <c r="Z144" i="9" l="1"/>
  <c r="AA144" i="9" s="1"/>
  <c r="L144" i="9"/>
  <c r="Q144" i="9"/>
  <c r="R144" i="9" s="1"/>
  <c r="W144" i="9"/>
  <c r="X144" i="9" s="1"/>
  <c r="N144" i="9"/>
  <c r="O144" i="9" s="1"/>
  <c r="T144" i="9"/>
  <c r="U144" i="9" s="1"/>
  <c r="W145" i="9"/>
  <c r="X145" i="9" s="1"/>
  <c r="N145" i="9"/>
  <c r="O145" i="9" s="1"/>
  <c r="Z145" i="9"/>
  <c r="AA145" i="9" s="1"/>
  <c r="L145" i="9"/>
  <c r="T145" i="9"/>
  <c r="U145" i="9" s="1"/>
  <c r="Q145" i="9"/>
  <c r="R145" i="9" s="1"/>
  <c r="J56" i="19"/>
  <c r="I57" i="19"/>
  <c r="V55" i="19"/>
  <c r="X55" i="19" s="1"/>
  <c r="L55" i="19"/>
  <c r="Y55" i="19"/>
  <c r="AA55" i="19" s="1"/>
  <c r="P55" i="19"/>
  <c r="R55" i="19" s="1"/>
  <c r="S55" i="19"/>
  <c r="U55" i="19" s="1"/>
  <c r="M55" i="19"/>
  <c r="O55" i="19" s="1"/>
  <c r="Y59" i="20"/>
  <c r="AA59" i="20" s="1"/>
  <c r="S59" i="20"/>
  <c r="U59" i="20" s="1"/>
  <c r="M59" i="20"/>
  <c r="O59" i="20" s="1"/>
  <c r="P59" i="20"/>
  <c r="R59" i="20" s="1"/>
  <c r="L59" i="20"/>
  <c r="V59" i="20"/>
  <c r="X59" i="20" s="1"/>
  <c r="I61" i="20"/>
  <c r="J60" i="20"/>
  <c r="Y42" i="17"/>
  <c r="AA42" i="17" s="1"/>
  <c r="S42" i="17"/>
  <c r="U42" i="17" s="1"/>
  <c r="M42" i="17"/>
  <c r="O42" i="17" s="1"/>
  <c r="V42" i="17"/>
  <c r="X42" i="17" s="1"/>
  <c r="P42" i="17"/>
  <c r="R42" i="17" s="1"/>
  <c r="L42" i="17"/>
  <c r="I44" i="17"/>
  <c r="J43" i="17"/>
  <c r="Y42" i="16"/>
  <c r="AA42" i="16" s="1"/>
  <c r="S42" i="16"/>
  <c r="U42" i="16" s="1"/>
  <c r="M42" i="16"/>
  <c r="O42" i="16" s="1"/>
  <c r="V42" i="16"/>
  <c r="X42" i="16" s="1"/>
  <c r="P42" i="16"/>
  <c r="R42" i="16" s="1"/>
  <c r="L42" i="16"/>
  <c r="I44" i="16"/>
  <c r="J43" i="16"/>
  <c r="I105" i="10"/>
  <c r="J104" i="10"/>
  <c r="I94" i="9"/>
  <c r="J93" i="9"/>
  <c r="Y103" i="10"/>
  <c r="AA103" i="10" s="1"/>
  <c r="V103" i="10"/>
  <c r="X103" i="10" s="1"/>
  <c r="S103" i="10"/>
  <c r="U103" i="10" s="1"/>
  <c r="M103" i="10"/>
  <c r="O103" i="10" s="1"/>
  <c r="P103" i="10"/>
  <c r="R103" i="10" s="1"/>
  <c r="L103" i="10"/>
  <c r="W144" i="10"/>
  <c r="X144" i="10" s="1"/>
  <c r="T144" i="10"/>
  <c r="U144" i="10" s="1"/>
  <c r="L144" i="10"/>
  <c r="N144" i="10"/>
  <c r="O144" i="10" s="1"/>
  <c r="Q144" i="10"/>
  <c r="R144" i="10" s="1"/>
  <c r="N145" i="10"/>
  <c r="O145" i="10" s="1"/>
  <c r="T145" i="10"/>
  <c r="U145" i="10" s="1"/>
  <c r="Q145" i="10"/>
  <c r="R145" i="10" s="1"/>
  <c r="W145" i="10"/>
  <c r="X145" i="10" s="1"/>
  <c r="L145" i="10"/>
  <c r="O20" i="9"/>
  <c r="AA20" i="9"/>
  <c r="P21" i="9"/>
  <c r="R21" i="9" s="1"/>
  <c r="M21" i="9"/>
  <c r="S21" i="9"/>
  <c r="U21" i="9" s="1"/>
  <c r="V21" i="9"/>
  <c r="X21" i="9" s="1"/>
  <c r="L21" i="9"/>
  <c r="Y22" i="9"/>
  <c r="J57" i="19" l="1"/>
  <c r="I58" i="19"/>
  <c r="V56" i="19"/>
  <c r="X56" i="19" s="1"/>
  <c r="L56" i="19"/>
  <c r="M56" i="19"/>
  <c r="O56" i="19" s="1"/>
  <c r="P56" i="19"/>
  <c r="R56" i="19" s="1"/>
  <c r="Y56" i="19"/>
  <c r="AA56" i="19" s="1"/>
  <c r="S56" i="19"/>
  <c r="U56" i="19" s="1"/>
  <c r="V60" i="20"/>
  <c r="X60" i="20" s="1"/>
  <c r="P60" i="20"/>
  <c r="R60" i="20" s="1"/>
  <c r="L60" i="20"/>
  <c r="Y60" i="20"/>
  <c r="AA60" i="20" s="1"/>
  <c r="M60" i="20"/>
  <c r="O60" i="20" s="1"/>
  <c r="S60" i="20"/>
  <c r="U60" i="20" s="1"/>
  <c r="I62" i="20"/>
  <c r="J61" i="20"/>
  <c r="V43" i="17"/>
  <c r="X43" i="17" s="1"/>
  <c r="P43" i="17"/>
  <c r="R43" i="17" s="1"/>
  <c r="L43" i="17"/>
  <c r="Y43" i="17"/>
  <c r="AA43" i="17" s="1"/>
  <c r="S43" i="17"/>
  <c r="U43" i="17" s="1"/>
  <c r="M43" i="17"/>
  <c r="O43" i="17" s="1"/>
  <c r="I45" i="17"/>
  <c r="J44" i="17"/>
  <c r="V43" i="16"/>
  <c r="X43" i="16" s="1"/>
  <c r="P43" i="16"/>
  <c r="R43" i="16" s="1"/>
  <c r="L43" i="16"/>
  <c r="Y43" i="16"/>
  <c r="AA43" i="16" s="1"/>
  <c r="S43" i="16"/>
  <c r="U43" i="16" s="1"/>
  <c r="M43" i="16"/>
  <c r="O43" i="16" s="1"/>
  <c r="I45" i="16"/>
  <c r="J44" i="16"/>
  <c r="P104" i="10"/>
  <c r="R104" i="10" s="1"/>
  <c r="Y104" i="10"/>
  <c r="AA104" i="10" s="1"/>
  <c r="S104" i="10"/>
  <c r="U104" i="10" s="1"/>
  <c r="V104" i="10"/>
  <c r="X104" i="10" s="1"/>
  <c r="L104" i="10"/>
  <c r="M104" i="10"/>
  <c r="O104" i="10" s="1"/>
  <c r="I95" i="9"/>
  <c r="J94" i="9"/>
  <c r="I106" i="10"/>
  <c r="J105" i="10"/>
  <c r="Y23" i="9"/>
  <c r="AA21" i="9"/>
  <c r="O21" i="9"/>
  <c r="P22" i="9"/>
  <c r="R22" i="9" s="1"/>
  <c r="M22" i="9"/>
  <c r="S22" i="9"/>
  <c r="U22" i="9" s="1"/>
  <c r="V22" i="9"/>
  <c r="X22" i="9" s="1"/>
  <c r="L22" i="9"/>
  <c r="J58" i="19" l="1"/>
  <c r="I59" i="19"/>
  <c r="V57" i="19"/>
  <c r="X57" i="19" s="1"/>
  <c r="L57" i="19"/>
  <c r="Y57" i="19"/>
  <c r="AA57" i="19" s="1"/>
  <c r="P57" i="19"/>
  <c r="R57" i="19" s="1"/>
  <c r="S57" i="19"/>
  <c r="U57" i="19" s="1"/>
  <c r="M57" i="19"/>
  <c r="O57" i="19" s="1"/>
  <c r="Y61" i="20"/>
  <c r="AA61" i="20" s="1"/>
  <c r="S61" i="20"/>
  <c r="U61" i="20" s="1"/>
  <c r="M61" i="20"/>
  <c r="O61" i="20" s="1"/>
  <c r="P61" i="20"/>
  <c r="R61" i="20" s="1"/>
  <c r="L61" i="20"/>
  <c r="V61" i="20"/>
  <c r="X61" i="20" s="1"/>
  <c r="I63" i="20"/>
  <c r="J62" i="20"/>
  <c r="Y44" i="17"/>
  <c r="AA44" i="17" s="1"/>
  <c r="S44" i="17"/>
  <c r="U44" i="17" s="1"/>
  <c r="M44" i="17"/>
  <c r="O44" i="17" s="1"/>
  <c r="V44" i="17"/>
  <c r="X44" i="17" s="1"/>
  <c r="P44" i="17"/>
  <c r="R44" i="17" s="1"/>
  <c r="L44" i="17"/>
  <c r="J45" i="17"/>
  <c r="I46" i="17"/>
  <c r="Y44" i="16"/>
  <c r="AA44" i="16" s="1"/>
  <c r="S44" i="16"/>
  <c r="U44" i="16" s="1"/>
  <c r="M44" i="16"/>
  <c r="O44" i="16" s="1"/>
  <c r="V44" i="16"/>
  <c r="X44" i="16" s="1"/>
  <c r="P44" i="16"/>
  <c r="R44" i="16" s="1"/>
  <c r="L44" i="16"/>
  <c r="I46" i="16"/>
  <c r="J45" i="16"/>
  <c r="Y105" i="10"/>
  <c r="AA105" i="10" s="1"/>
  <c r="M105" i="10"/>
  <c r="O105" i="10" s="1"/>
  <c r="L105" i="10"/>
  <c r="S105" i="10"/>
  <c r="U105" i="10" s="1"/>
  <c r="P105" i="10"/>
  <c r="R105" i="10" s="1"/>
  <c r="V105" i="10"/>
  <c r="X105" i="10" s="1"/>
  <c r="J106" i="10"/>
  <c r="I107" i="10"/>
  <c r="I96" i="9"/>
  <c r="J95" i="9"/>
  <c r="O22" i="9"/>
  <c r="AA22" i="9"/>
  <c r="P23" i="9"/>
  <c r="R23" i="9" s="1"/>
  <c r="M23" i="9"/>
  <c r="S23" i="9"/>
  <c r="U23" i="9" s="1"/>
  <c r="L23" i="9"/>
  <c r="V23" i="9"/>
  <c r="X23" i="9" s="1"/>
  <c r="Y24" i="9"/>
  <c r="J59" i="19" l="1"/>
  <c r="I60" i="19"/>
  <c r="V58" i="19"/>
  <c r="X58" i="19" s="1"/>
  <c r="L58" i="19"/>
  <c r="M58" i="19"/>
  <c r="O58" i="19" s="1"/>
  <c r="P58" i="19"/>
  <c r="R58" i="19" s="1"/>
  <c r="Y58" i="19"/>
  <c r="AA58" i="19" s="1"/>
  <c r="S58" i="19"/>
  <c r="U58" i="19" s="1"/>
  <c r="V62" i="20"/>
  <c r="X62" i="20" s="1"/>
  <c r="P62" i="20"/>
  <c r="R62" i="20" s="1"/>
  <c r="L62" i="20"/>
  <c r="Y62" i="20"/>
  <c r="AA62" i="20" s="1"/>
  <c r="M62" i="20"/>
  <c r="O62" i="20" s="1"/>
  <c r="S62" i="20"/>
  <c r="U62" i="20" s="1"/>
  <c r="I64" i="20"/>
  <c r="J63" i="20"/>
  <c r="I47" i="17"/>
  <c r="J46" i="17"/>
  <c r="V45" i="17"/>
  <c r="X45" i="17" s="1"/>
  <c r="P45" i="17"/>
  <c r="R45" i="17" s="1"/>
  <c r="L45" i="17"/>
  <c r="Y45" i="17"/>
  <c r="AA45" i="17" s="1"/>
  <c r="S45" i="17"/>
  <c r="U45" i="17" s="1"/>
  <c r="M45" i="17"/>
  <c r="O45" i="17" s="1"/>
  <c r="V45" i="16"/>
  <c r="X45" i="16" s="1"/>
  <c r="P45" i="16"/>
  <c r="R45" i="16" s="1"/>
  <c r="L45" i="16"/>
  <c r="Y45" i="16"/>
  <c r="AA45" i="16" s="1"/>
  <c r="S45" i="16"/>
  <c r="U45" i="16" s="1"/>
  <c r="M45" i="16"/>
  <c r="O45" i="16" s="1"/>
  <c r="I47" i="16"/>
  <c r="J46" i="16"/>
  <c r="S95" i="9"/>
  <c r="U95" i="9" s="1"/>
  <c r="V95" i="9"/>
  <c r="X95" i="9" s="1"/>
  <c r="L95" i="9"/>
  <c r="Y95" i="9"/>
  <c r="AA95" i="9" s="1"/>
  <c r="M95" i="9"/>
  <c r="O95" i="9" s="1"/>
  <c r="P95" i="9"/>
  <c r="R95" i="9" s="1"/>
  <c r="I108" i="10"/>
  <c r="J107" i="10"/>
  <c r="I97" i="9"/>
  <c r="J96" i="9"/>
  <c r="P106" i="10"/>
  <c r="R106" i="10" s="1"/>
  <c r="S106" i="10"/>
  <c r="U106" i="10" s="1"/>
  <c r="L106" i="10"/>
  <c r="Y106" i="10"/>
  <c r="AA106" i="10" s="1"/>
  <c r="V106" i="10"/>
  <c r="X106" i="10" s="1"/>
  <c r="M106" i="10"/>
  <c r="O106" i="10" s="1"/>
  <c r="P24" i="9"/>
  <c r="R24" i="9" s="1"/>
  <c r="V24" i="9"/>
  <c r="X24" i="9" s="1"/>
  <c r="L24" i="9"/>
  <c r="S24" i="9"/>
  <c r="U24" i="9" s="1"/>
  <c r="M24" i="9"/>
  <c r="O23" i="9"/>
  <c r="AA23" i="9"/>
  <c r="J25" i="9"/>
  <c r="Y25" i="9" s="1"/>
  <c r="J60" i="19" l="1"/>
  <c r="I61" i="19"/>
  <c r="V59" i="19"/>
  <c r="X59" i="19" s="1"/>
  <c r="L59" i="19"/>
  <c r="Y59" i="19"/>
  <c r="AA59" i="19" s="1"/>
  <c r="P59" i="19"/>
  <c r="R59" i="19" s="1"/>
  <c r="S59" i="19"/>
  <c r="U59" i="19" s="1"/>
  <c r="M59" i="19"/>
  <c r="O59" i="19" s="1"/>
  <c r="Y63" i="20"/>
  <c r="AA63" i="20" s="1"/>
  <c r="S63" i="20"/>
  <c r="U63" i="20" s="1"/>
  <c r="M63" i="20"/>
  <c r="O63" i="20" s="1"/>
  <c r="P63" i="20"/>
  <c r="R63" i="20" s="1"/>
  <c r="L63" i="20"/>
  <c r="V63" i="20"/>
  <c r="X63" i="20" s="1"/>
  <c r="I65" i="20"/>
  <c r="J64" i="20"/>
  <c r="V46" i="17"/>
  <c r="X46" i="17" s="1"/>
  <c r="P46" i="17"/>
  <c r="R46" i="17" s="1"/>
  <c r="L46" i="17"/>
  <c r="Y46" i="17"/>
  <c r="AA46" i="17" s="1"/>
  <c r="S46" i="17"/>
  <c r="U46" i="17" s="1"/>
  <c r="M46" i="17"/>
  <c r="O46" i="17" s="1"/>
  <c r="I48" i="17"/>
  <c r="J47" i="17"/>
  <c r="Y46" i="16"/>
  <c r="AA46" i="16" s="1"/>
  <c r="S46" i="16"/>
  <c r="U46" i="16" s="1"/>
  <c r="M46" i="16"/>
  <c r="O46" i="16" s="1"/>
  <c r="V46" i="16"/>
  <c r="X46" i="16" s="1"/>
  <c r="P46" i="16"/>
  <c r="R46" i="16" s="1"/>
  <c r="L46" i="16"/>
  <c r="I48" i="16"/>
  <c r="J47" i="16"/>
  <c r="Y96" i="9"/>
  <c r="AA96" i="9" s="1"/>
  <c r="P96" i="9"/>
  <c r="R96" i="9" s="1"/>
  <c r="M96" i="9"/>
  <c r="O96" i="9" s="1"/>
  <c r="S96" i="9"/>
  <c r="U96" i="9" s="1"/>
  <c r="L96" i="9"/>
  <c r="V96" i="9"/>
  <c r="X96" i="9" s="1"/>
  <c r="Y107" i="10"/>
  <c r="AA107" i="10" s="1"/>
  <c r="V107" i="10"/>
  <c r="X107" i="10" s="1"/>
  <c r="M107" i="10"/>
  <c r="O107" i="10" s="1"/>
  <c r="L107" i="10"/>
  <c r="P107" i="10"/>
  <c r="R107" i="10" s="1"/>
  <c r="S107" i="10"/>
  <c r="U107" i="10" s="1"/>
  <c r="I98" i="9"/>
  <c r="I109" i="10"/>
  <c r="J108" i="10"/>
  <c r="V25" i="9"/>
  <c r="X25" i="9" s="1"/>
  <c r="S25" i="9"/>
  <c r="U25" i="9" s="1"/>
  <c r="P25" i="9"/>
  <c r="R25" i="9" s="1"/>
  <c r="M25" i="9"/>
  <c r="L25" i="9"/>
  <c r="J26" i="9"/>
  <c r="Y26" i="9" s="1"/>
  <c r="AA24" i="9"/>
  <c r="O24" i="9"/>
  <c r="J61" i="19" l="1"/>
  <c r="I62" i="19"/>
  <c r="V60" i="19"/>
  <c r="X60" i="19" s="1"/>
  <c r="L60" i="19"/>
  <c r="M60" i="19"/>
  <c r="O60" i="19" s="1"/>
  <c r="P60" i="19"/>
  <c r="R60" i="19" s="1"/>
  <c r="Y60" i="19"/>
  <c r="AA60" i="19" s="1"/>
  <c r="S60" i="19"/>
  <c r="U60" i="19" s="1"/>
  <c r="V64" i="20"/>
  <c r="X64" i="20" s="1"/>
  <c r="P64" i="20"/>
  <c r="R64" i="20" s="1"/>
  <c r="L64" i="20"/>
  <c r="Y64" i="20"/>
  <c r="AA64" i="20" s="1"/>
  <c r="M64" i="20"/>
  <c r="O64" i="20" s="1"/>
  <c r="S64" i="20"/>
  <c r="U64" i="20" s="1"/>
  <c r="I66" i="20"/>
  <c r="J65" i="20"/>
  <c r="Y47" i="17"/>
  <c r="AA47" i="17" s="1"/>
  <c r="S47" i="17"/>
  <c r="U47" i="17" s="1"/>
  <c r="M47" i="17"/>
  <c r="O47" i="17" s="1"/>
  <c r="V47" i="17"/>
  <c r="X47" i="17" s="1"/>
  <c r="P47" i="17"/>
  <c r="R47" i="17" s="1"/>
  <c r="L47" i="17"/>
  <c r="I49" i="17"/>
  <c r="J48" i="17"/>
  <c r="V47" i="16"/>
  <c r="X47" i="16" s="1"/>
  <c r="P47" i="16"/>
  <c r="R47" i="16" s="1"/>
  <c r="L47" i="16"/>
  <c r="Y47" i="16"/>
  <c r="AA47" i="16" s="1"/>
  <c r="S47" i="16"/>
  <c r="U47" i="16" s="1"/>
  <c r="M47" i="16"/>
  <c r="O47" i="16" s="1"/>
  <c r="I49" i="16"/>
  <c r="J48" i="16"/>
  <c r="Y108" i="10"/>
  <c r="AA108" i="10" s="1"/>
  <c r="S108" i="10"/>
  <c r="U108" i="10" s="1"/>
  <c r="L108" i="10"/>
  <c r="V108" i="10"/>
  <c r="X108" i="10" s="1"/>
  <c r="P108" i="10"/>
  <c r="R108" i="10" s="1"/>
  <c r="M108" i="10"/>
  <c r="O108" i="10" s="1"/>
  <c r="V97" i="9"/>
  <c r="X97" i="9" s="1"/>
  <c r="P97" i="9"/>
  <c r="R97" i="9" s="1"/>
  <c r="L97" i="9"/>
  <c r="Y97" i="9"/>
  <c r="AA97" i="9" s="1"/>
  <c r="M97" i="9"/>
  <c r="O97" i="9" s="1"/>
  <c r="S97" i="9"/>
  <c r="U97" i="9" s="1"/>
  <c r="I110" i="10"/>
  <c r="J109" i="10"/>
  <c r="I99" i="9"/>
  <c r="S26" i="9"/>
  <c r="U26" i="9" s="1"/>
  <c r="P26" i="9"/>
  <c r="R26" i="9" s="1"/>
  <c r="L26" i="9"/>
  <c r="V26" i="9"/>
  <c r="X26" i="9" s="1"/>
  <c r="M26" i="9"/>
  <c r="O25" i="9"/>
  <c r="AA25" i="9"/>
  <c r="J27" i="9"/>
  <c r="Y27" i="9" s="1"/>
  <c r="J62" i="19" l="1"/>
  <c r="I63" i="19"/>
  <c r="L61" i="19"/>
  <c r="P61" i="19"/>
  <c r="R61" i="19" s="1"/>
  <c r="S61" i="19"/>
  <c r="U61" i="19" s="1"/>
  <c r="M61" i="19"/>
  <c r="O61" i="19" s="1"/>
  <c r="V61" i="19"/>
  <c r="X61" i="19" s="1"/>
  <c r="Y61" i="19"/>
  <c r="AA61" i="19" s="1"/>
  <c r="Y65" i="20"/>
  <c r="AA65" i="20" s="1"/>
  <c r="S65" i="20"/>
  <c r="U65" i="20" s="1"/>
  <c r="M65" i="20"/>
  <c r="O65" i="20" s="1"/>
  <c r="P65" i="20"/>
  <c r="R65" i="20" s="1"/>
  <c r="L65" i="20"/>
  <c r="V65" i="20"/>
  <c r="X65" i="20" s="1"/>
  <c r="I67" i="20"/>
  <c r="J66" i="20"/>
  <c r="V48" i="17"/>
  <c r="X48" i="17" s="1"/>
  <c r="P48" i="17"/>
  <c r="R48" i="17" s="1"/>
  <c r="L48" i="17"/>
  <c r="Y48" i="17"/>
  <c r="AA48" i="17" s="1"/>
  <c r="S48" i="17"/>
  <c r="U48" i="17" s="1"/>
  <c r="M48" i="17"/>
  <c r="O48" i="17" s="1"/>
  <c r="I50" i="17"/>
  <c r="J49" i="17"/>
  <c r="Y48" i="16"/>
  <c r="AA48" i="16" s="1"/>
  <c r="S48" i="16"/>
  <c r="U48" i="16" s="1"/>
  <c r="M48" i="16"/>
  <c r="O48" i="16" s="1"/>
  <c r="V48" i="16"/>
  <c r="X48" i="16" s="1"/>
  <c r="P48" i="16"/>
  <c r="R48" i="16" s="1"/>
  <c r="L48" i="16"/>
  <c r="I50" i="16"/>
  <c r="J49" i="16"/>
  <c r="V98" i="9"/>
  <c r="X98" i="9" s="1"/>
  <c r="L98" i="9"/>
  <c r="Y98" i="9"/>
  <c r="AA98" i="9" s="1"/>
  <c r="P98" i="9"/>
  <c r="R98" i="9" s="1"/>
  <c r="S98" i="9"/>
  <c r="U98" i="9" s="1"/>
  <c r="M98" i="9"/>
  <c r="O98" i="9" s="1"/>
  <c r="Y109" i="10"/>
  <c r="AA109" i="10" s="1"/>
  <c r="S109" i="10"/>
  <c r="U109" i="10" s="1"/>
  <c r="V109" i="10"/>
  <c r="X109" i="10" s="1"/>
  <c r="M109" i="10"/>
  <c r="O109" i="10" s="1"/>
  <c r="P109" i="10"/>
  <c r="R109" i="10" s="1"/>
  <c r="L109" i="10"/>
  <c r="I100" i="9"/>
  <c r="I111" i="10"/>
  <c r="J110" i="10"/>
  <c r="M27" i="9"/>
  <c r="V27" i="9"/>
  <c r="X27" i="9" s="1"/>
  <c r="S27" i="9"/>
  <c r="U27" i="9" s="1"/>
  <c r="P27" i="9"/>
  <c r="R27" i="9" s="1"/>
  <c r="L27" i="9"/>
  <c r="J28" i="9"/>
  <c r="Y28" i="9" s="1"/>
  <c r="AA26" i="9"/>
  <c r="O26" i="9"/>
  <c r="J63" i="19" l="1"/>
  <c r="I64" i="19"/>
  <c r="V62" i="19"/>
  <c r="X62" i="19" s="1"/>
  <c r="L62" i="19"/>
  <c r="M62" i="19"/>
  <c r="O62" i="19" s="1"/>
  <c r="P62" i="19"/>
  <c r="R62" i="19" s="1"/>
  <c r="Y62" i="19"/>
  <c r="AA62" i="19" s="1"/>
  <c r="S62" i="19"/>
  <c r="U62" i="19" s="1"/>
  <c r="V66" i="20"/>
  <c r="X66" i="20" s="1"/>
  <c r="P66" i="20"/>
  <c r="R66" i="20" s="1"/>
  <c r="L66" i="20"/>
  <c r="Y66" i="20"/>
  <c r="AA66" i="20" s="1"/>
  <c r="M66" i="20"/>
  <c r="O66" i="20" s="1"/>
  <c r="S66" i="20"/>
  <c r="U66" i="20" s="1"/>
  <c r="I68" i="20"/>
  <c r="J67" i="20"/>
  <c r="Y49" i="17"/>
  <c r="AA49" i="17" s="1"/>
  <c r="S49" i="17"/>
  <c r="U49" i="17" s="1"/>
  <c r="M49" i="17"/>
  <c r="O49" i="17" s="1"/>
  <c r="V49" i="17"/>
  <c r="X49" i="17" s="1"/>
  <c r="P49" i="17"/>
  <c r="R49" i="17" s="1"/>
  <c r="L49" i="17"/>
  <c r="I51" i="17"/>
  <c r="J50" i="17"/>
  <c r="V49" i="16"/>
  <c r="X49" i="16" s="1"/>
  <c r="P49" i="16"/>
  <c r="R49" i="16" s="1"/>
  <c r="L49" i="16"/>
  <c r="Y49" i="16"/>
  <c r="AA49" i="16" s="1"/>
  <c r="S49" i="16"/>
  <c r="U49" i="16" s="1"/>
  <c r="M49" i="16"/>
  <c r="O49" i="16" s="1"/>
  <c r="I51" i="16"/>
  <c r="J50" i="16"/>
  <c r="Y110" i="10"/>
  <c r="AA110" i="10" s="1"/>
  <c r="P110" i="10"/>
  <c r="R110" i="10" s="1"/>
  <c r="S110" i="10"/>
  <c r="U110" i="10" s="1"/>
  <c r="M110" i="10"/>
  <c r="O110" i="10" s="1"/>
  <c r="V110" i="10"/>
  <c r="X110" i="10" s="1"/>
  <c r="L110" i="10"/>
  <c r="V99" i="9"/>
  <c r="X99" i="9" s="1"/>
  <c r="L99" i="9"/>
  <c r="S99" i="9"/>
  <c r="U99" i="9" s="1"/>
  <c r="P99" i="9"/>
  <c r="R99" i="9" s="1"/>
  <c r="Y99" i="9"/>
  <c r="AA99" i="9" s="1"/>
  <c r="M99" i="9"/>
  <c r="O99" i="9" s="1"/>
  <c r="I112" i="10"/>
  <c r="J111" i="10"/>
  <c r="I101" i="9"/>
  <c r="V28" i="9"/>
  <c r="X28" i="9" s="1"/>
  <c r="S28" i="9"/>
  <c r="U28" i="9" s="1"/>
  <c r="P28" i="9"/>
  <c r="R28" i="9" s="1"/>
  <c r="M28" i="9"/>
  <c r="L28" i="9"/>
  <c r="J29" i="9"/>
  <c r="Y29" i="9" s="1"/>
  <c r="O27" i="9"/>
  <c r="AA27" i="9"/>
  <c r="J64" i="19" l="1"/>
  <c r="I65" i="19"/>
  <c r="V63" i="19"/>
  <c r="X63" i="19" s="1"/>
  <c r="L63" i="19"/>
  <c r="Y63" i="19"/>
  <c r="AA63" i="19" s="1"/>
  <c r="P63" i="19"/>
  <c r="R63" i="19" s="1"/>
  <c r="S63" i="19"/>
  <c r="U63" i="19" s="1"/>
  <c r="M63" i="19"/>
  <c r="O63" i="19" s="1"/>
  <c r="Y67" i="20"/>
  <c r="AA67" i="20" s="1"/>
  <c r="S67" i="20"/>
  <c r="U67" i="20" s="1"/>
  <c r="M67" i="20"/>
  <c r="O67" i="20" s="1"/>
  <c r="P67" i="20"/>
  <c r="R67" i="20" s="1"/>
  <c r="L67" i="20"/>
  <c r="V67" i="20"/>
  <c r="X67" i="20" s="1"/>
  <c r="I69" i="20"/>
  <c r="J68" i="20"/>
  <c r="V50" i="17"/>
  <c r="X50" i="17" s="1"/>
  <c r="P50" i="17"/>
  <c r="R50" i="17" s="1"/>
  <c r="L50" i="17"/>
  <c r="Y50" i="17"/>
  <c r="AA50" i="17" s="1"/>
  <c r="S50" i="17"/>
  <c r="U50" i="17" s="1"/>
  <c r="M50" i="17"/>
  <c r="O50" i="17" s="1"/>
  <c r="I52" i="17"/>
  <c r="J51" i="17"/>
  <c r="V50" i="16"/>
  <c r="X50" i="16" s="1"/>
  <c r="Y50" i="16"/>
  <c r="AA50" i="16" s="1"/>
  <c r="M50" i="16"/>
  <c r="O50" i="16" s="1"/>
  <c r="S50" i="16"/>
  <c r="U50" i="16" s="1"/>
  <c r="P50" i="16"/>
  <c r="R50" i="16" s="1"/>
  <c r="L50" i="16"/>
  <c r="I52" i="16"/>
  <c r="J51" i="16"/>
  <c r="V100" i="9"/>
  <c r="X100" i="9" s="1"/>
  <c r="L100" i="9"/>
  <c r="M100" i="9"/>
  <c r="O100" i="9" s="1"/>
  <c r="P100" i="9"/>
  <c r="R100" i="9" s="1"/>
  <c r="Y100" i="9"/>
  <c r="AA100" i="9" s="1"/>
  <c r="S100" i="9"/>
  <c r="U100" i="9" s="1"/>
  <c r="Y111" i="10"/>
  <c r="AA111" i="10" s="1"/>
  <c r="L111" i="10"/>
  <c r="M111" i="10"/>
  <c r="O111" i="10" s="1"/>
  <c r="V111" i="10"/>
  <c r="X111" i="10" s="1"/>
  <c r="S111" i="10"/>
  <c r="U111" i="10" s="1"/>
  <c r="P111" i="10"/>
  <c r="R111" i="10" s="1"/>
  <c r="I102" i="9"/>
  <c r="I113" i="10"/>
  <c r="J112" i="10"/>
  <c r="J30" i="9"/>
  <c r="Y30" i="9" s="1"/>
  <c r="O28" i="9"/>
  <c r="AA28" i="9"/>
  <c r="P29" i="9"/>
  <c r="R29" i="9" s="1"/>
  <c r="M29" i="9"/>
  <c r="V29" i="9"/>
  <c r="X29" i="9" s="1"/>
  <c r="S29" i="9"/>
  <c r="U29" i="9" s="1"/>
  <c r="L29" i="9"/>
  <c r="J65" i="19" l="1"/>
  <c r="I66" i="19"/>
  <c r="V64" i="19"/>
  <c r="X64" i="19" s="1"/>
  <c r="L64" i="19"/>
  <c r="M64" i="19"/>
  <c r="O64" i="19" s="1"/>
  <c r="P64" i="19"/>
  <c r="R64" i="19" s="1"/>
  <c r="Y64" i="19"/>
  <c r="AA64" i="19" s="1"/>
  <c r="S64" i="19"/>
  <c r="U64" i="19" s="1"/>
  <c r="V68" i="20"/>
  <c r="X68" i="20" s="1"/>
  <c r="P68" i="20"/>
  <c r="R68" i="20" s="1"/>
  <c r="L68" i="20"/>
  <c r="Y68" i="20"/>
  <c r="AA68" i="20" s="1"/>
  <c r="M68" i="20"/>
  <c r="O68" i="20" s="1"/>
  <c r="S68" i="20"/>
  <c r="U68" i="20" s="1"/>
  <c r="I70" i="20"/>
  <c r="J69" i="20"/>
  <c r="Y51" i="17"/>
  <c r="AA51" i="17" s="1"/>
  <c r="S51" i="17"/>
  <c r="U51" i="17" s="1"/>
  <c r="M51" i="17"/>
  <c r="O51" i="17" s="1"/>
  <c r="V51" i="17"/>
  <c r="X51" i="17" s="1"/>
  <c r="P51" i="17"/>
  <c r="R51" i="17" s="1"/>
  <c r="L51" i="17"/>
  <c r="I53" i="17"/>
  <c r="J52" i="17"/>
  <c r="Y51" i="16"/>
  <c r="AA51" i="16" s="1"/>
  <c r="S51" i="16"/>
  <c r="U51" i="16" s="1"/>
  <c r="M51" i="16"/>
  <c r="O51" i="16" s="1"/>
  <c r="P51" i="16"/>
  <c r="R51" i="16" s="1"/>
  <c r="L51" i="16"/>
  <c r="V51" i="16"/>
  <c r="X51" i="16" s="1"/>
  <c r="I53" i="16"/>
  <c r="J52" i="16"/>
  <c r="Y112" i="10"/>
  <c r="AA112" i="10" s="1"/>
  <c r="V112" i="10"/>
  <c r="X112" i="10" s="1"/>
  <c r="S112" i="10"/>
  <c r="U112" i="10" s="1"/>
  <c r="P112" i="10"/>
  <c r="R112" i="10" s="1"/>
  <c r="M112" i="10"/>
  <c r="O112" i="10" s="1"/>
  <c r="L112" i="10"/>
  <c r="V101" i="9"/>
  <c r="X101" i="9" s="1"/>
  <c r="L101" i="9"/>
  <c r="S101" i="9"/>
  <c r="U101" i="9" s="1"/>
  <c r="P101" i="9"/>
  <c r="R101" i="9" s="1"/>
  <c r="Y101" i="9"/>
  <c r="AA101" i="9" s="1"/>
  <c r="M101" i="9"/>
  <c r="O101" i="9" s="1"/>
  <c r="I114" i="10"/>
  <c r="J113" i="10"/>
  <c r="I103" i="9"/>
  <c r="O29" i="9"/>
  <c r="AA29" i="9"/>
  <c r="J31" i="9"/>
  <c r="Y31" i="9" s="1"/>
  <c r="S30" i="9"/>
  <c r="U30" i="9" s="1"/>
  <c r="M30" i="9"/>
  <c r="V30" i="9"/>
  <c r="X30" i="9" s="1"/>
  <c r="L30" i="9"/>
  <c r="P30" i="9"/>
  <c r="R30" i="9" s="1"/>
  <c r="J66" i="19" l="1"/>
  <c r="I67" i="19"/>
  <c r="V65" i="19"/>
  <c r="X65" i="19" s="1"/>
  <c r="L65" i="19"/>
  <c r="Y65" i="19"/>
  <c r="AA65" i="19" s="1"/>
  <c r="P65" i="19"/>
  <c r="R65" i="19" s="1"/>
  <c r="S65" i="19"/>
  <c r="U65" i="19" s="1"/>
  <c r="M65" i="19"/>
  <c r="O65" i="19" s="1"/>
  <c r="Y69" i="20"/>
  <c r="AA69" i="20" s="1"/>
  <c r="S69" i="20"/>
  <c r="U69" i="20" s="1"/>
  <c r="M69" i="20"/>
  <c r="O69" i="20" s="1"/>
  <c r="P69" i="20"/>
  <c r="R69" i="20" s="1"/>
  <c r="L69" i="20"/>
  <c r="V69" i="20"/>
  <c r="X69" i="20" s="1"/>
  <c r="I71" i="20"/>
  <c r="J70" i="20"/>
  <c r="V52" i="17"/>
  <c r="X52" i="17" s="1"/>
  <c r="P52" i="17"/>
  <c r="R52" i="17" s="1"/>
  <c r="L52" i="17"/>
  <c r="S52" i="17"/>
  <c r="U52" i="17" s="1"/>
  <c r="Y52" i="17"/>
  <c r="AA52" i="17" s="1"/>
  <c r="M52" i="17"/>
  <c r="O52" i="17" s="1"/>
  <c r="J53" i="17"/>
  <c r="I54" i="17"/>
  <c r="V52" i="16"/>
  <c r="X52" i="16" s="1"/>
  <c r="P52" i="16"/>
  <c r="R52" i="16" s="1"/>
  <c r="L52" i="16"/>
  <c r="Y52" i="16"/>
  <c r="AA52" i="16" s="1"/>
  <c r="M52" i="16"/>
  <c r="O52" i="16" s="1"/>
  <c r="S52" i="16"/>
  <c r="U52" i="16" s="1"/>
  <c r="I54" i="16"/>
  <c r="J53" i="16"/>
  <c r="V102" i="9"/>
  <c r="X102" i="9" s="1"/>
  <c r="L102" i="9"/>
  <c r="Y102" i="9"/>
  <c r="AA102" i="9" s="1"/>
  <c r="P102" i="9"/>
  <c r="R102" i="9" s="1"/>
  <c r="S102" i="9"/>
  <c r="U102" i="9" s="1"/>
  <c r="M102" i="9"/>
  <c r="O102" i="9" s="1"/>
  <c r="Y113" i="10"/>
  <c r="AA113" i="10" s="1"/>
  <c r="V113" i="10"/>
  <c r="X113" i="10" s="1"/>
  <c r="M113" i="10"/>
  <c r="O113" i="10" s="1"/>
  <c r="S113" i="10"/>
  <c r="U113" i="10" s="1"/>
  <c r="L113" i="10"/>
  <c r="P113" i="10"/>
  <c r="R113" i="10" s="1"/>
  <c r="I104" i="9"/>
  <c r="I115" i="10"/>
  <c r="J114" i="10"/>
  <c r="AA30" i="9"/>
  <c r="O30" i="9"/>
  <c r="J32" i="9"/>
  <c r="Y32" i="9" s="1"/>
  <c r="M31" i="9"/>
  <c r="V31" i="9"/>
  <c r="X31" i="9" s="1"/>
  <c r="S31" i="9"/>
  <c r="U31" i="9" s="1"/>
  <c r="P31" i="9"/>
  <c r="R31" i="9" s="1"/>
  <c r="L31" i="9"/>
  <c r="J67" i="19" l="1"/>
  <c r="I68" i="19"/>
  <c r="V66" i="19"/>
  <c r="X66" i="19" s="1"/>
  <c r="L66" i="19"/>
  <c r="M66" i="19"/>
  <c r="O66" i="19" s="1"/>
  <c r="P66" i="19"/>
  <c r="R66" i="19" s="1"/>
  <c r="Y66" i="19"/>
  <c r="AA66" i="19" s="1"/>
  <c r="S66" i="19"/>
  <c r="U66" i="19" s="1"/>
  <c r="V70" i="20"/>
  <c r="X70" i="20" s="1"/>
  <c r="P70" i="20"/>
  <c r="R70" i="20" s="1"/>
  <c r="L70" i="20"/>
  <c r="Y70" i="20"/>
  <c r="AA70" i="20" s="1"/>
  <c r="M70" i="20"/>
  <c r="O70" i="20" s="1"/>
  <c r="S70" i="20"/>
  <c r="U70" i="20" s="1"/>
  <c r="I72" i="20"/>
  <c r="J71" i="20"/>
  <c r="I55" i="17"/>
  <c r="J54" i="17"/>
  <c r="Y53" i="17"/>
  <c r="AA53" i="17" s="1"/>
  <c r="S53" i="17"/>
  <c r="U53" i="17" s="1"/>
  <c r="M53" i="17"/>
  <c r="O53" i="17" s="1"/>
  <c r="V53" i="17"/>
  <c r="X53" i="17" s="1"/>
  <c r="P53" i="17"/>
  <c r="R53" i="17" s="1"/>
  <c r="L53" i="17"/>
  <c r="Y53" i="16"/>
  <c r="AA53" i="16" s="1"/>
  <c r="S53" i="16"/>
  <c r="U53" i="16" s="1"/>
  <c r="M53" i="16"/>
  <c r="O53" i="16" s="1"/>
  <c r="P53" i="16"/>
  <c r="R53" i="16" s="1"/>
  <c r="L53" i="16"/>
  <c r="V53" i="16"/>
  <c r="X53" i="16" s="1"/>
  <c r="I55" i="16"/>
  <c r="J54" i="16"/>
  <c r="M114" i="10"/>
  <c r="O114" i="10" s="1"/>
  <c r="S114" i="10"/>
  <c r="U114" i="10" s="1"/>
  <c r="P114" i="10"/>
  <c r="R114" i="10" s="1"/>
  <c r="L114" i="10"/>
  <c r="Y114" i="10"/>
  <c r="AA114" i="10" s="1"/>
  <c r="V114" i="10"/>
  <c r="X114" i="10" s="1"/>
  <c r="V103" i="9"/>
  <c r="X103" i="9" s="1"/>
  <c r="L103" i="9"/>
  <c r="M103" i="9"/>
  <c r="O103" i="9" s="1"/>
  <c r="P103" i="9"/>
  <c r="R103" i="9" s="1"/>
  <c r="Y103" i="9"/>
  <c r="AA103" i="9" s="1"/>
  <c r="S103" i="9"/>
  <c r="U103" i="9" s="1"/>
  <c r="I116" i="10"/>
  <c r="J115" i="10"/>
  <c r="I105" i="9"/>
  <c r="Y33" i="9"/>
  <c r="O31" i="9"/>
  <c r="AA31" i="9"/>
  <c r="V32" i="9"/>
  <c r="X32" i="9" s="1"/>
  <c r="L32" i="9"/>
  <c r="P32" i="9"/>
  <c r="R32" i="9" s="1"/>
  <c r="S32" i="9"/>
  <c r="U32" i="9" s="1"/>
  <c r="M32" i="9"/>
  <c r="J68" i="19" l="1"/>
  <c r="I69" i="19"/>
  <c r="V67" i="19"/>
  <c r="X67" i="19" s="1"/>
  <c r="L67" i="19"/>
  <c r="Y67" i="19"/>
  <c r="AA67" i="19" s="1"/>
  <c r="P67" i="19"/>
  <c r="R67" i="19" s="1"/>
  <c r="S67" i="19"/>
  <c r="U67" i="19" s="1"/>
  <c r="M67" i="19"/>
  <c r="O67" i="19" s="1"/>
  <c r="Y71" i="20"/>
  <c r="AA71" i="20" s="1"/>
  <c r="S71" i="20"/>
  <c r="U71" i="20" s="1"/>
  <c r="M71" i="20"/>
  <c r="O71" i="20" s="1"/>
  <c r="P71" i="20"/>
  <c r="R71" i="20" s="1"/>
  <c r="L71" i="20"/>
  <c r="V71" i="20"/>
  <c r="X71" i="20" s="1"/>
  <c r="I73" i="20"/>
  <c r="J72" i="20"/>
  <c r="V54" i="17"/>
  <c r="X54" i="17" s="1"/>
  <c r="P54" i="17"/>
  <c r="R54" i="17" s="1"/>
  <c r="L54" i="17"/>
  <c r="S54" i="17"/>
  <c r="U54" i="17" s="1"/>
  <c r="Y54" i="17"/>
  <c r="AA54" i="17" s="1"/>
  <c r="M54" i="17"/>
  <c r="O54" i="17" s="1"/>
  <c r="J55" i="17"/>
  <c r="I56" i="17"/>
  <c r="V54" i="16"/>
  <c r="X54" i="16" s="1"/>
  <c r="P54" i="16"/>
  <c r="R54" i="16" s="1"/>
  <c r="L54" i="16"/>
  <c r="Y54" i="16"/>
  <c r="AA54" i="16" s="1"/>
  <c r="M54" i="16"/>
  <c r="O54" i="16" s="1"/>
  <c r="S54" i="16"/>
  <c r="U54" i="16" s="1"/>
  <c r="I56" i="16"/>
  <c r="J55" i="16"/>
  <c r="V104" i="9"/>
  <c r="X104" i="9" s="1"/>
  <c r="L104" i="9"/>
  <c r="Y104" i="9"/>
  <c r="AA104" i="9" s="1"/>
  <c r="P104" i="9"/>
  <c r="R104" i="9" s="1"/>
  <c r="S104" i="9"/>
  <c r="U104" i="9" s="1"/>
  <c r="M104" i="9"/>
  <c r="O104" i="9" s="1"/>
  <c r="Y115" i="10"/>
  <c r="AA115" i="10" s="1"/>
  <c r="S115" i="10"/>
  <c r="U115" i="10" s="1"/>
  <c r="L115" i="10"/>
  <c r="V115" i="10"/>
  <c r="X115" i="10" s="1"/>
  <c r="P115" i="10"/>
  <c r="R115" i="10" s="1"/>
  <c r="M115" i="10"/>
  <c r="O115" i="10" s="1"/>
  <c r="I106" i="9"/>
  <c r="I117" i="10"/>
  <c r="J116" i="10"/>
  <c r="J34" i="9"/>
  <c r="Y34" i="9" s="1"/>
  <c r="AA32" i="9"/>
  <c r="O32" i="9"/>
  <c r="L33" i="9"/>
  <c r="P33" i="9"/>
  <c r="R33" i="9" s="1"/>
  <c r="V33" i="9"/>
  <c r="X33" i="9" s="1"/>
  <c r="M33" i="9"/>
  <c r="S33" i="9"/>
  <c r="U33" i="9" s="1"/>
  <c r="J69" i="19" l="1"/>
  <c r="I70" i="19"/>
  <c r="V68" i="19"/>
  <c r="X68" i="19" s="1"/>
  <c r="L68" i="19"/>
  <c r="M68" i="19"/>
  <c r="O68" i="19" s="1"/>
  <c r="P68" i="19"/>
  <c r="R68" i="19" s="1"/>
  <c r="Y68" i="19"/>
  <c r="AA68" i="19" s="1"/>
  <c r="S68" i="19"/>
  <c r="U68" i="19" s="1"/>
  <c r="V72" i="20"/>
  <c r="X72" i="20" s="1"/>
  <c r="P72" i="20"/>
  <c r="R72" i="20" s="1"/>
  <c r="L72" i="20"/>
  <c r="Y72" i="20"/>
  <c r="AA72" i="20" s="1"/>
  <c r="M72" i="20"/>
  <c r="O72" i="20" s="1"/>
  <c r="S72" i="20"/>
  <c r="U72" i="20" s="1"/>
  <c r="I74" i="20"/>
  <c r="J73" i="20"/>
  <c r="I57" i="17"/>
  <c r="J56" i="17"/>
  <c r="Y55" i="17"/>
  <c r="AA55" i="17" s="1"/>
  <c r="S55" i="17"/>
  <c r="U55" i="17" s="1"/>
  <c r="M55" i="17"/>
  <c r="O55" i="17" s="1"/>
  <c r="V55" i="17"/>
  <c r="X55" i="17" s="1"/>
  <c r="P55" i="17"/>
  <c r="R55" i="17" s="1"/>
  <c r="L55" i="17"/>
  <c r="Y55" i="16"/>
  <c r="AA55" i="16" s="1"/>
  <c r="S55" i="16"/>
  <c r="U55" i="16" s="1"/>
  <c r="M55" i="16"/>
  <c r="O55" i="16" s="1"/>
  <c r="P55" i="16"/>
  <c r="R55" i="16" s="1"/>
  <c r="L55" i="16"/>
  <c r="V55" i="16"/>
  <c r="X55" i="16" s="1"/>
  <c r="I57" i="16"/>
  <c r="J56" i="16"/>
  <c r="Y116" i="10"/>
  <c r="AA116" i="10" s="1"/>
  <c r="L116" i="10"/>
  <c r="V116" i="10"/>
  <c r="X116" i="10" s="1"/>
  <c r="S116" i="10"/>
  <c r="U116" i="10" s="1"/>
  <c r="P116" i="10"/>
  <c r="R116" i="10" s="1"/>
  <c r="M116" i="10"/>
  <c r="O116" i="10" s="1"/>
  <c r="V105" i="9"/>
  <c r="X105" i="9" s="1"/>
  <c r="L105" i="9"/>
  <c r="M105" i="9"/>
  <c r="O105" i="9" s="1"/>
  <c r="P105" i="9"/>
  <c r="R105" i="9" s="1"/>
  <c r="Y105" i="9"/>
  <c r="AA105" i="9" s="1"/>
  <c r="S105" i="9"/>
  <c r="U105" i="9" s="1"/>
  <c r="I118" i="10"/>
  <c r="J118" i="10" s="1"/>
  <c r="J117" i="10"/>
  <c r="I107" i="9"/>
  <c r="I108" i="9" s="1"/>
  <c r="I109" i="9" s="1"/>
  <c r="I110" i="9" s="1"/>
  <c r="I111" i="9" s="1"/>
  <c r="I112" i="9" s="1"/>
  <c r="I113" i="9" s="1"/>
  <c r="I114" i="9" s="1"/>
  <c r="I115" i="9" s="1"/>
  <c r="I116" i="9" s="1"/>
  <c r="I117" i="9" s="1"/>
  <c r="I118" i="9" s="1"/>
  <c r="J118" i="9" s="1"/>
  <c r="AA33" i="9"/>
  <c r="O33" i="9"/>
  <c r="J35" i="9"/>
  <c r="Y35" i="9" s="1"/>
  <c r="S34" i="9"/>
  <c r="U34" i="9" s="1"/>
  <c r="M34" i="9"/>
  <c r="P34" i="9"/>
  <c r="R34" i="9" s="1"/>
  <c r="L34" i="9"/>
  <c r="V34" i="9"/>
  <c r="X34" i="9" s="1"/>
  <c r="J70" i="19" l="1"/>
  <c r="I71" i="19"/>
  <c r="V69" i="19"/>
  <c r="X69" i="19" s="1"/>
  <c r="L69" i="19"/>
  <c r="Y69" i="19"/>
  <c r="AA69" i="19" s="1"/>
  <c r="P69" i="19"/>
  <c r="R69" i="19" s="1"/>
  <c r="S69" i="19"/>
  <c r="U69" i="19" s="1"/>
  <c r="M69" i="19"/>
  <c r="O69" i="19" s="1"/>
  <c r="Y73" i="20"/>
  <c r="AA73" i="20" s="1"/>
  <c r="S73" i="20"/>
  <c r="U73" i="20" s="1"/>
  <c r="M73" i="20"/>
  <c r="O73" i="20" s="1"/>
  <c r="P73" i="20"/>
  <c r="R73" i="20" s="1"/>
  <c r="L73" i="20"/>
  <c r="V73" i="20"/>
  <c r="X73" i="20" s="1"/>
  <c r="I75" i="20"/>
  <c r="J74" i="20"/>
  <c r="V56" i="17"/>
  <c r="X56" i="17" s="1"/>
  <c r="P56" i="17"/>
  <c r="R56" i="17" s="1"/>
  <c r="L56" i="17"/>
  <c r="S56" i="17"/>
  <c r="U56" i="17" s="1"/>
  <c r="Y56" i="17"/>
  <c r="AA56" i="17" s="1"/>
  <c r="M56" i="17"/>
  <c r="O56" i="17" s="1"/>
  <c r="I58" i="17"/>
  <c r="J57" i="17"/>
  <c r="V56" i="16"/>
  <c r="X56" i="16" s="1"/>
  <c r="P56" i="16"/>
  <c r="R56" i="16" s="1"/>
  <c r="L56" i="16"/>
  <c r="Y56" i="16"/>
  <c r="AA56" i="16" s="1"/>
  <c r="M56" i="16"/>
  <c r="O56" i="16" s="1"/>
  <c r="S56" i="16"/>
  <c r="U56" i="16" s="1"/>
  <c r="I58" i="16"/>
  <c r="J57" i="16"/>
  <c r="I119" i="10"/>
  <c r="J119" i="10" s="1"/>
  <c r="V106" i="9"/>
  <c r="X106" i="9" s="1"/>
  <c r="L106" i="9"/>
  <c r="Y106" i="9"/>
  <c r="AA106" i="9" s="1"/>
  <c r="P106" i="9"/>
  <c r="R106" i="9" s="1"/>
  <c r="S106" i="9"/>
  <c r="U106" i="9" s="1"/>
  <c r="M106" i="9"/>
  <c r="O106" i="9" s="1"/>
  <c r="V117" i="10"/>
  <c r="X117" i="10" s="1"/>
  <c r="L117" i="10"/>
  <c r="M117" i="10"/>
  <c r="O117" i="10" s="1"/>
  <c r="Y117" i="10"/>
  <c r="AA117" i="10" s="1"/>
  <c r="P117" i="10"/>
  <c r="R117" i="10" s="1"/>
  <c r="S117" i="10"/>
  <c r="U117" i="10" s="1"/>
  <c r="Y118" i="10"/>
  <c r="AA118" i="10" s="1"/>
  <c r="L118" i="10"/>
  <c r="V118" i="10"/>
  <c r="X118" i="10" s="1"/>
  <c r="S118" i="10"/>
  <c r="U118" i="10" s="1"/>
  <c r="P118" i="10"/>
  <c r="R118" i="10" s="1"/>
  <c r="M118" i="10"/>
  <c r="O118" i="10" s="1"/>
  <c r="AA34" i="9"/>
  <c r="O34" i="9"/>
  <c r="J36" i="9"/>
  <c r="Y36" i="9" s="1"/>
  <c r="L35" i="9"/>
  <c r="S35" i="9"/>
  <c r="U35" i="9" s="1"/>
  <c r="P35" i="9"/>
  <c r="R35" i="9" s="1"/>
  <c r="V35" i="9"/>
  <c r="X35" i="9" s="1"/>
  <c r="M35" i="9"/>
  <c r="J71" i="19" l="1"/>
  <c r="I72" i="19"/>
  <c r="V70" i="19"/>
  <c r="X70" i="19" s="1"/>
  <c r="L70" i="19"/>
  <c r="M70" i="19"/>
  <c r="O70" i="19" s="1"/>
  <c r="P70" i="19"/>
  <c r="R70" i="19" s="1"/>
  <c r="Y70" i="19"/>
  <c r="AA70" i="19" s="1"/>
  <c r="S70" i="19"/>
  <c r="U70" i="19" s="1"/>
  <c r="V74" i="20"/>
  <c r="X74" i="20" s="1"/>
  <c r="P74" i="20"/>
  <c r="R74" i="20" s="1"/>
  <c r="L74" i="20"/>
  <c r="Y74" i="20"/>
  <c r="AA74" i="20" s="1"/>
  <c r="M74" i="20"/>
  <c r="O74" i="20" s="1"/>
  <c r="S74" i="20"/>
  <c r="U74" i="20" s="1"/>
  <c r="I76" i="20"/>
  <c r="J75" i="20"/>
  <c r="Y57" i="17"/>
  <c r="AA57" i="17" s="1"/>
  <c r="S57" i="17"/>
  <c r="U57" i="17" s="1"/>
  <c r="M57" i="17"/>
  <c r="O57" i="17" s="1"/>
  <c r="V57" i="17"/>
  <c r="X57" i="17" s="1"/>
  <c r="P57" i="17"/>
  <c r="R57" i="17" s="1"/>
  <c r="L57" i="17"/>
  <c r="I59" i="17"/>
  <c r="J58" i="17"/>
  <c r="Y57" i="16"/>
  <c r="AA57" i="16" s="1"/>
  <c r="S57" i="16"/>
  <c r="U57" i="16" s="1"/>
  <c r="M57" i="16"/>
  <c r="O57" i="16" s="1"/>
  <c r="P57" i="16"/>
  <c r="R57" i="16" s="1"/>
  <c r="L57" i="16"/>
  <c r="V57" i="16"/>
  <c r="X57" i="16" s="1"/>
  <c r="I59" i="16"/>
  <c r="J58" i="16"/>
  <c r="L119" i="10"/>
  <c r="V119" i="10"/>
  <c r="X119" i="10" s="1"/>
  <c r="S119" i="10"/>
  <c r="U119" i="10" s="1"/>
  <c r="P119" i="10"/>
  <c r="R119" i="10" s="1"/>
  <c r="M119" i="10"/>
  <c r="O119" i="10" s="1"/>
  <c r="Y119" i="10"/>
  <c r="AA119" i="10" s="1"/>
  <c r="I120" i="10"/>
  <c r="J120" i="10" s="1"/>
  <c r="J37" i="9"/>
  <c r="Y37" i="9" s="1"/>
  <c r="AA35" i="9"/>
  <c r="O35" i="9"/>
  <c r="L36" i="9"/>
  <c r="P36" i="9"/>
  <c r="R36" i="9" s="1"/>
  <c r="V36" i="9"/>
  <c r="X36" i="9" s="1"/>
  <c r="S36" i="9"/>
  <c r="U36" i="9" s="1"/>
  <c r="M36" i="9"/>
  <c r="J72" i="19" l="1"/>
  <c r="I73" i="19"/>
  <c r="V71" i="19"/>
  <c r="X71" i="19" s="1"/>
  <c r="L71" i="19"/>
  <c r="Y71" i="19"/>
  <c r="AA71" i="19" s="1"/>
  <c r="P71" i="19"/>
  <c r="R71" i="19" s="1"/>
  <c r="S71" i="19"/>
  <c r="U71" i="19" s="1"/>
  <c r="M71" i="19"/>
  <c r="O71" i="19" s="1"/>
  <c r="Y75" i="20"/>
  <c r="AA75" i="20" s="1"/>
  <c r="S75" i="20"/>
  <c r="U75" i="20" s="1"/>
  <c r="M75" i="20"/>
  <c r="O75" i="20" s="1"/>
  <c r="P75" i="20"/>
  <c r="R75" i="20" s="1"/>
  <c r="L75" i="20"/>
  <c r="V75" i="20"/>
  <c r="X75" i="20" s="1"/>
  <c r="I77" i="20"/>
  <c r="J76" i="20"/>
  <c r="Y58" i="17"/>
  <c r="AA58" i="17" s="1"/>
  <c r="S58" i="17"/>
  <c r="U58" i="17" s="1"/>
  <c r="M58" i="17"/>
  <c r="O58" i="17" s="1"/>
  <c r="P58" i="17"/>
  <c r="R58" i="17" s="1"/>
  <c r="L58" i="17"/>
  <c r="V58" i="17"/>
  <c r="X58" i="17" s="1"/>
  <c r="I60" i="17"/>
  <c r="J59" i="17"/>
  <c r="V58" i="16"/>
  <c r="X58" i="16" s="1"/>
  <c r="P58" i="16"/>
  <c r="R58" i="16" s="1"/>
  <c r="L58" i="16"/>
  <c r="Y58" i="16"/>
  <c r="AA58" i="16" s="1"/>
  <c r="M58" i="16"/>
  <c r="O58" i="16" s="1"/>
  <c r="S58" i="16"/>
  <c r="U58" i="16" s="1"/>
  <c r="I60" i="16"/>
  <c r="J59" i="16"/>
  <c r="M120" i="10"/>
  <c r="O120" i="10" s="1"/>
  <c r="L120" i="10"/>
  <c r="P120" i="10"/>
  <c r="R120" i="10" s="1"/>
  <c r="V120" i="10"/>
  <c r="X120" i="10" s="1"/>
  <c r="Y120" i="10"/>
  <c r="AA120" i="10" s="1"/>
  <c r="S120" i="10"/>
  <c r="U120" i="10" s="1"/>
  <c r="I121" i="10"/>
  <c r="J121" i="10" s="1"/>
  <c r="J38" i="9"/>
  <c r="Y38" i="9" s="1"/>
  <c r="O36" i="9"/>
  <c r="AA36" i="9"/>
  <c r="V37" i="9"/>
  <c r="X37" i="9" s="1"/>
  <c r="S37" i="9"/>
  <c r="U37" i="9" s="1"/>
  <c r="M37" i="9"/>
  <c r="P37" i="9"/>
  <c r="R37" i="9" s="1"/>
  <c r="L37" i="9"/>
  <c r="J73" i="19" l="1"/>
  <c r="I74" i="19"/>
  <c r="V72" i="19"/>
  <c r="X72" i="19" s="1"/>
  <c r="L72" i="19"/>
  <c r="M72" i="19"/>
  <c r="O72" i="19" s="1"/>
  <c r="P72" i="19"/>
  <c r="R72" i="19" s="1"/>
  <c r="Y72" i="19"/>
  <c r="AA72" i="19" s="1"/>
  <c r="S72" i="19"/>
  <c r="U72" i="19" s="1"/>
  <c r="V76" i="20"/>
  <c r="X76" i="20" s="1"/>
  <c r="P76" i="20"/>
  <c r="R76" i="20" s="1"/>
  <c r="L76" i="20"/>
  <c r="Y76" i="20"/>
  <c r="AA76" i="20" s="1"/>
  <c r="M76" i="20"/>
  <c r="O76" i="20" s="1"/>
  <c r="S76" i="20"/>
  <c r="U76" i="20" s="1"/>
  <c r="I78" i="20"/>
  <c r="J77" i="20"/>
  <c r="V59" i="17"/>
  <c r="X59" i="17" s="1"/>
  <c r="P59" i="17"/>
  <c r="R59" i="17" s="1"/>
  <c r="L59" i="17"/>
  <c r="Y59" i="17"/>
  <c r="AA59" i="17" s="1"/>
  <c r="M59" i="17"/>
  <c r="O59" i="17" s="1"/>
  <c r="S59" i="17"/>
  <c r="U59" i="17" s="1"/>
  <c r="I61" i="17"/>
  <c r="J60" i="17"/>
  <c r="Y59" i="16"/>
  <c r="AA59" i="16" s="1"/>
  <c r="S59" i="16"/>
  <c r="U59" i="16" s="1"/>
  <c r="M59" i="16"/>
  <c r="O59" i="16" s="1"/>
  <c r="P59" i="16"/>
  <c r="R59" i="16" s="1"/>
  <c r="L59" i="16"/>
  <c r="V59" i="16"/>
  <c r="X59" i="16" s="1"/>
  <c r="I61" i="16"/>
  <c r="J60" i="16"/>
  <c r="M121" i="10"/>
  <c r="O121" i="10" s="1"/>
  <c r="L121" i="10"/>
  <c r="P121" i="10"/>
  <c r="R121" i="10" s="1"/>
  <c r="V121" i="10"/>
  <c r="X121" i="10" s="1"/>
  <c r="Y121" i="10"/>
  <c r="AA121" i="10" s="1"/>
  <c r="S121" i="10"/>
  <c r="U121" i="10" s="1"/>
  <c r="I122" i="10"/>
  <c r="J122" i="10" s="1"/>
  <c r="M38" i="9"/>
  <c r="V38" i="9"/>
  <c r="X38" i="9" s="1"/>
  <c r="S38" i="9"/>
  <c r="U38" i="9" s="1"/>
  <c r="P38" i="9"/>
  <c r="R38" i="9" s="1"/>
  <c r="L38" i="9"/>
  <c r="AA37" i="9"/>
  <c r="O37" i="9"/>
  <c r="J39" i="9"/>
  <c r="Y39" i="9" s="1"/>
  <c r="J74" i="19" l="1"/>
  <c r="I75" i="19"/>
  <c r="V73" i="19"/>
  <c r="X73" i="19" s="1"/>
  <c r="L73" i="19"/>
  <c r="Y73" i="19"/>
  <c r="AA73" i="19" s="1"/>
  <c r="P73" i="19"/>
  <c r="R73" i="19" s="1"/>
  <c r="S73" i="19"/>
  <c r="U73" i="19" s="1"/>
  <c r="M73" i="19"/>
  <c r="O73" i="19" s="1"/>
  <c r="Y77" i="20"/>
  <c r="AA77" i="20" s="1"/>
  <c r="S77" i="20"/>
  <c r="U77" i="20" s="1"/>
  <c r="M77" i="20"/>
  <c r="O77" i="20" s="1"/>
  <c r="P77" i="20"/>
  <c r="R77" i="20" s="1"/>
  <c r="L77" i="20"/>
  <c r="V77" i="20"/>
  <c r="X77" i="20" s="1"/>
  <c r="I79" i="20"/>
  <c r="J78" i="20"/>
  <c r="Y60" i="17"/>
  <c r="AA60" i="17" s="1"/>
  <c r="S60" i="17"/>
  <c r="U60" i="17" s="1"/>
  <c r="M60" i="17"/>
  <c r="O60" i="17" s="1"/>
  <c r="P60" i="17"/>
  <c r="R60" i="17" s="1"/>
  <c r="L60" i="17"/>
  <c r="V60" i="17"/>
  <c r="X60" i="17" s="1"/>
  <c r="I62" i="17"/>
  <c r="J61" i="17"/>
  <c r="V60" i="16"/>
  <c r="X60" i="16" s="1"/>
  <c r="P60" i="16"/>
  <c r="R60" i="16" s="1"/>
  <c r="L60" i="16"/>
  <c r="Y60" i="16"/>
  <c r="AA60" i="16" s="1"/>
  <c r="M60" i="16"/>
  <c r="O60" i="16" s="1"/>
  <c r="S60" i="16"/>
  <c r="U60" i="16" s="1"/>
  <c r="I62" i="16"/>
  <c r="J61" i="16"/>
  <c r="M122" i="10"/>
  <c r="O122" i="10" s="1"/>
  <c r="L122" i="10"/>
  <c r="P122" i="10"/>
  <c r="R122" i="10" s="1"/>
  <c r="V122" i="10"/>
  <c r="X122" i="10" s="1"/>
  <c r="Y122" i="10"/>
  <c r="AA122" i="10" s="1"/>
  <c r="S122" i="10"/>
  <c r="U122" i="10" s="1"/>
  <c r="I123" i="10"/>
  <c r="J123" i="10" s="1"/>
  <c r="J40" i="9"/>
  <c r="Y40" i="9" s="1"/>
  <c r="M39" i="9"/>
  <c r="S39" i="9"/>
  <c r="U39" i="9" s="1"/>
  <c r="V39" i="9"/>
  <c r="X39" i="9" s="1"/>
  <c r="P39" i="9"/>
  <c r="R39" i="9" s="1"/>
  <c r="L39" i="9"/>
  <c r="O38" i="9"/>
  <c r="AA38" i="9"/>
  <c r="J75" i="19" l="1"/>
  <c r="I76" i="19"/>
  <c r="V74" i="19"/>
  <c r="X74" i="19" s="1"/>
  <c r="L74" i="19"/>
  <c r="M74" i="19"/>
  <c r="O74" i="19" s="1"/>
  <c r="P74" i="19"/>
  <c r="R74" i="19" s="1"/>
  <c r="Y74" i="19"/>
  <c r="AA74" i="19" s="1"/>
  <c r="S74" i="19"/>
  <c r="U74" i="19" s="1"/>
  <c r="V78" i="20"/>
  <c r="X78" i="20" s="1"/>
  <c r="P78" i="20"/>
  <c r="R78" i="20" s="1"/>
  <c r="L78" i="20"/>
  <c r="Y78" i="20"/>
  <c r="AA78" i="20" s="1"/>
  <c r="M78" i="20"/>
  <c r="O78" i="20" s="1"/>
  <c r="S78" i="20"/>
  <c r="U78" i="20" s="1"/>
  <c r="I80" i="20"/>
  <c r="J79" i="20"/>
  <c r="V61" i="17"/>
  <c r="X61" i="17" s="1"/>
  <c r="P61" i="17"/>
  <c r="R61" i="17" s="1"/>
  <c r="L61" i="17"/>
  <c r="Y61" i="17"/>
  <c r="AA61" i="17" s="1"/>
  <c r="M61" i="17"/>
  <c r="O61" i="17" s="1"/>
  <c r="S61" i="17"/>
  <c r="U61" i="17" s="1"/>
  <c r="I63" i="17"/>
  <c r="J62" i="17"/>
  <c r="Y61" i="16"/>
  <c r="AA61" i="16" s="1"/>
  <c r="S61" i="16"/>
  <c r="U61" i="16" s="1"/>
  <c r="M61" i="16"/>
  <c r="O61" i="16" s="1"/>
  <c r="P61" i="16"/>
  <c r="R61" i="16" s="1"/>
  <c r="L61" i="16"/>
  <c r="V61" i="16"/>
  <c r="X61" i="16" s="1"/>
  <c r="I63" i="16"/>
  <c r="J62" i="16"/>
  <c r="M123" i="10"/>
  <c r="O123" i="10" s="1"/>
  <c r="L123" i="10"/>
  <c r="P123" i="10"/>
  <c r="R123" i="10" s="1"/>
  <c r="V123" i="10"/>
  <c r="X123" i="10" s="1"/>
  <c r="Y123" i="10"/>
  <c r="AA123" i="10" s="1"/>
  <c r="S123" i="10"/>
  <c r="U123" i="10" s="1"/>
  <c r="I124" i="10"/>
  <c r="J124" i="10" s="1"/>
  <c r="S40" i="9"/>
  <c r="U40" i="9" s="1"/>
  <c r="M40" i="9"/>
  <c r="L40" i="9"/>
  <c r="P40" i="9"/>
  <c r="R40" i="9" s="1"/>
  <c r="V40" i="9"/>
  <c r="X40" i="9" s="1"/>
  <c r="AA39" i="9"/>
  <c r="O39" i="9"/>
  <c r="J41" i="9"/>
  <c r="Y41" i="9" s="1"/>
  <c r="J76" i="19" l="1"/>
  <c r="I77" i="19"/>
  <c r="V75" i="19"/>
  <c r="X75" i="19" s="1"/>
  <c r="L75" i="19"/>
  <c r="Y75" i="19"/>
  <c r="AA75" i="19" s="1"/>
  <c r="P75" i="19"/>
  <c r="R75" i="19" s="1"/>
  <c r="S75" i="19"/>
  <c r="U75" i="19" s="1"/>
  <c r="M75" i="19"/>
  <c r="O75" i="19" s="1"/>
  <c r="Y79" i="20"/>
  <c r="AA79" i="20" s="1"/>
  <c r="S79" i="20"/>
  <c r="U79" i="20" s="1"/>
  <c r="M79" i="20"/>
  <c r="O79" i="20" s="1"/>
  <c r="P79" i="20"/>
  <c r="R79" i="20" s="1"/>
  <c r="L79" i="20"/>
  <c r="V79" i="20"/>
  <c r="X79" i="20" s="1"/>
  <c r="I81" i="20"/>
  <c r="J80" i="20"/>
  <c r="Y62" i="17"/>
  <c r="AA62" i="17" s="1"/>
  <c r="S62" i="17"/>
  <c r="U62" i="17" s="1"/>
  <c r="M62" i="17"/>
  <c r="O62" i="17" s="1"/>
  <c r="P62" i="17"/>
  <c r="R62" i="17" s="1"/>
  <c r="L62" i="17"/>
  <c r="V62" i="17"/>
  <c r="X62" i="17" s="1"/>
  <c r="I64" i="17"/>
  <c r="J63" i="17"/>
  <c r="V62" i="16"/>
  <c r="X62" i="16" s="1"/>
  <c r="P62" i="16"/>
  <c r="R62" i="16" s="1"/>
  <c r="L62" i="16"/>
  <c r="Y62" i="16"/>
  <c r="AA62" i="16" s="1"/>
  <c r="M62" i="16"/>
  <c r="O62" i="16" s="1"/>
  <c r="S62" i="16"/>
  <c r="U62" i="16" s="1"/>
  <c r="I64" i="16"/>
  <c r="J63" i="16"/>
  <c r="M124" i="10"/>
  <c r="O124" i="10" s="1"/>
  <c r="L124" i="10"/>
  <c r="P124" i="10"/>
  <c r="R124" i="10" s="1"/>
  <c r="V124" i="10"/>
  <c r="X124" i="10" s="1"/>
  <c r="Y124" i="10"/>
  <c r="AA124" i="10" s="1"/>
  <c r="S124" i="10"/>
  <c r="U124" i="10" s="1"/>
  <c r="I125" i="10"/>
  <c r="J125" i="10" s="1"/>
  <c r="P41" i="9"/>
  <c r="R41" i="9" s="1"/>
  <c r="L41" i="9"/>
  <c r="V41" i="9"/>
  <c r="X41" i="9" s="1"/>
  <c r="M41" i="9"/>
  <c r="S41" i="9"/>
  <c r="U41" i="9" s="1"/>
  <c r="O40" i="9"/>
  <c r="AA40" i="9"/>
  <c r="J42" i="9"/>
  <c r="Y42" i="9" s="1"/>
  <c r="J77" i="19" l="1"/>
  <c r="I78" i="19"/>
  <c r="V76" i="19"/>
  <c r="X76" i="19" s="1"/>
  <c r="L76" i="19"/>
  <c r="M76" i="19"/>
  <c r="O76" i="19" s="1"/>
  <c r="P76" i="19"/>
  <c r="R76" i="19" s="1"/>
  <c r="Y76" i="19"/>
  <c r="AA76" i="19" s="1"/>
  <c r="S76" i="19"/>
  <c r="U76" i="19" s="1"/>
  <c r="V80" i="20"/>
  <c r="X80" i="20" s="1"/>
  <c r="P80" i="20"/>
  <c r="R80" i="20" s="1"/>
  <c r="L80" i="20"/>
  <c r="Y80" i="20"/>
  <c r="AA80" i="20" s="1"/>
  <c r="M80" i="20"/>
  <c r="O80" i="20" s="1"/>
  <c r="S80" i="20"/>
  <c r="U80" i="20" s="1"/>
  <c r="I82" i="20"/>
  <c r="J81" i="20"/>
  <c r="V63" i="17"/>
  <c r="X63" i="17" s="1"/>
  <c r="P63" i="17"/>
  <c r="R63" i="17" s="1"/>
  <c r="L63" i="17"/>
  <c r="Y63" i="17"/>
  <c r="AA63" i="17" s="1"/>
  <c r="M63" i="17"/>
  <c r="O63" i="17" s="1"/>
  <c r="S63" i="17"/>
  <c r="U63" i="17" s="1"/>
  <c r="I65" i="17"/>
  <c r="J64" i="17"/>
  <c r="Y63" i="16"/>
  <c r="AA63" i="16" s="1"/>
  <c r="S63" i="16"/>
  <c r="U63" i="16" s="1"/>
  <c r="M63" i="16"/>
  <c r="O63" i="16" s="1"/>
  <c r="P63" i="16"/>
  <c r="R63" i="16" s="1"/>
  <c r="L63" i="16"/>
  <c r="V63" i="16"/>
  <c r="X63" i="16" s="1"/>
  <c r="I65" i="16"/>
  <c r="J64" i="16"/>
  <c r="M125" i="10"/>
  <c r="O125" i="10" s="1"/>
  <c r="L125" i="10"/>
  <c r="P125" i="10"/>
  <c r="R125" i="10" s="1"/>
  <c r="V125" i="10"/>
  <c r="X125" i="10" s="1"/>
  <c r="Y125" i="10"/>
  <c r="AA125" i="10" s="1"/>
  <c r="S125" i="10"/>
  <c r="U125" i="10" s="1"/>
  <c r="I126" i="10"/>
  <c r="J126" i="10" s="1"/>
  <c r="L42" i="9"/>
  <c r="P42" i="9"/>
  <c r="R42" i="9" s="1"/>
  <c r="V42" i="9"/>
  <c r="X42" i="9" s="1"/>
  <c r="S42" i="9"/>
  <c r="U42" i="9" s="1"/>
  <c r="M42" i="9"/>
  <c r="AA41" i="9"/>
  <c r="O41" i="9"/>
  <c r="J43" i="9"/>
  <c r="Y43" i="9" s="1"/>
  <c r="J78" i="19" l="1"/>
  <c r="I79" i="19"/>
  <c r="V77" i="19"/>
  <c r="X77" i="19" s="1"/>
  <c r="L77" i="19"/>
  <c r="Y77" i="19"/>
  <c r="AA77" i="19" s="1"/>
  <c r="P77" i="19"/>
  <c r="R77" i="19" s="1"/>
  <c r="S77" i="19"/>
  <c r="U77" i="19" s="1"/>
  <c r="M77" i="19"/>
  <c r="O77" i="19" s="1"/>
  <c r="Y81" i="20"/>
  <c r="AA81" i="20" s="1"/>
  <c r="S81" i="20"/>
  <c r="U81" i="20" s="1"/>
  <c r="M81" i="20"/>
  <c r="O81" i="20" s="1"/>
  <c r="P81" i="20"/>
  <c r="R81" i="20" s="1"/>
  <c r="L81" i="20"/>
  <c r="V81" i="20"/>
  <c r="X81" i="20" s="1"/>
  <c r="I83" i="20"/>
  <c r="J82" i="20"/>
  <c r="Y64" i="17"/>
  <c r="AA64" i="17" s="1"/>
  <c r="S64" i="17"/>
  <c r="U64" i="17" s="1"/>
  <c r="M64" i="17"/>
  <c r="O64" i="17" s="1"/>
  <c r="P64" i="17"/>
  <c r="R64" i="17" s="1"/>
  <c r="L64" i="17"/>
  <c r="V64" i="17"/>
  <c r="X64" i="17" s="1"/>
  <c r="I66" i="17"/>
  <c r="J65" i="17"/>
  <c r="V64" i="16"/>
  <c r="X64" i="16" s="1"/>
  <c r="P64" i="16"/>
  <c r="R64" i="16" s="1"/>
  <c r="L64" i="16"/>
  <c r="Y64" i="16"/>
  <c r="AA64" i="16" s="1"/>
  <c r="M64" i="16"/>
  <c r="O64" i="16" s="1"/>
  <c r="S64" i="16"/>
  <c r="U64" i="16" s="1"/>
  <c r="I66" i="16"/>
  <c r="J65" i="16"/>
  <c r="M126" i="10"/>
  <c r="O126" i="10" s="1"/>
  <c r="L126" i="10"/>
  <c r="P126" i="10"/>
  <c r="R126" i="10" s="1"/>
  <c r="V126" i="10"/>
  <c r="X126" i="10" s="1"/>
  <c r="Y126" i="10"/>
  <c r="AA126" i="10" s="1"/>
  <c r="S126" i="10"/>
  <c r="U126" i="10" s="1"/>
  <c r="I127" i="10"/>
  <c r="J127" i="10" s="1"/>
  <c r="L43" i="9"/>
  <c r="S43" i="9"/>
  <c r="U43" i="9" s="1"/>
  <c r="P43" i="9"/>
  <c r="R43" i="9" s="1"/>
  <c r="M43" i="9"/>
  <c r="V43" i="9"/>
  <c r="X43" i="9" s="1"/>
  <c r="J44" i="9"/>
  <c r="Y44" i="9" s="1"/>
  <c r="O42" i="9"/>
  <c r="AA42" i="9"/>
  <c r="J79" i="19" l="1"/>
  <c r="I80" i="19"/>
  <c r="V78" i="19"/>
  <c r="X78" i="19" s="1"/>
  <c r="L78" i="19"/>
  <c r="M78" i="19"/>
  <c r="O78" i="19" s="1"/>
  <c r="P78" i="19"/>
  <c r="R78" i="19" s="1"/>
  <c r="Y78" i="19"/>
  <c r="AA78" i="19" s="1"/>
  <c r="S78" i="19"/>
  <c r="U78" i="19" s="1"/>
  <c r="V82" i="20"/>
  <c r="X82" i="20" s="1"/>
  <c r="P82" i="20"/>
  <c r="R82" i="20" s="1"/>
  <c r="L82" i="20"/>
  <c r="Y82" i="20"/>
  <c r="AA82" i="20" s="1"/>
  <c r="M82" i="20"/>
  <c r="O82" i="20" s="1"/>
  <c r="S82" i="20"/>
  <c r="U82" i="20" s="1"/>
  <c r="I84" i="20"/>
  <c r="J83" i="20"/>
  <c r="V65" i="17"/>
  <c r="X65" i="17" s="1"/>
  <c r="P65" i="17"/>
  <c r="R65" i="17" s="1"/>
  <c r="L65" i="17"/>
  <c r="Y65" i="17"/>
  <c r="AA65" i="17" s="1"/>
  <c r="M65" i="17"/>
  <c r="O65" i="17" s="1"/>
  <c r="S65" i="17"/>
  <c r="U65" i="17" s="1"/>
  <c r="I67" i="17"/>
  <c r="J66" i="17"/>
  <c r="Y65" i="16"/>
  <c r="AA65" i="16" s="1"/>
  <c r="S65" i="16"/>
  <c r="U65" i="16" s="1"/>
  <c r="M65" i="16"/>
  <c r="O65" i="16" s="1"/>
  <c r="P65" i="16"/>
  <c r="R65" i="16" s="1"/>
  <c r="L65" i="16"/>
  <c r="V65" i="16"/>
  <c r="X65" i="16" s="1"/>
  <c r="I67" i="16"/>
  <c r="J66" i="16"/>
  <c r="M127" i="10"/>
  <c r="O127" i="10" s="1"/>
  <c r="L127" i="10"/>
  <c r="P127" i="10"/>
  <c r="R127" i="10" s="1"/>
  <c r="V127" i="10"/>
  <c r="X127" i="10" s="1"/>
  <c r="Y127" i="10"/>
  <c r="AA127" i="10" s="1"/>
  <c r="S127" i="10"/>
  <c r="U127" i="10" s="1"/>
  <c r="I128" i="10"/>
  <c r="J128" i="10" s="1"/>
  <c r="V44" i="9"/>
  <c r="X44" i="9" s="1"/>
  <c r="P44" i="9"/>
  <c r="R44" i="9" s="1"/>
  <c r="S44" i="9"/>
  <c r="U44" i="9" s="1"/>
  <c r="L44" i="9"/>
  <c r="M44" i="9"/>
  <c r="AA43" i="9"/>
  <c r="O43" i="9"/>
  <c r="J45" i="9"/>
  <c r="Y45" i="9" s="1"/>
  <c r="J80" i="19" l="1"/>
  <c r="I81" i="19"/>
  <c r="V79" i="19"/>
  <c r="X79" i="19" s="1"/>
  <c r="L79" i="19"/>
  <c r="Y79" i="19"/>
  <c r="AA79" i="19" s="1"/>
  <c r="P79" i="19"/>
  <c r="R79" i="19" s="1"/>
  <c r="S79" i="19"/>
  <c r="U79" i="19" s="1"/>
  <c r="M79" i="19"/>
  <c r="O79" i="19" s="1"/>
  <c r="Y83" i="20"/>
  <c r="AA83" i="20" s="1"/>
  <c r="S83" i="20"/>
  <c r="U83" i="20" s="1"/>
  <c r="M83" i="20"/>
  <c r="O83" i="20" s="1"/>
  <c r="P83" i="20"/>
  <c r="R83" i="20" s="1"/>
  <c r="L83" i="20"/>
  <c r="V83" i="20"/>
  <c r="X83" i="20" s="1"/>
  <c r="I85" i="20"/>
  <c r="J84" i="20"/>
  <c r="Y66" i="17"/>
  <c r="AA66" i="17" s="1"/>
  <c r="S66" i="17"/>
  <c r="U66" i="17" s="1"/>
  <c r="M66" i="17"/>
  <c r="O66" i="17" s="1"/>
  <c r="P66" i="17"/>
  <c r="R66" i="17" s="1"/>
  <c r="L66" i="17"/>
  <c r="V66" i="17"/>
  <c r="X66" i="17" s="1"/>
  <c r="I68" i="17"/>
  <c r="J67" i="17"/>
  <c r="V66" i="16"/>
  <c r="X66" i="16" s="1"/>
  <c r="P66" i="16"/>
  <c r="R66" i="16" s="1"/>
  <c r="L66" i="16"/>
  <c r="Y66" i="16"/>
  <c r="AA66" i="16" s="1"/>
  <c r="M66" i="16"/>
  <c r="O66" i="16" s="1"/>
  <c r="S66" i="16"/>
  <c r="U66" i="16" s="1"/>
  <c r="I68" i="16"/>
  <c r="J67" i="16"/>
  <c r="M128" i="10"/>
  <c r="O128" i="10" s="1"/>
  <c r="L128" i="10"/>
  <c r="P128" i="10"/>
  <c r="R128" i="10" s="1"/>
  <c r="V128" i="10"/>
  <c r="X128" i="10" s="1"/>
  <c r="Y128" i="10"/>
  <c r="AA128" i="10" s="1"/>
  <c r="S128" i="10"/>
  <c r="U128" i="10" s="1"/>
  <c r="I129" i="10"/>
  <c r="J129" i="10" s="1"/>
  <c r="J46" i="9"/>
  <c r="Y46" i="9" s="1"/>
  <c r="V45" i="9"/>
  <c r="X45" i="9" s="1"/>
  <c r="S45" i="9"/>
  <c r="U45" i="9" s="1"/>
  <c r="M45" i="9"/>
  <c r="P45" i="9"/>
  <c r="R45" i="9" s="1"/>
  <c r="L45" i="9"/>
  <c r="AA44" i="9"/>
  <c r="O44" i="9"/>
  <c r="J81" i="19" l="1"/>
  <c r="I82" i="19"/>
  <c r="V80" i="19"/>
  <c r="X80" i="19" s="1"/>
  <c r="L80" i="19"/>
  <c r="M80" i="19"/>
  <c r="O80" i="19" s="1"/>
  <c r="P80" i="19"/>
  <c r="R80" i="19" s="1"/>
  <c r="Y80" i="19"/>
  <c r="AA80" i="19" s="1"/>
  <c r="S80" i="19"/>
  <c r="U80" i="19" s="1"/>
  <c r="V84" i="20"/>
  <c r="X84" i="20" s="1"/>
  <c r="P84" i="20"/>
  <c r="R84" i="20" s="1"/>
  <c r="L84" i="20"/>
  <c r="Y84" i="20"/>
  <c r="AA84" i="20" s="1"/>
  <c r="M84" i="20"/>
  <c r="O84" i="20" s="1"/>
  <c r="S84" i="20"/>
  <c r="U84" i="20" s="1"/>
  <c r="I86" i="20"/>
  <c r="J85" i="20"/>
  <c r="V67" i="17"/>
  <c r="X67" i="17" s="1"/>
  <c r="P67" i="17"/>
  <c r="R67" i="17" s="1"/>
  <c r="L67" i="17"/>
  <c r="Y67" i="17"/>
  <c r="AA67" i="17" s="1"/>
  <c r="M67" i="17"/>
  <c r="O67" i="17" s="1"/>
  <c r="S67" i="17"/>
  <c r="U67" i="17" s="1"/>
  <c r="I69" i="17"/>
  <c r="J68" i="17"/>
  <c r="Y67" i="16"/>
  <c r="AA67" i="16" s="1"/>
  <c r="S67" i="16"/>
  <c r="U67" i="16" s="1"/>
  <c r="M67" i="16"/>
  <c r="O67" i="16" s="1"/>
  <c r="P67" i="16"/>
  <c r="R67" i="16" s="1"/>
  <c r="L67" i="16"/>
  <c r="V67" i="16"/>
  <c r="X67" i="16" s="1"/>
  <c r="I69" i="16"/>
  <c r="J68" i="16"/>
  <c r="P129" i="10"/>
  <c r="R129" i="10" s="1"/>
  <c r="V129" i="10"/>
  <c r="X129" i="10" s="1"/>
  <c r="M129" i="10"/>
  <c r="O129" i="10" s="1"/>
  <c r="Y129" i="10"/>
  <c r="AA129" i="10" s="1"/>
  <c r="L129" i="10"/>
  <c r="S129" i="10"/>
  <c r="U129" i="10" s="1"/>
  <c r="I130" i="10"/>
  <c r="J130" i="10" s="1"/>
  <c r="L46" i="9"/>
  <c r="V46" i="9"/>
  <c r="X46" i="9" s="1"/>
  <c r="M46" i="9"/>
  <c r="P46" i="9"/>
  <c r="R46" i="9" s="1"/>
  <c r="S46" i="9"/>
  <c r="U46" i="9" s="1"/>
  <c r="AA45" i="9"/>
  <c r="O45" i="9"/>
  <c r="J47" i="9"/>
  <c r="Y47" i="9" s="1"/>
  <c r="J82" i="19" l="1"/>
  <c r="I83" i="19"/>
  <c r="V81" i="19"/>
  <c r="X81" i="19" s="1"/>
  <c r="L81" i="19"/>
  <c r="Y81" i="19"/>
  <c r="AA81" i="19" s="1"/>
  <c r="P81" i="19"/>
  <c r="R81" i="19" s="1"/>
  <c r="S81" i="19"/>
  <c r="U81" i="19" s="1"/>
  <c r="M81" i="19"/>
  <c r="O81" i="19" s="1"/>
  <c r="Y85" i="20"/>
  <c r="AA85" i="20" s="1"/>
  <c r="S85" i="20"/>
  <c r="U85" i="20" s="1"/>
  <c r="M85" i="20"/>
  <c r="O85" i="20" s="1"/>
  <c r="P85" i="20"/>
  <c r="R85" i="20" s="1"/>
  <c r="L85" i="20"/>
  <c r="V85" i="20"/>
  <c r="X85" i="20" s="1"/>
  <c r="I87" i="20"/>
  <c r="J86" i="20"/>
  <c r="Y68" i="17"/>
  <c r="AA68" i="17" s="1"/>
  <c r="S68" i="17"/>
  <c r="U68" i="17" s="1"/>
  <c r="M68" i="17"/>
  <c r="O68" i="17" s="1"/>
  <c r="P68" i="17"/>
  <c r="R68" i="17" s="1"/>
  <c r="L68" i="17"/>
  <c r="V68" i="17"/>
  <c r="X68" i="17" s="1"/>
  <c r="J69" i="17"/>
  <c r="I70" i="17"/>
  <c r="V68" i="16"/>
  <c r="X68" i="16" s="1"/>
  <c r="P68" i="16"/>
  <c r="R68" i="16" s="1"/>
  <c r="L68" i="16"/>
  <c r="Y68" i="16"/>
  <c r="AA68" i="16" s="1"/>
  <c r="M68" i="16"/>
  <c r="O68" i="16" s="1"/>
  <c r="S68" i="16"/>
  <c r="U68" i="16" s="1"/>
  <c r="I70" i="16"/>
  <c r="J69" i="16"/>
  <c r="P130" i="10"/>
  <c r="R130" i="10" s="1"/>
  <c r="M130" i="10"/>
  <c r="O130" i="10" s="1"/>
  <c r="V130" i="10"/>
  <c r="X130" i="10" s="1"/>
  <c r="L130" i="10"/>
  <c r="Y130" i="10"/>
  <c r="AA130" i="10" s="1"/>
  <c r="S130" i="10"/>
  <c r="U130" i="10" s="1"/>
  <c r="M47" i="9"/>
  <c r="S47" i="9"/>
  <c r="U47" i="9" s="1"/>
  <c r="V47" i="9"/>
  <c r="X47" i="9" s="1"/>
  <c r="P47" i="9"/>
  <c r="R47" i="9" s="1"/>
  <c r="L47" i="9"/>
  <c r="J48" i="9"/>
  <c r="Y48" i="9" s="1"/>
  <c r="O46" i="9"/>
  <c r="AA46" i="9"/>
  <c r="J83" i="19" l="1"/>
  <c r="I84" i="19"/>
  <c r="V82" i="19"/>
  <c r="X82" i="19" s="1"/>
  <c r="L82" i="19"/>
  <c r="M82" i="19"/>
  <c r="O82" i="19" s="1"/>
  <c r="P82" i="19"/>
  <c r="R82" i="19" s="1"/>
  <c r="Y82" i="19"/>
  <c r="AA82" i="19" s="1"/>
  <c r="S82" i="19"/>
  <c r="U82" i="19" s="1"/>
  <c r="V86" i="20"/>
  <c r="X86" i="20" s="1"/>
  <c r="P86" i="20"/>
  <c r="R86" i="20" s="1"/>
  <c r="L86" i="20"/>
  <c r="Y86" i="20"/>
  <c r="AA86" i="20" s="1"/>
  <c r="M86" i="20"/>
  <c r="O86" i="20" s="1"/>
  <c r="S86" i="20"/>
  <c r="U86" i="20" s="1"/>
  <c r="I88" i="20"/>
  <c r="J87" i="20"/>
  <c r="I71" i="17"/>
  <c r="J70" i="17"/>
  <c r="V69" i="17"/>
  <c r="X69" i="17" s="1"/>
  <c r="P69" i="17"/>
  <c r="R69" i="17" s="1"/>
  <c r="L69" i="17"/>
  <c r="Y69" i="17"/>
  <c r="AA69" i="17" s="1"/>
  <c r="M69" i="17"/>
  <c r="O69" i="17" s="1"/>
  <c r="S69" i="17"/>
  <c r="U69" i="17" s="1"/>
  <c r="Y69" i="16"/>
  <c r="AA69" i="16" s="1"/>
  <c r="S69" i="16"/>
  <c r="U69" i="16" s="1"/>
  <c r="M69" i="16"/>
  <c r="O69" i="16" s="1"/>
  <c r="P69" i="16"/>
  <c r="R69" i="16" s="1"/>
  <c r="L69" i="16"/>
  <c r="V69" i="16"/>
  <c r="X69" i="16" s="1"/>
  <c r="I71" i="16"/>
  <c r="J70" i="16"/>
  <c r="P48" i="9"/>
  <c r="R48" i="9" s="1"/>
  <c r="V48" i="9"/>
  <c r="X48" i="9" s="1"/>
  <c r="L48" i="9"/>
  <c r="M48" i="9"/>
  <c r="S48" i="9"/>
  <c r="U48" i="9" s="1"/>
  <c r="J49" i="9"/>
  <c r="Y49" i="9" s="1"/>
  <c r="AA47" i="9"/>
  <c r="O47" i="9"/>
  <c r="J84" i="19" l="1"/>
  <c r="I85" i="19"/>
  <c r="V83" i="19"/>
  <c r="X83" i="19" s="1"/>
  <c r="L83" i="19"/>
  <c r="Y83" i="19"/>
  <c r="AA83" i="19" s="1"/>
  <c r="P83" i="19"/>
  <c r="R83" i="19" s="1"/>
  <c r="S83" i="19"/>
  <c r="U83" i="19" s="1"/>
  <c r="M83" i="19"/>
  <c r="O83" i="19" s="1"/>
  <c r="Y87" i="20"/>
  <c r="AA87" i="20" s="1"/>
  <c r="S87" i="20"/>
  <c r="U87" i="20" s="1"/>
  <c r="M87" i="20"/>
  <c r="O87" i="20" s="1"/>
  <c r="P87" i="20"/>
  <c r="R87" i="20" s="1"/>
  <c r="L87" i="20"/>
  <c r="V87" i="20"/>
  <c r="X87" i="20" s="1"/>
  <c r="I89" i="20"/>
  <c r="J88" i="20"/>
  <c r="V70" i="17"/>
  <c r="X70" i="17" s="1"/>
  <c r="P70" i="17"/>
  <c r="R70" i="17" s="1"/>
  <c r="L70" i="17"/>
  <c r="S70" i="17"/>
  <c r="U70" i="17" s="1"/>
  <c r="Y70" i="17"/>
  <c r="AA70" i="17" s="1"/>
  <c r="M70" i="17"/>
  <c r="O70" i="17" s="1"/>
  <c r="J71" i="17"/>
  <c r="I72" i="17"/>
  <c r="V70" i="16"/>
  <c r="X70" i="16" s="1"/>
  <c r="P70" i="16"/>
  <c r="R70" i="16" s="1"/>
  <c r="L70" i="16"/>
  <c r="Y70" i="16"/>
  <c r="AA70" i="16" s="1"/>
  <c r="M70" i="16"/>
  <c r="O70" i="16" s="1"/>
  <c r="S70" i="16"/>
  <c r="U70" i="16" s="1"/>
  <c r="I72" i="16"/>
  <c r="J71" i="16"/>
  <c r="P49" i="9"/>
  <c r="R49" i="9" s="1"/>
  <c r="L49" i="9"/>
  <c r="S49" i="9"/>
  <c r="U49" i="9" s="1"/>
  <c r="V49" i="9"/>
  <c r="X49" i="9" s="1"/>
  <c r="M49" i="9"/>
  <c r="AA48" i="9"/>
  <c r="O48" i="9"/>
  <c r="J50" i="9"/>
  <c r="Y50" i="9" s="1"/>
  <c r="J85" i="19" l="1"/>
  <c r="I86" i="19"/>
  <c r="V84" i="19"/>
  <c r="X84" i="19" s="1"/>
  <c r="L84" i="19"/>
  <c r="M84" i="19"/>
  <c r="O84" i="19" s="1"/>
  <c r="P84" i="19"/>
  <c r="R84" i="19" s="1"/>
  <c r="Y84" i="19"/>
  <c r="AA84" i="19" s="1"/>
  <c r="S84" i="19"/>
  <c r="U84" i="19" s="1"/>
  <c r="V88" i="20"/>
  <c r="X88" i="20" s="1"/>
  <c r="P88" i="20"/>
  <c r="R88" i="20" s="1"/>
  <c r="L88" i="20"/>
  <c r="Y88" i="20"/>
  <c r="AA88" i="20" s="1"/>
  <c r="M88" i="20"/>
  <c r="O88" i="20" s="1"/>
  <c r="S88" i="20"/>
  <c r="U88" i="20" s="1"/>
  <c r="I90" i="20"/>
  <c r="J89" i="20"/>
  <c r="I73" i="17"/>
  <c r="J72" i="17"/>
  <c r="Y71" i="17"/>
  <c r="AA71" i="17" s="1"/>
  <c r="S71" i="17"/>
  <c r="U71" i="17" s="1"/>
  <c r="M71" i="17"/>
  <c r="O71" i="17" s="1"/>
  <c r="V71" i="17"/>
  <c r="X71" i="17" s="1"/>
  <c r="P71" i="17"/>
  <c r="R71" i="17" s="1"/>
  <c r="L71" i="17"/>
  <c r="Y71" i="16"/>
  <c r="AA71" i="16" s="1"/>
  <c r="S71" i="16"/>
  <c r="U71" i="16" s="1"/>
  <c r="M71" i="16"/>
  <c r="O71" i="16" s="1"/>
  <c r="P71" i="16"/>
  <c r="R71" i="16" s="1"/>
  <c r="L71" i="16"/>
  <c r="V71" i="16"/>
  <c r="X71" i="16" s="1"/>
  <c r="I73" i="16"/>
  <c r="J72" i="16"/>
  <c r="L50" i="9"/>
  <c r="M50" i="9"/>
  <c r="S50" i="9"/>
  <c r="U50" i="9" s="1"/>
  <c r="P50" i="9"/>
  <c r="R50" i="9" s="1"/>
  <c r="V50" i="9"/>
  <c r="X50" i="9" s="1"/>
  <c r="J51" i="9"/>
  <c r="Y51" i="9" s="1"/>
  <c r="AA49" i="9"/>
  <c r="O49" i="9"/>
  <c r="J86" i="19" l="1"/>
  <c r="I87" i="19"/>
  <c r="V85" i="19"/>
  <c r="X85" i="19" s="1"/>
  <c r="L85" i="19"/>
  <c r="Y85" i="19"/>
  <c r="AA85" i="19" s="1"/>
  <c r="P85" i="19"/>
  <c r="R85" i="19" s="1"/>
  <c r="S85" i="19"/>
  <c r="U85" i="19" s="1"/>
  <c r="M85" i="19"/>
  <c r="O85" i="19" s="1"/>
  <c r="Y89" i="20"/>
  <c r="AA89" i="20" s="1"/>
  <c r="S89" i="20"/>
  <c r="U89" i="20" s="1"/>
  <c r="M89" i="20"/>
  <c r="O89" i="20" s="1"/>
  <c r="P89" i="20"/>
  <c r="R89" i="20" s="1"/>
  <c r="L89" i="20"/>
  <c r="V89" i="20"/>
  <c r="X89" i="20" s="1"/>
  <c r="I91" i="20"/>
  <c r="J90" i="20"/>
  <c r="V72" i="17"/>
  <c r="X72" i="17" s="1"/>
  <c r="P72" i="17"/>
  <c r="R72" i="17" s="1"/>
  <c r="L72" i="17"/>
  <c r="S72" i="17"/>
  <c r="U72" i="17" s="1"/>
  <c r="Y72" i="17"/>
  <c r="AA72" i="17" s="1"/>
  <c r="M72" i="17"/>
  <c r="O72" i="17" s="1"/>
  <c r="J73" i="17"/>
  <c r="I74" i="17"/>
  <c r="V72" i="16"/>
  <c r="X72" i="16" s="1"/>
  <c r="P72" i="16"/>
  <c r="R72" i="16" s="1"/>
  <c r="L72" i="16"/>
  <c r="Y72" i="16"/>
  <c r="AA72" i="16" s="1"/>
  <c r="M72" i="16"/>
  <c r="O72" i="16" s="1"/>
  <c r="S72" i="16"/>
  <c r="U72" i="16" s="1"/>
  <c r="I74" i="16"/>
  <c r="J73" i="16"/>
  <c r="L51" i="9"/>
  <c r="V51" i="9"/>
  <c r="X51" i="9" s="1"/>
  <c r="M51" i="9"/>
  <c r="S51" i="9"/>
  <c r="U51" i="9" s="1"/>
  <c r="P51" i="9"/>
  <c r="R51" i="9" s="1"/>
  <c r="AA50" i="9"/>
  <c r="O50" i="9"/>
  <c r="J52" i="9"/>
  <c r="Y52" i="9" s="1"/>
  <c r="J87" i="19" l="1"/>
  <c r="I88" i="19"/>
  <c r="V86" i="19"/>
  <c r="X86" i="19" s="1"/>
  <c r="L86" i="19"/>
  <c r="M86" i="19"/>
  <c r="O86" i="19" s="1"/>
  <c r="P86" i="19"/>
  <c r="R86" i="19" s="1"/>
  <c r="Y86" i="19"/>
  <c r="AA86" i="19" s="1"/>
  <c r="S86" i="19"/>
  <c r="U86" i="19" s="1"/>
  <c r="V90" i="20"/>
  <c r="X90" i="20" s="1"/>
  <c r="P90" i="20"/>
  <c r="R90" i="20" s="1"/>
  <c r="L90" i="20"/>
  <c r="Y90" i="20"/>
  <c r="AA90" i="20" s="1"/>
  <c r="M90" i="20"/>
  <c r="O90" i="20" s="1"/>
  <c r="S90" i="20"/>
  <c r="U90" i="20" s="1"/>
  <c r="I92" i="20"/>
  <c r="J91" i="20"/>
  <c r="I75" i="17"/>
  <c r="J74" i="17"/>
  <c r="Y73" i="17"/>
  <c r="AA73" i="17" s="1"/>
  <c r="S73" i="17"/>
  <c r="U73" i="17" s="1"/>
  <c r="M73" i="17"/>
  <c r="O73" i="17" s="1"/>
  <c r="V73" i="17"/>
  <c r="X73" i="17" s="1"/>
  <c r="P73" i="17"/>
  <c r="R73" i="17" s="1"/>
  <c r="L73" i="17"/>
  <c r="Y73" i="16"/>
  <c r="AA73" i="16" s="1"/>
  <c r="S73" i="16"/>
  <c r="U73" i="16" s="1"/>
  <c r="M73" i="16"/>
  <c r="O73" i="16" s="1"/>
  <c r="P73" i="16"/>
  <c r="R73" i="16" s="1"/>
  <c r="L73" i="16"/>
  <c r="V73" i="16"/>
  <c r="X73" i="16" s="1"/>
  <c r="I75" i="16"/>
  <c r="J74" i="16"/>
  <c r="P52" i="9"/>
  <c r="R52" i="9" s="1"/>
  <c r="M52" i="9"/>
  <c r="V52" i="9"/>
  <c r="X52" i="9" s="1"/>
  <c r="S52" i="9"/>
  <c r="U52" i="9" s="1"/>
  <c r="L52" i="9"/>
  <c r="J53" i="9"/>
  <c r="Y53" i="9" s="1"/>
  <c r="AA51" i="9"/>
  <c r="O51" i="9"/>
  <c r="J88" i="19" l="1"/>
  <c r="I89" i="19"/>
  <c r="V87" i="19"/>
  <c r="X87" i="19" s="1"/>
  <c r="L87" i="19"/>
  <c r="Y87" i="19"/>
  <c r="AA87" i="19" s="1"/>
  <c r="P87" i="19"/>
  <c r="R87" i="19" s="1"/>
  <c r="S87" i="19"/>
  <c r="U87" i="19" s="1"/>
  <c r="M87" i="19"/>
  <c r="O87" i="19" s="1"/>
  <c r="Y91" i="20"/>
  <c r="AA91" i="20" s="1"/>
  <c r="S91" i="20"/>
  <c r="U91" i="20" s="1"/>
  <c r="M91" i="20"/>
  <c r="O91" i="20" s="1"/>
  <c r="P91" i="20"/>
  <c r="R91" i="20" s="1"/>
  <c r="L91" i="20"/>
  <c r="V91" i="20"/>
  <c r="X91" i="20" s="1"/>
  <c r="I93" i="20"/>
  <c r="J92" i="20"/>
  <c r="V74" i="17"/>
  <c r="X74" i="17" s="1"/>
  <c r="P74" i="17"/>
  <c r="R74" i="17" s="1"/>
  <c r="L74" i="17"/>
  <c r="S74" i="17"/>
  <c r="U74" i="17" s="1"/>
  <c r="Y74" i="17"/>
  <c r="AA74" i="17" s="1"/>
  <c r="M74" i="17"/>
  <c r="O74" i="17" s="1"/>
  <c r="J75" i="17"/>
  <c r="I76" i="17"/>
  <c r="V74" i="16"/>
  <c r="X74" i="16" s="1"/>
  <c r="P74" i="16"/>
  <c r="R74" i="16" s="1"/>
  <c r="L74" i="16"/>
  <c r="Y74" i="16"/>
  <c r="AA74" i="16" s="1"/>
  <c r="M74" i="16"/>
  <c r="O74" i="16" s="1"/>
  <c r="S74" i="16"/>
  <c r="U74" i="16" s="1"/>
  <c r="I76" i="16"/>
  <c r="J75" i="16"/>
  <c r="P53" i="9"/>
  <c r="R53" i="9" s="1"/>
  <c r="L53" i="9"/>
  <c r="S53" i="9"/>
  <c r="U53" i="9" s="1"/>
  <c r="V53" i="9"/>
  <c r="X53" i="9" s="1"/>
  <c r="M53" i="9"/>
  <c r="AA52" i="9"/>
  <c r="O52" i="9"/>
  <c r="J54" i="9"/>
  <c r="Y54" i="9" s="1"/>
  <c r="J89" i="19" l="1"/>
  <c r="I90" i="19"/>
  <c r="V88" i="19"/>
  <c r="X88" i="19" s="1"/>
  <c r="L88" i="19"/>
  <c r="M88" i="19"/>
  <c r="O88" i="19" s="1"/>
  <c r="P88" i="19"/>
  <c r="R88" i="19" s="1"/>
  <c r="Y88" i="19"/>
  <c r="AA88" i="19" s="1"/>
  <c r="S88" i="19"/>
  <c r="U88" i="19" s="1"/>
  <c r="V92" i="20"/>
  <c r="X92" i="20" s="1"/>
  <c r="P92" i="20"/>
  <c r="R92" i="20" s="1"/>
  <c r="L92" i="20"/>
  <c r="Y92" i="20"/>
  <c r="AA92" i="20" s="1"/>
  <c r="M92" i="20"/>
  <c r="O92" i="20" s="1"/>
  <c r="S92" i="20"/>
  <c r="U92" i="20" s="1"/>
  <c r="I94" i="20"/>
  <c r="J93" i="20"/>
  <c r="I77" i="17"/>
  <c r="J76" i="17"/>
  <c r="Y75" i="17"/>
  <c r="AA75" i="17" s="1"/>
  <c r="S75" i="17"/>
  <c r="U75" i="17" s="1"/>
  <c r="M75" i="17"/>
  <c r="O75" i="17" s="1"/>
  <c r="V75" i="17"/>
  <c r="X75" i="17" s="1"/>
  <c r="P75" i="17"/>
  <c r="R75" i="17" s="1"/>
  <c r="L75" i="17"/>
  <c r="Y75" i="16"/>
  <c r="AA75" i="16" s="1"/>
  <c r="S75" i="16"/>
  <c r="U75" i="16" s="1"/>
  <c r="M75" i="16"/>
  <c r="O75" i="16" s="1"/>
  <c r="P75" i="16"/>
  <c r="R75" i="16" s="1"/>
  <c r="L75" i="16"/>
  <c r="V75" i="16"/>
  <c r="X75" i="16" s="1"/>
  <c r="I77" i="16"/>
  <c r="J76" i="16"/>
  <c r="L54" i="9"/>
  <c r="M54" i="9"/>
  <c r="S54" i="9"/>
  <c r="U54" i="9" s="1"/>
  <c r="P54" i="9"/>
  <c r="R54" i="9" s="1"/>
  <c r="V54" i="9"/>
  <c r="X54" i="9" s="1"/>
  <c r="J55" i="9"/>
  <c r="Y55" i="9" s="1"/>
  <c r="AA53" i="9"/>
  <c r="O53" i="9"/>
  <c r="J90" i="19" l="1"/>
  <c r="I91" i="19"/>
  <c r="V89" i="19"/>
  <c r="X89" i="19" s="1"/>
  <c r="L89" i="19"/>
  <c r="Y89" i="19"/>
  <c r="AA89" i="19" s="1"/>
  <c r="P89" i="19"/>
  <c r="R89" i="19" s="1"/>
  <c r="S89" i="19"/>
  <c r="U89" i="19" s="1"/>
  <c r="M89" i="19"/>
  <c r="O89" i="19" s="1"/>
  <c r="Y93" i="20"/>
  <c r="AA93" i="20" s="1"/>
  <c r="S93" i="20"/>
  <c r="U93" i="20" s="1"/>
  <c r="M93" i="20"/>
  <c r="O93" i="20" s="1"/>
  <c r="P93" i="20"/>
  <c r="R93" i="20" s="1"/>
  <c r="L93" i="20"/>
  <c r="V93" i="20"/>
  <c r="X93" i="20" s="1"/>
  <c r="I95" i="20"/>
  <c r="J94" i="20"/>
  <c r="V76" i="17"/>
  <c r="X76" i="17" s="1"/>
  <c r="P76" i="17"/>
  <c r="R76" i="17" s="1"/>
  <c r="L76" i="17"/>
  <c r="S76" i="17"/>
  <c r="U76" i="17" s="1"/>
  <c r="Y76" i="17"/>
  <c r="AA76" i="17" s="1"/>
  <c r="M76" i="17"/>
  <c r="O76" i="17" s="1"/>
  <c r="J77" i="17"/>
  <c r="I78" i="17"/>
  <c r="V76" i="16"/>
  <c r="X76" i="16" s="1"/>
  <c r="P76" i="16"/>
  <c r="R76" i="16" s="1"/>
  <c r="L76" i="16"/>
  <c r="Y76" i="16"/>
  <c r="AA76" i="16" s="1"/>
  <c r="M76" i="16"/>
  <c r="O76" i="16" s="1"/>
  <c r="S76" i="16"/>
  <c r="U76" i="16" s="1"/>
  <c r="I78" i="16"/>
  <c r="J77" i="16"/>
  <c r="S55" i="9"/>
  <c r="U55" i="9" s="1"/>
  <c r="V55" i="9"/>
  <c r="X55" i="9" s="1"/>
  <c r="P55" i="9"/>
  <c r="R55" i="9" s="1"/>
  <c r="M55" i="9"/>
  <c r="L55" i="9"/>
  <c r="AA54" i="9"/>
  <c r="O54" i="9"/>
  <c r="J56" i="9"/>
  <c r="Y56" i="9" s="1"/>
  <c r="J91" i="19" l="1"/>
  <c r="I92" i="19"/>
  <c r="V90" i="19"/>
  <c r="X90" i="19" s="1"/>
  <c r="L90" i="19"/>
  <c r="M90" i="19"/>
  <c r="O90" i="19" s="1"/>
  <c r="P90" i="19"/>
  <c r="R90" i="19" s="1"/>
  <c r="Y90" i="19"/>
  <c r="AA90" i="19" s="1"/>
  <c r="S90" i="19"/>
  <c r="U90" i="19" s="1"/>
  <c r="V94" i="20"/>
  <c r="X94" i="20" s="1"/>
  <c r="P94" i="20"/>
  <c r="R94" i="20" s="1"/>
  <c r="L94" i="20"/>
  <c r="Y94" i="20"/>
  <c r="AA94" i="20" s="1"/>
  <c r="M94" i="20"/>
  <c r="O94" i="20" s="1"/>
  <c r="S94" i="20"/>
  <c r="U94" i="20" s="1"/>
  <c r="I96" i="20"/>
  <c r="J95" i="20"/>
  <c r="I79" i="17"/>
  <c r="J78" i="17"/>
  <c r="Y77" i="17"/>
  <c r="AA77" i="17" s="1"/>
  <c r="S77" i="17"/>
  <c r="U77" i="17" s="1"/>
  <c r="M77" i="17"/>
  <c r="O77" i="17" s="1"/>
  <c r="V77" i="17"/>
  <c r="X77" i="17" s="1"/>
  <c r="P77" i="17"/>
  <c r="R77" i="17" s="1"/>
  <c r="L77" i="17"/>
  <c r="Y77" i="16"/>
  <c r="AA77" i="16" s="1"/>
  <c r="S77" i="16"/>
  <c r="U77" i="16" s="1"/>
  <c r="M77" i="16"/>
  <c r="O77" i="16" s="1"/>
  <c r="P77" i="16"/>
  <c r="R77" i="16" s="1"/>
  <c r="L77" i="16"/>
  <c r="V77" i="16"/>
  <c r="X77" i="16" s="1"/>
  <c r="I79" i="16"/>
  <c r="J78" i="16"/>
  <c r="S56" i="9"/>
  <c r="U56" i="9" s="1"/>
  <c r="V56" i="9"/>
  <c r="X56" i="9" s="1"/>
  <c r="P56" i="9"/>
  <c r="R56" i="9" s="1"/>
  <c r="M56" i="9"/>
  <c r="L56" i="9"/>
  <c r="AA55" i="9"/>
  <c r="O55" i="9"/>
  <c r="J57" i="9"/>
  <c r="Y57" i="9" s="1"/>
  <c r="J92" i="19" l="1"/>
  <c r="I93" i="19"/>
  <c r="V91" i="19"/>
  <c r="X91" i="19" s="1"/>
  <c r="L91" i="19"/>
  <c r="Y91" i="19"/>
  <c r="AA91" i="19" s="1"/>
  <c r="P91" i="19"/>
  <c r="R91" i="19" s="1"/>
  <c r="S91" i="19"/>
  <c r="U91" i="19" s="1"/>
  <c r="M91" i="19"/>
  <c r="O91" i="19" s="1"/>
  <c r="Y95" i="20"/>
  <c r="AA95" i="20" s="1"/>
  <c r="S95" i="20"/>
  <c r="U95" i="20" s="1"/>
  <c r="M95" i="20"/>
  <c r="O95" i="20" s="1"/>
  <c r="P95" i="20"/>
  <c r="R95" i="20" s="1"/>
  <c r="L95" i="20"/>
  <c r="V95" i="20"/>
  <c r="X95" i="20" s="1"/>
  <c r="I97" i="20"/>
  <c r="J96" i="20"/>
  <c r="V78" i="17"/>
  <c r="X78" i="17" s="1"/>
  <c r="P78" i="17"/>
  <c r="R78" i="17" s="1"/>
  <c r="L78" i="17"/>
  <c r="S78" i="17"/>
  <c r="U78" i="17" s="1"/>
  <c r="Y78" i="17"/>
  <c r="AA78" i="17" s="1"/>
  <c r="M78" i="17"/>
  <c r="O78" i="17" s="1"/>
  <c r="J79" i="17"/>
  <c r="I80" i="17"/>
  <c r="V78" i="16"/>
  <c r="X78" i="16" s="1"/>
  <c r="P78" i="16"/>
  <c r="R78" i="16" s="1"/>
  <c r="L78" i="16"/>
  <c r="Y78" i="16"/>
  <c r="AA78" i="16" s="1"/>
  <c r="M78" i="16"/>
  <c r="O78" i="16" s="1"/>
  <c r="S78" i="16"/>
  <c r="U78" i="16" s="1"/>
  <c r="I80" i="16"/>
  <c r="J79" i="16"/>
  <c r="L57" i="9"/>
  <c r="P57" i="9"/>
  <c r="R57" i="9" s="1"/>
  <c r="V57" i="9"/>
  <c r="X57" i="9" s="1"/>
  <c r="M57" i="9"/>
  <c r="S57" i="9"/>
  <c r="U57" i="9" s="1"/>
  <c r="AA56" i="9"/>
  <c r="O56" i="9"/>
  <c r="J58" i="9"/>
  <c r="Y58" i="9" s="1"/>
  <c r="J93" i="19" l="1"/>
  <c r="I94" i="19"/>
  <c r="V92" i="19"/>
  <c r="X92" i="19" s="1"/>
  <c r="L92" i="19"/>
  <c r="M92" i="19"/>
  <c r="O92" i="19" s="1"/>
  <c r="P92" i="19"/>
  <c r="R92" i="19" s="1"/>
  <c r="Y92" i="19"/>
  <c r="AA92" i="19" s="1"/>
  <c r="S92" i="19"/>
  <c r="U92" i="19" s="1"/>
  <c r="V96" i="20"/>
  <c r="X96" i="20" s="1"/>
  <c r="P96" i="20"/>
  <c r="R96" i="20" s="1"/>
  <c r="L96" i="20"/>
  <c r="Y96" i="20"/>
  <c r="AA96" i="20" s="1"/>
  <c r="M96" i="20"/>
  <c r="O96" i="20" s="1"/>
  <c r="S96" i="20"/>
  <c r="U96" i="20" s="1"/>
  <c r="I98" i="20"/>
  <c r="J97" i="20"/>
  <c r="I81" i="17"/>
  <c r="J80" i="17"/>
  <c r="Y79" i="17"/>
  <c r="AA79" i="17" s="1"/>
  <c r="S79" i="17"/>
  <c r="U79" i="17" s="1"/>
  <c r="M79" i="17"/>
  <c r="O79" i="17" s="1"/>
  <c r="V79" i="17"/>
  <c r="X79" i="17" s="1"/>
  <c r="P79" i="17"/>
  <c r="R79" i="17" s="1"/>
  <c r="L79" i="17"/>
  <c r="Y79" i="16"/>
  <c r="AA79" i="16" s="1"/>
  <c r="S79" i="16"/>
  <c r="U79" i="16" s="1"/>
  <c r="M79" i="16"/>
  <c r="O79" i="16" s="1"/>
  <c r="P79" i="16"/>
  <c r="R79" i="16" s="1"/>
  <c r="L79" i="16"/>
  <c r="V79" i="16"/>
  <c r="X79" i="16" s="1"/>
  <c r="I81" i="16"/>
  <c r="J80" i="16"/>
  <c r="M58" i="9"/>
  <c r="V58" i="9"/>
  <c r="X58" i="9" s="1"/>
  <c r="S58" i="9"/>
  <c r="U58" i="9" s="1"/>
  <c r="P58" i="9"/>
  <c r="R58" i="9" s="1"/>
  <c r="L58" i="9"/>
  <c r="AA57" i="9"/>
  <c r="O57" i="9"/>
  <c r="J59" i="9"/>
  <c r="Y59" i="9" s="1"/>
  <c r="I95" i="19" l="1"/>
  <c r="J95" i="19" s="1"/>
  <c r="J94" i="19"/>
  <c r="V93" i="19"/>
  <c r="X93" i="19" s="1"/>
  <c r="Y93" i="19"/>
  <c r="AA93" i="19" s="1"/>
  <c r="P93" i="19"/>
  <c r="R93" i="19" s="1"/>
  <c r="S93" i="19"/>
  <c r="U93" i="19" s="1"/>
  <c r="M93" i="19"/>
  <c r="O93" i="19" s="1"/>
  <c r="L93" i="19"/>
  <c r="Y97" i="20"/>
  <c r="AA97" i="20" s="1"/>
  <c r="S97" i="20"/>
  <c r="U97" i="20" s="1"/>
  <c r="M97" i="20"/>
  <c r="O97" i="20" s="1"/>
  <c r="P97" i="20"/>
  <c r="R97" i="20" s="1"/>
  <c r="L97" i="20"/>
  <c r="V97" i="20"/>
  <c r="X97" i="20" s="1"/>
  <c r="I99" i="20"/>
  <c r="J98" i="20"/>
  <c r="V80" i="17"/>
  <c r="X80" i="17" s="1"/>
  <c r="P80" i="17"/>
  <c r="R80" i="17" s="1"/>
  <c r="L80" i="17"/>
  <c r="S80" i="17"/>
  <c r="U80" i="17" s="1"/>
  <c r="Y80" i="17"/>
  <c r="AA80" i="17" s="1"/>
  <c r="M80" i="17"/>
  <c r="O80" i="17" s="1"/>
  <c r="I82" i="17"/>
  <c r="J81" i="17"/>
  <c r="V80" i="16"/>
  <c r="X80" i="16" s="1"/>
  <c r="P80" i="16"/>
  <c r="R80" i="16" s="1"/>
  <c r="L80" i="16"/>
  <c r="Y80" i="16"/>
  <c r="AA80" i="16" s="1"/>
  <c r="M80" i="16"/>
  <c r="O80" i="16" s="1"/>
  <c r="S80" i="16"/>
  <c r="U80" i="16" s="1"/>
  <c r="I82" i="16"/>
  <c r="J81" i="16"/>
  <c r="V59" i="9"/>
  <c r="X59" i="9" s="1"/>
  <c r="M59" i="9"/>
  <c r="L59" i="9"/>
  <c r="S59" i="9"/>
  <c r="U59" i="9" s="1"/>
  <c r="P59" i="9"/>
  <c r="R59" i="9" s="1"/>
  <c r="J60" i="9"/>
  <c r="Y60" i="9" s="1"/>
  <c r="AA58" i="9"/>
  <c r="O58" i="9"/>
  <c r="V94" i="19" l="1"/>
  <c r="X94" i="19" s="1"/>
  <c r="L94" i="19"/>
  <c r="M94" i="19"/>
  <c r="O94" i="19" s="1"/>
  <c r="P94" i="19"/>
  <c r="R94" i="19" s="1"/>
  <c r="Y94" i="19"/>
  <c r="AA94" i="19" s="1"/>
  <c r="S94" i="19"/>
  <c r="U94" i="19" s="1"/>
  <c r="I96" i="19"/>
  <c r="J96" i="19" s="1"/>
  <c r="V98" i="20"/>
  <c r="X98" i="20" s="1"/>
  <c r="P98" i="20"/>
  <c r="R98" i="20" s="1"/>
  <c r="L98" i="20"/>
  <c r="Y98" i="20"/>
  <c r="AA98" i="20" s="1"/>
  <c r="M98" i="20"/>
  <c r="O98" i="20" s="1"/>
  <c r="S98" i="20"/>
  <c r="U98" i="20" s="1"/>
  <c r="I100" i="20"/>
  <c r="J99" i="20"/>
  <c r="Y81" i="17"/>
  <c r="AA81" i="17" s="1"/>
  <c r="S81" i="17"/>
  <c r="U81" i="17" s="1"/>
  <c r="M81" i="17"/>
  <c r="O81" i="17" s="1"/>
  <c r="V81" i="17"/>
  <c r="X81" i="17" s="1"/>
  <c r="P81" i="17"/>
  <c r="R81" i="17" s="1"/>
  <c r="L81" i="17"/>
  <c r="I83" i="17"/>
  <c r="J82" i="17"/>
  <c r="Y81" i="16"/>
  <c r="AA81" i="16" s="1"/>
  <c r="S81" i="16"/>
  <c r="U81" i="16" s="1"/>
  <c r="M81" i="16"/>
  <c r="O81" i="16" s="1"/>
  <c r="P81" i="16"/>
  <c r="R81" i="16" s="1"/>
  <c r="L81" i="16"/>
  <c r="V81" i="16"/>
  <c r="X81" i="16" s="1"/>
  <c r="I83" i="16"/>
  <c r="J82" i="16"/>
  <c r="S60" i="9"/>
  <c r="U60" i="9" s="1"/>
  <c r="L60" i="9"/>
  <c r="V60" i="9"/>
  <c r="X60" i="9" s="1"/>
  <c r="P60" i="9"/>
  <c r="R60" i="9" s="1"/>
  <c r="M60" i="9"/>
  <c r="AA59" i="9"/>
  <c r="O59" i="9"/>
  <c r="J61" i="9"/>
  <c r="Y61" i="9" s="1"/>
  <c r="I97" i="19" l="1"/>
  <c r="J97" i="19" s="1"/>
  <c r="V95" i="19"/>
  <c r="X95" i="19" s="1"/>
  <c r="L95" i="19"/>
  <c r="Y95" i="19"/>
  <c r="AA95" i="19" s="1"/>
  <c r="P95" i="19"/>
  <c r="R95" i="19" s="1"/>
  <c r="S95" i="19"/>
  <c r="U95" i="19" s="1"/>
  <c r="M95" i="19"/>
  <c r="O95" i="19" s="1"/>
  <c r="Y99" i="20"/>
  <c r="AA99" i="20" s="1"/>
  <c r="S99" i="20"/>
  <c r="U99" i="20" s="1"/>
  <c r="M99" i="20"/>
  <c r="O99" i="20" s="1"/>
  <c r="P99" i="20"/>
  <c r="R99" i="20" s="1"/>
  <c r="L99" i="20"/>
  <c r="V99" i="20"/>
  <c r="X99" i="20" s="1"/>
  <c r="J100" i="20"/>
  <c r="I101" i="20"/>
  <c r="Y82" i="17"/>
  <c r="AA82" i="17" s="1"/>
  <c r="S82" i="17"/>
  <c r="U82" i="17" s="1"/>
  <c r="M82" i="17"/>
  <c r="O82" i="17" s="1"/>
  <c r="P82" i="17"/>
  <c r="R82" i="17" s="1"/>
  <c r="L82" i="17"/>
  <c r="V82" i="17"/>
  <c r="X82" i="17" s="1"/>
  <c r="I84" i="17"/>
  <c r="J83" i="17"/>
  <c r="V82" i="16"/>
  <c r="X82" i="16" s="1"/>
  <c r="P82" i="16"/>
  <c r="R82" i="16" s="1"/>
  <c r="L82" i="16"/>
  <c r="Y82" i="16"/>
  <c r="AA82" i="16" s="1"/>
  <c r="M82" i="16"/>
  <c r="O82" i="16" s="1"/>
  <c r="S82" i="16"/>
  <c r="U82" i="16" s="1"/>
  <c r="I84" i="16"/>
  <c r="J83" i="16"/>
  <c r="S61" i="9"/>
  <c r="U61" i="9" s="1"/>
  <c r="P61" i="9"/>
  <c r="R61" i="9" s="1"/>
  <c r="L61" i="9"/>
  <c r="M61" i="9"/>
  <c r="V61" i="9"/>
  <c r="X61" i="9" s="1"/>
  <c r="J62" i="9"/>
  <c r="Y62" i="9" s="1"/>
  <c r="O60" i="9"/>
  <c r="AA60" i="9"/>
  <c r="I98" i="19" l="1"/>
  <c r="J98" i="19" s="1"/>
  <c r="V96" i="19"/>
  <c r="X96" i="19" s="1"/>
  <c r="L96" i="19"/>
  <c r="M96" i="19"/>
  <c r="O96" i="19" s="1"/>
  <c r="P96" i="19"/>
  <c r="R96" i="19" s="1"/>
  <c r="Y96" i="19"/>
  <c r="AA96" i="19" s="1"/>
  <c r="S96" i="19"/>
  <c r="U96" i="19" s="1"/>
  <c r="I102" i="20"/>
  <c r="J101" i="20"/>
  <c r="Y100" i="20"/>
  <c r="AA100" i="20" s="1"/>
  <c r="V100" i="20"/>
  <c r="X100" i="20" s="1"/>
  <c r="P100" i="20"/>
  <c r="R100" i="20" s="1"/>
  <c r="L100" i="20"/>
  <c r="M100" i="20"/>
  <c r="O100" i="20" s="1"/>
  <c r="S100" i="20"/>
  <c r="U100" i="20" s="1"/>
  <c r="V83" i="17"/>
  <c r="X83" i="17" s="1"/>
  <c r="P83" i="17"/>
  <c r="R83" i="17" s="1"/>
  <c r="L83" i="17"/>
  <c r="Y83" i="17"/>
  <c r="AA83" i="17" s="1"/>
  <c r="M83" i="17"/>
  <c r="O83" i="17" s="1"/>
  <c r="S83" i="17"/>
  <c r="U83" i="17" s="1"/>
  <c r="I85" i="17"/>
  <c r="J84" i="17"/>
  <c r="Y83" i="16"/>
  <c r="AA83" i="16" s="1"/>
  <c r="S83" i="16"/>
  <c r="U83" i="16" s="1"/>
  <c r="M83" i="16"/>
  <c r="O83" i="16" s="1"/>
  <c r="P83" i="16"/>
  <c r="R83" i="16" s="1"/>
  <c r="L83" i="16"/>
  <c r="V83" i="16"/>
  <c r="X83" i="16" s="1"/>
  <c r="I85" i="16"/>
  <c r="J84" i="16"/>
  <c r="J63" i="9"/>
  <c r="Y63" i="9" s="1"/>
  <c r="AA61" i="9"/>
  <c r="O61" i="9"/>
  <c r="V62" i="9"/>
  <c r="X62" i="9" s="1"/>
  <c r="M62" i="9"/>
  <c r="S62" i="9"/>
  <c r="U62" i="9" s="1"/>
  <c r="L62" i="9"/>
  <c r="P62" i="9"/>
  <c r="R62" i="9" s="1"/>
  <c r="I99" i="19" l="1"/>
  <c r="J99" i="19" s="1"/>
  <c r="V97" i="19"/>
  <c r="X97" i="19" s="1"/>
  <c r="L97" i="19"/>
  <c r="Y97" i="19"/>
  <c r="AA97" i="19" s="1"/>
  <c r="P97" i="19"/>
  <c r="R97" i="19" s="1"/>
  <c r="S97" i="19"/>
  <c r="U97" i="19" s="1"/>
  <c r="M97" i="19"/>
  <c r="O97" i="19" s="1"/>
  <c r="V101" i="20"/>
  <c r="X101" i="20" s="1"/>
  <c r="P101" i="20"/>
  <c r="R101" i="20" s="1"/>
  <c r="L101" i="20"/>
  <c r="S101" i="20"/>
  <c r="U101" i="20" s="1"/>
  <c r="M101" i="20"/>
  <c r="O101" i="20" s="1"/>
  <c r="Y101" i="20"/>
  <c r="AA101" i="20" s="1"/>
  <c r="J102" i="20"/>
  <c r="I103" i="20"/>
  <c r="Y84" i="17"/>
  <c r="AA84" i="17" s="1"/>
  <c r="S84" i="17"/>
  <c r="U84" i="17" s="1"/>
  <c r="M84" i="17"/>
  <c r="O84" i="17" s="1"/>
  <c r="P84" i="17"/>
  <c r="R84" i="17" s="1"/>
  <c r="L84" i="17"/>
  <c r="V84" i="17"/>
  <c r="X84" i="17" s="1"/>
  <c r="I86" i="17"/>
  <c r="J85" i="17"/>
  <c r="V84" i="16"/>
  <c r="X84" i="16" s="1"/>
  <c r="P84" i="16"/>
  <c r="R84" i="16" s="1"/>
  <c r="L84" i="16"/>
  <c r="Y84" i="16"/>
  <c r="AA84" i="16" s="1"/>
  <c r="M84" i="16"/>
  <c r="O84" i="16" s="1"/>
  <c r="S84" i="16"/>
  <c r="U84" i="16" s="1"/>
  <c r="I86" i="16"/>
  <c r="J85" i="16"/>
  <c r="AA62" i="9"/>
  <c r="O62" i="9"/>
  <c r="J64" i="9"/>
  <c r="Y64" i="9" s="1"/>
  <c r="V63" i="9"/>
  <c r="X63" i="9" s="1"/>
  <c r="M63" i="9"/>
  <c r="L63" i="9"/>
  <c r="P63" i="9"/>
  <c r="R63" i="9" s="1"/>
  <c r="S63" i="9"/>
  <c r="U63" i="9" s="1"/>
  <c r="Y98" i="19" l="1"/>
  <c r="AA98" i="19" s="1"/>
  <c r="M98" i="19"/>
  <c r="O98" i="19" s="1"/>
  <c r="V98" i="19"/>
  <c r="X98" i="19" s="1"/>
  <c r="L98" i="19"/>
  <c r="S98" i="19"/>
  <c r="U98" i="19" s="1"/>
  <c r="P98" i="19"/>
  <c r="R98" i="19" s="1"/>
  <c r="I100" i="19"/>
  <c r="J100" i="19" s="1"/>
  <c r="I104" i="20"/>
  <c r="J103" i="20"/>
  <c r="Y102" i="20"/>
  <c r="AA102" i="20" s="1"/>
  <c r="S102" i="20"/>
  <c r="U102" i="20" s="1"/>
  <c r="M102" i="20"/>
  <c r="O102" i="20" s="1"/>
  <c r="V102" i="20"/>
  <c r="X102" i="20" s="1"/>
  <c r="P102" i="20"/>
  <c r="R102" i="20" s="1"/>
  <c r="L102" i="20"/>
  <c r="V85" i="17"/>
  <c r="X85" i="17" s="1"/>
  <c r="P85" i="17"/>
  <c r="R85" i="17" s="1"/>
  <c r="L85" i="17"/>
  <c r="Y85" i="17"/>
  <c r="AA85" i="17" s="1"/>
  <c r="M85" i="17"/>
  <c r="O85" i="17" s="1"/>
  <c r="S85" i="17"/>
  <c r="U85" i="17" s="1"/>
  <c r="I87" i="17"/>
  <c r="J86" i="17"/>
  <c r="Y85" i="16"/>
  <c r="AA85" i="16" s="1"/>
  <c r="S85" i="16"/>
  <c r="U85" i="16" s="1"/>
  <c r="M85" i="16"/>
  <c r="O85" i="16" s="1"/>
  <c r="P85" i="16"/>
  <c r="R85" i="16" s="1"/>
  <c r="L85" i="16"/>
  <c r="V85" i="16"/>
  <c r="X85" i="16" s="1"/>
  <c r="I87" i="16"/>
  <c r="J86" i="16"/>
  <c r="AA63" i="9"/>
  <c r="O63" i="9"/>
  <c r="J65" i="9"/>
  <c r="Y65" i="9" s="1"/>
  <c r="V64" i="9"/>
  <c r="X64" i="9" s="1"/>
  <c r="M64" i="9"/>
  <c r="L64" i="9"/>
  <c r="S64" i="9"/>
  <c r="U64" i="9" s="1"/>
  <c r="P64" i="9"/>
  <c r="R64" i="9" s="1"/>
  <c r="I101" i="19" l="1"/>
  <c r="J101" i="19" s="1"/>
  <c r="Y99" i="19"/>
  <c r="AA99" i="19" s="1"/>
  <c r="L99" i="19"/>
  <c r="S99" i="19"/>
  <c r="U99" i="19" s="1"/>
  <c r="V99" i="19"/>
  <c r="X99" i="19" s="1"/>
  <c r="P99" i="19"/>
  <c r="R99" i="19" s="1"/>
  <c r="M99" i="19"/>
  <c r="O99" i="19" s="1"/>
  <c r="V103" i="20"/>
  <c r="X103" i="20" s="1"/>
  <c r="P103" i="20"/>
  <c r="R103" i="20" s="1"/>
  <c r="L103" i="20"/>
  <c r="S103" i="20"/>
  <c r="U103" i="20" s="1"/>
  <c r="Y103" i="20"/>
  <c r="AA103" i="20" s="1"/>
  <c r="M103" i="20"/>
  <c r="O103" i="20" s="1"/>
  <c r="J104" i="20"/>
  <c r="I105" i="20"/>
  <c r="Y86" i="17"/>
  <c r="AA86" i="17" s="1"/>
  <c r="S86" i="17"/>
  <c r="U86" i="17" s="1"/>
  <c r="M86" i="17"/>
  <c r="O86" i="17" s="1"/>
  <c r="P86" i="17"/>
  <c r="R86" i="17" s="1"/>
  <c r="L86" i="17"/>
  <c r="V86" i="17"/>
  <c r="X86" i="17" s="1"/>
  <c r="I88" i="17"/>
  <c r="J87" i="17"/>
  <c r="V86" i="16"/>
  <c r="X86" i="16" s="1"/>
  <c r="P86" i="16"/>
  <c r="R86" i="16" s="1"/>
  <c r="L86" i="16"/>
  <c r="Y86" i="16"/>
  <c r="AA86" i="16" s="1"/>
  <c r="M86" i="16"/>
  <c r="O86" i="16" s="1"/>
  <c r="S86" i="16"/>
  <c r="U86" i="16" s="1"/>
  <c r="I88" i="16"/>
  <c r="J87" i="16"/>
  <c r="AA64" i="9"/>
  <c r="O64" i="9"/>
  <c r="J66" i="9"/>
  <c r="Y66" i="9" s="1"/>
  <c r="S65" i="9"/>
  <c r="U65" i="9" s="1"/>
  <c r="M65" i="9"/>
  <c r="V65" i="9"/>
  <c r="X65" i="9" s="1"/>
  <c r="L65" i="9"/>
  <c r="P65" i="9"/>
  <c r="R65" i="9" s="1"/>
  <c r="I102" i="19" l="1"/>
  <c r="J102" i="19" s="1"/>
  <c r="M100" i="19"/>
  <c r="O100" i="19" s="1"/>
  <c r="S100" i="19"/>
  <c r="U100" i="19" s="1"/>
  <c r="P100" i="19"/>
  <c r="R100" i="19" s="1"/>
  <c r="V100" i="19"/>
  <c r="X100" i="19" s="1"/>
  <c r="Y100" i="19"/>
  <c r="AA100" i="19" s="1"/>
  <c r="L100" i="19"/>
  <c r="I106" i="20"/>
  <c r="J105" i="20"/>
  <c r="Y104" i="20"/>
  <c r="AA104" i="20" s="1"/>
  <c r="S104" i="20"/>
  <c r="U104" i="20" s="1"/>
  <c r="M104" i="20"/>
  <c r="O104" i="20" s="1"/>
  <c r="V104" i="20"/>
  <c r="X104" i="20" s="1"/>
  <c r="L104" i="20"/>
  <c r="P104" i="20"/>
  <c r="R104" i="20" s="1"/>
  <c r="V87" i="17"/>
  <c r="X87" i="17" s="1"/>
  <c r="P87" i="17"/>
  <c r="R87" i="17" s="1"/>
  <c r="L87" i="17"/>
  <c r="Y87" i="17"/>
  <c r="AA87" i="17" s="1"/>
  <c r="M87" i="17"/>
  <c r="O87" i="17" s="1"/>
  <c r="S87" i="17"/>
  <c r="U87" i="17" s="1"/>
  <c r="I89" i="17"/>
  <c r="J88" i="17"/>
  <c r="Y87" i="16"/>
  <c r="AA87" i="16" s="1"/>
  <c r="S87" i="16"/>
  <c r="U87" i="16" s="1"/>
  <c r="M87" i="16"/>
  <c r="O87" i="16" s="1"/>
  <c r="P87" i="16"/>
  <c r="R87" i="16" s="1"/>
  <c r="L87" i="16"/>
  <c r="V87" i="16"/>
  <c r="X87" i="16" s="1"/>
  <c r="I89" i="16"/>
  <c r="J88" i="16"/>
  <c r="AA65" i="9"/>
  <c r="O65" i="9"/>
  <c r="J67" i="9"/>
  <c r="Y67" i="9" s="1"/>
  <c r="L66" i="9"/>
  <c r="P66" i="9"/>
  <c r="R66" i="9" s="1"/>
  <c r="V66" i="9"/>
  <c r="X66" i="9" s="1"/>
  <c r="S66" i="9"/>
  <c r="U66" i="9" s="1"/>
  <c r="M66" i="9"/>
  <c r="Y101" i="19" l="1"/>
  <c r="AA101" i="19" s="1"/>
  <c r="P101" i="19"/>
  <c r="R101" i="19" s="1"/>
  <c r="S101" i="19"/>
  <c r="U101" i="19" s="1"/>
  <c r="V101" i="19"/>
  <c r="X101" i="19" s="1"/>
  <c r="L101" i="19"/>
  <c r="M101" i="19"/>
  <c r="O101" i="19" s="1"/>
  <c r="I103" i="19"/>
  <c r="J103" i="19" s="1"/>
  <c r="V105" i="20"/>
  <c r="X105" i="20" s="1"/>
  <c r="P105" i="20"/>
  <c r="R105" i="20" s="1"/>
  <c r="L105" i="20"/>
  <c r="S105" i="20"/>
  <c r="U105" i="20" s="1"/>
  <c r="M105" i="20"/>
  <c r="O105" i="20" s="1"/>
  <c r="Y105" i="20"/>
  <c r="AA105" i="20" s="1"/>
  <c r="J106" i="20"/>
  <c r="I107" i="20"/>
  <c r="Y88" i="17"/>
  <c r="AA88" i="17" s="1"/>
  <c r="S88" i="17"/>
  <c r="U88" i="17" s="1"/>
  <c r="M88" i="17"/>
  <c r="O88" i="17" s="1"/>
  <c r="P88" i="17"/>
  <c r="R88" i="17" s="1"/>
  <c r="L88" i="17"/>
  <c r="V88" i="17"/>
  <c r="X88" i="17" s="1"/>
  <c r="I90" i="17"/>
  <c r="J89" i="17"/>
  <c r="V88" i="16"/>
  <c r="X88" i="16" s="1"/>
  <c r="P88" i="16"/>
  <c r="R88" i="16" s="1"/>
  <c r="L88" i="16"/>
  <c r="Y88" i="16"/>
  <c r="AA88" i="16" s="1"/>
  <c r="M88" i="16"/>
  <c r="O88" i="16" s="1"/>
  <c r="S88" i="16"/>
  <c r="U88" i="16" s="1"/>
  <c r="I90" i="16"/>
  <c r="J89" i="16"/>
  <c r="J68" i="9"/>
  <c r="Y68" i="9" s="1"/>
  <c r="AA66" i="9"/>
  <c r="O66" i="9"/>
  <c r="L67" i="9"/>
  <c r="P67" i="9"/>
  <c r="R67" i="9" s="1"/>
  <c r="S67" i="9"/>
  <c r="U67" i="9" s="1"/>
  <c r="M67" i="9"/>
  <c r="V67" i="9"/>
  <c r="X67" i="9" s="1"/>
  <c r="I104" i="19" l="1"/>
  <c r="J104" i="19" s="1"/>
  <c r="Y102" i="19"/>
  <c r="AA102" i="19" s="1"/>
  <c r="M102" i="19"/>
  <c r="O102" i="19" s="1"/>
  <c r="L102" i="19"/>
  <c r="S102" i="19"/>
  <c r="U102" i="19" s="1"/>
  <c r="P102" i="19"/>
  <c r="R102" i="19" s="1"/>
  <c r="V102" i="19"/>
  <c r="X102" i="19" s="1"/>
  <c r="I108" i="20"/>
  <c r="J107" i="20"/>
  <c r="Y106" i="20"/>
  <c r="AA106" i="20" s="1"/>
  <c r="S106" i="20"/>
  <c r="U106" i="20" s="1"/>
  <c r="M106" i="20"/>
  <c r="O106" i="20" s="1"/>
  <c r="V106" i="20"/>
  <c r="X106" i="20" s="1"/>
  <c r="P106" i="20"/>
  <c r="R106" i="20" s="1"/>
  <c r="L106" i="20"/>
  <c r="V89" i="17"/>
  <c r="X89" i="17" s="1"/>
  <c r="P89" i="17"/>
  <c r="R89" i="17" s="1"/>
  <c r="L89" i="17"/>
  <c r="Y89" i="17"/>
  <c r="AA89" i="17" s="1"/>
  <c r="M89" i="17"/>
  <c r="O89" i="17" s="1"/>
  <c r="S89" i="17"/>
  <c r="U89" i="17" s="1"/>
  <c r="I91" i="17"/>
  <c r="J90" i="17"/>
  <c r="Y89" i="16"/>
  <c r="AA89" i="16" s="1"/>
  <c r="S89" i="16"/>
  <c r="U89" i="16" s="1"/>
  <c r="M89" i="16"/>
  <c r="O89" i="16" s="1"/>
  <c r="P89" i="16"/>
  <c r="R89" i="16" s="1"/>
  <c r="L89" i="16"/>
  <c r="V89" i="16"/>
  <c r="X89" i="16" s="1"/>
  <c r="I91" i="16"/>
  <c r="J90" i="16"/>
  <c r="AA67" i="9"/>
  <c r="O67" i="9"/>
  <c r="J69" i="9"/>
  <c r="Y69" i="9" s="1"/>
  <c r="M68" i="9"/>
  <c r="S68" i="9"/>
  <c r="U68" i="9" s="1"/>
  <c r="L68" i="9"/>
  <c r="V68" i="9"/>
  <c r="X68" i="9" s="1"/>
  <c r="P68" i="9"/>
  <c r="R68" i="9" s="1"/>
  <c r="Y103" i="19" l="1"/>
  <c r="AA103" i="19" s="1"/>
  <c r="M103" i="19"/>
  <c r="O103" i="19" s="1"/>
  <c r="S103" i="19"/>
  <c r="U103" i="19" s="1"/>
  <c r="V103" i="19"/>
  <c r="X103" i="19" s="1"/>
  <c r="P103" i="19"/>
  <c r="R103" i="19" s="1"/>
  <c r="L103" i="19"/>
  <c r="I105" i="19"/>
  <c r="J105" i="19" s="1"/>
  <c r="V107" i="20"/>
  <c r="X107" i="20" s="1"/>
  <c r="P107" i="20"/>
  <c r="R107" i="20" s="1"/>
  <c r="L107" i="20"/>
  <c r="S107" i="20"/>
  <c r="U107" i="20" s="1"/>
  <c r="Y107" i="20"/>
  <c r="AA107" i="20" s="1"/>
  <c r="M107" i="20"/>
  <c r="O107" i="20" s="1"/>
  <c r="J108" i="20"/>
  <c r="I109" i="20"/>
  <c r="Y90" i="17"/>
  <c r="AA90" i="17" s="1"/>
  <c r="S90" i="17"/>
  <c r="U90" i="17" s="1"/>
  <c r="M90" i="17"/>
  <c r="O90" i="17" s="1"/>
  <c r="P90" i="17"/>
  <c r="R90" i="17" s="1"/>
  <c r="L90" i="17"/>
  <c r="V90" i="17"/>
  <c r="X90" i="17" s="1"/>
  <c r="I92" i="17"/>
  <c r="J91" i="17"/>
  <c r="V90" i="16"/>
  <c r="X90" i="16" s="1"/>
  <c r="P90" i="16"/>
  <c r="R90" i="16" s="1"/>
  <c r="L90" i="16"/>
  <c r="Y90" i="16"/>
  <c r="AA90" i="16" s="1"/>
  <c r="M90" i="16"/>
  <c r="O90" i="16" s="1"/>
  <c r="S90" i="16"/>
  <c r="U90" i="16" s="1"/>
  <c r="I92" i="16"/>
  <c r="J91" i="16"/>
  <c r="J70" i="9"/>
  <c r="Y70" i="9" s="1"/>
  <c r="AA68" i="9"/>
  <c r="O68" i="9"/>
  <c r="S69" i="9"/>
  <c r="U69" i="9" s="1"/>
  <c r="V69" i="9"/>
  <c r="X69" i="9" s="1"/>
  <c r="M69" i="9"/>
  <c r="P69" i="9"/>
  <c r="R69" i="9" s="1"/>
  <c r="L69" i="9"/>
  <c r="Y104" i="19" l="1"/>
  <c r="AA104" i="19" s="1"/>
  <c r="S104" i="19"/>
  <c r="U104" i="19" s="1"/>
  <c r="P104" i="19"/>
  <c r="R104" i="19" s="1"/>
  <c r="V104" i="19"/>
  <c r="X104" i="19" s="1"/>
  <c r="M104" i="19"/>
  <c r="O104" i="19" s="1"/>
  <c r="L104" i="19"/>
  <c r="I106" i="19"/>
  <c r="J106" i="19" s="1"/>
  <c r="I110" i="20"/>
  <c r="J109" i="20"/>
  <c r="Y108" i="20"/>
  <c r="AA108" i="20" s="1"/>
  <c r="S108" i="20"/>
  <c r="U108" i="20" s="1"/>
  <c r="M108" i="20"/>
  <c r="O108" i="20" s="1"/>
  <c r="V108" i="20"/>
  <c r="X108" i="20" s="1"/>
  <c r="L108" i="20"/>
  <c r="P108" i="20"/>
  <c r="R108" i="20" s="1"/>
  <c r="V91" i="17"/>
  <c r="X91" i="17" s="1"/>
  <c r="P91" i="17"/>
  <c r="R91" i="17" s="1"/>
  <c r="L91" i="17"/>
  <c r="Y91" i="17"/>
  <c r="AA91" i="17" s="1"/>
  <c r="M91" i="17"/>
  <c r="O91" i="17" s="1"/>
  <c r="S91" i="17"/>
  <c r="U91" i="17" s="1"/>
  <c r="I93" i="17"/>
  <c r="J92" i="17"/>
  <c r="Y91" i="16"/>
  <c r="AA91" i="16" s="1"/>
  <c r="S91" i="16"/>
  <c r="U91" i="16" s="1"/>
  <c r="M91" i="16"/>
  <c r="O91" i="16" s="1"/>
  <c r="P91" i="16"/>
  <c r="R91" i="16" s="1"/>
  <c r="L91" i="16"/>
  <c r="V91" i="16"/>
  <c r="X91" i="16" s="1"/>
  <c r="I93" i="16"/>
  <c r="J92" i="16"/>
  <c r="J71" i="9"/>
  <c r="Y71" i="9" s="1"/>
  <c r="AA69" i="9"/>
  <c r="O69" i="9"/>
  <c r="P70" i="9"/>
  <c r="R70" i="9" s="1"/>
  <c r="M70" i="9"/>
  <c r="V70" i="9"/>
  <c r="X70" i="9" s="1"/>
  <c r="S70" i="9"/>
  <c r="U70" i="9" s="1"/>
  <c r="L70" i="9"/>
  <c r="I107" i="19" l="1"/>
  <c r="S105" i="19"/>
  <c r="U105" i="19" s="1"/>
  <c r="V105" i="19"/>
  <c r="X105" i="19" s="1"/>
  <c r="L105" i="19"/>
  <c r="Y105" i="19"/>
  <c r="AA105" i="19" s="1"/>
  <c r="M105" i="19"/>
  <c r="O105" i="19" s="1"/>
  <c r="P105" i="19"/>
  <c r="R105" i="19" s="1"/>
  <c r="V109" i="20"/>
  <c r="X109" i="20" s="1"/>
  <c r="P109" i="20"/>
  <c r="R109" i="20" s="1"/>
  <c r="L109" i="20"/>
  <c r="S109" i="20"/>
  <c r="U109" i="20" s="1"/>
  <c r="M109" i="20"/>
  <c r="O109" i="20" s="1"/>
  <c r="Y109" i="20"/>
  <c r="AA109" i="20" s="1"/>
  <c r="J110" i="20"/>
  <c r="I111" i="20"/>
  <c r="Y92" i="17"/>
  <c r="AA92" i="17" s="1"/>
  <c r="S92" i="17"/>
  <c r="U92" i="17" s="1"/>
  <c r="M92" i="17"/>
  <c r="O92" i="17" s="1"/>
  <c r="P92" i="17"/>
  <c r="R92" i="17" s="1"/>
  <c r="L92" i="17"/>
  <c r="V92" i="17"/>
  <c r="X92" i="17" s="1"/>
  <c r="J93" i="17"/>
  <c r="I94" i="17"/>
  <c r="V92" i="16"/>
  <c r="X92" i="16" s="1"/>
  <c r="P92" i="16"/>
  <c r="R92" i="16" s="1"/>
  <c r="L92" i="16"/>
  <c r="Y92" i="16"/>
  <c r="AA92" i="16" s="1"/>
  <c r="M92" i="16"/>
  <c r="O92" i="16" s="1"/>
  <c r="S92" i="16"/>
  <c r="U92" i="16" s="1"/>
  <c r="I94" i="16"/>
  <c r="J93" i="16"/>
  <c r="AA70" i="9"/>
  <c r="O70" i="9"/>
  <c r="J72" i="9"/>
  <c r="Y72" i="9" s="1"/>
  <c r="V71" i="9"/>
  <c r="X71" i="9" s="1"/>
  <c r="M71" i="9"/>
  <c r="L71" i="9"/>
  <c r="P71" i="9"/>
  <c r="R71" i="9" s="1"/>
  <c r="S71" i="9"/>
  <c r="U71" i="9" s="1"/>
  <c r="Y106" i="19" l="1"/>
  <c r="AA106" i="19" s="1"/>
  <c r="M106" i="19"/>
  <c r="O106" i="19" s="1"/>
  <c r="S106" i="19"/>
  <c r="U106" i="19" s="1"/>
  <c r="P106" i="19"/>
  <c r="R106" i="19" s="1"/>
  <c r="V106" i="19"/>
  <c r="X106" i="19" s="1"/>
  <c r="L106" i="19"/>
  <c r="J107" i="19"/>
  <c r="I108" i="19"/>
  <c r="I112" i="20"/>
  <c r="J111" i="20"/>
  <c r="Y110" i="20"/>
  <c r="AA110" i="20" s="1"/>
  <c r="S110" i="20"/>
  <c r="U110" i="20" s="1"/>
  <c r="M110" i="20"/>
  <c r="O110" i="20" s="1"/>
  <c r="V110" i="20"/>
  <c r="X110" i="20" s="1"/>
  <c r="P110" i="20"/>
  <c r="R110" i="20" s="1"/>
  <c r="L110" i="20"/>
  <c r="I95" i="17"/>
  <c r="J95" i="17" s="1"/>
  <c r="J94" i="17"/>
  <c r="V93" i="17"/>
  <c r="X93" i="17" s="1"/>
  <c r="P93" i="17"/>
  <c r="R93" i="17" s="1"/>
  <c r="L93" i="17"/>
  <c r="Y93" i="17"/>
  <c r="AA93" i="17" s="1"/>
  <c r="M93" i="17"/>
  <c r="O93" i="17" s="1"/>
  <c r="S93" i="17"/>
  <c r="U93" i="17" s="1"/>
  <c r="Y93" i="16"/>
  <c r="AA93" i="16" s="1"/>
  <c r="S93" i="16"/>
  <c r="U93" i="16" s="1"/>
  <c r="M93" i="16"/>
  <c r="O93" i="16" s="1"/>
  <c r="P93" i="16"/>
  <c r="R93" i="16" s="1"/>
  <c r="L93" i="16"/>
  <c r="V93" i="16"/>
  <c r="X93" i="16" s="1"/>
  <c r="I95" i="16"/>
  <c r="J94" i="16"/>
  <c r="AA71" i="9"/>
  <c r="O71" i="9"/>
  <c r="J73" i="9"/>
  <c r="Y73" i="9" s="1"/>
  <c r="P72" i="9"/>
  <c r="R72" i="9" s="1"/>
  <c r="S72" i="9"/>
  <c r="U72" i="9" s="1"/>
  <c r="V72" i="9"/>
  <c r="X72" i="9" s="1"/>
  <c r="L72" i="9"/>
  <c r="M72" i="9"/>
  <c r="L107" i="19" l="1"/>
  <c r="S107" i="19"/>
  <c r="U107" i="19" s="1"/>
  <c r="V107" i="19"/>
  <c r="X107" i="19" s="1"/>
  <c r="P107" i="19"/>
  <c r="R107" i="19" s="1"/>
  <c r="Y107" i="19"/>
  <c r="AA107" i="19" s="1"/>
  <c r="M107" i="19"/>
  <c r="O107" i="19" s="1"/>
  <c r="J108" i="19"/>
  <c r="I109" i="19"/>
  <c r="V111" i="20"/>
  <c r="X111" i="20" s="1"/>
  <c r="P111" i="20"/>
  <c r="R111" i="20" s="1"/>
  <c r="L111" i="20"/>
  <c r="S111" i="20"/>
  <c r="U111" i="20" s="1"/>
  <c r="Y111" i="20"/>
  <c r="AA111" i="20" s="1"/>
  <c r="M111" i="20"/>
  <c r="O111" i="20" s="1"/>
  <c r="J112" i="20"/>
  <c r="I113" i="20"/>
  <c r="V94" i="17"/>
  <c r="X94" i="17" s="1"/>
  <c r="P94" i="17"/>
  <c r="R94" i="17" s="1"/>
  <c r="L94" i="17"/>
  <c r="S94" i="17"/>
  <c r="U94" i="17" s="1"/>
  <c r="Y94" i="17"/>
  <c r="AA94" i="17" s="1"/>
  <c r="M94" i="17"/>
  <c r="O94" i="17" s="1"/>
  <c r="I96" i="17"/>
  <c r="J96" i="17" s="1"/>
  <c r="V94" i="16"/>
  <c r="X94" i="16" s="1"/>
  <c r="P94" i="16"/>
  <c r="R94" i="16" s="1"/>
  <c r="L94" i="16"/>
  <c r="Y94" i="16"/>
  <c r="AA94" i="16" s="1"/>
  <c r="M94" i="16"/>
  <c r="O94" i="16" s="1"/>
  <c r="S94" i="16"/>
  <c r="U94" i="16" s="1"/>
  <c r="I96" i="16"/>
  <c r="J95" i="16"/>
  <c r="J74" i="9"/>
  <c r="Y74" i="9" s="1"/>
  <c r="AA72" i="9"/>
  <c r="O72" i="9"/>
  <c r="S73" i="9"/>
  <c r="U73" i="9" s="1"/>
  <c r="P73" i="9"/>
  <c r="R73" i="9" s="1"/>
  <c r="L73" i="9"/>
  <c r="M73" i="9"/>
  <c r="V73" i="9"/>
  <c r="X73" i="9" s="1"/>
  <c r="S108" i="19" l="1"/>
  <c r="U108" i="19" s="1"/>
  <c r="P108" i="19"/>
  <c r="R108" i="19" s="1"/>
  <c r="V108" i="19"/>
  <c r="X108" i="19" s="1"/>
  <c r="Y108" i="19"/>
  <c r="AA108" i="19" s="1"/>
  <c r="M108" i="19"/>
  <c r="O108" i="19" s="1"/>
  <c r="L108" i="19"/>
  <c r="I110" i="19"/>
  <c r="J109" i="19"/>
  <c r="I114" i="20"/>
  <c r="J113" i="20"/>
  <c r="Y112" i="20"/>
  <c r="AA112" i="20" s="1"/>
  <c r="S112" i="20"/>
  <c r="U112" i="20" s="1"/>
  <c r="M112" i="20"/>
  <c r="O112" i="20" s="1"/>
  <c r="V112" i="20"/>
  <c r="X112" i="20" s="1"/>
  <c r="L112" i="20"/>
  <c r="P112" i="20"/>
  <c r="R112" i="20" s="1"/>
  <c r="I97" i="17"/>
  <c r="J97" i="17" s="1"/>
  <c r="Y95" i="17"/>
  <c r="AA95" i="17" s="1"/>
  <c r="S95" i="17"/>
  <c r="U95" i="17" s="1"/>
  <c r="M95" i="17"/>
  <c r="O95" i="17" s="1"/>
  <c r="V95" i="17"/>
  <c r="X95" i="17" s="1"/>
  <c r="P95" i="17"/>
  <c r="R95" i="17" s="1"/>
  <c r="L95" i="17"/>
  <c r="Y95" i="16"/>
  <c r="AA95" i="16" s="1"/>
  <c r="S95" i="16"/>
  <c r="U95" i="16" s="1"/>
  <c r="M95" i="16"/>
  <c r="O95" i="16" s="1"/>
  <c r="P95" i="16"/>
  <c r="R95" i="16" s="1"/>
  <c r="L95" i="16"/>
  <c r="V95" i="16"/>
  <c r="X95" i="16" s="1"/>
  <c r="I97" i="16"/>
  <c r="J96" i="16"/>
  <c r="AA73" i="9"/>
  <c r="O73" i="9"/>
  <c r="J75" i="9"/>
  <c r="Y75" i="9" s="1"/>
  <c r="L74" i="9"/>
  <c r="V74" i="9"/>
  <c r="X74" i="9" s="1"/>
  <c r="M74" i="9"/>
  <c r="S74" i="9"/>
  <c r="U74" i="9" s="1"/>
  <c r="P74" i="9"/>
  <c r="R74" i="9" s="1"/>
  <c r="Y109" i="19" l="1"/>
  <c r="AA109" i="19" s="1"/>
  <c r="M109" i="19"/>
  <c r="O109" i="19" s="1"/>
  <c r="P109" i="19"/>
  <c r="R109" i="19" s="1"/>
  <c r="S109" i="19"/>
  <c r="U109" i="19" s="1"/>
  <c r="V109" i="19"/>
  <c r="X109" i="19" s="1"/>
  <c r="L109" i="19"/>
  <c r="I111" i="19"/>
  <c r="J110" i="19"/>
  <c r="V113" i="20"/>
  <c r="X113" i="20" s="1"/>
  <c r="P113" i="20"/>
  <c r="R113" i="20" s="1"/>
  <c r="L113" i="20"/>
  <c r="S113" i="20"/>
  <c r="U113" i="20" s="1"/>
  <c r="M113" i="20"/>
  <c r="O113" i="20" s="1"/>
  <c r="Y113" i="20"/>
  <c r="AA113" i="20" s="1"/>
  <c r="J114" i="20"/>
  <c r="I115" i="20"/>
  <c r="V96" i="17"/>
  <c r="X96" i="17" s="1"/>
  <c r="P96" i="17"/>
  <c r="R96" i="17" s="1"/>
  <c r="L96" i="17"/>
  <c r="S96" i="17"/>
  <c r="U96" i="17" s="1"/>
  <c r="Y96" i="17"/>
  <c r="AA96" i="17" s="1"/>
  <c r="M96" i="17"/>
  <c r="O96" i="17" s="1"/>
  <c r="I98" i="17"/>
  <c r="J98" i="17" s="1"/>
  <c r="V96" i="16"/>
  <c r="X96" i="16" s="1"/>
  <c r="P96" i="16"/>
  <c r="R96" i="16" s="1"/>
  <c r="L96" i="16"/>
  <c r="Y96" i="16"/>
  <c r="AA96" i="16" s="1"/>
  <c r="M96" i="16"/>
  <c r="O96" i="16" s="1"/>
  <c r="S96" i="16"/>
  <c r="U96" i="16" s="1"/>
  <c r="I98" i="16"/>
  <c r="J97" i="16"/>
  <c r="J76" i="9"/>
  <c r="Y76" i="9" s="1"/>
  <c r="O74" i="9"/>
  <c r="AA74" i="9"/>
  <c r="M75" i="9"/>
  <c r="V75" i="9"/>
  <c r="X75" i="9" s="1"/>
  <c r="S75" i="9"/>
  <c r="U75" i="9" s="1"/>
  <c r="P75" i="9"/>
  <c r="R75" i="9" s="1"/>
  <c r="L75" i="9"/>
  <c r="Y110" i="19" l="1"/>
  <c r="AA110" i="19" s="1"/>
  <c r="M110" i="19"/>
  <c r="O110" i="19" s="1"/>
  <c r="S110" i="19"/>
  <c r="U110" i="19" s="1"/>
  <c r="P110" i="19"/>
  <c r="R110" i="19" s="1"/>
  <c r="V110" i="19"/>
  <c r="X110" i="19" s="1"/>
  <c r="L110" i="19"/>
  <c r="I112" i="19"/>
  <c r="J111" i="19"/>
  <c r="I116" i="20"/>
  <c r="J115" i="20"/>
  <c r="Y114" i="20"/>
  <c r="AA114" i="20" s="1"/>
  <c r="S114" i="20"/>
  <c r="U114" i="20" s="1"/>
  <c r="M114" i="20"/>
  <c r="O114" i="20" s="1"/>
  <c r="V114" i="20"/>
  <c r="X114" i="20" s="1"/>
  <c r="P114" i="20"/>
  <c r="R114" i="20" s="1"/>
  <c r="L114" i="20"/>
  <c r="Y97" i="17"/>
  <c r="AA97" i="17" s="1"/>
  <c r="S97" i="17"/>
  <c r="U97" i="17" s="1"/>
  <c r="M97" i="17"/>
  <c r="O97" i="17" s="1"/>
  <c r="V97" i="17"/>
  <c r="X97" i="17" s="1"/>
  <c r="P97" i="17"/>
  <c r="R97" i="17" s="1"/>
  <c r="L97" i="17"/>
  <c r="I99" i="17"/>
  <c r="J99" i="17" s="1"/>
  <c r="Y97" i="16"/>
  <c r="AA97" i="16" s="1"/>
  <c r="S97" i="16"/>
  <c r="U97" i="16" s="1"/>
  <c r="M97" i="16"/>
  <c r="O97" i="16" s="1"/>
  <c r="P97" i="16"/>
  <c r="R97" i="16" s="1"/>
  <c r="L97" i="16"/>
  <c r="V97" i="16"/>
  <c r="X97" i="16" s="1"/>
  <c r="I99" i="16"/>
  <c r="J98" i="16"/>
  <c r="J77" i="9"/>
  <c r="Y77" i="9" s="1"/>
  <c r="AA75" i="9"/>
  <c r="O75" i="9"/>
  <c r="V76" i="9"/>
  <c r="X76" i="9" s="1"/>
  <c r="M76" i="9"/>
  <c r="P76" i="9"/>
  <c r="R76" i="9" s="1"/>
  <c r="L76" i="9"/>
  <c r="S76" i="9"/>
  <c r="U76" i="9" s="1"/>
  <c r="Y111" i="19" l="1"/>
  <c r="AA111" i="19" s="1"/>
  <c r="L111" i="19"/>
  <c r="S111" i="19"/>
  <c r="U111" i="19" s="1"/>
  <c r="V111" i="19"/>
  <c r="X111" i="19" s="1"/>
  <c r="P111" i="19"/>
  <c r="R111" i="19" s="1"/>
  <c r="M111" i="19"/>
  <c r="O111" i="19" s="1"/>
  <c r="J112" i="19"/>
  <c r="I113" i="19"/>
  <c r="V115" i="20"/>
  <c r="X115" i="20" s="1"/>
  <c r="P115" i="20"/>
  <c r="R115" i="20" s="1"/>
  <c r="L115" i="20"/>
  <c r="S115" i="20"/>
  <c r="U115" i="20" s="1"/>
  <c r="Y115" i="20"/>
  <c r="AA115" i="20" s="1"/>
  <c r="M115" i="20"/>
  <c r="O115" i="20" s="1"/>
  <c r="J116" i="20"/>
  <c r="I117" i="20"/>
  <c r="V98" i="17"/>
  <c r="X98" i="17" s="1"/>
  <c r="P98" i="17"/>
  <c r="R98" i="17" s="1"/>
  <c r="L98" i="17"/>
  <c r="Y98" i="17"/>
  <c r="AA98" i="17" s="1"/>
  <c r="M98" i="17"/>
  <c r="O98" i="17" s="1"/>
  <c r="S98" i="17"/>
  <c r="U98" i="17" s="1"/>
  <c r="I100" i="17"/>
  <c r="J100" i="17" s="1"/>
  <c r="V98" i="16"/>
  <c r="X98" i="16" s="1"/>
  <c r="P98" i="16"/>
  <c r="R98" i="16" s="1"/>
  <c r="L98" i="16"/>
  <c r="Y98" i="16"/>
  <c r="AA98" i="16" s="1"/>
  <c r="M98" i="16"/>
  <c r="O98" i="16" s="1"/>
  <c r="S98" i="16"/>
  <c r="U98" i="16" s="1"/>
  <c r="J99" i="16"/>
  <c r="I100" i="16"/>
  <c r="AA76" i="9"/>
  <c r="O76" i="9"/>
  <c r="Y78" i="9"/>
  <c r="S77" i="9"/>
  <c r="U77" i="9" s="1"/>
  <c r="P77" i="9"/>
  <c r="R77" i="9" s="1"/>
  <c r="V77" i="9"/>
  <c r="X77" i="9" s="1"/>
  <c r="M77" i="9"/>
  <c r="L77" i="9"/>
  <c r="J113" i="19" l="1"/>
  <c r="I114" i="19"/>
  <c r="Y112" i="19"/>
  <c r="AA112" i="19" s="1"/>
  <c r="M112" i="19"/>
  <c r="O112" i="19" s="1"/>
  <c r="L112" i="19"/>
  <c r="S112" i="19"/>
  <c r="U112" i="19" s="1"/>
  <c r="P112" i="19"/>
  <c r="R112" i="19" s="1"/>
  <c r="V112" i="19"/>
  <c r="X112" i="19" s="1"/>
  <c r="I118" i="20"/>
  <c r="J117" i="20"/>
  <c r="Y116" i="20"/>
  <c r="AA116" i="20" s="1"/>
  <c r="S116" i="20"/>
  <c r="U116" i="20" s="1"/>
  <c r="M116" i="20"/>
  <c r="O116" i="20" s="1"/>
  <c r="V116" i="20"/>
  <c r="X116" i="20" s="1"/>
  <c r="L116" i="20"/>
  <c r="P116" i="20"/>
  <c r="R116" i="20" s="1"/>
  <c r="Y99" i="17"/>
  <c r="AA99" i="17" s="1"/>
  <c r="S99" i="17"/>
  <c r="U99" i="17" s="1"/>
  <c r="M99" i="17"/>
  <c r="O99" i="17" s="1"/>
  <c r="P99" i="17"/>
  <c r="R99" i="17" s="1"/>
  <c r="L99" i="17"/>
  <c r="V99" i="17"/>
  <c r="X99" i="17" s="1"/>
  <c r="I101" i="17"/>
  <c r="J101" i="17" s="1"/>
  <c r="I101" i="16"/>
  <c r="J100" i="16"/>
  <c r="Y99" i="16"/>
  <c r="AA99" i="16" s="1"/>
  <c r="S99" i="16"/>
  <c r="U99" i="16" s="1"/>
  <c r="M99" i="16"/>
  <c r="O99" i="16" s="1"/>
  <c r="V99" i="16"/>
  <c r="X99" i="16" s="1"/>
  <c r="L99" i="16"/>
  <c r="P99" i="16"/>
  <c r="R99" i="16" s="1"/>
  <c r="AA77" i="9"/>
  <c r="O77" i="9"/>
  <c r="J79" i="9"/>
  <c r="Y79" i="9" s="1"/>
  <c r="P78" i="9"/>
  <c r="R78" i="9" s="1"/>
  <c r="M78" i="9"/>
  <c r="S78" i="9"/>
  <c r="U78" i="9" s="1"/>
  <c r="V78" i="9"/>
  <c r="X78" i="9" s="1"/>
  <c r="L78" i="9"/>
  <c r="J114" i="19" l="1"/>
  <c r="I115" i="19"/>
  <c r="S113" i="19"/>
  <c r="U113" i="19" s="1"/>
  <c r="V113" i="19"/>
  <c r="X113" i="19" s="1"/>
  <c r="L113" i="19"/>
  <c r="Y113" i="19"/>
  <c r="AA113" i="19" s="1"/>
  <c r="M113" i="19"/>
  <c r="O113" i="19" s="1"/>
  <c r="P113" i="19"/>
  <c r="R113" i="19" s="1"/>
  <c r="V117" i="20"/>
  <c r="X117" i="20" s="1"/>
  <c r="P117" i="20"/>
  <c r="R117" i="20" s="1"/>
  <c r="L117" i="20"/>
  <c r="S117" i="20"/>
  <c r="U117" i="20" s="1"/>
  <c r="M117" i="20"/>
  <c r="O117" i="20" s="1"/>
  <c r="Y117" i="20"/>
  <c r="AA117" i="20" s="1"/>
  <c r="J118" i="20"/>
  <c r="I119" i="20"/>
  <c r="V100" i="17"/>
  <c r="X100" i="17" s="1"/>
  <c r="P100" i="17"/>
  <c r="R100" i="17" s="1"/>
  <c r="L100" i="17"/>
  <c r="Y100" i="17"/>
  <c r="AA100" i="17" s="1"/>
  <c r="M100" i="17"/>
  <c r="O100" i="17" s="1"/>
  <c r="S100" i="17"/>
  <c r="U100" i="17" s="1"/>
  <c r="I102" i="17"/>
  <c r="J102" i="17" s="1"/>
  <c r="V100" i="16"/>
  <c r="X100" i="16" s="1"/>
  <c r="P100" i="16"/>
  <c r="R100" i="16" s="1"/>
  <c r="L100" i="16"/>
  <c r="S100" i="16"/>
  <c r="U100" i="16" s="1"/>
  <c r="M100" i="16"/>
  <c r="O100" i="16" s="1"/>
  <c r="Y100" i="16"/>
  <c r="AA100" i="16" s="1"/>
  <c r="J101" i="16"/>
  <c r="I102" i="16"/>
  <c r="AA78" i="9"/>
  <c r="O78" i="9"/>
  <c r="J80" i="9"/>
  <c r="Y80" i="9" s="1"/>
  <c r="S79" i="9"/>
  <c r="U79" i="9" s="1"/>
  <c r="L79" i="9"/>
  <c r="P79" i="9"/>
  <c r="R79" i="9" s="1"/>
  <c r="V79" i="9"/>
  <c r="X79" i="9" s="1"/>
  <c r="M79" i="9"/>
  <c r="J115" i="19" l="1"/>
  <c r="I116" i="19"/>
  <c r="Y114" i="19"/>
  <c r="AA114" i="19" s="1"/>
  <c r="L114" i="19"/>
  <c r="S114" i="19"/>
  <c r="U114" i="19" s="1"/>
  <c r="P114" i="19"/>
  <c r="R114" i="19" s="1"/>
  <c r="V114" i="19"/>
  <c r="X114" i="19" s="1"/>
  <c r="M114" i="19"/>
  <c r="O114" i="19" s="1"/>
  <c r="I120" i="20"/>
  <c r="J119" i="20"/>
  <c r="Y118" i="20"/>
  <c r="AA118" i="20" s="1"/>
  <c r="S118" i="20"/>
  <c r="U118" i="20" s="1"/>
  <c r="M118" i="20"/>
  <c r="O118" i="20" s="1"/>
  <c r="V118" i="20"/>
  <c r="X118" i="20" s="1"/>
  <c r="P118" i="20"/>
  <c r="R118" i="20" s="1"/>
  <c r="L118" i="20"/>
  <c r="Y101" i="17"/>
  <c r="AA101" i="17" s="1"/>
  <c r="S101" i="17"/>
  <c r="U101" i="17" s="1"/>
  <c r="M101" i="17"/>
  <c r="O101" i="17" s="1"/>
  <c r="P101" i="17"/>
  <c r="R101" i="17" s="1"/>
  <c r="L101" i="17"/>
  <c r="V101" i="17"/>
  <c r="X101" i="17" s="1"/>
  <c r="I103" i="17"/>
  <c r="J103" i="17" s="1"/>
  <c r="I103" i="16"/>
  <c r="J102" i="16"/>
  <c r="Y101" i="16"/>
  <c r="AA101" i="16" s="1"/>
  <c r="S101" i="16"/>
  <c r="U101" i="16" s="1"/>
  <c r="M101" i="16"/>
  <c r="O101" i="16" s="1"/>
  <c r="V101" i="16"/>
  <c r="X101" i="16" s="1"/>
  <c r="P101" i="16"/>
  <c r="R101" i="16" s="1"/>
  <c r="L101" i="16"/>
  <c r="V80" i="9"/>
  <c r="X80" i="9" s="1"/>
  <c r="M80" i="9"/>
  <c r="L80" i="9"/>
  <c r="S80" i="9"/>
  <c r="U80" i="9" s="1"/>
  <c r="P80" i="9"/>
  <c r="R80" i="9" s="1"/>
  <c r="O79" i="9"/>
  <c r="AA79" i="9"/>
  <c r="J81" i="9"/>
  <c r="Y81" i="9" s="1"/>
  <c r="I117" i="19" l="1"/>
  <c r="J116" i="19"/>
  <c r="Y115" i="19"/>
  <c r="AA115" i="19" s="1"/>
  <c r="M115" i="19"/>
  <c r="O115" i="19" s="1"/>
  <c r="L115" i="19"/>
  <c r="S115" i="19"/>
  <c r="U115" i="19" s="1"/>
  <c r="V115" i="19"/>
  <c r="X115" i="19" s="1"/>
  <c r="P115" i="19"/>
  <c r="R115" i="19" s="1"/>
  <c r="V119" i="20"/>
  <c r="X119" i="20" s="1"/>
  <c r="P119" i="20"/>
  <c r="R119" i="20" s="1"/>
  <c r="L119" i="20"/>
  <c r="S119" i="20"/>
  <c r="U119" i="20" s="1"/>
  <c r="Y119" i="20"/>
  <c r="AA119" i="20" s="1"/>
  <c r="M119" i="20"/>
  <c r="O119" i="20" s="1"/>
  <c r="J120" i="20"/>
  <c r="I121" i="20"/>
  <c r="V102" i="17"/>
  <c r="X102" i="17" s="1"/>
  <c r="P102" i="17"/>
  <c r="R102" i="17" s="1"/>
  <c r="L102" i="17"/>
  <c r="Y102" i="17"/>
  <c r="AA102" i="17" s="1"/>
  <c r="M102" i="17"/>
  <c r="O102" i="17" s="1"/>
  <c r="S102" i="17"/>
  <c r="U102" i="17" s="1"/>
  <c r="I104" i="17"/>
  <c r="J104" i="17" s="1"/>
  <c r="V102" i="16"/>
  <c r="X102" i="16" s="1"/>
  <c r="P102" i="16"/>
  <c r="R102" i="16" s="1"/>
  <c r="L102" i="16"/>
  <c r="S102" i="16"/>
  <c r="U102" i="16" s="1"/>
  <c r="Y102" i="16"/>
  <c r="AA102" i="16" s="1"/>
  <c r="M102" i="16"/>
  <c r="O102" i="16" s="1"/>
  <c r="J103" i="16"/>
  <c r="I104" i="16"/>
  <c r="P81" i="9"/>
  <c r="R81" i="9" s="1"/>
  <c r="V81" i="9"/>
  <c r="X81" i="9" s="1"/>
  <c r="S81" i="9"/>
  <c r="U81" i="9" s="1"/>
  <c r="M81" i="9"/>
  <c r="L81" i="9"/>
  <c r="O80" i="9"/>
  <c r="AA80" i="9"/>
  <c r="J82" i="9"/>
  <c r="Y82" i="9" s="1"/>
  <c r="M116" i="19" l="1"/>
  <c r="O116" i="19" s="1"/>
  <c r="S116" i="19"/>
  <c r="U116" i="19" s="1"/>
  <c r="P116" i="19"/>
  <c r="R116" i="19" s="1"/>
  <c r="V116" i="19"/>
  <c r="X116" i="19" s="1"/>
  <c r="Y116" i="19"/>
  <c r="AA116" i="19" s="1"/>
  <c r="L116" i="19"/>
  <c r="J117" i="19"/>
  <c r="I118" i="19"/>
  <c r="J121" i="20"/>
  <c r="I122" i="20"/>
  <c r="Y120" i="20"/>
  <c r="AA120" i="20" s="1"/>
  <c r="S120" i="20"/>
  <c r="U120" i="20" s="1"/>
  <c r="M120" i="20"/>
  <c r="O120" i="20" s="1"/>
  <c r="V120" i="20"/>
  <c r="X120" i="20" s="1"/>
  <c r="L120" i="20"/>
  <c r="P120" i="20"/>
  <c r="R120" i="20" s="1"/>
  <c r="Y103" i="17"/>
  <c r="AA103" i="17" s="1"/>
  <c r="S103" i="17"/>
  <c r="U103" i="17" s="1"/>
  <c r="M103" i="17"/>
  <c r="O103" i="17" s="1"/>
  <c r="P103" i="17"/>
  <c r="R103" i="17" s="1"/>
  <c r="L103" i="17"/>
  <c r="V103" i="17"/>
  <c r="X103" i="17" s="1"/>
  <c r="I105" i="17"/>
  <c r="J105" i="17" s="1"/>
  <c r="I105" i="16"/>
  <c r="J104" i="16"/>
  <c r="Y103" i="16"/>
  <c r="AA103" i="16" s="1"/>
  <c r="S103" i="16"/>
  <c r="U103" i="16" s="1"/>
  <c r="M103" i="16"/>
  <c r="O103" i="16" s="1"/>
  <c r="V103" i="16"/>
  <c r="X103" i="16" s="1"/>
  <c r="L103" i="16"/>
  <c r="P103" i="16"/>
  <c r="R103" i="16" s="1"/>
  <c r="M82" i="9"/>
  <c r="S82" i="9"/>
  <c r="U82" i="9" s="1"/>
  <c r="V82" i="9"/>
  <c r="X82" i="9" s="1"/>
  <c r="P82" i="9"/>
  <c r="R82" i="9" s="1"/>
  <c r="L82" i="9"/>
  <c r="O81" i="9"/>
  <c r="AA81" i="9"/>
  <c r="Y83" i="9"/>
  <c r="I119" i="19" l="1"/>
  <c r="J118" i="19"/>
  <c r="Y117" i="19"/>
  <c r="AA117" i="19" s="1"/>
  <c r="M117" i="19"/>
  <c r="O117" i="19" s="1"/>
  <c r="P117" i="19"/>
  <c r="R117" i="19" s="1"/>
  <c r="S117" i="19"/>
  <c r="U117" i="19" s="1"/>
  <c r="V117" i="19"/>
  <c r="X117" i="19" s="1"/>
  <c r="L117" i="19"/>
  <c r="I123" i="20"/>
  <c r="J122" i="20"/>
  <c r="V121" i="20"/>
  <c r="X121" i="20" s="1"/>
  <c r="P121" i="20"/>
  <c r="R121" i="20" s="1"/>
  <c r="L121" i="20"/>
  <c r="S121" i="20"/>
  <c r="U121" i="20" s="1"/>
  <c r="M121" i="20"/>
  <c r="O121" i="20" s="1"/>
  <c r="Y121" i="20"/>
  <c r="AA121" i="20" s="1"/>
  <c r="V104" i="17"/>
  <c r="X104" i="17" s="1"/>
  <c r="P104" i="17"/>
  <c r="R104" i="17" s="1"/>
  <c r="L104" i="17"/>
  <c r="Y104" i="17"/>
  <c r="AA104" i="17" s="1"/>
  <c r="M104" i="17"/>
  <c r="O104" i="17" s="1"/>
  <c r="S104" i="17"/>
  <c r="U104" i="17" s="1"/>
  <c r="I106" i="17"/>
  <c r="J106" i="17" s="1"/>
  <c r="V104" i="16"/>
  <c r="X104" i="16" s="1"/>
  <c r="P104" i="16"/>
  <c r="R104" i="16" s="1"/>
  <c r="L104" i="16"/>
  <c r="S104" i="16"/>
  <c r="U104" i="16" s="1"/>
  <c r="M104" i="16"/>
  <c r="O104" i="16" s="1"/>
  <c r="Y104" i="16"/>
  <c r="AA104" i="16" s="1"/>
  <c r="J105" i="16"/>
  <c r="I106" i="16"/>
  <c r="V83" i="9"/>
  <c r="X83" i="9" s="1"/>
  <c r="M83" i="9"/>
  <c r="P83" i="9"/>
  <c r="R83" i="9" s="1"/>
  <c r="S83" i="9"/>
  <c r="U83" i="9" s="1"/>
  <c r="L83" i="9"/>
  <c r="Y84" i="9"/>
  <c r="AA82" i="9"/>
  <c r="O82" i="9"/>
  <c r="Y118" i="19" l="1"/>
  <c r="AA118" i="19" s="1"/>
  <c r="S118" i="19"/>
  <c r="U118" i="19" s="1"/>
  <c r="P118" i="19"/>
  <c r="R118" i="19" s="1"/>
  <c r="V118" i="19"/>
  <c r="X118" i="19" s="1"/>
  <c r="M118" i="19"/>
  <c r="O118" i="19" s="1"/>
  <c r="L118" i="19"/>
  <c r="I120" i="19"/>
  <c r="J119" i="19"/>
  <c r="V122" i="20"/>
  <c r="X122" i="20" s="1"/>
  <c r="P122" i="20"/>
  <c r="R122" i="20" s="1"/>
  <c r="L122" i="20"/>
  <c r="S122" i="20"/>
  <c r="U122" i="20" s="1"/>
  <c r="M122" i="20"/>
  <c r="O122" i="20" s="1"/>
  <c r="Y122" i="20"/>
  <c r="AA122" i="20" s="1"/>
  <c r="J123" i="20"/>
  <c r="I124" i="20"/>
  <c r="Y105" i="17"/>
  <c r="AA105" i="17" s="1"/>
  <c r="S105" i="17"/>
  <c r="U105" i="17" s="1"/>
  <c r="M105" i="17"/>
  <c r="O105" i="17" s="1"/>
  <c r="P105" i="17"/>
  <c r="R105" i="17" s="1"/>
  <c r="L105" i="17"/>
  <c r="V105" i="17"/>
  <c r="X105" i="17" s="1"/>
  <c r="I107" i="17"/>
  <c r="I107" i="16"/>
  <c r="J106" i="16"/>
  <c r="Y105" i="16"/>
  <c r="AA105" i="16" s="1"/>
  <c r="S105" i="16"/>
  <c r="U105" i="16" s="1"/>
  <c r="M105" i="16"/>
  <c r="O105" i="16" s="1"/>
  <c r="V105" i="16"/>
  <c r="X105" i="16" s="1"/>
  <c r="P105" i="16"/>
  <c r="R105" i="16" s="1"/>
  <c r="L105" i="16"/>
  <c r="J85" i="9"/>
  <c r="Y85" i="9" s="1"/>
  <c r="O83" i="9"/>
  <c r="AA83" i="9"/>
  <c r="P84" i="9"/>
  <c r="R84" i="9" s="1"/>
  <c r="S84" i="9"/>
  <c r="U84" i="9" s="1"/>
  <c r="L84" i="9"/>
  <c r="V84" i="9"/>
  <c r="X84" i="9" s="1"/>
  <c r="M84" i="9"/>
  <c r="I121" i="19" l="1"/>
  <c r="J120" i="19"/>
  <c r="S119" i="19"/>
  <c r="U119" i="19" s="1"/>
  <c r="V119" i="19"/>
  <c r="X119" i="19" s="1"/>
  <c r="P119" i="19"/>
  <c r="R119" i="19" s="1"/>
  <c r="Y119" i="19"/>
  <c r="AA119" i="19" s="1"/>
  <c r="M119" i="19"/>
  <c r="O119" i="19" s="1"/>
  <c r="L119" i="19"/>
  <c r="I125" i="20"/>
  <c r="J124" i="20"/>
  <c r="Y123" i="20"/>
  <c r="AA123" i="20" s="1"/>
  <c r="S123" i="20"/>
  <c r="U123" i="20" s="1"/>
  <c r="M123" i="20"/>
  <c r="O123" i="20" s="1"/>
  <c r="V123" i="20"/>
  <c r="X123" i="20" s="1"/>
  <c r="P123" i="20"/>
  <c r="R123" i="20" s="1"/>
  <c r="L123" i="20"/>
  <c r="I108" i="17"/>
  <c r="J107" i="17"/>
  <c r="Y106" i="17"/>
  <c r="AA106" i="17" s="1"/>
  <c r="S106" i="17"/>
  <c r="U106" i="17" s="1"/>
  <c r="M106" i="17"/>
  <c r="O106" i="17" s="1"/>
  <c r="V106" i="17"/>
  <c r="X106" i="17" s="1"/>
  <c r="L106" i="17"/>
  <c r="P106" i="17"/>
  <c r="R106" i="17" s="1"/>
  <c r="V106" i="16"/>
  <c r="X106" i="16" s="1"/>
  <c r="P106" i="16"/>
  <c r="R106" i="16" s="1"/>
  <c r="L106" i="16"/>
  <c r="S106" i="16"/>
  <c r="U106" i="16" s="1"/>
  <c r="Y106" i="16"/>
  <c r="AA106" i="16" s="1"/>
  <c r="M106" i="16"/>
  <c r="O106" i="16" s="1"/>
  <c r="J107" i="16"/>
  <c r="I108" i="16"/>
  <c r="V85" i="9"/>
  <c r="X85" i="9" s="1"/>
  <c r="M85" i="9"/>
  <c r="S85" i="9"/>
  <c r="U85" i="9" s="1"/>
  <c r="P85" i="9"/>
  <c r="R85" i="9" s="1"/>
  <c r="L85" i="9"/>
  <c r="O84" i="9"/>
  <c r="AA84" i="9"/>
  <c r="J86" i="9"/>
  <c r="Y86" i="9" s="1"/>
  <c r="M120" i="19" l="1"/>
  <c r="O120" i="19" s="1"/>
  <c r="S120" i="19"/>
  <c r="U120" i="19" s="1"/>
  <c r="P120" i="19"/>
  <c r="R120" i="19" s="1"/>
  <c r="V120" i="19"/>
  <c r="X120" i="19" s="1"/>
  <c r="Y120" i="19"/>
  <c r="AA120" i="19" s="1"/>
  <c r="L120" i="19"/>
  <c r="I122" i="19"/>
  <c r="J121" i="19"/>
  <c r="V124" i="20"/>
  <c r="X124" i="20" s="1"/>
  <c r="P124" i="20"/>
  <c r="R124" i="20" s="1"/>
  <c r="L124" i="20"/>
  <c r="S124" i="20"/>
  <c r="U124" i="20" s="1"/>
  <c r="Y124" i="20"/>
  <c r="AA124" i="20" s="1"/>
  <c r="M124" i="20"/>
  <c r="O124" i="20" s="1"/>
  <c r="J125" i="20"/>
  <c r="I126" i="20"/>
  <c r="V107" i="17"/>
  <c r="X107" i="17" s="1"/>
  <c r="P107" i="17"/>
  <c r="R107" i="17" s="1"/>
  <c r="L107" i="17"/>
  <c r="S107" i="17"/>
  <c r="U107" i="17" s="1"/>
  <c r="M107" i="17"/>
  <c r="O107" i="17" s="1"/>
  <c r="Y107" i="17"/>
  <c r="AA107" i="17" s="1"/>
  <c r="J108" i="17"/>
  <c r="I109" i="17"/>
  <c r="I109" i="16"/>
  <c r="J108" i="16"/>
  <c r="Y107" i="16"/>
  <c r="AA107" i="16" s="1"/>
  <c r="S107" i="16"/>
  <c r="U107" i="16" s="1"/>
  <c r="M107" i="16"/>
  <c r="O107" i="16" s="1"/>
  <c r="V107" i="16"/>
  <c r="X107" i="16" s="1"/>
  <c r="L107" i="16"/>
  <c r="P107" i="16"/>
  <c r="R107" i="16" s="1"/>
  <c r="J87" i="9"/>
  <c r="Y87" i="9" s="1"/>
  <c r="O85" i="9"/>
  <c r="AA85" i="9"/>
  <c r="V86" i="9"/>
  <c r="X86" i="9" s="1"/>
  <c r="P86" i="9"/>
  <c r="R86" i="9" s="1"/>
  <c r="M86" i="9"/>
  <c r="S86" i="9"/>
  <c r="U86" i="9" s="1"/>
  <c r="L86" i="9"/>
  <c r="V121" i="19" l="1"/>
  <c r="X121" i="19" s="1"/>
  <c r="M121" i="19"/>
  <c r="O121" i="19" s="1"/>
  <c r="Y121" i="19"/>
  <c r="AA121" i="19" s="1"/>
  <c r="L121" i="19"/>
  <c r="S121" i="19"/>
  <c r="U121" i="19" s="1"/>
  <c r="P121" i="19"/>
  <c r="R121" i="19" s="1"/>
  <c r="I123" i="19"/>
  <c r="J122" i="19"/>
  <c r="I127" i="20"/>
  <c r="J126" i="20"/>
  <c r="Y125" i="20"/>
  <c r="AA125" i="20" s="1"/>
  <c r="S125" i="20"/>
  <c r="U125" i="20" s="1"/>
  <c r="M125" i="20"/>
  <c r="O125" i="20" s="1"/>
  <c r="V125" i="20"/>
  <c r="X125" i="20" s="1"/>
  <c r="L125" i="20"/>
  <c r="P125" i="20"/>
  <c r="R125" i="20" s="1"/>
  <c r="I110" i="17"/>
  <c r="J109" i="17"/>
  <c r="Y108" i="17"/>
  <c r="AA108" i="17" s="1"/>
  <c r="S108" i="17"/>
  <c r="U108" i="17" s="1"/>
  <c r="M108" i="17"/>
  <c r="O108" i="17" s="1"/>
  <c r="V108" i="17"/>
  <c r="X108" i="17" s="1"/>
  <c r="P108" i="17"/>
  <c r="R108" i="17" s="1"/>
  <c r="L108" i="17"/>
  <c r="V108" i="16"/>
  <c r="X108" i="16" s="1"/>
  <c r="P108" i="16"/>
  <c r="R108" i="16" s="1"/>
  <c r="L108" i="16"/>
  <c r="S108" i="16"/>
  <c r="U108" i="16" s="1"/>
  <c r="M108" i="16"/>
  <c r="O108" i="16" s="1"/>
  <c r="Y108" i="16"/>
  <c r="AA108" i="16" s="1"/>
  <c r="J109" i="16"/>
  <c r="I110" i="16"/>
  <c r="M87" i="9"/>
  <c r="S87" i="9"/>
  <c r="U87" i="9" s="1"/>
  <c r="V87" i="9"/>
  <c r="X87" i="9" s="1"/>
  <c r="P87" i="9"/>
  <c r="R87" i="9" s="1"/>
  <c r="L87" i="9"/>
  <c r="AA86" i="9"/>
  <c r="O86" i="9"/>
  <c r="J88" i="9"/>
  <c r="Y88" i="9" s="1"/>
  <c r="P122" i="19" l="1"/>
  <c r="R122" i="19" s="1"/>
  <c r="Y122" i="19"/>
  <c r="AA122" i="19" s="1"/>
  <c r="S122" i="19"/>
  <c r="U122" i="19" s="1"/>
  <c r="V122" i="19"/>
  <c r="X122" i="19" s="1"/>
  <c r="L122" i="19"/>
  <c r="M122" i="19"/>
  <c r="O122" i="19" s="1"/>
  <c r="I124" i="19"/>
  <c r="J123" i="19"/>
  <c r="V126" i="20"/>
  <c r="X126" i="20" s="1"/>
  <c r="P126" i="20"/>
  <c r="R126" i="20" s="1"/>
  <c r="L126" i="20"/>
  <c r="S126" i="20"/>
  <c r="U126" i="20" s="1"/>
  <c r="M126" i="20"/>
  <c r="O126" i="20" s="1"/>
  <c r="Y126" i="20"/>
  <c r="AA126" i="20" s="1"/>
  <c r="J127" i="20"/>
  <c r="I128" i="20"/>
  <c r="V109" i="17"/>
  <c r="X109" i="17" s="1"/>
  <c r="P109" i="17"/>
  <c r="R109" i="17" s="1"/>
  <c r="L109" i="17"/>
  <c r="S109" i="17"/>
  <c r="U109" i="17" s="1"/>
  <c r="Y109" i="17"/>
  <c r="AA109" i="17" s="1"/>
  <c r="M109" i="17"/>
  <c r="O109" i="17" s="1"/>
  <c r="J110" i="17"/>
  <c r="I111" i="17"/>
  <c r="I111" i="16"/>
  <c r="J110" i="16"/>
  <c r="Y109" i="16"/>
  <c r="AA109" i="16" s="1"/>
  <c r="S109" i="16"/>
  <c r="U109" i="16" s="1"/>
  <c r="M109" i="16"/>
  <c r="O109" i="16" s="1"/>
  <c r="V109" i="16"/>
  <c r="X109" i="16" s="1"/>
  <c r="P109" i="16"/>
  <c r="R109" i="16" s="1"/>
  <c r="L109" i="16"/>
  <c r="L88" i="9"/>
  <c r="S88" i="9"/>
  <c r="U88" i="9" s="1"/>
  <c r="V88" i="9"/>
  <c r="X88" i="9" s="1"/>
  <c r="P88" i="9"/>
  <c r="R88" i="9" s="1"/>
  <c r="M88" i="9"/>
  <c r="J89" i="9"/>
  <c r="Y89" i="9" s="1"/>
  <c r="O87" i="9"/>
  <c r="AA87" i="9"/>
  <c r="L123" i="19" l="1"/>
  <c r="P123" i="19"/>
  <c r="R123" i="19" s="1"/>
  <c r="S123" i="19"/>
  <c r="U123" i="19" s="1"/>
  <c r="M123" i="19"/>
  <c r="O123" i="19" s="1"/>
  <c r="V123" i="19"/>
  <c r="X123" i="19" s="1"/>
  <c r="Y123" i="19"/>
  <c r="AA123" i="19" s="1"/>
  <c r="J124" i="19"/>
  <c r="I125" i="19"/>
  <c r="I129" i="20"/>
  <c r="J128" i="20"/>
  <c r="Y127" i="20"/>
  <c r="AA127" i="20" s="1"/>
  <c r="S127" i="20"/>
  <c r="U127" i="20" s="1"/>
  <c r="M127" i="20"/>
  <c r="O127" i="20" s="1"/>
  <c r="V127" i="20"/>
  <c r="X127" i="20" s="1"/>
  <c r="P127" i="20"/>
  <c r="R127" i="20" s="1"/>
  <c r="L127" i="20"/>
  <c r="I112" i="17"/>
  <c r="J111" i="17"/>
  <c r="Y110" i="17"/>
  <c r="AA110" i="17" s="1"/>
  <c r="S110" i="17"/>
  <c r="U110" i="17" s="1"/>
  <c r="M110" i="17"/>
  <c r="O110" i="17" s="1"/>
  <c r="V110" i="17"/>
  <c r="X110" i="17" s="1"/>
  <c r="L110" i="17"/>
  <c r="P110" i="17"/>
  <c r="R110" i="17" s="1"/>
  <c r="V110" i="16"/>
  <c r="X110" i="16" s="1"/>
  <c r="P110" i="16"/>
  <c r="R110" i="16" s="1"/>
  <c r="L110" i="16"/>
  <c r="S110" i="16"/>
  <c r="U110" i="16" s="1"/>
  <c r="Y110" i="16"/>
  <c r="AA110" i="16" s="1"/>
  <c r="M110" i="16"/>
  <c r="O110" i="16" s="1"/>
  <c r="J111" i="16"/>
  <c r="I112" i="16"/>
  <c r="V89" i="9"/>
  <c r="X89" i="9" s="1"/>
  <c r="L89" i="9"/>
  <c r="S89" i="9"/>
  <c r="U89" i="9" s="1"/>
  <c r="P89" i="9"/>
  <c r="R89" i="9" s="1"/>
  <c r="M89" i="9"/>
  <c r="J90" i="9"/>
  <c r="Y90" i="9" s="1"/>
  <c r="O88" i="9"/>
  <c r="AA88" i="9"/>
  <c r="I126" i="19" l="1"/>
  <c r="J125" i="19"/>
  <c r="M124" i="19"/>
  <c r="O124" i="19" s="1"/>
  <c r="P124" i="19"/>
  <c r="R124" i="19" s="1"/>
  <c r="Y124" i="19"/>
  <c r="AA124" i="19" s="1"/>
  <c r="S124" i="19"/>
  <c r="U124" i="19" s="1"/>
  <c r="V124" i="19"/>
  <c r="X124" i="19" s="1"/>
  <c r="L124" i="19"/>
  <c r="V128" i="20"/>
  <c r="X128" i="20" s="1"/>
  <c r="P128" i="20"/>
  <c r="R128" i="20" s="1"/>
  <c r="L128" i="20"/>
  <c r="S128" i="20"/>
  <c r="U128" i="20" s="1"/>
  <c r="Y128" i="20"/>
  <c r="AA128" i="20" s="1"/>
  <c r="M128" i="20"/>
  <c r="O128" i="20" s="1"/>
  <c r="J129" i="20"/>
  <c r="I130" i="20"/>
  <c r="J130" i="20" s="1"/>
  <c r="V111" i="17"/>
  <c r="X111" i="17" s="1"/>
  <c r="P111" i="17"/>
  <c r="R111" i="17" s="1"/>
  <c r="L111" i="17"/>
  <c r="S111" i="17"/>
  <c r="U111" i="17" s="1"/>
  <c r="M111" i="17"/>
  <c r="O111" i="17" s="1"/>
  <c r="Y111" i="17"/>
  <c r="AA111" i="17" s="1"/>
  <c r="J112" i="17"/>
  <c r="I113" i="17"/>
  <c r="I113" i="16"/>
  <c r="J112" i="16"/>
  <c r="Y111" i="16"/>
  <c r="AA111" i="16" s="1"/>
  <c r="S111" i="16"/>
  <c r="U111" i="16" s="1"/>
  <c r="M111" i="16"/>
  <c r="O111" i="16" s="1"/>
  <c r="V111" i="16"/>
  <c r="X111" i="16" s="1"/>
  <c r="L111" i="16"/>
  <c r="P111" i="16"/>
  <c r="R111" i="16" s="1"/>
  <c r="J91" i="9"/>
  <c r="Y91" i="9" s="1"/>
  <c r="M90" i="9"/>
  <c r="S90" i="9"/>
  <c r="U90" i="9" s="1"/>
  <c r="V90" i="9"/>
  <c r="X90" i="9" s="1"/>
  <c r="P90" i="9"/>
  <c r="R90" i="9" s="1"/>
  <c r="L90" i="9"/>
  <c r="AA89" i="9"/>
  <c r="O89" i="9"/>
  <c r="V125" i="19" l="1"/>
  <c r="X125" i="19" s="1"/>
  <c r="M125" i="19"/>
  <c r="O125" i="19" s="1"/>
  <c r="P125" i="19"/>
  <c r="R125" i="19" s="1"/>
  <c r="S125" i="19"/>
  <c r="U125" i="19" s="1"/>
  <c r="Y125" i="19"/>
  <c r="AA125" i="19" s="1"/>
  <c r="L125" i="19"/>
  <c r="J126" i="19"/>
  <c r="I127" i="19"/>
  <c r="V130" i="20"/>
  <c r="X130" i="20" s="1"/>
  <c r="P130" i="20"/>
  <c r="R130" i="20" s="1"/>
  <c r="L130" i="20"/>
  <c r="S130" i="20"/>
  <c r="U130" i="20" s="1"/>
  <c r="M130" i="20"/>
  <c r="O130" i="20" s="1"/>
  <c r="Y130" i="20"/>
  <c r="AA130" i="20" s="1"/>
  <c r="Y129" i="20"/>
  <c r="AA129" i="20" s="1"/>
  <c r="S129" i="20"/>
  <c r="U129" i="20" s="1"/>
  <c r="M129" i="20"/>
  <c r="O129" i="20" s="1"/>
  <c r="V129" i="20"/>
  <c r="X129" i="20" s="1"/>
  <c r="L129" i="20"/>
  <c r="P129" i="20"/>
  <c r="R129" i="20" s="1"/>
  <c r="I114" i="17"/>
  <c r="J113" i="17"/>
  <c r="Y112" i="17"/>
  <c r="AA112" i="17" s="1"/>
  <c r="S112" i="17"/>
  <c r="U112" i="17" s="1"/>
  <c r="M112" i="17"/>
  <c r="O112" i="17" s="1"/>
  <c r="V112" i="17"/>
  <c r="X112" i="17" s="1"/>
  <c r="P112" i="17"/>
  <c r="R112" i="17" s="1"/>
  <c r="L112" i="17"/>
  <c r="V112" i="16"/>
  <c r="X112" i="16" s="1"/>
  <c r="P112" i="16"/>
  <c r="R112" i="16" s="1"/>
  <c r="L112" i="16"/>
  <c r="S112" i="16"/>
  <c r="U112" i="16" s="1"/>
  <c r="M112" i="16"/>
  <c r="O112" i="16" s="1"/>
  <c r="Y112" i="16"/>
  <c r="AA112" i="16" s="1"/>
  <c r="J113" i="16"/>
  <c r="I114" i="16"/>
  <c r="Y92" i="9"/>
  <c r="AA90" i="9"/>
  <c r="O90" i="9"/>
  <c r="P91" i="9"/>
  <c r="R91" i="9" s="1"/>
  <c r="M91" i="9"/>
  <c r="S91" i="9"/>
  <c r="U91" i="9" s="1"/>
  <c r="V91" i="9"/>
  <c r="X91" i="9" s="1"/>
  <c r="L91" i="9"/>
  <c r="J127" i="19" l="1"/>
  <c r="I128" i="19"/>
  <c r="L126" i="19"/>
  <c r="P126" i="19"/>
  <c r="R126" i="19" s="1"/>
  <c r="Y126" i="19"/>
  <c r="AA126" i="19" s="1"/>
  <c r="S126" i="19"/>
  <c r="U126" i="19" s="1"/>
  <c r="V126" i="19"/>
  <c r="X126" i="19" s="1"/>
  <c r="M126" i="19"/>
  <c r="O126" i="19" s="1"/>
  <c r="V113" i="17"/>
  <c r="X113" i="17" s="1"/>
  <c r="P113" i="17"/>
  <c r="R113" i="17" s="1"/>
  <c r="L113" i="17"/>
  <c r="S113" i="17"/>
  <c r="U113" i="17" s="1"/>
  <c r="Y113" i="17"/>
  <c r="AA113" i="17" s="1"/>
  <c r="M113" i="17"/>
  <c r="O113" i="17" s="1"/>
  <c r="J114" i="17"/>
  <c r="I115" i="17"/>
  <c r="I115" i="16"/>
  <c r="J114" i="16"/>
  <c r="Y113" i="16"/>
  <c r="AA113" i="16" s="1"/>
  <c r="S113" i="16"/>
  <c r="U113" i="16" s="1"/>
  <c r="M113" i="16"/>
  <c r="O113" i="16" s="1"/>
  <c r="V113" i="16"/>
  <c r="X113" i="16" s="1"/>
  <c r="P113" i="16"/>
  <c r="R113" i="16" s="1"/>
  <c r="L113" i="16"/>
  <c r="AA91" i="9"/>
  <c r="O91" i="9"/>
  <c r="Y93" i="9"/>
  <c r="P92" i="9"/>
  <c r="R92" i="9" s="1"/>
  <c r="S92" i="9"/>
  <c r="U92" i="9" s="1"/>
  <c r="M92" i="9"/>
  <c r="V92" i="9"/>
  <c r="X92" i="9" s="1"/>
  <c r="L92" i="9"/>
  <c r="I129" i="19" l="1"/>
  <c r="J128" i="19"/>
  <c r="P127" i="19"/>
  <c r="R127" i="19" s="1"/>
  <c r="S127" i="19"/>
  <c r="U127" i="19" s="1"/>
  <c r="M127" i="19"/>
  <c r="O127" i="19" s="1"/>
  <c r="V127" i="19"/>
  <c r="X127" i="19" s="1"/>
  <c r="L127" i="19"/>
  <c r="Y127" i="19"/>
  <c r="AA127" i="19" s="1"/>
  <c r="I116" i="17"/>
  <c r="J115" i="17"/>
  <c r="Y114" i="17"/>
  <c r="AA114" i="17" s="1"/>
  <c r="S114" i="17"/>
  <c r="U114" i="17" s="1"/>
  <c r="M114" i="17"/>
  <c r="O114" i="17" s="1"/>
  <c r="V114" i="17"/>
  <c r="X114" i="17" s="1"/>
  <c r="L114" i="17"/>
  <c r="P114" i="17"/>
  <c r="R114" i="17" s="1"/>
  <c r="V114" i="16"/>
  <c r="X114" i="16" s="1"/>
  <c r="P114" i="16"/>
  <c r="R114" i="16" s="1"/>
  <c r="L114" i="16"/>
  <c r="S114" i="16"/>
  <c r="U114" i="16" s="1"/>
  <c r="Y114" i="16"/>
  <c r="AA114" i="16" s="1"/>
  <c r="M114" i="16"/>
  <c r="O114" i="16" s="1"/>
  <c r="J115" i="16"/>
  <c r="I116" i="16"/>
  <c r="J107" i="9"/>
  <c r="S107" i="9" s="1"/>
  <c r="U107" i="9" s="1"/>
  <c r="Y94" i="9"/>
  <c r="O92" i="9"/>
  <c r="AA92" i="9"/>
  <c r="P93" i="9"/>
  <c r="R93" i="9" s="1"/>
  <c r="L93" i="9"/>
  <c r="S93" i="9"/>
  <c r="U93" i="9" s="1"/>
  <c r="V93" i="9"/>
  <c r="X93" i="9" s="1"/>
  <c r="M93" i="9"/>
  <c r="J129" i="19" l="1"/>
  <c r="I130" i="19"/>
  <c r="J130" i="19" s="1"/>
  <c r="V128" i="19"/>
  <c r="X128" i="19" s="1"/>
  <c r="L128" i="19"/>
  <c r="M128" i="19"/>
  <c r="O128" i="19" s="1"/>
  <c r="P128" i="19"/>
  <c r="R128" i="19" s="1"/>
  <c r="Y128" i="19"/>
  <c r="AA128" i="19" s="1"/>
  <c r="S128" i="19"/>
  <c r="U128" i="19" s="1"/>
  <c r="V115" i="17"/>
  <c r="X115" i="17" s="1"/>
  <c r="P115" i="17"/>
  <c r="R115" i="17" s="1"/>
  <c r="L115" i="17"/>
  <c r="S115" i="17"/>
  <c r="U115" i="17" s="1"/>
  <c r="M115" i="17"/>
  <c r="O115" i="17" s="1"/>
  <c r="Y115" i="17"/>
  <c r="AA115" i="17" s="1"/>
  <c r="J116" i="17"/>
  <c r="I117" i="17"/>
  <c r="I117" i="16"/>
  <c r="J116" i="16"/>
  <c r="Y115" i="16"/>
  <c r="AA115" i="16" s="1"/>
  <c r="S115" i="16"/>
  <c r="U115" i="16" s="1"/>
  <c r="M115" i="16"/>
  <c r="O115" i="16" s="1"/>
  <c r="V115" i="16"/>
  <c r="X115" i="16" s="1"/>
  <c r="L115" i="16"/>
  <c r="P115" i="16"/>
  <c r="R115" i="16" s="1"/>
  <c r="P107" i="9"/>
  <c r="R107" i="9" s="1"/>
  <c r="Y107" i="9"/>
  <c r="AA107" i="9" s="1"/>
  <c r="M107" i="9"/>
  <c r="O107" i="9" s="1"/>
  <c r="V107" i="9"/>
  <c r="X107" i="9" s="1"/>
  <c r="L107" i="9"/>
  <c r="AA93" i="9"/>
  <c r="O93" i="9"/>
  <c r="P94" i="9"/>
  <c r="R94" i="9" s="1"/>
  <c r="V94" i="9"/>
  <c r="X94" i="9" s="1"/>
  <c r="M94" i="9"/>
  <c r="S94" i="9"/>
  <c r="U94" i="9" s="1"/>
  <c r="L94" i="9"/>
  <c r="V130" i="19" l="1"/>
  <c r="X130" i="19" s="1"/>
  <c r="L130" i="19"/>
  <c r="M130" i="19"/>
  <c r="O130" i="19" s="1"/>
  <c r="P130" i="19"/>
  <c r="R130" i="19" s="1"/>
  <c r="Y130" i="19"/>
  <c r="AA130" i="19" s="1"/>
  <c r="S130" i="19"/>
  <c r="U130" i="19" s="1"/>
  <c r="V129" i="19"/>
  <c r="X129" i="19" s="1"/>
  <c r="L129" i="19"/>
  <c r="M129" i="19"/>
  <c r="O129" i="19" s="1"/>
  <c r="P129" i="19"/>
  <c r="R129" i="19" s="1"/>
  <c r="S129" i="19"/>
  <c r="U129" i="19" s="1"/>
  <c r="Y129" i="19"/>
  <c r="AA129" i="19" s="1"/>
  <c r="J117" i="17"/>
  <c r="I118" i="17"/>
  <c r="Y116" i="17"/>
  <c r="AA116" i="17" s="1"/>
  <c r="S116" i="17"/>
  <c r="U116" i="17" s="1"/>
  <c r="M116" i="17"/>
  <c r="O116" i="17" s="1"/>
  <c r="V116" i="17"/>
  <c r="X116" i="17" s="1"/>
  <c r="P116" i="17"/>
  <c r="R116" i="17" s="1"/>
  <c r="L116" i="17"/>
  <c r="V116" i="16"/>
  <c r="X116" i="16" s="1"/>
  <c r="P116" i="16"/>
  <c r="R116" i="16" s="1"/>
  <c r="L116" i="16"/>
  <c r="S116" i="16"/>
  <c r="U116" i="16" s="1"/>
  <c r="M116" i="16"/>
  <c r="O116" i="16" s="1"/>
  <c r="Y116" i="16"/>
  <c r="AA116" i="16" s="1"/>
  <c r="J117" i="16"/>
  <c r="I118" i="16"/>
  <c r="J108" i="9"/>
  <c r="Y108" i="9" s="1"/>
  <c r="AA94" i="9"/>
  <c r="O94" i="9"/>
  <c r="J118" i="17" l="1"/>
  <c r="I119" i="17"/>
  <c r="V117" i="17"/>
  <c r="X117" i="17" s="1"/>
  <c r="P117" i="17"/>
  <c r="R117" i="17" s="1"/>
  <c r="L117" i="17"/>
  <c r="S117" i="17"/>
  <c r="U117" i="17" s="1"/>
  <c r="Y117" i="17"/>
  <c r="AA117" i="17" s="1"/>
  <c r="M117" i="17"/>
  <c r="O117" i="17" s="1"/>
  <c r="I119" i="16"/>
  <c r="J118" i="16"/>
  <c r="Y117" i="16"/>
  <c r="AA117" i="16" s="1"/>
  <c r="S117" i="16"/>
  <c r="U117" i="16" s="1"/>
  <c r="M117" i="16"/>
  <c r="O117" i="16" s="1"/>
  <c r="V117" i="16"/>
  <c r="X117" i="16" s="1"/>
  <c r="P117" i="16"/>
  <c r="R117" i="16" s="1"/>
  <c r="L117" i="16"/>
  <c r="J109" i="9"/>
  <c r="Y109" i="9" s="1"/>
  <c r="L108" i="9"/>
  <c r="V108" i="9"/>
  <c r="X108" i="9" s="1"/>
  <c r="S108" i="9"/>
  <c r="U108" i="9" s="1"/>
  <c r="M108" i="9"/>
  <c r="P108" i="9"/>
  <c r="R108" i="9" s="1"/>
  <c r="J119" i="17" l="1"/>
  <c r="I120" i="17"/>
  <c r="V118" i="17"/>
  <c r="X118" i="17" s="1"/>
  <c r="P118" i="17"/>
  <c r="R118" i="17" s="1"/>
  <c r="L118" i="17"/>
  <c r="Y118" i="17"/>
  <c r="AA118" i="17" s="1"/>
  <c r="M118" i="17"/>
  <c r="O118" i="17" s="1"/>
  <c r="S118" i="17"/>
  <c r="U118" i="17" s="1"/>
  <c r="V118" i="16"/>
  <c r="X118" i="16" s="1"/>
  <c r="P118" i="16"/>
  <c r="R118" i="16" s="1"/>
  <c r="L118" i="16"/>
  <c r="S118" i="16"/>
  <c r="U118" i="16" s="1"/>
  <c r="Y118" i="16"/>
  <c r="AA118" i="16" s="1"/>
  <c r="M118" i="16"/>
  <c r="O118" i="16" s="1"/>
  <c r="J119" i="16"/>
  <c r="I120" i="16"/>
  <c r="O108" i="9"/>
  <c r="AA108" i="9"/>
  <c r="J110" i="9"/>
  <c r="Y110" i="9" s="1"/>
  <c r="P109" i="9"/>
  <c r="R109" i="9" s="1"/>
  <c r="S109" i="9"/>
  <c r="U109" i="9" s="1"/>
  <c r="M109" i="9"/>
  <c r="V109" i="9"/>
  <c r="X109" i="9" s="1"/>
  <c r="L109" i="9"/>
  <c r="J120" i="17" l="1"/>
  <c r="I121" i="17"/>
  <c r="V119" i="17"/>
  <c r="X119" i="17" s="1"/>
  <c r="P119" i="17"/>
  <c r="R119" i="17" s="1"/>
  <c r="L119" i="17"/>
  <c r="Y119" i="17"/>
  <c r="AA119" i="17" s="1"/>
  <c r="M119" i="17"/>
  <c r="O119" i="17" s="1"/>
  <c r="S119" i="17"/>
  <c r="U119" i="17" s="1"/>
  <c r="I121" i="16"/>
  <c r="J120" i="16"/>
  <c r="Y119" i="16"/>
  <c r="AA119" i="16" s="1"/>
  <c r="S119" i="16"/>
  <c r="U119" i="16" s="1"/>
  <c r="M119" i="16"/>
  <c r="O119" i="16" s="1"/>
  <c r="V119" i="16"/>
  <c r="X119" i="16" s="1"/>
  <c r="L119" i="16"/>
  <c r="P119" i="16"/>
  <c r="R119" i="16" s="1"/>
  <c r="J111" i="9"/>
  <c r="Y111" i="9" s="1"/>
  <c r="O109" i="9"/>
  <c r="AA109" i="9"/>
  <c r="L110" i="9"/>
  <c r="S110" i="9"/>
  <c r="U110" i="9" s="1"/>
  <c r="M110" i="9"/>
  <c r="P110" i="9"/>
  <c r="R110" i="9" s="1"/>
  <c r="V110" i="9"/>
  <c r="X110" i="9" s="1"/>
  <c r="I122" i="17" l="1"/>
  <c r="J121" i="17"/>
  <c r="V120" i="17"/>
  <c r="X120" i="17" s="1"/>
  <c r="P120" i="17"/>
  <c r="R120" i="17" s="1"/>
  <c r="L120" i="17"/>
  <c r="Y120" i="17"/>
  <c r="AA120" i="17" s="1"/>
  <c r="M120" i="17"/>
  <c r="O120" i="17" s="1"/>
  <c r="S120" i="17"/>
  <c r="U120" i="17" s="1"/>
  <c r="V120" i="16"/>
  <c r="X120" i="16" s="1"/>
  <c r="P120" i="16"/>
  <c r="R120" i="16" s="1"/>
  <c r="L120" i="16"/>
  <c r="S120" i="16"/>
  <c r="U120" i="16" s="1"/>
  <c r="M120" i="16"/>
  <c r="O120" i="16" s="1"/>
  <c r="Y120" i="16"/>
  <c r="AA120" i="16" s="1"/>
  <c r="J121" i="16"/>
  <c r="I122" i="16"/>
  <c r="J112" i="9"/>
  <c r="Y112" i="9" s="1"/>
  <c r="AA110" i="9"/>
  <c r="O110" i="9"/>
  <c r="L111" i="9"/>
  <c r="V111" i="9"/>
  <c r="X111" i="9" s="1"/>
  <c r="S111" i="9"/>
  <c r="U111" i="9" s="1"/>
  <c r="P111" i="9"/>
  <c r="R111" i="9" s="1"/>
  <c r="M111" i="9"/>
  <c r="Y121" i="17" l="1"/>
  <c r="AA121" i="17" s="1"/>
  <c r="V121" i="17"/>
  <c r="X121" i="17" s="1"/>
  <c r="P121" i="17"/>
  <c r="R121" i="17" s="1"/>
  <c r="L121" i="17"/>
  <c r="M121" i="17"/>
  <c r="O121" i="17" s="1"/>
  <c r="S121" i="17"/>
  <c r="U121" i="17" s="1"/>
  <c r="I123" i="17"/>
  <c r="J123" i="17" s="1"/>
  <c r="J122" i="17"/>
  <c r="I123" i="16"/>
  <c r="J122" i="16"/>
  <c r="Y121" i="16"/>
  <c r="AA121" i="16" s="1"/>
  <c r="S121" i="16"/>
  <c r="U121" i="16" s="1"/>
  <c r="V121" i="16"/>
  <c r="X121" i="16" s="1"/>
  <c r="M121" i="16"/>
  <c r="O121" i="16" s="1"/>
  <c r="P121" i="16"/>
  <c r="R121" i="16" s="1"/>
  <c r="L121" i="16"/>
  <c r="L112" i="9"/>
  <c r="M112" i="9"/>
  <c r="S112" i="9"/>
  <c r="U112" i="9" s="1"/>
  <c r="P112" i="9"/>
  <c r="R112" i="9" s="1"/>
  <c r="V112" i="9"/>
  <c r="X112" i="9" s="1"/>
  <c r="O111" i="9"/>
  <c r="AA111" i="9"/>
  <c r="J113" i="9"/>
  <c r="Y113" i="9" s="1"/>
  <c r="Y122" i="17" l="1"/>
  <c r="AA122" i="17" s="1"/>
  <c r="S122" i="17"/>
  <c r="U122" i="17" s="1"/>
  <c r="M122" i="17"/>
  <c r="O122" i="17" s="1"/>
  <c r="V122" i="17"/>
  <c r="X122" i="17" s="1"/>
  <c r="P122" i="17"/>
  <c r="R122" i="17" s="1"/>
  <c r="L122" i="17"/>
  <c r="I124" i="17"/>
  <c r="V122" i="16"/>
  <c r="X122" i="16" s="1"/>
  <c r="P122" i="16"/>
  <c r="R122" i="16" s="1"/>
  <c r="L122" i="16"/>
  <c r="S122" i="16"/>
  <c r="U122" i="16" s="1"/>
  <c r="M122" i="16"/>
  <c r="O122" i="16" s="1"/>
  <c r="Y122" i="16"/>
  <c r="AA122" i="16" s="1"/>
  <c r="J123" i="16"/>
  <c r="I124" i="16"/>
  <c r="V113" i="9"/>
  <c r="X113" i="9" s="1"/>
  <c r="S113" i="9"/>
  <c r="U113" i="9" s="1"/>
  <c r="M113" i="9"/>
  <c r="L113" i="9"/>
  <c r="P113" i="9"/>
  <c r="R113" i="9" s="1"/>
  <c r="O112" i="9"/>
  <c r="AA112" i="9"/>
  <c r="J114" i="9"/>
  <c r="Y114" i="9" s="1"/>
  <c r="Y123" i="17" l="1"/>
  <c r="AA123" i="17" s="1"/>
  <c r="S123" i="17"/>
  <c r="U123" i="17" s="1"/>
  <c r="M123" i="17"/>
  <c r="O123" i="17" s="1"/>
  <c r="P123" i="17"/>
  <c r="R123" i="17" s="1"/>
  <c r="L123" i="17"/>
  <c r="V123" i="17"/>
  <c r="X123" i="17" s="1"/>
  <c r="I125" i="17"/>
  <c r="J125" i="17" s="1"/>
  <c r="J124" i="17"/>
  <c r="I125" i="16"/>
  <c r="J124" i="16"/>
  <c r="Y123" i="16"/>
  <c r="AA123" i="16" s="1"/>
  <c r="S123" i="16"/>
  <c r="U123" i="16" s="1"/>
  <c r="M123" i="16"/>
  <c r="O123" i="16" s="1"/>
  <c r="V123" i="16"/>
  <c r="X123" i="16" s="1"/>
  <c r="P123" i="16"/>
  <c r="R123" i="16" s="1"/>
  <c r="L123" i="16"/>
  <c r="J115" i="9"/>
  <c r="Y115" i="9" s="1"/>
  <c r="V114" i="9"/>
  <c r="X114" i="9" s="1"/>
  <c r="M114" i="9"/>
  <c r="L114" i="9"/>
  <c r="S114" i="9"/>
  <c r="U114" i="9" s="1"/>
  <c r="P114" i="9"/>
  <c r="R114" i="9" s="1"/>
  <c r="AA113" i="9"/>
  <c r="O113" i="9"/>
  <c r="Y124" i="17" l="1"/>
  <c r="AA124" i="17" s="1"/>
  <c r="S124" i="17"/>
  <c r="U124" i="17" s="1"/>
  <c r="M124" i="17"/>
  <c r="O124" i="17" s="1"/>
  <c r="V124" i="17"/>
  <c r="X124" i="17" s="1"/>
  <c r="P124" i="17"/>
  <c r="R124" i="17" s="1"/>
  <c r="L124" i="17"/>
  <c r="I126" i="17"/>
  <c r="V124" i="16"/>
  <c r="X124" i="16" s="1"/>
  <c r="P124" i="16"/>
  <c r="R124" i="16" s="1"/>
  <c r="L124" i="16"/>
  <c r="S124" i="16"/>
  <c r="U124" i="16" s="1"/>
  <c r="Y124" i="16"/>
  <c r="AA124" i="16" s="1"/>
  <c r="M124" i="16"/>
  <c r="O124" i="16" s="1"/>
  <c r="J125" i="16"/>
  <c r="I126" i="16"/>
  <c r="O114" i="9"/>
  <c r="AA114" i="9"/>
  <c r="V115" i="9"/>
  <c r="X115" i="9" s="1"/>
  <c r="M115" i="9"/>
  <c r="S115" i="9"/>
  <c r="U115" i="9" s="1"/>
  <c r="P115" i="9"/>
  <c r="R115" i="9" s="1"/>
  <c r="L115" i="9"/>
  <c r="J116" i="9"/>
  <c r="Y116" i="9" s="1"/>
  <c r="Y125" i="17" l="1"/>
  <c r="AA125" i="17" s="1"/>
  <c r="S125" i="17"/>
  <c r="U125" i="17" s="1"/>
  <c r="M125" i="17"/>
  <c r="O125" i="17" s="1"/>
  <c r="P125" i="17"/>
  <c r="R125" i="17" s="1"/>
  <c r="L125" i="17"/>
  <c r="V125" i="17"/>
  <c r="X125" i="17" s="1"/>
  <c r="I127" i="17"/>
  <c r="J127" i="17" s="1"/>
  <c r="J126" i="17"/>
  <c r="I127" i="16"/>
  <c r="J126" i="16"/>
  <c r="Y125" i="16"/>
  <c r="AA125" i="16" s="1"/>
  <c r="S125" i="16"/>
  <c r="U125" i="16" s="1"/>
  <c r="M125" i="16"/>
  <c r="O125" i="16" s="1"/>
  <c r="V125" i="16"/>
  <c r="X125" i="16" s="1"/>
  <c r="L125" i="16"/>
  <c r="P125" i="16"/>
  <c r="R125" i="16" s="1"/>
  <c r="S116" i="9"/>
  <c r="U116" i="9" s="1"/>
  <c r="L116" i="9"/>
  <c r="V116" i="9"/>
  <c r="X116" i="9" s="1"/>
  <c r="P116" i="9"/>
  <c r="R116" i="9" s="1"/>
  <c r="M116" i="9"/>
  <c r="O115" i="9"/>
  <c r="AA115" i="9"/>
  <c r="J117" i="9"/>
  <c r="Y117" i="9" s="1"/>
  <c r="Y126" i="17" l="1"/>
  <c r="AA126" i="17" s="1"/>
  <c r="S126" i="17"/>
  <c r="U126" i="17" s="1"/>
  <c r="M126" i="17"/>
  <c r="O126" i="17" s="1"/>
  <c r="V126" i="17"/>
  <c r="X126" i="17" s="1"/>
  <c r="P126" i="17"/>
  <c r="R126" i="17" s="1"/>
  <c r="L126" i="17"/>
  <c r="I128" i="17"/>
  <c r="V126" i="16"/>
  <c r="X126" i="16" s="1"/>
  <c r="P126" i="16"/>
  <c r="R126" i="16" s="1"/>
  <c r="L126" i="16"/>
  <c r="S126" i="16"/>
  <c r="U126" i="16" s="1"/>
  <c r="M126" i="16"/>
  <c r="O126" i="16" s="1"/>
  <c r="Y126" i="16"/>
  <c r="AA126" i="16" s="1"/>
  <c r="J127" i="16"/>
  <c r="I128" i="16"/>
  <c r="Y118" i="9"/>
  <c r="I119" i="9"/>
  <c r="J119" i="9" s="1"/>
  <c r="M117" i="9"/>
  <c r="V117" i="9"/>
  <c r="X117" i="9" s="1"/>
  <c r="L117" i="9"/>
  <c r="S117" i="9"/>
  <c r="U117" i="9" s="1"/>
  <c r="P117" i="9"/>
  <c r="R117" i="9" s="1"/>
  <c r="L118" i="9"/>
  <c r="P118" i="9"/>
  <c r="R118" i="9" s="1"/>
  <c r="V118" i="9"/>
  <c r="X118" i="9" s="1"/>
  <c r="M118" i="9"/>
  <c r="S118" i="9"/>
  <c r="U118" i="9" s="1"/>
  <c r="AA116" i="9"/>
  <c r="O116" i="9"/>
  <c r="Y127" i="17" l="1"/>
  <c r="AA127" i="17" s="1"/>
  <c r="S127" i="17"/>
  <c r="U127" i="17" s="1"/>
  <c r="M127" i="17"/>
  <c r="O127" i="17" s="1"/>
  <c r="P127" i="17"/>
  <c r="R127" i="17" s="1"/>
  <c r="L127" i="17"/>
  <c r="V127" i="17"/>
  <c r="X127" i="17" s="1"/>
  <c r="I129" i="17"/>
  <c r="J129" i="17" s="1"/>
  <c r="J128" i="17"/>
  <c r="I129" i="16"/>
  <c r="J128" i="16"/>
  <c r="Y127" i="16"/>
  <c r="AA127" i="16" s="1"/>
  <c r="S127" i="16"/>
  <c r="U127" i="16" s="1"/>
  <c r="M127" i="16"/>
  <c r="O127" i="16" s="1"/>
  <c r="V127" i="16"/>
  <c r="X127" i="16" s="1"/>
  <c r="P127" i="16"/>
  <c r="R127" i="16" s="1"/>
  <c r="L127" i="16"/>
  <c r="I120" i="9"/>
  <c r="J120" i="9" s="1"/>
  <c r="AA118" i="9"/>
  <c r="O118" i="9"/>
  <c r="AA117" i="9"/>
  <c r="O117" i="9"/>
  <c r="Y128" i="17" l="1"/>
  <c r="AA128" i="17" s="1"/>
  <c r="S128" i="17"/>
  <c r="U128" i="17" s="1"/>
  <c r="M128" i="17"/>
  <c r="O128" i="17" s="1"/>
  <c r="V128" i="17"/>
  <c r="X128" i="17" s="1"/>
  <c r="P128" i="17"/>
  <c r="R128" i="17" s="1"/>
  <c r="L128" i="17"/>
  <c r="I130" i="17"/>
  <c r="J130" i="17" s="1"/>
  <c r="V128" i="16"/>
  <c r="X128" i="16" s="1"/>
  <c r="P128" i="16"/>
  <c r="R128" i="16" s="1"/>
  <c r="L128" i="16"/>
  <c r="S128" i="16"/>
  <c r="U128" i="16" s="1"/>
  <c r="Y128" i="16"/>
  <c r="AA128" i="16" s="1"/>
  <c r="M128" i="16"/>
  <c r="O128" i="16" s="1"/>
  <c r="J129" i="16"/>
  <c r="I130" i="16"/>
  <c r="J130" i="16" s="1"/>
  <c r="I121" i="9"/>
  <c r="J121" i="9" s="1"/>
  <c r="Y129" i="17" l="1"/>
  <c r="AA129" i="17" s="1"/>
  <c r="S129" i="17"/>
  <c r="U129" i="17" s="1"/>
  <c r="M129" i="17"/>
  <c r="O129" i="17" s="1"/>
  <c r="P129" i="17"/>
  <c r="R129" i="17" s="1"/>
  <c r="L129" i="17"/>
  <c r="V129" i="17"/>
  <c r="X129" i="17" s="1"/>
  <c r="V130" i="17"/>
  <c r="X130" i="17" s="1"/>
  <c r="P130" i="17"/>
  <c r="R130" i="17" s="1"/>
  <c r="L130" i="17"/>
  <c r="Y130" i="17"/>
  <c r="AA130" i="17" s="1"/>
  <c r="M130" i="17"/>
  <c r="O130" i="17" s="1"/>
  <c r="S130" i="17"/>
  <c r="U130" i="17" s="1"/>
  <c r="V130" i="16"/>
  <c r="X130" i="16" s="1"/>
  <c r="P130" i="16"/>
  <c r="R130" i="16" s="1"/>
  <c r="L130" i="16"/>
  <c r="S130" i="16"/>
  <c r="U130" i="16" s="1"/>
  <c r="M130" i="16"/>
  <c r="O130" i="16" s="1"/>
  <c r="Y130" i="16"/>
  <c r="AA130" i="16" s="1"/>
  <c r="Y129" i="16"/>
  <c r="AA129" i="16" s="1"/>
  <c r="S129" i="16"/>
  <c r="U129" i="16" s="1"/>
  <c r="M129" i="16"/>
  <c r="O129" i="16" s="1"/>
  <c r="V129" i="16"/>
  <c r="X129" i="16" s="1"/>
  <c r="L129" i="16"/>
  <c r="P129" i="16"/>
  <c r="R129" i="16" s="1"/>
  <c r="M120" i="9"/>
  <c r="O120" i="9" s="1"/>
  <c r="Y120" i="9"/>
  <c r="AA120" i="9" s="1"/>
  <c r="P120" i="9"/>
  <c r="R120" i="9" s="1"/>
  <c r="S120" i="9"/>
  <c r="U120" i="9" s="1"/>
  <c r="L120" i="9"/>
  <c r="V120" i="9"/>
  <c r="X120" i="9" s="1"/>
  <c r="I122" i="9"/>
  <c r="J122" i="9" s="1"/>
  <c r="M121" i="9" l="1"/>
  <c r="O121" i="9" s="1"/>
  <c r="Y121" i="9"/>
  <c r="AA121" i="9" s="1"/>
  <c r="P121" i="9"/>
  <c r="R121" i="9" s="1"/>
  <c r="S121" i="9"/>
  <c r="U121" i="9" s="1"/>
  <c r="L121" i="9"/>
  <c r="V121" i="9"/>
  <c r="X121" i="9" s="1"/>
  <c r="I123" i="9"/>
  <c r="J123" i="9" s="1"/>
  <c r="I124" i="9" l="1"/>
  <c r="J124" i="9" s="1"/>
  <c r="L122" i="9"/>
  <c r="V122" i="9"/>
  <c r="X122" i="9" s="1"/>
  <c r="M122" i="9"/>
  <c r="O122" i="9" s="1"/>
  <c r="P122" i="9"/>
  <c r="R122" i="9" s="1"/>
  <c r="S122" i="9"/>
  <c r="U122" i="9" s="1"/>
  <c r="Y122" i="9"/>
  <c r="AA122" i="9" s="1"/>
  <c r="L123" i="9" l="1"/>
  <c r="V123" i="9"/>
  <c r="X123" i="9" s="1"/>
  <c r="M123" i="9"/>
  <c r="O123" i="9" s="1"/>
  <c r="P123" i="9"/>
  <c r="R123" i="9" s="1"/>
  <c r="S123" i="9"/>
  <c r="U123" i="9" s="1"/>
  <c r="Y123" i="9"/>
  <c r="AA123" i="9" s="1"/>
  <c r="I125" i="9"/>
  <c r="J125" i="9" s="1"/>
  <c r="M124" i="9" l="1"/>
  <c r="O124" i="9" s="1"/>
  <c r="Y124" i="9"/>
  <c r="AA124" i="9" s="1"/>
  <c r="P124" i="9"/>
  <c r="R124" i="9" s="1"/>
  <c r="S124" i="9"/>
  <c r="U124" i="9" s="1"/>
  <c r="L124" i="9"/>
  <c r="V124" i="9"/>
  <c r="X124" i="9" s="1"/>
  <c r="I126" i="9"/>
  <c r="J126" i="9" s="1"/>
  <c r="M125" i="9" l="1"/>
  <c r="O125" i="9" s="1"/>
  <c r="Y125" i="9"/>
  <c r="AA125" i="9" s="1"/>
  <c r="P125" i="9"/>
  <c r="R125" i="9" s="1"/>
  <c r="S125" i="9"/>
  <c r="U125" i="9" s="1"/>
  <c r="L125" i="9"/>
  <c r="V125" i="9"/>
  <c r="X125" i="9" s="1"/>
  <c r="I127" i="9"/>
  <c r="J127" i="9" s="1"/>
  <c r="I128" i="9" l="1"/>
  <c r="J128" i="9" s="1"/>
  <c r="L126" i="9"/>
  <c r="V126" i="9"/>
  <c r="X126" i="9" s="1"/>
  <c r="Y126" i="9"/>
  <c r="AA126" i="9" s="1"/>
  <c r="P126" i="9"/>
  <c r="R126" i="9" s="1"/>
  <c r="M126" i="9"/>
  <c r="O126" i="9" s="1"/>
  <c r="S126" i="9"/>
  <c r="U126" i="9" s="1"/>
  <c r="L127" i="9" l="1"/>
  <c r="V127" i="9"/>
  <c r="X127" i="9" s="1"/>
  <c r="Y127" i="9"/>
  <c r="AA127" i="9" s="1"/>
  <c r="P127" i="9"/>
  <c r="R127" i="9" s="1"/>
  <c r="M127" i="9"/>
  <c r="O127" i="9" s="1"/>
  <c r="S127" i="9"/>
  <c r="U127" i="9" s="1"/>
  <c r="I129" i="9"/>
  <c r="J129" i="9" s="1"/>
  <c r="I130" i="9" l="1"/>
  <c r="J130" i="9" s="1"/>
  <c r="L128" i="9"/>
  <c r="V128" i="9"/>
  <c r="X128" i="9" s="1"/>
  <c r="S128" i="9"/>
  <c r="U128" i="9" s="1"/>
  <c r="P128" i="9"/>
  <c r="R128" i="9" s="1"/>
  <c r="M128" i="9"/>
  <c r="O128" i="9" s="1"/>
  <c r="Y128" i="9"/>
  <c r="AA128" i="9" s="1"/>
  <c r="L129" i="9" l="1"/>
  <c r="V129" i="9"/>
  <c r="X129" i="9" s="1"/>
  <c r="S129" i="9"/>
  <c r="U129" i="9" s="1"/>
  <c r="P129" i="9"/>
  <c r="R129" i="9" s="1"/>
  <c r="M129" i="9"/>
  <c r="O129" i="9" s="1"/>
  <c r="Y129" i="9"/>
  <c r="AA129" i="9" s="1"/>
  <c r="M130" i="9"/>
  <c r="O130" i="9" s="1"/>
  <c r="Y130" i="9"/>
  <c r="AA130" i="9" s="1"/>
  <c r="P130" i="9"/>
  <c r="R130" i="9" s="1"/>
  <c r="S130" i="9"/>
  <c r="U130" i="9" s="1"/>
  <c r="L130" i="9"/>
  <c r="V130" i="9"/>
  <c r="X130" i="9" s="1"/>
  <c r="S119" i="9" l="1"/>
  <c r="U119" i="9" s="1"/>
  <c r="L119" i="9"/>
  <c r="Y119" i="9"/>
  <c r="AA119" i="9" s="1"/>
  <c r="M119" i="9"/>
  <c r="O119" i="9" s="1"/>
  <c r="V119" i="9"/>
  <c r="X119" i="9" s="1"/>
  <c r="P119" i="9"/>
  <c r="R119" i="9" s="1"/>
  <c r="AA12" i="15" l="1"/>
</calcChain>
</file>

<file path=xl/sharedStrings.xml><?xml version="1.0" encoding="utf-8"?>
<sst xmlns="http://schemas.openxmlformats.org/spreadsheetml/2006/main" count="479" uniqueCount="198">
  <si>
    <t>SOMA</t>
  </si>
  <si>
    <t>CÁLCULO DE PARCELAS RETROATIVAS - ORIENTAÇÃO PARA ACORDO JUDICIAL</t>
  </si>
  <si>
    <t>Advocacia Geral da União - Procuradoria Geral Federal</t>
  </si>
  <si>
    <t>OBS: SEM CORREÇÃO E SEM JUROS</t>
  </si>
  <si>
    <t>D.I.B.</t>
  </si>
  <si>
    <t>01/01/2010 R$</t>
  </si>
  <si>
    <t>01/02/2010 R$</t>
  </si>
  <si>
    <t>01/03/2010 R$</t>
  </si>
  <si>
    <t>01/04/2010 R$</t>
  </si>
  <si>
    <t>01/05/2010 R$</t>
  </si>
  <si>
    <t>01/06/2010 R$</t>
  </si>
  <si>
    <t>01/07/2010 R$</t>
  </si>
  <si>
    <t>01/08/2010 R$</t>
  </si>
  <si>
    <t>01/09/2010 R$</t>
  </si>
  <si>
    <t>01/10/2010 R$</t>
  </si>
  <si>
    <t>01/11/2010 R$</t>
  </si>
  <si>
    <t>01/12/2010 R$</t>
  </si>
  <si>
    <t>01/01/2011 R$</t>
  </si>
  <si>
    <t>01/02/2011 R$</t>
  </si>
  <si>
    <t>01/03/2011 R$</t>
  </si>
  <si>
    <t>01/04/2011 R$</t>
  </si>
  <si>
    <t>01/05/2011 R$</t>
  </si>
  <si>
    <t>01/06/2011 R$</t>
  </si>
  <si>
    <t>01/07/2011 R$</t>
  </si>
  <si>
    <t>01/08/2011 R$</t>
  </si>
  <si>
    <t>01/09/2011 R$</t>
  </si>
  <si>
    <t>01/10/2011 R$</t>
  </si>
  <si>
    <t>01/11/2011 R$</t>
  </si>
  <si>
    <t>01/12/2011 R$</t>
  </si>
  <si>
    <t>01/01/2012 R$</t>
  </si>
  <si>
    <t>01/02/2012 R$</t>
  </si>
  <si>
    <t>01/03/2012 R$</t>
  </si>
  <si>
    <t>01/04/2012 R$</t>
  </si>
  <si>
    <t>01/05/2012 R$</t>
  </si>
  <si>
    <t>01/06/2012 R$</t>
  </si>
  <si>
    <t>01/07/2012 R$</t>
  </si>
  <si>
    <t>Valor</t>
  </si>
  <si>
    <t>Indice</t>
  </si>
  <si>
    <t xml:space="preserve">Exerc. ant. </t>
  </si>
  <si>
    <t>Soma 90%</t>
  </si>
  <si>
    <t>SOMA EXERCÍCIO ATUAL EM:</t>
  </si>
  <si>
    <t>L O A S</t>
  </si>
  <si>
    <t>Nº Parcelas</t>
  </si>
  <si>
    <t>Valor Corr.</t>
  </si>
  <si>
    <t>Juros</t>
  </si>
  <si>
    <t>Valor Juros</t>
  </si>
  <si>
    <t>Soma 80%</t>
  </si>
  <si>
    <t>Soma 70%</t>
  </si>
  <si>
    <t>Soma 60%</t>
  </si>
  <si>
    <t>01/08/2012 R$</t>
  </si>
  <si>
    <t>01/09/2012 R$</t>
  </si>
  <si>
    <t>01/10/2012 R$</t>
  </si>
  <si>
    <t>01/11/2012 R$</t>
  </si>
  <si>
    <t>01/12/2012 R$</t>
  </si>
  <si>
    <t>01/01/2013 R$</t>
  </si>
  <si>
    <t>Soma 50%</t>
  </si>
  <si>
    <t>01/02/2013 R$</t>
  </si>
  <si>
    <t>01/03/2013 R$</t>
  </si>
  <si>
    <t>01/04/2013 R$</t>
  </si>
  <si>
    <t>01/05/2013 R$</t>
  </si>
  <si>
    <t>01/06/2013 R$</t>
  </si>
  <si>
    <t>01/07/2013 R$</t>
  </si>
  <si>
    <t>01/08/2013 R$</t>
  </si>
  <si>
    <t>Exerc atual</t>
  </si>
  <si>
    <t>01/09/2013 R$</t>
  </si>
  <si>
    <t>01/10/2013 R$</t>
  </si>
  <si>
    <t>01/11/2013 R$</t>
  </si>
  <si>
    <t>01/12/2013 R$</t>
  </si>
  <si>
    <t>S A L Á R I O   M A T E R N I D A D E</t>
  </si>
  <si>
    <t>TOTAL 100%</t>
  </si>
  <si>
    <t>13º 4/12</t>
  </si>
  <si>
    <t>01/01/2014 R$</t>
  </si>
  <si>
    <t>01/02/2014 R$</t>
  </si>
  <si>
    <t>01/03/2014 R$</t>
  </si>
  <si>
    <t>01/04/2014 R$</t>
  </si>
  <si>
    <t>01/05/2014 R$</t>
  </si>
  <si>
    <t>01/06/2014 R$</t>
  </si>
  <si>
    <t>01/07/2014 R$</t>
  </si>
  <si>
    <t>01/08/2014 R$</t>
  </si>
  <si>
    <t>01/09/2014 R$</t>
  </si>
  <si>
    <t>01/10/2014 R$</t>
  </si>
  <si>
    <t>01/11/2014 R$</t>
  </si>
  <si>
    <t>Exerc Atual</t>
  </si>
  <si>
    <t>01/12/2014 R$</t>
  </si>
  <si>
    <t>01/01/2015 R$</t>
  </si>
  <si>
    <t>Obs: D.I.P. (Data Início Pgto-Adm): SEM PAGAMENTO ADM.</t>
  </si>
  <si>
    <t>01/02/2015 R$</t>
  </si>
  <si>
    <t>01/03/2015 R$</t>
  </si>
  <si>
    <t>01/04/2015 R$</t>
  </si>
  <si>
    <t>01/05/2015 R$</t>
  </si>
  <si>
    <t>01/06/2015 R$</t>
  </si>
  <si>
    <t>01/07/2015 R$</t>
  </si>
  <si>
    <t>01/08/2015 R$</t>
  </si>
  <si>
    <t>01/09/2015 R$</t>
  </si>
  <si>
    <t>01/10/2015 R$</t>
  </si>
  <si>
    <t>01/11/2015 R$</t>
  </si>
  <si>
    <t>01/12/2015 R$</t>
  </si>
  <si>
    <t>01/01/2016 R$</t>
  </si>
  <si>
    <t>01/02/2016 R$</t>
  </si>
  <si>
    <t>01/03/2016 R$</t>
  </si>
  <si>
    <t>ATUALIZADO ATÉ COMPETÊNCIA:</t>
  </si>
  <si>
    <t>Obs: D.I.P. (Data Início Pgto-Adm) em:</t>
  </si>
  <si>
    <t>01/04/2016 R$</t>
  </si>
  <si>
    <t>01/05/2016 R$</t>
  </si>
  <si>
    <t>01/06/2016 R$</t>
  </si>
  <si>
    <t>01/07/2016 R$</t>
  </si>
  <si>
    <t>01/08/2016 R$</t>
  </si>
  <si>
    <t>01/09/2016 R$</t>
  </si>
  <si>
    <t>01/10/2016 R$</t>
  </si>
  <si>
    <t>01/11/2016 R$</t>
  </si>
  <si>
    <t>01/12/2016 R$</t>
  </si>
  <si>
    <t>01/01/2017 R$</t>
  </si>
  <si>
    <t>01/02/2017 R$</t>
  </si>
  <si>
    <t>01/03/2017 R$</t>
  </si>
  <si>
    <t>01/04/2017 R$</t>
  </si>
  <si>
    <t>01/05/2017 R$</t>
  </si>
  <si>
    <t>01/06/2017 R$</t>
  </si>
  <si>
    <t>01/07/2017 R$</t>
  </si>
  <si>
    <t>01/08/2017 R$</t>
  </si>
  <si>
    <t>01/09/2017 R$</t>
  </si>
  <si>
    <t>01/10/2017 R$</t>
  </si>
  <si>
    <t>01/11/2017 R$</t>
  </si>
  <si>
    <t>100% SEM  13º</t>
  </si>
  <si>
    <t>C/ 13º</t>
  </si>
  <si>
    <t xml:space="preserve">C/ 13º </t>
  </si>
  <si>
    <t>01/12/2017 R$</t>
  </si>
  <si>
    <t>01/01/2018 R$</t>
  </si>
  <si>
    <t>01/02/2018 R$</t>
  </si>
  <si>
    <t>01/03/2018 R$</t>
  </si>
  <si>
    <t>01/04/2018 R$</t>
  </si>
  <si>
    <t>01/05/2018 R$</t>
  </si>
  <si>
    <t>Exer  atual</t>
  </si>
  <si>
    <t xml:space="preserve">Exerc ant. </t>
  </si>
  <si>
    <t>Soma 95%</t>
  </si>
  <si>
    <t>01/06/2018 R$</t>
  </si>
  <si>
    <t>01/07/2018 R$</t>
  </si>
  <si>
    <t>01/08/2018 R$</t>
  </si>
  <si>
    <t>01/09/2018 R$</t>
  </si>
  <si>
    <t>01/10/2018 R$</t>
  </si>
  <si>
    <t>01/11/2018 R$</t>
  </si>
  <si>
    <t>01/12/2018 R$</t>
  </si>
  <si>
    <t>01/01/2019 R$</t>
  </si>
  <si>
    <t>01/02/2019 R$</t>
  </si>
  <si>
    <t>01/03/2019 R$</t>
  </si>
  <si>
    <t>01/04/2019 R$</t>
  </si>
  <si>
    <t>01/05/2019 R$</t>
  </si>
  <si>
    <t>I P C A - E após 03/2015</t>
  </si>
  <si>
    <t>01/06/2019 R$</t>
  </si>
  <si>
    <t>01/07/2019 R$</t>
  </si>
  <si>
    <t>01/08/2019 R$</t>
  </si>
  <si>
    <t>01/09/2019 R$</t>
  </si>
  <si>
    <t>jrs</t>
  </si>
  <si>
    <t>01/10/2019 R$</t>
  </si>
  <si>
    <t>01/11/2019 R$</t>
  </si>
  <si>
    <t>01/12/2019 R$</t>
  </si>
  <si>
    <t>TOTAL 100% (TETO)</t>
  </si>
  <si>
    <t>ATUALIZADO ATÉ:</t>
  </si>
  <si>
    <t xml:space="preserve">Soma </t>
  </si>
  <si>
    <t>SOMA TOTAL</t>
  </si>
  <si>
    <t>TOTAL SEM LIMITE</t>
  </si>
  <si>
    <t>Com 13º Integral 1º ano-Sem teto</t>
  </si>
  <si>
    <t>100% c/13º prop(teto)</t>
  </si>
  <si>
    <t>01/01/2020 R$</t>
  </si>
  <si>
    <t>LIMITE DE ALÇADA DO JEF (TETO):</t>
  </si>
  <si>
    <t>Jrs</t>
  </si>
  <si>
    <t>Vr jrs</t>
  </si>
  <si>
    <t>Exerc ant</t>
  </si>
  <si>
    <t>ORTN/OTN/BTN até 02/91 + INPC até 12/92 + IRSM até 02/94 + URV até 06/94 + IPCR até 06/95 + INPC até 04/96 + IGPDI até 09/2006 + INPC + TR + IPCA-E após 03/2015.</t>
  </si>
  <si>
    <r>
      <t xml:space="preserve">OBS: CORREÇÃO INPC+TR + IPCAE após 03/2015 - </t>
    </r>
    <r>
      <rPr>
        <b/>
        <u/>
        <sz val="9"/>
        <color indexed="10"/>
        <rFont val="Arial"/>
        <family val="2"/>
      </rPr>
      <t>S/ JUROS</t>
    </r>
  </si>
  <si>
    <r>
      <t xml:space="preserve">OBS: CORREÇÃO IPCA-E após 03/2015 - </t>
    </r>
    <r>
      <rPr>
        <b/>
        <u/>
        <sz val="9"/>
        <color indexed="10"/>
        <rFont val="Arial"/>
        <family val="2"/>
      </rPr>
      <t>S/ JUROS</t>
    </r>
  </si>
  <si>
    <t>SOMA EXERC. ANTERIOR. EM:</t>
  </si>
  <si>
    <t>01/02/2020 R$</t>
  </si>
  <si>
    <t>13º Integral-1º ano</t>
  </si>
  <si>
    <t>01/03/2020 R$</t>
  </si>
  <si>
    <t>Procuradoria Federal Especializada-INSS -Setor de Cálculos e Pagamentos Judiciais-INSS</t>
  </si>
  <si>
    <t>01/04/2020 R$</t>
  </si>
  <si>
    <t>01/05/2020 R$</t>
  </si>
  <si>
    <t>01/06/2020 R$</t>
  </si>
  <si>
    <t>01/07/2020 R$</t>
  </si>
  <si>
    <t>01/08/2020 R$</t>
  </si>
  <si>
    <t>01/09/2020 R$</t>
  </si>
  <si>
    <t>01/10/2020 R$</t>
  </si>
  <si>
    <t>01/11/2020 R$</t>
  </si>
  <si>
    <t xml:space="preserve">OBS: CORREÇÃO IPCA-E após 03/2015 - </t>
  </si>
  <si>
    <t xml:space="preserve">S E G U R O  -  D E F E S O </t>
  </si>
  <si>
    <t>IPCA-E após 03/2015.</t>
  </si>
  <si>
    <t>01/12/2020 R$</t>
  </si>
  <si>
    <t>Sem juros</t>
  </si>
  <si>
    <t>01/01/2021 R$</t>
  </si>
  <si>
    <t>01/02/2021 R$</t>
  </si>
  <si>
    <t>CITAÇÃO:</t>
  </si>
  <si>
    <r>
      <t xml:space="preserve">OBS: CORREÇÃO INPC+TR + IPCAE após 03/2015 - </t>
    </r>
    <r>
      <rPr>
        <b/>
        <u/>
        <sz val="9"/>
        <color indexed="10"/>
        <rFont val="Arial"/>
        <family val="2"/>
      </rPr>
      <t>c/ JUROS:</t>
    </r>
  </si>
  <si>
    <t>BPC / LOAS</t>
  </si>
  <si>
    <r>
      <t xml:space="preserve">OBS: CORREÇÃO INPC+TR + IPCAE após 03/2015 - </t>
    </r>
    <r>
      <rPr>
        <b/>
        <u/>
        <sz val="9"/>
        <color indexed="10"/>
        <rFont val="Arial"/>
        <family val="2"/>
      </rPr>
      <t>c/ JUROS</t>
    </r>
  </si>
  <si>
    <t>01/03/2021 R$</t>
  </si>
  <si>
    <t>01/04/2021 R$</t>
  </si>
  <si>
    <r>
      <t>100%</t>
    </r>
    <r>
      <rPr>
        <b/>
        <sz val="7.5"/>
        <color rgb="FF00B0F0"/>
        <rFont val="Catriel"/>
      </rPr>
      <t xml:space="preserve"> </t>
    </r>
    <r>
      <rPr>
        <b/>
        <sz val="7.5"/>
        <color theme="3" tint="0.39997558519241921"/>
        <rFont val="Catriel"/>
      </rPr>
      <t>SEM  13º</t>
    </r>
  </si>
  <si>
    <t>01/05/2021 R$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</si>
</sst>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8" formatCode="&quot;R$&quot;#,##0.00;[Red]\-&quot;R$&quot;#,##0.00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mm/yyyy"/>
    <numFmt numFmtId="167" formatCode="0.000000000"/>
    <numFmt numFmtId="168" formatCode="_(* #,##0.0000000_);_(* \(#,##0.0000000\);_(* &quot;-&quot;??_);_(@_)"/>
    <numFmt numFmtId="169" formatCode="_(* #,##0.000000_);_(* \(#,##0.000000\);_(* &quot;-&quot;??_);_(@_)"/>
    <numFmt numFmtId="170" formatCode="_(* #,##0.00000_);_(* \(#,##0.00000\);_(* &quot;-&quot;??_);_(@_)"/>
    <numFmt numFmtId="171" formatCode="_(* #,##0.0000_);_(* \(#,##0.0000\);_(* &quot;-&quot;??_);_(@_)"/>
    <numFmt numFmtId="172" formatCode="0.0%"/>
    <numFmt numFmtId="173" formatCode="0.00000%"/>
  </numFmts>
  <fonts count="57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10"/>
      <name val="Aparajita"/>
      <family val="2"/>
    </font>
    <font>
      <sz val="10"/>
      <color indexed="8"/>
      <name val="Arial"/>
      <family val="2"/>
    </font>
    <font>
      <b/>
      <sz val="8"/>
      <name val="Courier New"/>
      <family val="3"/>
    </font>
    <font>
      <b/>
      <sz val="7.5"/>
      <name val="Catriel"/>
    </font>
    <font>
      <sz val="6"/>
      <name val="Eras Light ITC"/>
      <family val="2"/>
    </font>
    <font>
      <b/>
      <sz val="6"/>
      <name val="Eras Light ITC"/>
      <family val="2"/>
    </font>
    <font>
      <b/>
      <sz val="6"/>
      <color indexed="10"/>
      <name val="Eras Light ITC"/>
      <family val="2"/>
    </font>
    <font>
      <sz val="9"/>
      <color indexed="10"/>
      <name val="Arial"/>
      <family val="2"/>
    </font>
    <font>
      <sz val="6"/>
      <color indexed="10"/>
      <name val="Eras Light ITC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6"/>
      <color indexed="8"/>
      <name val="Eras Light ITC"/>
      <family val="2"/>
    </font>
    <font>
      <sz val="6"/>
      <color indexed="8"/>
      <name val="Catriel"/>
    </font>
    <font>
      <sz val="6"/>
      <name val="Catriel"/>
    </font>
    <font>
      <sz val="7"/>
      <name val="Catriel"/>
    </font>
    <font>
      <b/>
      <sz val="6"/>
      <name val="Catriel"/>
    </font>
    <font>
      <b/>
      <u/>
      <sz val="9"/>
      <color indexed="10"/>
      <name val="Arial"/>
      <family val="2"/>
    </font>
    <font>
      <b/>
      <sz val="7"/>
      <name val="Catriel"/>
    </font>
    <font>
      <sz val="8"/>
      <color rgb="FF000000"/>
      <name val="Arial Narrow"/>
      <family val="2"/>
    </font>
    <font>
      <sz val="9"/>
      <color rgb="FF000000"/>
      <name val="Arial"/>
      <family val="2"/>
    </font>
    <font>
      <sz val="6"/>
      <color rgb="FF000000"/>
      <name val="Catriel"/>
    </font>
    <font>
      <strike/>
      <sz val="6"/>
      <color theme="1" tint="0.499984740745262"/>
      <name val="Catriel"/>
    </font>
    <font>
      <sz val="10"/>
      <color rgb="FFC00000"/>
      <name val="Aparajita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6"/>
      <color rgb="FFFF0000"/>
      <name val="Eras Light ITC"/>
      <family val="2"/>
    </font>
    <font>
      <b/>
      <sz val="9"/>
      <color rgb="FFC00000"/>
      <name val="Arial"/>
      <family val="2"/>
    </font>
    <font>
      <b/>
      <sz val="8"/>
      <color theme="1"/>
      <name val="Courier New"/>
      <family val="3"/>
    </font>
    <font>
      <sz val="6"/>
      <color theme="1"/>
      <name val="Catriel"/>
    </font>
    <font>
      <b/>
      <sz val="7"/>
      <name val="Courier New"/>
      <family val="3"/>
    </font>
    <font>
      <b/>
      <sz val="11"/>
      <color rgb="FFFF0000"/>
      <name val="Arial"/>
      <family val="2"/>
    </font>
    <font>
      <b/>
      <sz val="11"/>
      <color theme="2"/>
      <name val="Arial"/>
      <family val="2"/>
    </font>
    <font>
      <b/>
      <sz val="6"/>
      <color indexed="8"/>
      <name val="Catriel"/>
    </font>
    <font>
      <b/>
      <sz val="6"/>
      <color rgb="FFFF0000"/>
      <name val="Catriel"/>
    </font>
    <font>
      <b/>
      <sz val="6"/>
      <color theme="3" tint="0.59999389629810485"/>
      <name val="Catriel"/>
    </font>
    <font>
      <b/>
      <sz val="6"/>
      <name val="Courier New"/>
      <family val="3"/>
    </font>
    <font>
      <b/>
      <sz val="7.5"/>
      <color rgb="FFFF0000"/>
      <name val="Catriel"/>
    </font>
    <font>
      <strike/>
      <sz val="6"/>
      <name val="Catriel"/>
    </font>
    <font>
      <strike/>
      <sz val="6"/>
      <color theme="1"/>
      <name val="Catriel"/>
    </font>
    <font>
      <sz val="9"/>
      <color rgb="FFFF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7.5"/>
      <color theme="3" tint="0.39997558519241921"/>
      <name val="Catriel"/>
    </font>
    <font>
      <b/>
      <sz val="7.5"/>
      <color rgb="FF00B0F0"/>
      <name val="Catriel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8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/>
    <xf numFmtId="0" fontId="5" fillId="0" borderId="0" xfId="0" applyFont="1"/>
    <xf numFmtId="0" fontId="9" fillId="0" borderId="0" xfId="0" applyFont="1"/>
    <xf numFmtId="0" fontId="10" fillId="0" borderId="0" xfId="0" applyFont="1"/>
    <xf numFmtId="10" fontId="10" fillId="0" borderId="0" xfId="0" applyNumberFormat="1" applyFont="1"/>
    <xf numFmtId="167" fontId="10" fillId="0" borderId="0" xfId="0" applyNumberFormat="1" applyFont="1"/>
    <xf numFmtId="165" fontId="10" fillId="0" borderId="0" xfId="4" applyFont="1"/>
    <xf numFmtId="165" fontId="10" fillId="0" borderId="0" xfId="0" applyNumberFormat="1" applyFont="1"/>
    <xf numFmtId="4" fontId="9" fillId="0" borderId="0" xfId="0" applyNumberFormat="1" applyFont="1"/>
    <xf numFmtId="4" fontId="10" fillId="0" borderId="0" xfId="0" applyNumberFormat="1" applyFont="1"/>
    <xf numFmtId="0" fontId="10" fillId="0" borderId="0" xfId="0" applyFont="1" applyBorder="1"/>
    <xf numFmtId="10" fontId="9" fillId="0" borderId="0" xfId="0" applyNumberFormat="1" applyFont="1"/>
    <xf numFmtId="0" fontId="30" fillId="0" borderId="0" xfId="0" applyFont="1"/>
    <xf numFmtId="10" fontId="30" fillId="0" borderId="0" xfId="0" applyNumberFormat="1" applyFont="1"/>
    <xf numFmtId="4" fontId="30" fillId="0" borderId="0" xfId="0" applyNumberFormat="1" applyFont="1"/>
    <xf numFmtId="0" fontId="3" fillId="3" borderId="0" xfId="0" applyFont="1" applyFill="1"/>
    <xf numFmtId="0" fontId="30" fillId="0" borderId="0" xfId="0" applyFont="1" applyAlignment="1">
      <alignment vertical="center"/>
    </xf>
    <xf numFmtId="10" fontId="30" fillId="0" borderId="0" xfId="0" applyNumberFormat="1" applyFont="1" applyAlignment="1">
      <alignment vertical="center"/>
    </xf>
    <xf numFmtId="0" fontId="1" fillId="0" borderId="0" xfId="0" applyFont="1"/>
    <xf numFmtId="0" fontId="12" fillId="0" borderId="0" xfId="0" applyFont="1"/>
    <xf numFmtId="165" fontId="12" fillId="0" borderId="0" xfId="4" applyFont="1" applyFill="1" applyBorder="1"/>
    <xf numFmtId="0" fontId="13" fillId="0" borderId="0" xfId="0" applyFont="1" applyBorder="1"/>
    <xf numFmtId="0" fontId="31" fillId="0" borderId="0" xfId="0" applyFont="1" applyAlignment="1">
      <alignment vertical="center"/>
    </xf>
    <xf numFmtId="0" fontId="31" fillId="0" borderId="0" xfId="0" applyFont="1"/>
    <xf numFmtId="0" fontId="0" fillId="4" borderId="0" xfId="0" applyFill="1"/>
    <xf numFmtId="0" fontId="16" fillId="0" borderId="0" xfId="0" applyFont="1"/>
    <xf numFmtId="4" fontId="18" fillId="0" borderId="0" xfId="0" applyNumberFormat="1" applyFont="1"/>
    <xf numFmtId="0" fontId="21" fillId="0" borderId="0" xfId="0" applyFont="1"/>
    <xf numFmtId="9" fontId="14" fillId="0" borderId="1" xfId="0" applyNumberFormat="1" applyFont="1" applyBorder="1" applyAlignment="1">
      <alignment horizontal="center" vertical="center" wrapText="1"/>
    </xf>
    <xf numFmtId="9" fontId="14" fillId="0" borderId="4" xfId="0" applyNumberFormat="1" applyFont="1" applyBorder="1" applyAlignment="1">
      <alignment horizontal="center" vertical="center" wrapText="1"/>
    </xf>
    <xf numFmtId="0" fontId="30" fillId="4" borderId="0" xfId="0" applyFont="1" applyFill="1"/>
    <xf numFmtId="10" fontId="30" fillId="4" borderId="0" xfId="0" applyNumberFormat="1" applyFont="1" applyFill="1"/>
    <xf numFmtId="4" fontId="20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4" fontId="18" fillId="0" borderId="0" xfId="0" applyNumberFormat="1" applyFont="1" applyAlignment="1">
      <alignment horizontal="center" vertical="center"/>
    </xf>
    <xf numFmtId="0" fontId="17" fillId="0" borderId="0" xfId="0" applyFont="1"/>
    <xf numFmtId="4" fontId="20" fillId="0" borderId="0" xfId="0" applyNumberFormat="1" applyFont="1" applyAlignment="1"/>
    <xf numFmtId="0" fontId="3" fillId="5" borderId="0" xfId="0" applyFont="1" applyFill="1"/>
    <xf numFmtId="166" fontId="24" fillId="0" borderId="5" xfId="0" applyNumberFormat="1" applyFont="1" applyFill="1" applyBorder="1" applyAlignment="1" applyProtection="1">
      <alignment horizontal="center"/>
    </xf>
    <xf numFmtId="165" fontId="24" fillId="0" borderId="6" xfId="4" applyFont="1" applyFill="1" applyBorder="1" applyProtection="1"/>
    <xf numFmtId="10" fontId="32" fillId="0" borderId="7" xfId="0" applyNumberFormat="1" applyFont="1" applyBorder="1"/>
    <xf numFmtId="165" fontId="25" fillId="2" borderId="8" xfId="4" applyFont="1" applyFill="1" applyBorder="1"/>
    <xf numFmtId="165" fontId="25" fillId="2" borderId="9" xfId="4" applyFont="1" applyFill="1" applyBorder="1"/>
    <xf numFmtId="165" fontId="25" fillId="2" borderId="5" xfId="4" applyFont="1" applyFill="1" applyBorder="1"/>
    <xf numFmtId="165" fontId="25" fillId="2" borderId="10" xfId="4" applyFont="1" applyFill="1" applyBorder="1"/>
    <xf numFmtId="165" fontId="25" fillId="2" borderId="11" xfId="4" applyFont="1" applyFill="1" applyBorder="1"/>
    <xf numFmtId="165" fontId="25" fillId="2" borderId="12" xfId="4" applyFont="1" applyFill="1" applyBorder="1"/>
    <xf numFmtId="165" fontId="25" fillId="2" borderId="13" xfId="4" applyFont="1" applyFill="1" applyBorder="1"/>
    <xf numFmtId="166" fontId="24" fillId="4" borderId="5" xfId="0" applyNumberFormat="1" applyFont="1" applyFill="1" applyBorder="1" applyAlignment="1" applyProtection="1">
      <alignment horizontal="center"/>
    </xf>
    <xf numFmtId="165" fontId="24" fillId="4" borderId="14" xfId="4" applyFont="1" applyFill="1" applyBorder="1" applyProtection="1"/>
    <xf numFmtId="4" fontId="24" fillId="4" borderId="11" xfId="0" applyNumberFormat="1" applyFont="1" applyFill="1" applyBorder="1" applyProtection="1"/>
    <xf numFmtId="10" fontId="32" fillId="4" borderId="14" xfId="0" applyNumberFormat="1" applyFont="1" applyFill="1" applyBorder="1"/>
    <xf numFmtId="4" fontId="24" fillId="4" borderId="14" xfId="0" applyNumberFormat="1" applyFont="1" applyFill="1" applyBorder="1" applyProtection="1"/>
    <xf numFmtId="165" fontId="24" fillId="4" borderId="11" xfId="4" applyFont="1" applyFill="1" applyBorder="1" applyProtection="1"/>
    <xf numFmtId="165" fontId="33" fillId="4" borderId="15" xfId="4" applyFont="1" applyFill="1" applyBorder="1"/>
    <xf numFmtId="165" fontId="25" fillId="4" borderId="8" xfId="4" applyFont="1" applyFill="1" applyBorder="1"/>
    <xf numFmtId="165" fontId="25" fillId="4" borderId="9" xfId="4" applyFont="1" applyFill="1" applyBorder="1"/>
    <xf numFmtId="165" fontId="25" fillId="4" borderId="5" xfId="4" applyFont="1" applyFill="1" applyBorder="1"/>
    <xf numFmtId="165" fontId="25" fillId="4" borderId="10" xfId="4" applyFont="1" applyFill="1" applyBorder="1"/>
    <xf numFmtId="165" fontId="25" fillId="4" borderId="11" xfId="4" applyFont="1" applyFill="1" applyBorder="1"/>
    <xf numFmtId="165" fontId="24" fillId="0" borderId="14" xfId="4" applyFont="1" applyFill="1" applyBorder="1" applyProtection="1"/>
    <xf numFmtId="4" fontId="24" fillId="0" borderId="11" xfId="0" applyNumberFormat="1" applyFont="1" applyFill="1" applyBorder="1" applyProtection="1"/>
    <xf numFmtId="4" fontId="24" fillId="0" borderId="14" xfId="0" applyNumberFormat="1" applyFont="1" applyFill="1" applyBorder="1" applyProtection="1"/>
    <xf numFmtId="165" fontId="24" fillId="0" borderId="11" xfId="4" applyFont="1" applyFill="1" applyBorder="1" applyProtection="1"/>
    <xf numFmtId="165" fontId="33" fillId="2" borderId="15" xfId="4" applyFont="1" applyFill="1" applyBorder="1"/>
    <xf numFmtId="165" fontId="25" fillId="3" borderId="8" xfId="4" applyFont="1" applyFill="1" applyBorder="1"/>
    <xf numFmtId="165" fontId="25" fillId="3" borderId="9" xfId="4" applyFont="1" applyFill="1" applyBorder="1"/>
    <xf numFmtId="165" fontId="25" fillId="4" borderId="9" xfId="4" applyFont="1" applyFill="1" applyBorder="1" applyAlignment="1">
      <alignment horizontal="center"/>
    </xf>
    <xf numFmtId="166" fontId="24" fillId="0" borderId="16" xfId="0" applyNumberFormat="1" applyFont="1" applyFill="1" applyBorder="1" applyAlignment="1" applyProtection="1">
      <alignment horizontal="center"/>
    </xf>
    <xf numFmtId="165" fontId="24" fillId="0" borderId="17" xfId="4" applyFont="1" applyFill="1" applyBorder="1" applyProtection="1"/>
    <xf numFmtId="167" fontId="24" fillId="0" borderId="17" xfId="0" applyNumberFormat="1" applyFont="1" applyFill="1" applyBorder="1" applyProtection="1"/>
    <xf numFmtId="10" fontId="24" fillId="0" borderId="17" xfId="3" applyNumberFormat="1" applyFont="1" applyFill="1" applyBorder="1" applyProtection="1"/>
    <xf numFmtId="4" fontId="24" fillId="0" borderId="17" xfId="0" applyNumberFormat="1" applyFont="1" applyFill="1" applyBorder="1" applyProtection="1"/>
    <xf numFmtId="165" fontId="24" fillId="0" borderId="18" xfId="4" applyFont="1" applyFill="1" applyBorder="1" applyProtection="1"/>
    <xf numFmtId="165" fontId="25" fillId="0" borderId="19" xfId="4" applyFont="1" applyFill="1" applyBorder="1"/>
    <xf numFmtId="165" fontId="25" fillId="0" borderId="17" xfId="4" applyFont="1" applyFill="1" applyBorder="1"/>
    <xf numFmtId="165" fontId="25" fillId="0" borderId="18" xfId="4" applyFont="1" applyFill="1" applyBorder="1"/>
    <xf numFmtId="165" fontId="25" fillId="0" borderId="16" xfId="4" applyFont="1" applyFill="1" applyBorder="1"/>
    <xf numFmtId="165" fontId="25" fillId="0" borderId="20" xfId="4" applyFont="1" applyFill="1" applyBorder="1"/>
    <xf numFmtId="4" fontId="24" fillId="0" borderId="6" xfId="0" applyNumberFormat="1" applyFont="1" applyFill="1" applyBorder="1" applyProtection="1"/>
    <xf numFmtId="10" fontId="32" fillId="0" borderId="6" xfId="0" applyNumberFormat="1" applyFont="1" applyBorder="1"/>
    <xf numFmtId="165" fontId="24" fillId="0" borderId="21" xfId="4" applyFont="1" applyFill="1" applyBorder="1" applyProtection="1"/>
    <xf numFmtId="165" fontId="33" fillId="2" borderId="22" xfId="4" applyFont="1" applyFill="1" applyBorder="1"/>
    <xf numFmtId="10" fontId="32" fillId="0" borderId="14" xfId="0" applyNumberFormat="1" applyFont="1" applyBorder="1"/>
    <xf numFmtId="165" fontId="33" fillId="3" borderId="15" xfId="4" applyFont="1" applyFill="1" applyBorder="1"/>
    <xf numFmtId="165" fontId="27" fillId="4" borderId="23" xfId="4" applyFont="1" applyFill="1" applyBorder="1"/>
    <xf numFmtId="165" fontId="25" fillId="4" borderId="19" xfId="4" applyFont="1" applyFill="1" applyBorder="1"/>
    <xf numFmtId="165" fontId="25" fillId="4" borderId="17" xfId="4" applyFont="1" applyFill="1" applyBorder="1"/>
    <xf numFmtId="168" fontId="32" fillId="0" borderId="7" xfId="4" applyNumberFormat="1" applyFont="1" applyBorder="1"/>
    <xf numFmtId="168" fontId="32" fillId="0" borderId="6" xfId="4" applyNumberFormat="1" applyFont="1" applyBorder="1"/>
    <xf numFmtId="165" fontId="34" fillId="0" borderId="0" xfId="4" applyFont="1" applyFill="1" applyBorder="1" applyProtection="1"/>
    <xf numFmtId="165" fontId="34" fillId="0" borderId="0" xfId="4" applyFont="1" applyFill="1" applyBorder="1"/>
    <xf numFmtId="165" fontId="25" fillId="3" borderId="6" xfId="4" applyFont="1" applyFill="1" applyBorder="1"/>
    <xf numFmtId="165" fontId="25" fillId="2" borderId="6" xfId="4" applyFont="1" applyFill="1" applyBorder="1" applyAlignment="1">
      <alignment horizontal="center"/>
    </xf>
    <xf numFmtId="165" fontId="25" fillId="4" borderId="14" xfId="4" applyFont="1" applyFill="1" applyBorder="1"/>
    <xf numFmtId="165" fontId="25" fillId="4" borderId="14" xfId="4" applyFont="1" applyFill="1" applyBorder="1" applyAlignment="1">
      <alignment horizontal="center"/>
    </xf>
    <xf numFmtId="165" fontId="25" fillId="3" borderId="14" xfId="4" applyFont="1" applyFill="1" applyBorder="1"/>
    <xf numFmtId="165" fontId="25" fillId="2" borderId="14" xfId="4" applyFont="1" applyFill="1" applyBorder="1" applyAlignment="1">
      <alignment horizontal="center"/>
    </xf>
    <xf numFmtId="165" fontId="25" fillId="4" borderId="15" xfId="4" applyFont="1" applyFill="1" applyBorder="1"/>
    <xf numFmtId="165" fontId="25" fillId="2" borderId="15" xfId="4" applyFont="1" applyFill="1" applyBorder="1"/>
    <xf numFmtId="165" fontId="25" fillId="2" borderId="22" xfId="4" applyFont="1" applyFill="1" applyBorder="1"/>
    <xf numFmtId="0" fontId="11" fillId="4" borderId="0" xfId="0" applyFont="1" applyFill="1"/>
    <xf numFmtId="0" fontId="3" fillId="4" borderId="0" xfId="0" applyFont="1" applyFill="1"/>
    <xf numFmtId="17" fontId="19" fillId="4" borderId="0" xfId="0" applyNumberFormat="1" applyFont="1" applyFill="1"/>
    <xf numFmtId="0" fontId="8" fillId="5" borderId="0" xfId="0" applyFont="1" applyFill="1"/>
    <xf numFmtId="0" fontId="4" fillId="5" borderId="0" xfId="0" applyFont="1" applyFill="1"/>
    <xf numFmtId="0" fontId="8" fillId="5" borderId="0" xfId="0" applyFont="1" applyFill="1" applyAlignment="1"/>
    <xf numFmtId="0" fontId="36" fillId="3" borderId="0" xfId="0" applyFont="1" applyFill="1"/>
    <xf numFmtId="0" fontId="26" fillId="0" borderId="23" xfId="0" applyFont="1" applyBorder="1"/>
    <xf numFmtId="0" fontId="26" fillId="0" borderId="15" xfId="0" applyFont="1" applyBorder="1" applyAlignment="1">
      <alignment horizontal="center"/>
    </xf>
    <xf numFmtId="0" fontId="26" fillId="4" borderId="15" xfId="0" applyFont="1" applyFill="1" applyBorder="1" applyAlignment="1">
      <alignment horizontal="center"/>
    </xf>
    <xf numFmtId="166" fontId="24" fillId="4" borderId="14" xfId="0" applyNumberFormat="1" applyFont="1" applyFill="1" applyBorder="1" applyAlignment="1" applyProtection="1">
      <alignment horizontal="center"/>
    </xf>
    <xf numFmtId="166" fontId="24" fillId="0" borderId="14" xfId="0" applyNumberFormat="1" applyFont="1" applyFill="1" applyBorder="1" applyAlignment="1" applyProtection="1">
      <alignment horizontal="center"/>
    </xf>
    <xf numFmtId="165" fontId="25" fillId="4" borderId="18" xfId="4" applyFont="1" applyFill="1" applyBorder="1"/>
    <xf numFmtId="165" fontId="25" fillId="2" borderId="14" xfId="4" applyFont="1" applyFill="1" applyBorder="1"/>
    <xf numFmtId="165" fontId="25" fillId="2" borderId="6" xfId="4" applyFont="1" applyFill="1" applyBorder="1"/>
    <xf numFmtId="0" fontId="26" fillId="4" borderId="26" xfId="0" applyFont="1" applyFill="1" applyBorder="1" applyAlignment="1">
      <alignment horizontal="center"/>
    </xf>
    <xf numFmtId="165" fontId="25" fillId="4" borderId="23" xfId="4" applyFont="1" applyFill="1" applyBorder="1"/>
    <xf numFmtId="165" fontId="25" fillId="2" borderId="21" xfId="4" applyFont="1" applyFill="1" applyBorder="1" applyAlignment="1">
      <alignment horizontal="center"/>
    </xf>
    <xf numFmtId="165" fontId="25" fillId="4" borderId="11" xfId="4" applyFont="1" applyFill="1" applyBorder="1" applyAlignment="1">
      <alignment horizontal="center"/>
    </xf>
    <xf numFmtId="165" fontId="25" fillId="3" borderId="28" xfId="4" applyFont="1" applyFill="1" applyBorder="1"/>
    <xf numFmtId="165" fontId="25" fillId="2" borderId="11" xfId="4" applyFont="1" applyFill="1" applyBorder="1" applyAlignment="1">
      <alignment horizontal="center"/>
    </xf>
    <xf numFmtId="165" fontId="25" fillId="3" borderId="10" xfId="4" applyFont="1" applyFill="1" applyBorder="1"/>
    <xf numFmtId="165" fontId="33" fillId="2" borderId="14" xfId="4" applyFont="1" applyFill="1" applyBorder="1"/>
    <xf numFmtId="165" fontId="33" fillId="4" borderId="14" xfId="4" applyFont="1" applyFill="1" applyBorder="1"/>
    <xf numFmtId="10" fontId="32" fillId="4" borderId="6" xfId="0" applyNumberFormat="1" applyFont="1" applyFill="1" applyBorder="1"/>
    <xf numFmtId="165" fontId="33" fillId="2" borderId="6" xfId="4" applyFont="1" applyFill="1" applyBorder="1"/>
    <xf numFmtId="0" fontId="4" fillId="0" borderId="0" xfId="0" applyFont="1"/>
    <xf numFmtId="165" fontId="25" fillId="0" borderId="23" xfId="4" applyFont="1" applyFill="1" applyBorder="1"/>
    <xf numFmtId="165" fontId="25" fillId="3" borderId="11" xfId="4" applyFont="1" applyFill="1" applyBorder="1" applyAlignment="1">
      <alignment horizontal="center"/>
    </xf>
    <xf numFmtId="165" fontId="25" fillId="3" borderId="5" xfId="4" applyFont="1" applyFill="1" applyBorder="1"/>
    <xf numFmtId="165" fontId="24" fillId="0" borderId="31" xfId="4" applyFont="1" applyFill="1" applyBorder="1" applyProtection="1"/>
    <xf numFmtId="165" fontId="25" fillId="4" borderId="32" xfId="4" applyFont="1" applyFill="1" applyBorder="1"/>
    <xf numFmtId="165" fontId="25" fillId="2" borderId="22" xfId="4" applyFont="1" applyFill="1" applyBorder="1" applyAlignment="1">
      <alignment horizontal="center"/>
    </xf>
    <xf numFmtId="165" fontId="25" fillId="4" borderId="15" xfId="4" applyFont="1" applyFill="1" applyBorder="1" applyAlignment="1">
      <alignment horizontal="center"/>
    </xf>
    <xf numFmtId="165" fontId="25" fillId="2" borderId="15" xfId="4" applyFont="1" applyFill="1" applyBorder="1" applyAlignment="1">
      <alignment horizontal="center"/>
    </xf>
    <xf numFmtId="4" fontId="24" fillId="0" borderId="31" xfId="0" applyNumberFormat="1" applyFont="1" applyFill="1" applyBorder="1" applyProtection="1"/>
    <xf numFmtId="165" fontId="40" fillId="2" borderId="9" xfId="4" applyFont="1" applyFill="1" applyBorder="1"/>
    <xf numFmtId="165" fontId="40" fillId="4" borderId="9" xfId="4" applyFont="1" applyFill="1" applyBorder="1"/>
    <xf numFmtId="165" fontId="40" fillId="3" borderId="9" xfId="4" applyFont="1" applyFill="1" applyBorder="1"/>
    <xf numFmtId="165" fontId="40" fillId="4" borderId="9" xfId="4" applyFont="1" applyFill="1" applyBorder="1" applyAlignment="1">
      <alignment horizontal="center"/>
    </xf>
    <xf numFmtId="9" fontId="14" fillId="0" borderId="24" xfId="0" applyNumberFormat="1" applyFont="1" applyBorder="1" applyAlignment="1"/>
    <xf numFmtId="9" fontId="14" fillId="0" borderId="35" xfId="0" applyNumberFormat="1" applyFont="1" applyBorder="1" applyAlignment="1"/>
    <xf numFmtId="9" fontId="14" fillId="0" borderId="4" xfId="0" applyNumberFormat="1" applyFont="1" applyBorder="1" applyAlignment="1"/>
    <xf numFmtId="9" fontId="14" fillId="5" borderId="24" xfId="0" applyNumberFormat="1" applyFont="1" applyFill="1" applyBorder="1" applyAlignment="1"/>
    <xf numFmtId="9" fontId="14" fillId="5" borderId="35" xfId="0" applyNumberFormat="1" applyFont="1" applyFill="1" applyBorder="1" applyAlignment="1"/>
    <xf numFmtId="9" fontId="14" fillId="5" borderId="4" xfId="0" applyNumberFormat="1" applyFont="1" applyFill="1" applyBorder="1" applyAlignment="1"/>
    <xf numFmtId="9" fontId="14" fillId="4" borderId="24" xfId="0" applyNumberFormat="1" applyFont="1" applyFill="1" applyBorder="1" applyAlignment="1"/>
    <xf numFmtId="9" fontId="14" fillId="4" borderId="4" xfId="0" applyNumberFormat="1" applyFont="1" applyFill="1" applyBorder="1" applyAlignment="1"/>
    <xf numFmtId="4" fontId="30" fillId="0" borderId="0" xfId="0" applyNumberFormat="1" applyFont="1" applyAlignment="1">
      <alignment vertical="center"/>
    </xf>
    <xf numFmtId="0" fontId="1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6" fontId="24" fillId="0" borderId="12" xfId="0" applyNumberFormat="1" applyFont="1" applyFill="1" applyBorder="1" applyAlignment="1" applyProtection="1">
      <alignment horizontal="center"/>
    </xf>
    <xf numFmtId="166" fontId="24" fillId="4" borderId="16" xfId="0" applyNumberFormat="1" applyFont="1" applyFill="1" applyBorder="1" applyAlignment="1" applyProtection="1">
      <alignment horizontal="center"/>
    </xf>
    <xf numFmtId="0" fontId="26" fillId="4" borderId="37" xfId="0" applyFont="1" applyFill="1" applyBorder="1" applyAlignment="1">
      <alignment horizontal="center"/>
    </xf>
    <xf numFmtId="4" fontId="24" fillId="0" borderId="21" xfId="0" applyNumberFormat="1" applyFont="1" applyFill="1" applyBorder="1" applyProtection="1"/>
    <xf numFmtId="165" fontId="24" fillId="4" borderId="6" xfId="4" applyFont="1" applyFill="1" applyBorder="1" applyProtection="1"/>
    <xf numFmtId="165" fontId="25" fillId="2" borderId="28" xfId="4" applyFont="1" applyFill="1" applyBorder="1"/>
    <xf numFmtId="165" fontId="25" fillId="2" borderId="21" xfId="4" applyFont="1" applyFill="1" applyBorder="1"/>
    <xf numFmtId="9" fontId="41" fillId="0" borderId="4" xfId="0" applyNumberFormat="1" applyFont="1" applyBorder="1" applyAlignment="1">
      <alignment horizontal="center" vertical="center" wrapText="1"/>
    </xf>
    <xf numFmtId="17" fontId="43" fillId="7" borderId="0" xfId="0" applyNumberFormat="1" applyFont="1" applyFill="1"/>
    <xf numFmtId="165" fontId="44" fillId="3" borderId="21" xfId="4" applyFont="1" applyFill="1" applyBorder="1" applyProtection="1"/>
    <xf numFmtId="165" fontId="44" fillId="4" borderId="11" xfId="4" applyFont="1" applyFill="1" applyBorder="1" applyProtection="1"/>
    <xf numFmtId="165" fontId="46" fillId="4" borderId="11" xfId="4" applyFont="1" applyFill="1" applyBorder="1" applyProtection="1"/>
    <xf numFmtId="9" fontId="47" fillId="0" borderId="2" xfId="0" applyNumberFormat="1" applyFont="1" applyBorder="1" applyAlignment="1">
      <alignment horizontal="center" vertical="center" wrapText="1"/>
    </xf>
    <xf numFmtId="17" fontId="0" fillId="0" borderId="0" xfId="0" applyNumberFormat="1"/>
    <xf numFmtId="165" fontId="24" fillId="4" borderId="27" xfId="4" applyFont="1" applyFill="1" applyBorder="1" applyProtection="1"/>
    <xf numFmtId="4" fontId="24" fillId="0" borderId="27" xfId="0" applyNumberFormat="1" applyFont="1" applyFill="1" applyBorder="1" applyProtection="1"/>
    <xf numFmtId="10" fontId="32" fillId="4" borderId="27" xfId="0" applyNumberFormat="1" applyFont="1" applyFill="1" applyBorder="1"/>
    <xf numFmtId="165" fontId="24" fillId="0" borderId="27" xfId="4" applyFont="1" applyFill="1" applyBorder="1" applyProtection="1"/>
    <xf numFmtId="165" fontId="33" fillId="2" borderId="27" xfId="4" applyFont="1" applyFill="1" applyBorder="1"/>
    <xf numFmtId="165" fontId="25" fillId="2" borderId="27" xfId="4" applyFont="1" applyFill="1" applyBorder="1"/>
    <xf numFmtId="165" fontId="25" fillId="3" borderId="27" xfId="4" applyFont="1" applyFill="1" applyBorder="1"/>
    <xf numFmtId="165" fontId="25" fillId="2" borderId="38" xfId="4" applyFont="1" applyFill="1" applyBorder="1"/>
    <xf numFmtId="0" fontId="26" fillId="4" borderId="14" xfId="0" applyFont="1" applyFill="1" applyBorder="1" applyAlignment="1">
      <alignment horizontal="center"/>
    </xf>
    <xf numFmtId="165" fontId="40" fillId="2" borderId="14" xfId="4" applyFont="1" applyFill="1" applyBorder="1"/>
    <xf numFmtId="165" fontId="40" fillId="4" borderId="14" xfId="4" applyFont="1" applyFill="1" applyBorder="1"/>
    <xf numFmtId="165" fontId="40" fillId="3" borderId="14" xfId="4" applyFont="1" applyFill="1" applyBorder="1"/>
    <xf numFmtId="165" fontId="40" fillId="4" borderId="14" xfId="4" applyFont="1" applyFill="1" applyBorder="1" applyAlignment="1">
      <alignment horizontal="center"/>
    </xf>
    <xf numFmtId="165" fontId="25" fillId="3" borderId="23" xfId="4" applyFont="1" applyFill="1" applyBorder="1"/>
    <xf numFmtId="165" fontId="25" fillId="3" borderId="9" xfId="4" applyFont="1" applyFill="1" applyBorder="1" applyAlignment="1">
      <alignment horizontal="center"/>
    </xf>
    <xf numFmtId="165" fontId="25" fillId="3" borderId="11" xfId="4" applyFont="1" applyFill="1" applyBorder="1"/>
    <xf numFmtId="165" fontId="45" fillId="5" borderId="11" xfId="4" applyFont="1" applyFill="1" applyBorder="1" applyProtection="1"/>
    <xf numFmtId="164" fontId="23" fillId="0" borderId="0" xfId="1" applyFont="1" applyBorder="1" applyAlignment="1">
      <alignment horizontal="center" vertical="center"/>
    </xf>
    <xf numFmtId="4" fontId="18" fillId="0" borderId="0" xfId="0" applyNumberFormat="1" applyFont="1" applyAlignment="1">
      <alignment horizontal="center"/>
    </xf>
    <xf numFmtId="166" fontId="37" fillId="0" borderId="0" xfId="0" applyNumberFormat="1" applyFont="1" applyFill="1" applyBorder="1" applyAlignment="1" applyProtection="1">
      <alignment horizontal="center" vertical="center"/>
    </xf>
    <xf numFmtId="9" fontId="14" fillId="0" borderId="36" xfId="0" applyNumberFormat="1" applyFont="1" applyBorder="1" applyAlignment="1">
      <alignment horizontal="center" vertical="center" wrapText="1"/>
    </xf>
    <xf numFmtId="166" fontId="23" fillId="0" borderId="0" xfId="0" applyNumberFormat="1" applyFont="1" applyFill="1" applyBorder="1" applyAlignment="1" applyProtection="1">
      <alignment horizontal="center" vertical="center"/>
    </xf>
    <xf numFmtId="165" fontId="25" fillId="2" borderId="40" xfId="4" applyFont="1" applyFill="1" applyBorder="1"/>
    <xf numFmtId="165" fontId="25" fillId="3" borderId="7" xfId="4" applyFont="1" applyFill="1" applyBorder="1"/>
    <xf numFmtId="165" fontId="40" fillId="2" borderId="7" xfId="4" applyFont="1" applyFill="1" applyBorder="1"/>
    <xf numFmtId="9" fontId="41" fillId="0" borderId="1" xfId="0" applyNumberFormat="1" applyFont="1" applyBorder="1" applyAlignment="1">
      <alignment horizontal="center" vertical="center" wrapText="1"/>
    </xf>
    <xf numFmtId="9" fontId="14" fillId="0" borderId="2" xfId="0" applyNumberFormat="1" applyFont="1" applyBorder="1" applyAlignment="1">
      <alignment horizontal="center" vertical="center" wrapText="1"/>
    </xf>
    <xf numFmtId="9" fontId="14" fillId="0" borderId="41" xfId="0" applyNumberFormat="1" applyFont="1" applyBorder="1" applyAlignment="1">
      <alignment horizontal="center" vertical="center" wrapText="1"/>
    </xf>
    <xf numFmtId="165" fontId="24" fillId="4" borderId="7" xfId="4" applyFont="1" applyFill="1" applyBorder="1" applyProtection="1"/>
    <xf numFmtId="4" fontId="24" fillId="0" borderId="7" xfId="0" applyNumberFormat="1" applyFont="1" applyFill="1" applyBorder="1" applyProtection="1"/>
    <xf numFmtId="165" fontId="24" fillId="0" borderId="7" xfId="4" applyFont="1" applyFill="1" applyBorder="1" applyProtection="1"/>
    <xf numFmtId="165" fontId="25" fillId="2" borderId="7" xfId="4" applyFont="1" applyFill="1" applyBorder="1"/>
    <xf numFmtId="9" fontId="41" fillId="0" borderId="2" xfId="0" applyNumberFormat="1" applyFont="1" applyBorder="1" applyAlignment="1">
      <alignment horizontal="center" vertical="center" wrapText="1"/>
    </xf>
    <xf numFmtId="9" fontId="41" fillId="6" borderId="3" xfId="0" applyNumberFormat="1" applyFont="1" applyFill="1" applyBorder="1" applyAlignment="1">
      <alignment horizontal="center" vertical="center" wrapText="1"/>
    </xf>
    <xf numFmtId="9" fontId="41" fillId="0" borderId="36" xfId="0" applyNumberFormat="1" applyFont="1" applyBorder="1" applyAlignment="1">
      <alignment horizontal="center" vertical="center" wrapText="1"/>
    </xf>
    <xf numFmtId="9" fontId="41" fillId="0" borderId="41" xfId="0" applyNumberFormat="1" applyFont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/>
    </xf>
    <xf numFmtId="166" fontId="24" fillId="0" borderId="7" xfId="0" applyNumberFormat="1" applyFont="1" applyFill="1" applyBorder="1" applyAlignment="1" applyProtection="1">
      <alignment horizontal="center"/>
    </xf>
    <xf numFmtId="9" fontId="39" fillId="6" borderId="3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Alignment="1"/>
    <xf numFmtId="43" fontId="3" fillId="0" borderId="0" xfId="0" applyNumberFormat="1" applyFont="1"/>
    <xf numFmtId="166" fontId="24" fillId="0" borderId="28" xfId="0" applyNumberFormat="1" applyFont="1" applyFill="1" applyBorder="1" applyAlignment="1" applyProtection="1">
      <alignment horizontal="center"/>
    </xf>
    <xf numFmtId="166" fontId="24" fillId="4" borderId="8" xfId="0" applyNumberFormat="1" applyFont="1" applyFill="1" applyBorder="1" applyAlignment="1" applyProtection="1">
      <alignment horizontal="center"/>
    </xf>
    <xf numFmtId="166" fontId="24" fillId="0" borderId="8" xfId="0" applyNumberFormat="1" applyFont="1" applyFill="1" applyBorder="1" applyAlignment="1" applyProtection="1">
      <alignment horizontal="center"/>
    </xf>
    <xf numFmtId="166" fontId="24" fillId="0" borderId="43" xfId="0" applyNumberFormat="1" applyFont="1" applyFill="1" applyBorder="1" applyAlignment="1" applyProtection="1">
      <alignment horizontal="center"/>
    </xf>
    <xf numFmtId="0" fontId="26" fillId="4" borderId="22" xfId="0" applyFont="1" applyFill="1" applyBorder="1" applyAlignment="1">
      <alignment horizontal="center"/>
    </xf>
    <xf numFmtId="169" fontId="32" fillId="0" borderId="6" xfId="4" applyNumberFormat="1" applyFont="1" applyBorder="1"/>
    <xf numFmtId="169" fontId="32" fillId="4" borderId="14" xfId="4" applyNumberFormat="1" applyFont="1" applyFill="1" applyBorder="1"/>
    <xf numFmtId="169" fontId="32" fillId="0" borderId="14" xfId="4" applyNumberFormat="1" applyFont="1" applyBorder="1"/>
    <xf numFmtId="169" fontId="17" fillId="0" borderId="0" xfId="0" applyNumberFormat="1" applyFont="1" applyBorder="1" applyAlignment="1">
      <alignment vertical="center"/>
    </xf>
    <xf numFmtId="9" fontId="14" fillId="0" borderId="44" xfId="0" applyNumberFormat="1" applyFont="1" applyBorder="1" applyAlignment="1">
      <alignment horizontal="center" vertical="center" wrapText="1"/>
    </xf>
    <xf numFmtId="9" fontId="14" fillId="0" borderId="45" xfId="0" applyNumberFormat="1" applyFont="1" applyBorder="1" applyAlignment="1">
      <alignment horizontal="center" vertical="center" wrapText="1"/>
    </xf>
    <xf numFmtId="9" fontId="14" fillId="6" borderId="47" xfId="0" applyNumberFormat="1" applyFont="1" applyFill="1" applyBorder="1" applyAlignment="1">
      <alignment horizontal="center" vertical="center" wrapText="1"/>
    </xf>
    <xf numFmtId="9" fontId="14" fillId="0" borderId="46" xfId="0" applyNumberFormat="1" applyFont="1" applyBorder="1" applyAlignment="1">
      <alignment horizontal="center" vertical="center" wrapText="1"/>
    </xf>
    <xf numFmtId="9" fontId="14" fillId="0" borderId="47" xfId="0" applyNumberFormat="1" applyFont="1" applyBorder="1" applyAlignment="1">
      <alignment horizontal="center" vertical="center" wrapText="1"/>
    </xf>
    <xf numFmtId="0" fontId="26" fillId="4" borderId="23" xfId="0" applyFont="1" applyFill="1" applyBorder="1" applyAlignment="1">
      <alignment horizontal="center"/>
    </xf>
    <xf numFmtId="166" fontId="24" fillId="4" borderId="19" xfId="0" applyNumberFormat="1" applyFont="1" applyFill="1" applyBorder="1" applyAlignment="1" applyProtection="1">
      <alignment horizontal="center"/>
    </xf>
    <xf numFmtId="165" fontId="24" fillId="4" borderId="17" xfId="4" applyFont="1" applyFill="1" applyBorder="1" applyProtection="1"/>
    <xf numFmtId="169" fontId="32" fillId="4" borderId="17" xfId="4" applyNumberFormat="1" applyFont="1" applyFill="1" applyBorder="1"/>
    <xf numFmtId="4" fontId="24" fillId="4" borderId="17" xfId="0" applyNumberFormat="1" applyFont="1" applyFill="1" applyBorder="1" applyProtection="1"/>
    <xf numFmtId="10" fontId="32" fillId="4" borderId="17" xfId="0" applyNumberFormat="1" applyFont="1" applyFill="1" applyBorder="1"/>
    <xf numFmtId="165" fontId="33" fillId="4" borderId="17" xfId="4" applyFont="1" applyFill="1" applyBorder="1"/>
    <xf numFmtId="165" fontId="25" fillId="4" borderId="17" xfId="4" applyFont="1" applyFill="1" applyBorder="1" applyAlignment="1">
      <alignment horizontal="center"/>
    </xf>
    <xf numFmtId="165" fontId="25" fillId="4" borderId="20" xfId="4" applyFont="1" applyFill="1" applyBorder="1"/>
    <xf numFmtId="0" fontId="26" fillId="0" borderId="22" xfId="0" applyFont="1" applyBorder="1" applyAlignment="1">
      <alignment horizontal="center"/>
    </xf>
    <xf numFmtId="169" fontId="32" fillId="4" borderId="6" xfId="4" applyNumberFormat="1" applyFont="1" applyFill="1" applyBorder="1"/>
    <xf numFmtId="169" fontId="17" fillId="0" borderId="0" xfId="0" applyNumberFormat="1" applyFont="1" applyAlignment="1">
      <alignment vertical="center"/>
    </xf>
    <xf numFmtId="169" fontId="32" fillId="0" borderId="27" xfId="4" applyNumberFormat="1" applyFont="1" applyBorder="1"/>
    <xf numFmtId="169" fontId="24" fillId="0" borderId="31" xfId="4" applyNumberFormat="1" applyFont="1" applyFill="1" applyBorder="1" applyProtection="1"/>
    <xf numFmtId="169" fontId="24" fillId="0" borderId="17" xfId="0" applyNumberFormat="1" applyFont="1" applyFill="1" applyBorder="1" applyProtection="1"/>
    <xf numFmtId="0" fontId="26" fillId="0" borderId="0" xfId="0" applyFont="1" applyBorder="1"/>
    <xf numFmtId="0" fontId="0" fillId="0" borderId="0" xfId="0" applyBorder="1"/>
    <xf numFmtId="166" fontId="24" fillId="0" borderId="39" xfId="0" applyNumberFormat="1" applyFont="1" applyFill="1" applyBorder="1" applyAlignment="1" applyProtection="1">
      <alignment horizontal="center"/>
    </xf>
    <xf numFmtId="4" fontId="24" fillId="4" borderId="27" xfId="0" applyNumberFormat="1" applyFont="1" applyFill="1" applyBorder="1" applyProtection="1"/>
    <xf numFmtId="0" fontId="26" fillId="0" borderId="24" xfId="0" applyFont="1" applyBorder="1"/>
    <xf numFmtId="0" fontId="17" fillId="0" borderId="35" xfId="0" applyFont="1" applyBorder="1" applyAlignment="1">
      <alignment vertical="center"/>
    </xf>
    <xf numFmtId="169" fontId="17" fillId="0" borderId="35" xfId="0" applyNumberFormat="1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6" fillId="0" borderId="41" xfId="0" applyFont="1" applyBorder="1"/>
    <xf numFmtId="0" fontId="17" fillId="0" borderId="3" xfId="0" applyFont="1" applyBorder="1" applyAlignment="1">
      <alignment vertical="center"/>
    </xf>
    <xf numFmtId="169" fontId="17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5" fontId="40" fillId="2" borderId="48" xfId="4" applyFont="1" applyFill="1" applyBorder="1"/>
    <xf numFmtId="165" fontId="40" fillId="4" borderId="32" xfId="4" applyFont="1" applyFill="1" applyBorder="1" applyAlignment="1">
      <alignment horizontal="center"/>
    </xf>
    <xf numFmtId="165" fontId="25" fillId="4" borderId="16" xfId="4" applyFont="1" applyFill="1" applyBorder="1"/>
    <xf numFmtId="169" fontId="32" fillId="4" borderId="7" xfId="4" applyNumberFormat="1" applyFont="1" applyFill="1" applyBorder="1"/>
    <xf numFmtId="0" fontId="0" fillId="0" borderId="1" xfId="0" applyBorder="1"/>
    <xf numFmtId="165" fontId="24" fillId="0" borderId="13" xfId="4" applyFont="1" applyFill="1" applyBorder="1" applyProtection="1"/>
    <xf numFmtId="165" fontId="24" fillId="0" borderId="20" xfId="4" applyFont="1" applyFill="1" applyBorder="1" applyProtection="1"/>
    <xf numFmtId="0" fontId="3" fillId="0" borderId="0" xfId="0" applyFont="1" applyBorder="1"/>
    <xf numFmtId="4" fontId="18" fillId="0" borderId="0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horizontal="center" vertical="center"/>
    </xf>
    <xf numFmtId="0" fontId="26" fillId="4" borderId="27" xfId="0" applyFont="1" applyFill="1" applyBorder="1" applyAlignment="1">
      <alignment horizontal="center"/>
    </xf>
    <xf numFmtId="166" fontId="24" fillId="4" borderId="27" xfId="0" applyNumberFormat="1" applyFont="1" applyFill="1" applyBorder="1" applyAlignment="1" applyProtection="1">
      <alignment horizontal="center"/>
    </xf>
    <xf numFmtId="0" fontId="26" fillId="4" borderId="42" xfId="0" applyFont="1" applyFill="1" applyBorder="1" applyAlignment="1">
      <alignment horizontal="center"/>
    </xf>
    <xf numFmtId="165" fontId="40" fillId="4" borderId="17" xfId="4" applyFont="1" applyFill="1" applyBorder="1" applyAlignment="1">
      <alignment horizontal="center"/>
    </xf>
    <xf numFmtId="0" fontId="0" fillId="3" borderId="0" xfId="0" applyFill="1"/>
    <xf numFmtId="0" fontId="36" fillId="4" borderId="0" xfId="0" applyFont="1" applyFill="1"/>
    <xf numFmtId="14" fontId="38" fillId="0" borderId="3" xfId="0" applyNumberFormat="1" applyFont="1" applyBorder="1" applyAlignment="1"/>
    <xf numFmtId="166" fontId="36" fillId="3" borderId="0" xfId="0" applyNumberFormat="1" applyFont="1" applyFill="1" applyAlignment="1"/>
    <xf numFmtId="0" fontId="26" fillId="4" borderId="29" xfId="0" applyFont="1" applyFill="1" applyBorder="1" applyAlignment="1">
      <alignment horizontal="center"/>
    </xf>
    <xf numFmtId="165" fontId="45" fillId="5" borderId="21" xfId="4" applyFont="1" applyFill="1" applyBorder="1" applyProtection="1"/>
    <xf numFmtId="165" fontId="25" fillId="2" borderId="48" xfId="4" applyFont="1" applyFill="1" applyBorder="1"/>
    <xf numFmtId="168" fontId="32" fillId="0" borderId="50" xfId="4" applyNumberFormat="1" applyFont="1" applyBorder="1"/>
    <xf numFmtId="4" fontId="24" fillId="4" borderId="18" xfId="0" applyNumberFormat="1" applyFont="1" applyFill="1" applyBorder="1" applyProtection="1"/>
    <xf numFmtId="165" fontId="45" fillId="5" borderId="18" xfId="4" applyFont="1" applyFill="1" applyBorder="1" applyProtection="1"/>
    <xf numFmtId="165" fontId="25" fillId="4" borderId="32" xfId="4" applyFont="1" applyFill="1" applyBorder="1" applyAlignment="1">
      <alignment horizontal="center"/>
    </xf>
    <xf numFmtId="4" fontId="24" fillId="4" borderId="21" xfId="0" applyNumberFormat="1" applyFont="1" applyFill="1" applyBorder="1" applyProtection="1"/>
    <xf numFmtId="4" fontId="24" fillId="4" borderId="6" xfId="0" applyNumberFormat="1" applyFont="1" applyFill="1" applyBorder="1" applyProtection="1"/>
    <xf numFmtId="166" fontId="24" fillId="4" borderId="17" xfId="0" applyNumberFormat="1" applyFont="1" applyFill="1" applyBorder="1" applyAlignment="1" applyProtection="1">
      <alignment horizontal="center"/>
    </xf>
    <xf numFmtId="0" fontId="26" fillId="4" borderId="5" xfId="0" applyFont="1" applyFill="1" applyBorder="1" applyAlignment="1">
      <alignment horizontal="center"/>
    </xf>
    <xf numFmtId="0" fontId="26" fillId="4" borderId="16" xfId="0" applyFont="1" applyFill="1" applyBorder="1" applyAlignment="1">
      <alignment horizontal="center"/>
    </xf>
    <xf numFmtId="165" fontId="24" fillId="4" borderId="18" xfId="4" applyFont="1" applyFill="1" applyBorder="1" applyProtection="1"/>
    <xf numFmtId="0" fontId="26" fillId="4" borderId="12" xfId="0" applyFont="1" applyFill="1" applyBorder="1" applyAlignment="1">
      <alignment horizontal="center"/>
    </xf>
    <xf numFmtId="165" fontId="24" fillId="4" borderId="21" xfId="4" applyFont="1" applyFill="1" applyBorder="1" applyProtection="1"/>
    <xf numFmtId="165" fontId="40" fillId="2" borderId="6" xfId="4" applyFont="1" applyFill="1" applyBorder="1"/>
    <xf numFmtId="165" fontId="40" fillId="4" borderId="17" xfId="4" applyFont="1" applyFill="1" applyBorder="1"/>
    <xf numFmtId="9" fontId="14" fillId="6" borderId="1" xfId="0" applyNumberFormat="1" applyFont="1" applyFill="1" applyBorder="1" applyAlignment="1">
      <alignment horizontal="center" vertical="center" wrapText="1"/>
    </xf>
    <xf numFmtId="165" fontId="49" fillId="2" borderId="6" xfId="4" applyFont="1" applyFill="1" applyBorder="1"/>
    <xf numFmtId="165" fontId="49" fillId="4" borderId="14" xfId="4" applyFont="1" applyFill="1" applyBorder="1"/>
    <xf numFmtId="165" fontId="49" fillId="2" borderId="14" xfId="4" applyFont="1" applyFill="1" applyBorder="1"/>
    <xf numFmtId="165" fontId="49" fillId="4" borderId="17" xfId="4" applyFont="1" applyFill="1" applyBorder="1"/>
    <xf numFmtId="165" fontId="49" fillId="2" borderId="7" xfId="4" applyFont="1" applyFill="1" applyBorder="1"/>
    <xf numFmtId="165" fontId="50" fillId="2" borderId="6" xfId="4" applyFont="1" applyFill="1" applyBorder="1"/>
    <xf numFmtId="165" fontId="50" fillId="4" borderId="14" xfId="4" applyFont="1" applyFill="1" applyBorder="1"/>
    <xf numFmtId="165" fontId="50" fillId="2" borderId="14" xfId="4" applyFont="1" applyFill="1" applyBorder="1"/>
    <xf numFmtId="165" fontId="50" fillId="4" borderId="17" xfId="4" applyFont="1" applyFill="1" applyBorder="1"/>
    <xf numFmtId="165" fontId="50" fillId="2" borderId="7" xfId="4" applyFont="1" applyFill="1" applyBorder="1"/>
    <xf numFmtId="165" fontId="50" fillId="4" borderId="27" xfId="4" applyFont="1" applyFill="1" applyBorder="1"/>
    <xf numFmtId="165" fontId="25" fillId="3" borderId="15" xfId="4" applyFont="1" applyFill="1" applyBorder="1"/>
    <xf numFmtId="170" fontId="32" fillId="0" borderId="14" xfId="4" applyNumberFormat="1" applyFont="1" applyBorder="1"/>
    <xf numFmtId="170" fontId="32" fillId="0" borderId="6" xfId="4" applyNumberFormat="1" applyFont="1" applyBorder="1"/>
    <xf numFmtId="170" fontId="17" fillId="0" borderId="35" xfId="0" applyNumberFormat="1" applyFont="1" applyBorder="1" applyAlignment="1">
      <alignment vertical="center"/>
    </xf>
    <xf numFmtId="170" fontId="17" fillId="0" borderId="0" xfId="0" applyNumberFormat="1" applyFont="1" applyBorder="1" applyAlignment="1">
      <alignment vertical="center"/>
    </xf>
    <xf numFmtId="171" fontId="32" fillId="0" borderId="6" xfId="4" applyNumberFormat="1" applyFont="1" applyBorder="1"/>
    <xf numFmtId="171" fontId="32" fillId="4" borderId="14" xfId="4" applyNumberFormat="1" applyFont="1" applyFill="1" applyBorder="1"/>
    <xf numFmtId="171" fontId="32" fillId="0" borderId="14" xfId="4" applyNumberFormat="1" applyFont="1" applyBorder="1"/>
    <xf numFmtId="171" fontId="32" fillId="4" borderId="27" xfId="4" applyNumberFormat="1" applyFont="1" applyFill="1" applyBorder="1"/>
    <xf numFmtId="171" fontId="32" fillId="4" borderId="17" xfId="4" applyNumberFormat="1" applyFont="1" applyFill="1" applyBorder="1"/>
    <xf numFmtId="171" fontId="17" fillId="0" borderId="35" xfId="0" applyNumberFormat="1" applyFont="1" applyBorder="1" applyAlignment="1">
      <alignment vertical="center"/>
    </xf>
    <xf numFmtId="171" fontId="17" fillId="0" borderId="0" xfId="0" applyNumberFormat="1" applyFont="1" applyBorder="1" applyAlignment="1">
      <alignment vertical="center"/>
    </xf>
    <xf numFmtId="170" fontId="32" fillId="0" borderId="7" xfId="4" applyNumberFormat="1" applyFont="1" applyBorder="1"/>
    <xf numFmtId="170" fontId="32" fillId="0" borderId="50" xfId="4" applyNumberFormat="1" applyFont="1" applyBorder="1"/>
    <xf numFmtId="170" fontId="32" fillId="0" borderId="49" xfId="4" applyNumberFormat="1" applyFont="1" applyBorder="1"/>
    <xf numFmtId="170" fontId="24" fillId="0" borderId="31" xfId="4" applyNumberFormat="1" applyFont="1" applyFill="1" applyBorder="1" applyProtection="1"/>
    <xf numFmtId="172" fontId="32" fillId="0" borderId="6" xfId="0" applyNumberFormat="1" applyFont="1" applyBorder="1"/>
    <xf numFmtId="172" fontId="32" fillId="0" borderId="7" xfId="0" applyNumberFormat="1" applyFont="1" applyBorder="1"/>
    <xf numFmtId="172" fontId="32" fillId="0" borderId="50" xfId="0" applyNumberFormat="1" applyFont="1" applyBorder="1"/>
    <xf numFmtId="172" fontId="32" fillId="0" borderId="14" xfId="0" applyNumberFormat="1" applyFont="1" applyBorder="1"/>
    <xf numFmtId="172" fontId="32" fillId="4" borderId="6" xfId="0" applyNumberFormat="1" applyFont="1" applyFill="1" applyBorder="1"/>
    <xf numFmtId="172" fontId="32" fillId="4" borderId="14" xfId="0" applyNumberFormat="1" applyFont="1" applyFill="1" applyBorder="1"/>
    <xf numFmtId="172" fontId="32" fillId="4" borderId="17" xfId="0" applyNumberFormat="1" applyFont="1" applyFill="1" applyBorder="1"/>
    <xf numFmtId="172" fontId="32" fillId="4" borderId="7" xfId="0" applyNumberFormat="1" applyFont="1" applyFill="1" applyBorder="1"/>
    <xf numFmtId="172" fontId="32" fillId="4" borderId="27" xfId="0" applyNumberFormat="1" applyFont="1" applyFill="1" applyBorder="1"/>
    <xf numFmtId="0" fontId="4" fillId="0" borderId="0" xfId="0" applyFont="1" applyAlignment="1">
      <alignment horizontal="right"/>
    </xf>
    <xf numFmtId="17" fontId="4" fillId="0" borderId="0" xfId="0" applyNumberFormat="1" applyFont="1"/>
    <xf numFmtId="165" fontId="25" fillId="4" borderId="37" xfId="4" applyFont="1" applyFill="1" applyBorder="1" applyAlignment="1">
      <alignment horizontal="center"/>
    </xf>
    <xf numFmtId="165" fontId="25" fillId="4" borderId="5" xfId="4" applyFont="1" applyFill="1" applyBorder="1" applyAlignment="1">
      <alignment horizontal="center"/>
    </xf>
    <xf numFmtId="165" fontId="25" fillId="4" borderId="8" xfId="4" applyFont="1" applyFill="1" applyBorder="1" applyAlignment="1">
      <alignment horizontal="center"/>
    </xf>
    <xf numFmtId="165" fontId="25" fillId="4" borderId="51" xfId="4" applyFont="1" applyFill="1" applyBorder="1" applyAlignment="1">
      <alignment horizontal="center"/>
    </xf>
    <xf numFmtId="10" fontId="32" fillId="0" borderId="50" xfId="0" applyNumberFormat="1" applyFont="1" applyBorder="1"/>
    <xf numFmtId="165" fontId="45" fillId="4" borderId="18" xfId="4" applyFont="1" applyFill="1" applyBorder="1" applyProtection="1"/>
    <xf numFmtId="165" fontId="25" fillId="4" borderId="52" xfId="4" applyFont="1" applyFill="1" applyBorder="1" applyAlignment="1"/>
    <xf numFmtId="0" fontId="35" fillId="8" borderId="0" xfId="0" applyFont="1" applyFill="1"/>
    <xf numFmtId="0" fontId="51" fillId="8" borderId="0" xfId="0" applyFont="1" applyFill="1"/>
    <xf numFmtId="166" fontId="24" fillId="4" borderId="12" xfId="0" applyNumberFormat="1" applyFont="1" applyFill="1" applyBorder="1" applyAlignment="1" applyProtection="1">
      <alignment horizontal="center"/>
    </xf>
    <xf numFmtId="169" fontId="32" fillId="4" borderId="27" xfId="4" applyNumberFormat="1" applyFont="1" applyFill="1" applyBorder="1"/>
    <xf numFmtId="165" fontId="49" fillId="4" borderId="27" xfId="4" applyFont="1" applyFill="1" applyBorder="1"/>
    <xf numFmtId="165" fontId="25" fillId="4" borderId="27" xfId="4" applyFont="1" applyFill="1" applyBorder="1"/>
    <xf numFmtId="165" fontId="40" fillId="4" borderId="27" xfId="4" applyFont="1" applyFill="1" applyBorder="1" applyAlignment="1">
      <alignment horizontal="center"/>
    </xf>
    <xf numFmtId="165" fontId="25" fillId="4" borderId="38" xfId="4" applyFont="1" applyFill="1" applyBorder="1"/>
    <xf numFmtId="4" fontId="24" fillId="4" borderId="7" xfId="0" applyNumberFormat="1" applyFont="1" applyFill="1" applyBorder="1" applyProtection="1"/>
    <xf numFmtId="165" fontId="24" fillId="4" borderId="49" xfId="4" applyFont="1" applyFill="1" applyBorder="1" applyProtection="1"/>
    <xf numFmtId="0" fontId="52" fillId="0" borderId="0" xfId="0" applyFont="1" applyAlignment="1">
      <alignment vertical="center"/>
    </xf>
    <xf numFmtId="8" fontId="31" fillId="0" borderId="0" xfId="0" applyNumberFormat="1" applyFont="1" applyAlignment="1">
      <alignment vertical="center"/>
    </xf>
    <xf numFmtId="8" fontId="53" fillId="0" borderId="0" xfId="0" applyNumberFormat="1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165" fontId="33" fillId="2" borderId="42" xfId="4" applyFont="1" applyFill="1" applyBorder="1"/>
    <xf numFmtId="165" fontId="25" fillId="3" borderId="39" xfId="4" applyFont="1" applyFill="1" applyBorder="1"/>
    <xf numFmtId="165" fontId="25" fillId="2" borderId="53" xfId="4" applyFont="1" applyFill="1" applyBorder="1" applyAlignment="1">
      <alignment horizontal="center"/>
    </xf>
    <xf numFmtId="165" fontId="25" fillId="2" borderId="54" xfId="4" applyFont="1" applyFill="1" applyBorder="1"/>
    <xf numFmtId="166" fontId="42" fillId="3" borderId="0" xfId="0" applyNumberFormat="1" applyFont="1" applyFill="1" applyAlignment="1">
      <alignment horizontal="center"/>
    </xf>
    <xf numFmtId="9" fontId="14" fillId="0" borderId="36" xfId="0" applyNumberFormat="1" applyFont="1" applyBorder="1" applyAlignment="1">
      <alignment horizontal="center" vertical="center" wrapText="1"/>
    </xf>
    <xf numFmtId="4" fontId="18" fillId="0" borderId="0" xfId="0" applyNumberFormat="1" applyFont="1" applyAlignment="1">
      <alignment horizontal="center"/>
    </xf>
    <xf numFmtId="173" fontId="32" fillId="0" borderId="6" xfId="4" applyNumberFormat="1" applyFont="1" applyBorder="1"/>
    <xf numFmtId="173" fontId="32" fillId="0" borderId="7" xfId="4" applyNumberFormat="1" applyFont="1" applyBorder="1"/>
    <xf numFmtId="173" fontId="32" fillId="0" borderId="50" xfId="4" applyNumberFormat="1" applyFont="1" applyBorder="1"/>
    <xf numFmtId="173" fontId="32" fillId="0" borderId="49" xfId="4" applyNumberFormat="1" applyFont="1" applyBorder="1"/>
    <xf numFmtId="17" fontId="36" fillId="4" borderId="0" xfId="0" applyNumberFormat="1" applyFont="1" applyFill="1"/>
    <xf numFmtId="17" fontId="36" fillId="4" borderId="0" xfId="0" applyNumberFormat="1" applyFont="1" applyFill="1" applyAlignment="1">
      <alignment horizontal="center"/>
    </xf>
    <xf numFmtId="166" fontId="42" fillId="3" borderId="0" xfId="0" applyNumberFormat="1" applyFont="1" applyFill="1" applyAlignment="1"/>
    <xf numFmtId="0" fontId="26" fillId="4" borderId="34" xfId="0" applyFont="1" applyFill="1" applyBorder="1" applyAlignment="1">
      <alignment horizontal="center"/>
    </xf>
    <xf numFmtId="4" fontId="24" fillId="0" borderId="53" xfId="0" applyNumberFormat="1" applyFont="1" applyFill="1" applyBorder="1" applyProtection="1"/>
    <xf numFmtId="165" fontId="45" fillId="5" borderId="53" xfId="4" applyFont="1" applyFill="1" applyBorder="1" applyProtection="1"/>
    <xf numFmtId="165" fontId="25" fillId="2" borderId="42" xfId="4" applyFont="1" applyFill="1" applyBorder="1"/>
    <xf numFmtId="165" fontId="25" fillId="2" borderId="39" xfId="4" applyFont="1" applyFill="1" applyBorder="1"/>
    <xf numFmtId="165" fontId="25" fillId="2" borderId="55" xfId="4" applyFont="1" applyFill="1" applyBorder="1"/>
    <xf numFmtId="165" fontId="25" fillId="2" borderId="53" xfId="4" applyFont="1" applyFill="1" applyBorder="1"/>
    <xf numFmtId="168" fontId="32" fillId="0" borderId="49" xfId="4" applyNumberFormat="1" applyFont="1" applyBorder="1"/>
    <xf numFmtId="4" fontId="24" fillId="4" borderId="56" xfId="0" applyNumberFormat="1" applyFont="1" applyFill="1" applyBorder="1" applyProtection="1"/>
    <xf numFmtId="165" fontId="45" fillId="5" borderId="56" xfId="4" applyFont="1" applyFill="1" applyBorder="1" applyProtection="1"/>
    <xf numFmtId="165" fontId="25" fillId="4" borderId="26" xfId="4" applyFont="1" applyFill="1" applyBorder="1"/>
    <xf numFmtId="165" fontId="25" fillId="4" borderId="43" xfId="4" applyFont="1" applyFill="1" applyBorder="1"/>
    <xf numFmtId="165" fontId="25" fillId="4" borderId="57" xfId="4" applyFont="1" applyFill="1" applyBorder="1"/>
    <xf numFmtId="165" fontId="25" fillId="4" borderId="58" xfId="4" applyFont="1" applyFill="1" applyBorder="1"/>
    <xf numFmtId="165" fontId="25" fillId="4" borderId="56" xfId="4" applyFont="1" applyFill="1" applyBorder="1"/>
    <xf numFmtId="166" fontId="24" fillId="4" borderId="28" xfId="0" applyNumberFormat="1" applyFont="1" applyFill="1" applyBorder="1" applyAlignment="1" applyProtection="1">
      <alignment horizontal="center"/>
    </xf>
    <xf numFmtId="165" fontId="25" fillId="4" borderId="57" xfId="4" applyFont="1" applyFill="1" applyBorder="1" applyAlignment="1">
      <alignment horizontal="center"/>
    </xf>
    <xf numFmtId="4" fontId="24" fillId="4" borderId="53" xfId="0" applyNumberFormat="1" applyFont="1" applyFill="1" applyBorder="1" applyProtection="1"/>
    <xf numFmtId="165" fontId="25" fillId="3" borderId="55" xfId="4" applyFont="1" applyFill="1" applyBorder="1" applyAlignment="1">
      <alignment horizontal="center"/>
    </xf>
    <xf numFmtId="165" fontId="25" fillId="3" borderId="54" xfId="4" applyFont="1" applyFill="1" applyBorder="1"/>
    <xf numFmtId="165" fontId="25" fillId="3" borderId="40" xfId="4" applyFont="1" applyFill="1" applyBorder="1"/>
    <xf numFmtId="165" fontId="25" fillId="3" borderId="53" xfId="4" applyFont="1" applyFill="1" applyBorder="1"/>
    <xf numFmtId="165" fontId="24" fillId="4" borderId="31" xfId="4" applyFont="1" applyFill="1" applyBorder="1" applyProtection="1"/>
    <xf numFmtId="9" fontId="14" fillId="5" borderId="4" xfId="0" quotePrefix="1" applyNumberFormat="1" applyFont="1" applyFill="1" applyBorder="1" applyAlignment="1"/>
    <xf numFmtId="166" fontId="42" fillId="3" borderId="0" xfId="0" applyNumberFormat="1" applyFont="1" applyFill="1" applyAlignment="1">
      <alignment horizontal="center"/>
    </xf>
    <xf numFmtId="14" fontId="35" fillId="0" borderId="3" xfId="0" applyNumberFormat="1" applyFont="1" applyBorder="1" applyAlignment="1">
      <alignment horizontal="center"/>
    </xf>
    <xf numFmtId="166" fontId="27" fillId="5" borderId="29" xfId="0" applyNumberFormat="1" applyFont="1" applyFill="1" applyBorder="1" applyAlignment="1" applyProtection="1">
      <alignment horizontal="center" vertical="center" textRotation="90" wrapText="1"/>
    </xf>
    <xf numFmtId="166" fontId="27" fillId="5" borderId="34" xfId="0" applyNumberFormat="1" applyFont="1" applyFill="1" applyBorder="1" applyAlignment="1" applyProtection="1">
      <alignment horizontal="center" vertical="center" textRotation="90" wrapText="1"/>
    </xf>
    <xf numFmtId="166" fontId="15" fillId="0" borderId="29" xfId="0" applyNumberFormat="1" applyFont="1" applyFill="1" applyBorder="1" applyAlignment="1" applyProtection="1">
      <alignment horizontal="center" vertical="center" wrapText="1"/>
    </xf>
    <xf numFmtId="166" fontId="15" fillId="0" borderId="36" xfId="0" applyNumberFormat="1" applyFont="1" applyFill="1" applyBorder="1" applyAlignment="1" applyProtection="1">
      <alignment horizontal="center" vertical="center" wrapText="1"/>
    </xf>
    <xf numFmtId="4" fontId="15" fillId="0" borderId="29" xfId="0" applyNumberFormat="1" applyFont="1" applyFill="1" applyBorder="1" applyAlignment="1" applyProtection="1">
      <alignment horizontal="center" vertical="center" wrapText="1"/>
    </xf>
    <xf numFmtId="4" fontId="15" fillId="0" borderId="36" xfId="0" applyNumberFormat="1" applyFont="1" applyFill="1" applyBorder="1" applyAlignment="1" applyProtection="1">
      <alignment horizontal="center" vertical="center" wrapText="1"/>
    </xf>
    <xf numFmtId="0" fontId="15" fillId="0" borderId="29" xfId="0" applyFont="1" applyFill="1" applyBorder="1" applyAlignment="1" applyProtection="1">
      <alignment horizontal="center" vertical="center" wrapText="1"/>
    </xf>
    <xf numFmtId="0" fontId="15" fillId="0" borderId="36" xfId="0" applyFont="1" applyFill="1" applyBorder="1" applyAlignment="1" applyProtection="1">
      <alignment horizontal="center" vertical="center" wrapText="1"/>
    </xf>
    <xf numFmtId="9" fontId="14" fillId="5" borderId="30" xfId="0" applyNumberFormat="1" applyFont="1" applyFill="1" applyBorder="1" applyAlignment="1">
      <alignment horizontal="center"/>
    </xf>
    <xf numFmtId="9" fontId="14" fillId="5" borderId="33" xfId="0" applyNumberFormat="1" applyFont="1" applyFill="1" applyBorder="1" applyAlignment="1">
      <alignment horizontal="center"/>
    </xf>
    <xf numFmtId="9" fontId="14" fillId="5" borderId="25" xfId="0" applyNumberFormat="1" applyFont="1" applyFill="1" applyBorder="1" applyAlignment="1">
      <alignment horizontal="center"/>
    </xf>
    <xf numFmtId="9" fontId="14" fillId="0" borderId="30" xfId="0" applyNumberFormat="1" applyFont="1" applyBorder="1" applyAlignment="1">
      <alignment horizontal="center"/>
    </xf>
    <xf numFmtId="9" fontId="14" fillId="0" borderId="33" xfId="0" applyNumberFormat="1" applyFont="1" applyBorder="1" applyAlignment="1">
      <alignment horizontal="center"/>
    </xf>
    <xf numFmtId="9" fontId="14" fillId="0" borderId="25" xfId="0" applyNumberFormat="1" applyFont="1" applyBorder="1" applyAlignment="1">
      <alignment horizontal="center"/>
    </xf>
    <xf numFmtId="4" fontId="15" fillId="0" borderId="29" xfId="0" applyNumberFormat="1" applyFont="1" applyBorder="1" applyAlignment="1" applyProtection="1">
      <alignment horizontal="center" vertical="center" wrapText="1"/>
    </xf>
    <xf numFmtId="4" fontId="15" fillId="0" borderId="36" xfId="0" applyNumberFormat="1" applyFont="1" applyBorder="1" applyAlignment="1" applyProtection="1">
      <alignment horizontal="center" vertical="center" wrapText="1"/>
    </xf>
    <xf numFmtId="9" fontId="14" fillId="0" borderId="29" xfId="0" applyNumberFormat="1" applyFont="1" applyBorder="1" applyAlignment="1">
      <alignment horizontal="center" vertical="justify" wrapText="1"/>
    </xf>
    <xf numFmtId="9" fontId="14" fillId="0" borderId="41" xfId="0" applyNumberFormat="1" applyFont="1" applyBorder="1" applyAlignment="1">
      <alignment horizontal="center" vertical="justify" wrapText="1"/>
    </xf>
    <xf numFmtId="9" fontId="14" fillId="6" borderId="33" xfId="0" quotePrefix="1" applyNumberFormat="1" applyFont="1" applyFill="1" applyBorder="1" applyAlignment="1">
      <alignment horizontal="center"/>
    </xf>
    <xf numFmtId="0" fontId="14" fillId="6" borderId="33" xfId="0" quotePrefix="1" applyFont="1" applyFill="1" applyBorder="1" applyAlignment="1">
      <alignment horizontal="center"/>
    </xf>
    <xf numFmtId="0" fontId="14" fillId="6" borderId="25" xfId="0" quotePrefix="1" applyFont="1" applyFill="1" applyBorder="1" applyAlignment="1">
      <alignment horizontal="center"/>
    </xf>
    <xf numFmtId="43" fontId="45" fillId="0" borderId="0" xfId="0" applyNumberFormat="1" applyFont="1" applyAlignment="1">
      <alignment horizontal="center"/>
    </xf>
    <xf numFmtId="0" fontId="15" fillId="0" borderId="29" xfId="0" applyFont="1" applyBorder="1" applyAlignment="1" applyProtection="1">
      <alignment horizontal="center" vertical="center" wrapText="1"/>
    </xf>
    <xf numFmtId="0" fontId="15" fillId="0" borderId="36" xfId="0" applyFont="1" applyBorder="1" applyAlignment="1" applyProtection="1">
      <alignment horizontal="center" vertical="center" wrapText="1"/>
    </xf>
    <xf numFmtId="164" fontId="23" fillId="0" borderId="0" xfId="2" applyFont="1" applyAlignment="1">
      <alignment horizontal="center"/>
    </xf>
    <xf numFmtId="166" fontId="37" fillId="0" borderId="0" xfId="0" applyNumberFormat="1" applyFont="1" applyFill="1" applyAlignment="1" applyProtection="1">
      <alignment horizontal="center"/>
    </xf>
    <xf numFmtId="164" fontId="23" fillId="0" borderId="35" xfId="1" applyFont="1" applyBorder="1" applyAlignment="1">
      <alignment horizontal="center" vertical="center"/>
    </xf>
    <xf numFmtId="164" fontId="23" fillId="0" borderId="4" xfId="1" applyFont="1" applyBorder="1" applyAlignment="1">
      <alignment horizontal="center" vertical="center"/>
    </xf>
    <xf numFmtId="166" fontId="37" fillId="0" borderId="35" xfId="0" applyNumberFormat="1" applyFont="1" applyFill="1" applyBorder="1" applyAlignment="1" applyProtection="1">
      <alignment horizontal="center" vertical="center"/>
    </xf>
    <xf numFmtId="4" fontId="18" fillId="0" borderId="0" xfId="0" applyNumberFormat="1" applyFont="1" applyAlignment="1">
      <alignment horizontal="center"/>
    </xf>
    <xf numFmtId="164" fontId="23" fillId="0" borderId="0" xfId="1" applyFont="1" applyAlignment="1">
      <alignment horizontal="center"/>
    </xf>
    <xf numFmtId="166" fontId="29" fillId="5" borderId="29" xfId="0" applyNumberFormat="1" applyFont="1" applyFill="1" applyBorder="1" applyAlignment="1" applyProtection="1">
      <alignment horizontal="center" vertical="center" textRotation="90" wrapText="1"/>
    </xf>
    <xf numFmtId="166" fontId="29" fillId="5" borderId="34" xfId="0" applyNumberFormat="1" applyFont="1" applyFill="1" applyBorder="1" applyAlignment="1" applyProtection="1">
      <alignment horizontal="center" vertical="center" textRotation="90" wrapText="1"/>
    </xf>
    <xf numFmtId="164" fontId="23" fillId="0" borderId="3" xfId="1" applyFont="1" applyBorder="1" applyAlignment="1">
      <alignment horizontal="center" vertical="center"/>
    </xf>
    <xf numFmtId="164" fontId="23" fillId="0" borderId="2" xfId="1" applyFont="1" applyBorder="1" applyAlignment="1">
      <alignment horizontal="center" vertical="center"/>
    </xf>
    <xf numFmtId="9" fontId="14" fillId="0" borderId="29" xfId="0" applyNumberFormat="1" applyFont="1" applyBorder="1" applyAlignment="1">
      <alignment horizontal="center" vertical="center" wrapText="1"/>
    </xf>
    <xf numFmtId="9" fontId="14" fillId="0" borderId="36" xfId="0" applyNumberFormat="1" applyFont="1" applyBorder="1" applyAlignment="1">
      <alignment horizontal="center" vertical="center" wrapText="1"/>
    </xf>
    <xf numFmtId="166" fontId="23" fillId="0" borderId="3" xfId="0" applyNumberFormat="1" applyFont="1" applyFill="1" applyBorder="1" applyAlignment="1" applyProtection="1">
      <alignment horizontal="center" vertical="center"/>
    </xf>
    <xf numFmtId="9" fontId="14" fillId="5" borderId="24" xfId="0" applyNumberFormat="1" applyFont="1" applyFill="1" applyBorder="1" applyAlignment="1">
      <alignment horizontal="center"/>
    </xf>
    <xf numFmtId="9" fontId="14" fillId="5" borderId="35" xfId="0" applyNumberFormat="1" applyFont="1" applyFill="1" applyBorder="1" applyAlignment="1">
      <alignment horizontal="center"/>
    </xf>
    <xf numFmtId="9" fontId="14" fillId="5" borderId="4" xfId="0" applyNumberFormat="1" applyFont="1" applyFill="1" applyBorder="1" applyAlignment="1">
      <alignment horizontal="center"/>
    </xf>
    <xf numFmtId="166" fontId="23" fillId="0" borderId="0" xfId="0" applyNumberFormat="1" applyFont="1" applyFill="1" applyAlignment="1" applyProtection="1">
      <alignment horizontal="center"/>
    </xf>
    <xf numFmtId="14" fontId="38" fillId="0" borderId="3" xfId="0" applyNumberFormat="1" applyFont="1" applyBorder="1" applyAlignment="1">
      <alignment horizontal="center"/>
    </xf>
    <xf numFmtId="9" fontId="14" fillId="0" borderId="24" xfId="0" applyNumberFormat="1" applyFont="1" applyBorder="1" applyAlignment="1">
      <alignment horizontal="center"/>
    </xf>
    <xf numFmtId="9" fontId="14" fillId="0" borderId="35" xfId="0" applyNumberFormat="1" applyFont="1" applyBorder="1" applyAlignment="1">
      <alignment horizontal="center"/>
    </xf>
    <xf numFmtId="9" fontId="14" fillId="0" borderId="4" xfId="0" applyNumberFormat="1" applyFont="1" applyBorder="1" applyAlignment="1">
      <alignment horizontal="center"/>
    </xf>
    <xf numFmtId="0" fontId="36" fillId="3" borderId="0" xfId="0" applyFont="1" applyFill="1" applyAlignment="1">
      <alignment horizontal="center"/>
    </xf>
    <xf numFmtId="9" fontId="14" fillId="6" borderId="24" xfId="0" quotePrefix="1" applyNumberFormat="1" applyFont="1" applyFill="1" applyBorder="1" applyAlignment="1">
      <alignment horizontal="center"/>
    </xf>
    <xf numFmtId="9" fontId="14" fillId="6" borderId="35" xfId="0" quotePrefix="1" applyNumberFormat="1" applyFont="1" applyFill="1" applyBorder="1" applyAlignment="1">
      <alignment horizontal="center"/>
    </xf>
    <xf numFmtId="9" fontId="14" fillId="6" borderId="4" xfId="0" quotePrefix="1" applyNumberFormat="1" applyFont="1" applyFill="1" applyBorder="1" applyAlignment="1">
      <alignment horizontal="center"/>
    </xf>
    <xf numFmtId="9" fontId="41" fillId="5" borderId="24" xfId="0" applyNumberFormat="1" applyFont="1" applyFill="1" applyBorder="1" applyAlignment="1">
      <alignment horizontal="center"/>
    </xf>
    <xf numFmtId="9" fontId="41" fillId="5" borderId="35" xfId="0" applyNumberFormat="1" applyFont="1" applyFill="1" applyBorder="1" applyAlignment="1">
      <alignment horizontal="center"/>
    </xf>
    <xf numFmtId="9" fontId="41" fillId="5" borderId="4" xfId="0" applyNumberFormat="1" applyFont="1" applyFill="1" applyBorder="1" applyAlignment="1">
      <alignment horizontal="center"/>
    </xf>
    <xf numFmtId="166" fontId="23" fillId="0" borderId="35" xfId="0" applyNumberFormat="1" applyFont="1" applyFill="1" applyBorder="1" applyAlignment="1" applyProtection="1">
      <alignment horizontal="center" vertical="center"/>
    </xf>
    <xf numFmtId="9" fontId="41" fillId="0" borderId="24" xfId="0" applyNumberFormat="1" applyFont="1" applyBorder="1" applyAlignment="1">
      <alignment horizontal="center"/>
    </xf>
    <xf numFmtId="9" fontId="41" fillId="0" borderId="35" xfId="0" applyNumberFormat="1" applyFont="1" applyBorder="1" applyAlignment="1">
      <alignment horizontal="center"/>
    </xf>
    <xf numFmtId="9" fontId="41" fillId="0" borderId="4" xfId="0" applyNumberFormat="1" applyFont="1" applyBorder="1" applyAlignment="1">
      <alignment horizontal="center"/>
    </xf>
    <xf numFmtId="9" fontId="41" fillId="0" borderId="29" xfId="0" applyNumberFormat="1" applyFont="1" applyBorder="1" applyAlignment="1">
      <alignment horizontal="center" vertical="justify" wrapText="1"/>
    </xf>
    <xf numFmtId="9" fontId="41" fillId="0" borderId="36" xfId="0" applyNumberFormat="1" applyFont="1" applyBorder="1" applyAlignment="1">
      <alignment horizontal="center" vertical="justify" wrapText="1"/>
    </xf>
    <xf numFmtId="0" fontId="14" fillId="6" borderId="35" xfId="0" quotePrefix="1" applyFont="1" applyFill="1" applyBorder="1" applyAlignment="1">
      <alignment horizontal="center"/>
    </xf>
    <xf numFmtId="0" fontId="14" fillId="6" borderId="4" xfId="0" quotePrefix="1" applyFont="1" applyFill="1" applyBorder="1" applyAlignment="1">
      <alignment horizontal="center"/>
    </xf>
    <xf numFmtId="166" fontId="29" fillId="0" borderId="29" xfId="0" applyNumberFormat="1" applyFont="1" applyFill="1" applyBorder="1" applyAlignment="1" applyProtection="1">
      <alignment horizontal="center" vertical="center" wrapText="1"/>
    </xf>
    <xf numFmtId="166" fontId="29" fillId="0" borderId="36" xfId="0" applyNumberFormat="1" applyFont="1" applyFill="1" applyBorder="1" applyAlignment="1" applyProtection="1">
      <alignment horizontal="center" vertical="center" wrapText="1"/>
    </xf>
    <xf numFmtId="4" fontId="29" fillId="0" borderId="29" xfId="0" applyNumberFormat="1" applyFont="1" applyFill="1" applyBorder="1" applyAlignment="1" applyProtection="1">
      <alignment horizontal="center" vertical="center" wrapText="1"/>
    </xf>
    <xf numFmtId="4" fontId="29" fillId="0" borderId="36" xfId="0" applyNumberFormat="1" applyFont="1" applyFill="1" applyBorder="1" applyAlignment="1" applyProtection="1">
      <alignment horizontal="center" vertical="center" wrapText="1"/>
    </xf>
    <xf numFmtId="0" fontId="29" fillId="0" borderId="29" xfId="0" applyFont="1" applyFill="1" applyBorder="1" applyAlignment="1" applyProtection="1">
      <alignment horizontal="center" vertical="center" wrapText="1"/>
    </xf>
    <xf numFmtId="0" fontId="29" fillId="0" borderId="36" xfId="0" applyFont="1" applyFill="1" applyBorder="1" applyAlignment="1" applyProtection="1">
      <alignment horizontal="center" vertical="center" wrapText="1"/>
    </xf>
    <xf numFmtId="166" fontId="27" fillId="5" borderId="36" xfId="0" applyNumberFormat="1" applyFont="1" applyFill="1" applyBorder="1" applyAlignment="1" applyProtection="1">
      <alignment horizontal="center" vertical="center" textRotation="90" wrapText="1"/>
    </xf>
    <xf numFmtId="166" fontId="15" fillId="0" borderId="25" xfId="0" applyNumberFormat="1" applyFont="1" applyFill="1" applyBorder="1" applyAlignment="1" applyProtection="1">
      <alignment horizontal="center" vertical="center" wrapText="1"/>
    </xf>
    <xf numFmtId="166" fontId="15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right"/>
    </xf>
    <xf numFmtId="9" fontId="14" fillId="5" borderId="24" xfId="0" quotePrefix="1" applyNumberFormat="1" applyFont="1" applyFill="1" applyBorder="1" applyAlignment="1">
      <alignment horizontal="center"/>
    </xf>
    <xf numFmtId="9" fontId="14" fillId="5" borderId="35" xfId="0" quotePrefix="1" applyNumberFormat="1" applyFont="1" applyFill="1" applyBorder="1" applyAlignment="1">
      <alignment horizontal="center"/>
    </xf>
    <xf numFmtId="166" fontId="23" fillId="0" borderId="4" xfId="0" applyNumberFormat="1" applyFont="1" applyFill="1" applyBorder="1" applyAlignment="1" applyProtection="1">
      <alignment horizontal="center" vertical="center"/>
    </xf>
    <xf numFmtId="164" fontId="23" fillId="0" borderId="0" xfId="2" applyFont="1" applyBorder="1" applyAlignment="1">
      <alignment horizontal="center" vertical="center"/>
    </xf>
    <xf numFmtId="166" fontId="29" fillId="5" borderId="36" xfId="0" applyNumberFormat="1" applyFont="1" applyFill="1" applyBorder="1" applyAlignment="1" applyProtection="1">
      <alignment horizontal="center" vertical="center" textRotation="90" wrapText="1"/>
    </xf>
    <xf numFmtId="4" fontId="48" fillId="5" borderId="29" xfId="0" applyNumberFormat="1" applyFont="1" applyFill="1" applyBorder="1" applyAlignment="1" applyProtection="1">
      <alignment horizontal="center" vertical="center" wrapText="1"/>
    </xf>
    <xf numFmtId="4" fontId="48" fillId="5" borderId="36" xfId="0" applyNumberFormat="1" applyFont="1" applyFill="1" applyBorder="1" applyAlignment="1" applyProtection="1">
      <alignment horizontal="center" vertical="center" wrapText="1"/>
    </xf>
    <xf numFmtId="9" fontId="14" fillId="0" borderId="36" xfId="0" applyNumberFormat="1" applyFont="1" applyBorder="1" applyAlignment="1">
      <alignment horizontal="center" vertical="justify" wrapText="1"/>
    </xf>
    <xf numFmtId="17" fontId="36" fillId="4" borderId="0" xfId="0" applyNumberFormat="1" applyFont="1" applyFill="1" applyAlignment="1">
      <alignment horizontal="center"/>
    </xf>
    <xf numFmtId="9" fontId="14" fillId="5" borderId="29" xfId="0" applyNumberFormat="1" applyFont="1" applyFill="1" applyBorder="1" applyAlignment="1">
      <alignment horizontal="center" vertical="center"/>
    </xf>
    <xf numFmtId="9" fontId="14" fillId="5" borderId="36" xfId="0" applyNumberFormat="1" applyFont="1" applyFill="1" applyBorder="1" applyAlignment="1">
      <alignment horizontal="center" vertical="center"/>
    </xf>
    <xf numFmtId="9" fontId="14" fillId="0" borderId="29" xfId="0" applyNumberFormat="1" applyFont="1" applyBorder="1" applyAlignment="1">
      <alignment horizontal="center" vertical="center"/>
    </xf>
    <xf numFmtId="9" fontId="14" fillId="0" borderId="36" xfId="0" applyNumberFormat="1" applyFont="1" applyBorder="1" applyAlignment="1">
      <alignment horizontal="center" vertical="center"/>
    </xf>
    <xf numFmtId="9" fontId="14" fillId="4" borderId="29" xfId="0" applyNumberFormat="1" applyFont="1" applyFill="1" applyBorder="1" applyAlignment="1">
      <alignment horizontal="center" vertical="center"/>
    </xf>
    <xf numFmtId="9" fontId="14" fillId="4" borderId="36" xfId="0" applyNumberFormat="1" applyFont="1" applyFill="1" applyBorder="1" applyAlignment="1">
      <alignment horizontal="center" vertical="center"/>
    </xf>
    <xf numFmtId="9" fontId="14" fillId="6" borderId="29" xfId="0" quotePrefix="1" applyNumberFormat="1" applyFont="1" applyFill="1" applyBorder="1" applyAlignment="1">
      <alignment horizontal="center" vertical="center"/>
    </xf>
    <xf numFmtId="9" fontId="14" fillId="6" borderId="36" xfId="0" quotePrefix="1" applyNumberFormat="1" applyFont="1" applyFill="1" applyBorder="1" applyAlignment="1">
      <alignment horizontal="center" vertical="center"/>
    </xf>
    <xf numFmtId="9" fontId="14" fillId="0" borderId="25" xfId="0" applyNumberFormat="1" applyFont="1" applyBorder="1" applyAlignment="1">
      <alignment horizontal="center" vertical="center"/>
    </xf>
    <xf numFmtId="9" fontId="14" fillId="0" borderId="2" xfId="0" applyNumberFormat="1" applyFont="1" applyBorder="1" applyAlignment="1">
      <alignment horizontal="center" vertical="center"/>
    </xf>
    <xf numFmtId="0" fontId="36" fillId="5" borderId="0" xfId="0" applyFont="1" applyFill="1" applyAlignment="1">
      <alignment horizontal="center"/>
    </xf>
  </cellXfs>
  <cellStyles count="5">
    <cellStyle name="Moeda" xfId="1" builtinId="4"/>
    <cellStyle name="Moeda 2" xfId="2"/>
    <cellStyle name="Normal" xfId="0" builtinId="0"/>
    <cellStyle name="Porcentagem" xfId="3" builtinId="5"/>
    <cellStyle name="Vírgula" xfId="4" builtinId="3"/>
  </cellStyles>
  <dxfs count="3307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0</xdr:rowOff>
    </xdr:from>
    <xdr:to>
      <xdr:col>8</xdr:col>
      <xdr:colOff>419100</xdr:colOff>
      <xdr:row>1</xdr:row>
      <xdr:rowOff>142875</xdr:rowOff>
    </xdr:to>
    <xdr:sp macro="" textlink="">
      <xdr:nvSpPr>
        <xdr:cNvPr id="1029" name="Object 1" hidden="1"/>
        <xdr:cNvSpPr>
          <a:spLocks noChangeArrowheads="1"/>
        </xdr:cNvSpPr>
      </xdr:nvSpPr>
      <xdr:spPr bwMode="auto">
        <a:xfrm>
          <a:off x="2790825" y="0"/>
          <a:ext cx="342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76200</xdr:colOff>
      <xdr:row>0</xdr:row>
      <xdr:rowOff>9525</xdr:rowOff>
    </xdr:from>
    <xdr:to>
      <xdr:col>8</xdr:col>
      <xdr:colOff>409575</xdr:colOff>
      <xdr:row>1</xdr:row>
      <xdr:rowOff>142875</xdr:rowOff>
    </xdr:to>
    <xdr:pic>
      <xdr:nvPicPr>
        <xdr:cNvPr id="10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9525"/>
          <a:ext cx="333375" cy="295275"/>
        </a:xfrm>
        <a:prstGeom prst="rect">
          <a:avLst/>
        </a:prstGeom>
        <a:blipFill dpi="0" rotWithShape="0">
          <a:blip xmlns:r="http://schemas.openxmlformats.org/officeDocument/2006/relationships"/>
          <a:srcRect/>
          <a:stretch>
            <a:fillRect/>
          </a:stretch>
        </a:blip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>
    <xdr:from>
      <xdr:col>14</xdr:col>
      <xdr:colOff>77934</xdr:colOff>
      <xdr:row>7</xdr:row>
      <xdr:rowOff>51955</xdr:rowOff>
    </xdr:from>
    <xdr:to>
      <xdr:col>14</xdr:col>
      <xdr:colOff>277093</xdr:colOff>
      <xdr:row>8</xdr:row>
      <xdr:rowOff>147205</xdr:rowOff>
    </xdr:to>
    <xdr:sp macro="" textlink="">
      <xdr:nvSpPr>
        <xdr:cNvPr id="4" name="Seta para baixo 6"/>
        <xdr:cNvSpPr/>
      </xdr:nvSpPr>
      <xdr:spPr bwMode="auto">
        <a:xfrm>
          <a:off x="5195457" y="1013114"/>
          <a:ext cx="199159" cy="26843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86591</xdr:colOff>
      <xdr:row>7</xdr:row>
      <xdr:rowOff>60614</xdr:rowOff>
    </xdr:from>
    <xdr:to>
      <xdr:col>17</xdr:col>
      <xdr:colOff>285750</xdr:colOff>
      <xdr:row>9</xdr:row>
      <xdr:rowOff>1</xdr:rowOff>
    </xdr:to>
    <xdr:sp macro="" textlink="">
      <xdr:nvSpPr>
        <xdr:cNvPr id="5" name="Seta para baixo 6"/>
        <xdr:cNvSpPr/>
      </xdr:nvSpPr>
      <xdr:spPr bwMode="auto">
        <a:xfrm>
          <a:off x="6788727" y="1004455"/>
          <a:ext cx="199159" cy="26843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20</xdr:col>
      <xdr:colOff>112568</xdr:colOff>
      <xdr:row>7</xdr:row>
      <xdr:rowOff>51954</xdr:rowOff>
    </xdr:from>
    <xdr:to>
      <xdr:col>20</xdr:col>
      <xdr:colOff>311727</xdr:colOff>
      <xdr:row>8</xdr:row>
      <xdr:rowOff>147204</xdr:rowOff>
    </xdr:to>
    <xdr:sp macro="" textlink="">
      <xdr:nvSpPr>
        <xdr:cNvPr id="6" name="Seta para baixo 6"/>
        <xdr:cNvSpPr/>
      </xdr:nvSpPr>
      <xdr:spPr bwMode="auto">
        <a:xfrm>
          <a:off x="8113568" y="995795"/>
          <a:ext cx="199159" cy="26843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26</xdr:col>
      <xdr:colOff>129886</xdr:colOff>
      <xdr:row>7</xdr:row>
      <xdr:rowOff>51955</xdr:rowOff>
    </xdr:from>
    <xdr:to>
      <xdr:col>26</xdr:col>
      <xdr:colOff>329045</xdr:colOff>
      <xdr:row>8</xdr:row>
      <xdr:rowOff>147205</xdr:rowOff>
    </xdr:to>
    <xdr:sp macro="" textlink="">
      <xdr:nvSpPr>
        <xdr:cNvPr id="7" name="Seta para baixo 6"/>
        <xdr:cNvSpPr/>
      </xdr:nvSpPr>
      <xdr:spPr bwMode="auto">
        <a:xfrm>
          <a:off x="9516341" y="995796"/>
          <a:ext cx="199159" cy="26843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216478</xdr:colOff>
      <xdr:row>6</xdr:row>
      <xdr:rowOff>121226</xdr:rowOff>
    </xdr:from>
    <xdr:to>
      <xdr:col>11</xdr:col>
      <xdr:colOff>355024</xdr:colOff>
      <xdr:row>7</xdr:row>
      <xdr:rowOff>164521</xdr:rowOff>
    </xdr:to>
    <xdr:sp macro="" textlink="">
      <xdr:nvSpPr>
        <xdr:cNvPr id="8" name="Seta para baixo 5"/>
        <xdr:cNvSpPr/>
      </xdr:nvSpPr>
      <xdr:spPr bwMode="auto">
        <a:xfrm>
          <a:off x="4121728" y="891885"/>
          <a:ext cx="138546" cy="233795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23</xdr:col>
      <xdr:colOff>155860</xdr:colOff>
      <xdr:row>7</xdr:row>
      <xdr:rowOff>51954</xdr:rowOff>
    </xdr:from>
    <xdr:to>
      <xdr:col>23</xdr:col>
      <xdr:colOff>355019</xdr:colOff>
      <xdr:row>9</xdr:row>
      <xdr:rowOff>0</xdr:rowOff>
    </xdr:to>
    <xdr:sp macro="" textlink="">
      <xdr:nvSpPr>
        <xdr:cNvPr id="9" name="Seta para baixo 6"/>
        <xdr:cNvSpPr/>
      </xdr:nvSpPr>
      <xdr:spPr bwMode="auto">
        <a:xfrm>
          <a:off x="8979474" y="1013113"/>
          <a:ext cx="199159" cy="26843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28575</xdr:rowOff>
    </xdr:from>
    <xdr:to>
      <xdr:col>9</xdr:col>
      <xdr:colOff>0</xdr:colOff>
      <xdr:row>2</xdr:row>
      <xdr:rowOff>152400</xdr:rowOff>
    </xdr:to>
    <xdr:sp macro="" textlink="">
      <xdr:nvSpPr>
        <xdr:cNvPr id="2" name="Object 1" hidden="1"/>
        <xdr:cNvSpPr>
          <a:spLocks noChangeArrowheads="1"/>
        </xdr:cNvSpPr>
      </xdr:nvSpPr>
      <xdr:spPr bwMode="auto">
        <a:xfrm>
          <a:off x="3181350" y="19050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0</xdr:rowOff>
    </xdr:from>
    <xdr:to>
      <xdr:col>8</xdr:col>
      <xdr:colOff>419100</xdr:colOff>
      <xdr:row>1</xdr:row>
      <xdr:rowOff>142875</xdr:rowOff>
    </xdr:to>
    <xdr:sp macro="" textlink="">
      <xdr:nvSpPr>
        <xdr:cNvPr id="2055" name="Object 1" hidden="1"/>
        <xdr:cNvSpPr>
          <a:spLocks noChangeArrowheads="1"/>
        </xdr:cNvSpPr>
      </xdr:nvSpPr>
      <xdr:spPr bwMode="auto">
        <a:xfrm>
          <a:off x="2876550" y="0"/>
          <a:ext cx="342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76200</xdr:colOff>
      <xdr:row>0</xdr:row>
      <xdr:rowOff>0</xdr:rowOff>
    </xdr:from>
    <xdr:to>
      <xdr:col>8</xdr:col>
      <xdr:colOff>419100</xdr:colOff>
      <xdr:row>1</xdr:row>
      <xdr:rowOff>142875</xdr:rowOff>
    </xdr:to>
    <xdr:sp macro="" textlink="">
      <xdr:nvSpPr>
        <xdr:cNvPr id="2056" name="Object 2" hidden="1"/>
        <xdr:cNvSpPr>
          <a:spLocks noChangeArrowheads="1"/>
        </xdr:cNvSpPr>
      </xdr:nvSpPr>
      <xdr:spPr bwMode="auto">
        <a:xfrm>
          <a:off x="2876550" y="0"/>
          <a:ext cx="342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76200</xdr:colOff>
      <xdr:row>0</xdr:row>
      <xdr:rowOff>0</xdr:rowOff>
    </xdr:from>
    <xdr:to>
      <xdr:col>8</xdr:col>
      <xdr:colOff>419100</xdr:colOff>
      <xdr:row>1</xdr:row>
      <xdr:rowOff>142875</xdr:rowOff>
    </xdr:to>
    <xdr:pic>
      <xdr:nvPicPr>
        <xdr:cNvPr id="20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0"/>
          <a:ext cx="342900" cy="304800"/>
        </a:xfrm>
        <a:prstGeom prst="rect">
          <a:avLst/>
        </a:prstGeom>
        <a:blipFill dpi="0" rotWithShape="0">
          <a:blip xmlns:r="http://schemas.openxmlformats.org/officeDocument/2006/relationships"/>
          <a:srcRect/>
          <a:stretch>
            <a:fillRect/>
          </a:stretch>
        </a:blip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>
    <xdr:from>
      <xdr:col>14</xdr:col>
      <xdr:colOff>112567</xdr:colOff>
      <xdr:row>7</xdr:row>
      <xdr:rowOff>60615</xdr:rowOff>
    </xdr:from>
    <xdr:to>
      <xdr:col>14</xdr:col>
      <xdr:colOff>311726</xdr:colOff>
      <xdr:row>8</xdr:row>
      <xdr:rowOff>155865</xdr:rowOff>
    </xdr:to>
    <xdr:sp macro="" textlink="">
      <xdr:nvSpPr>
        <xdr:cNvPr id="5" name="Seta para baixo 4"/>
        <xdr:cNvSpPr/>
      </xdr:nvSpPr>
      <xdr:spPr bwMode="auto">
        <a:xfrm>
          <a:off x="5593772" y="1039092"/>
          <a:ext cx="199159" cy="26843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112567</xdr:colOff>
      <xdr:row>7</xdr:row>
      <xdr:rowOff>60615</xdr:rowOff>
    </xdr:from>
    <xdr:to>
      <xdr:col>17</xdr:col>
      <xdr:colOff>311726</xdr:colOff>
      <xdr:row>8</xdr:row>
      <xdr:rowOff>155865</xdr:rowOff>
    </xdr:to>
    <xdr:sp macro="" textlink="">
      <xdr:nvSpPr>
        <xdr:cNvPr id="6" name="Seta para baixo 5"/>
        <xdr:cNvSpPr/>
      </xdr:nvSpPr>
      <xdr:spPr bwMode="auto">
        <a:xfrm>
          <a:off x="6866658" y="1039092"/>
          <a:ext cx="199159" cy="26843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20</xdr:col>
      <xdr:colOff>112567</xdr:colOff>
      <xdr:row>7</xdr:row>
      <xdr:rowOff>60615</xdr:rowOff>
    </xdr:from>
    <xdr:to>
      <xdr:col>20</xdr:col>
      <xdr:colOff>311726</xdr:colOff>
      <xdr:row>8</xdr:row>
      <xdr:rowOff>155865</xdr:rowOff>
    </xdr:to>
    <xdr:sp macro="" textlink="">
      <xdr:nvSpPr>
        <xdr:cNvPr id="7" name="Seta para baixo 6"/>
        <xdr:cNvSpPr/>
      </xdr:nvSpPr>
      <xdr:spPr bwMode="auto">
        <a:xfrm>
          <a:off x="8139544" y="1039092"/>
          <a:ext cx="199159" cy="26843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23</xdr:col>
      <xdr:colOff>117764</xdr:colOff>
      <xdr:row>7</xdr:row>
      <xdr:rowOff>65812</xdr:rowOff>
    </xdr:from>
    <xdr:to>
      <xdr:col>23</xdr:col>
      <xdr:colOff>316923</xdr:colOff>
      <xdr:row>8</xdr:row>
      <xdr:rowOff>161062</xdr:rowOff>
    </xdr:to>
    <xdr:sp macro="" textlink="">
      <xdr:nvSpPr>
        <xdr:cNvPr id="8" name="Seta para baixo 7"/>
        <xdr:cNvSpPr/>
      </xdr:nvSpPr>
      <xdr:spPr bwMode="auto">
        <a:xfrm>
          <a:off x="9434946" y="1044289"/>
          <a:ext cx="199159" cy="26843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26</xdr:col>
      <xdr:colOff>112568</xdr:colOff>
      <xdr:row>7</xdr:row>
      <xdr:rowOff>60615</xdr:rowOff>
    </xdr:from>
    <xdr:to>
      <xdr:col>26</xdr:col>
      <xdr:colOff>311727</xdr:colOff>
      <xdr:row>8</xdr:row>
      <xdr:rowOff>155865</xdr:rowOff>
    </xdr:to>
    <xdr:sp macro="" textlink="">
      <xdr:nvSpPr>
        <xdr:cNvPr id="9" name="Seta para baixo 8"/>
        <xdr:cNvSpPr/>
      </xdr:nvSpPr>
      <xdr:spPr bwMode="auto">
        <a:xfrm>
          <a:off x="9447068" y="1039092"/>
          <a:ext cx="199159" cy="26843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199159</xdr:colOff>
      <xdr:row>6</xdr:row>
      <xdr:rowOff>173182</xdr:rowOff>
    </xdr:from>
    <xdr:to>
      <xdr:col>11</xdr:col>
      <xdr:colOff>372341</xdr:colOff>
      <xdr:row>8</xdr:row>
      <xdr:rowOff>60614</xdr:rowOff>
    </xdr:to>
    <xdr:sp macro="" textlink="">
      <xdr:nvSpPr>
        <xdr:cNvPr id="10" name="Seta para baixo 5"/>
        <xdr:cNvSpPr/>
      </xdr:nvSpPr>
      <xdr:spPr bwMode="auto">
        <a:xfrm>
          <a:off x="4433454" y="943841"/>
          <a:ext cx="173182" cy="251114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0</xdr:row>
      <xdr:rowOff>0</xdr:rowOff>
    </xdr:from>
    <xdr:to>
      <xdr:col>8</xdr:col>
      <xdr:colOff>409575</xdr:colOff>
      <xdr:row>1</xdr:row>
      <xdr:rowOff>152400</xdr:rowOff>
    </xdr:to>
    <xdr:sp macro="" textlink="">
      <xdr:nvSpPr>
        <xdr:cNvPr id="2" name="Object 1" hidden="1"/>
        <xdr:cNvSpPr>
          <a:spLocks noChangeArrowheads="1"/>
        </xdr:cNvSpPr>
      </xdr:nvSpPr>
      <xdr:spPr bwMode="auto">
        <a:xfrm>
          <a:off x="2800350" y="0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66675</xdr:colOff>
      <xdr:row>0</xdr:row>
      <xdr:rowOff>0</xdr:rowOff>
    </xdr:from>
    <xdr:to>
      <xdr:col>8</xdr:col>
      <xdr:colOff>409575</xdr:colOff>
      <xdr:row>1</xdr:row>
      <xdr:rowOff>152400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0"/>
          <a:ext cx="342900" cy="314325"/>
        </a:xfrm>
        <a:prstGeom prst="rect">
          <a:avLst/>
        </a:prstGeom>
        <a:blipFill dpi="0" rotWithShape="0">
          <a:blip xmlns:r="http://schemas.openxmlformats.org/officeDocument/2006/relationships"/>
          <a:srcRect/>
          <a:stretch>
            <a:fillRect/>
          </a:stretch>
        </a:blip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>
    <xdr:from>
      <xdr:col>14</xdr:col>
      <xdr:colOff>173182</xdr:colOff>
      <xdr:row>7</xdr:row>
      <xdr:rowOff>165387</xdr:rowOff>
    </xdr:from>
    <xdr:to>
      <xdr:col>14</xdr:col>
      <xdr:colOff>320387</xdr:colOff>
      <xdr:row>8</xdr:row>
      <xdr:rowOff>163657</xdr:rowOff>
    </xdr:to>
    <xdr:sp macro="" textlink="">
      <xdr:nvSpPr>
        <xdr:cNvPr id="7" name="Seta para baixo 6"/>
        <xdr:cNvSpPr/>
      </xdr:nvSpPr>
      <xdr:spPr bwMode="auto">
        <a:xfrm>
          <a:off x="5290705" y="1117887"/>
          <a:ext cx="147205" cy="17145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277091</xdr:colOff>
      <xdr:row>8</xdr:row>
      <xdr:rowOff>155863</xdr:rowOff>
    </xdr:from>
    <xdr:to>
      <xdr:col>11</xdr:col>
      <xdr:colOff>424294</xdr:colOff>
      <xdr:row>9</xdr:row>
      <xdr:rowOff>155864</xdr:rowOff>
    </xdr:to>
    <xdr:sp macro="" textlink="">
      <xdr:nvSpPr>
        <xdr:cNvPr id="9" name="Seta para baixo 5"/>
        <xdr:cNvSpPr/>
      </xdr:nvSpPr>
      <xdr:spPr bwMode="auto">
        <a:xfrm>
          <a:off x="4165023" y="1281545"/>
          <a:ext cx="147203" cy="164524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199157</xdr:colOff>
      <xdr:row>8</xdr:row>
      <xdr:rowOff>863</xdr:rowOff>
    </xdr:from>
    <xdr:to>
      <xdr:col>17</xdr:col>
      <xdr:colOff>346362</xdr:colOff>
      <xdr:row>9</xdr:row>
      <xdr:rowOff>7792</xdr:rowOff>
    </xdr:to>
    <xdr:sp macro="" textlink="">
      <xdr:nvSpPr>
        <xdr:cNvPr id="10" name="Seta para baixo 6"/>
        <xdr:cNvSpPr/>
      </xdr:nvSpPr>
      <xdr:spPr bwMode="auto">
        <a:xfrm>
          <a:off x="6546271" y="1126545"/>
          <a:ext cx="147205" cy="17145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20</xdr:col>
      <xdr:colOff>199159</xdr:colOff>
      <xdr:row>7</xdr:row>
      <xdr:rowOff>164523</xdr:rowOff>
    </xdr:from>
    <xdr:to>
      <xdr:col>20</xdr:col>
      <xdr:colOff>346364</xdr:colOff>
      <xdr:row>8</xdr:row>
      <xdr:rowOff>162793</xdr:rowOff>
    </xdr:to>
    <xdr:sp macro="" textlink="">
      <xdr:nvSpPr>
        <xdr:cNvPr id="11" name="Seta para baixo 6"/>
        <xdr:cNvSpPr/>
      </xdr:nvSpPr>
      <xdr:spPr bwMode="auto">
        <a:xfrm>
          <a:off x="7775864" y="1117023"/>
          <a:ext cx="147205" cy="17145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23</xdr:col>
      <xdr:colOff>199159</xdr:colOff>
      <xdr:row>7</xdr:row>
      <xdr:rowOff>164523</xdr:rowOff>
    </xdr:from>
    <xdr:to>
      <xdr:col>23</xdr:col>
      <xdr:colOff>346364</xdr:colOff>
      <xdr:row>8</xdr:row>
      <xdr:rowOff>162793</xdr:rowOff>
    </xdr:to>
    <xdr:sp macro="" textlink="">
      <xdr:nvSpPr>
        <xdr:cNvPr id="12" name="Seta para baixo 6"/>
        <xdr:cNvSpPr/>
      </xdr:nvSpPr>
      <xdr:spPr bwMode="auto">
        <a:xfrm>
          <a:off x="9005454" y="1117023"/>
          <a:ext cx="147205" cy="17145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26</xdr:col>
      <xdr:colOff>216478</xdr:colOff>
      <xdr:row>8</xdr:row>
      <xdr:rowOff>0</xdr:rowOff>
    </xdr:from>
    <xdr:to>
      <xdr:col>26</xdr:col>
      <xdr:colOff>363683</xdr:colOff>
      <xdr:row>9</xdr:row>
      <xdr:rowOff>6929</xdr:rowOff>
    </xdr:to>
    <xdr:sp macro="" textlink="">
      <xdr:nvSpPr>
        <xdr:cNvPr id="13" name="Seta para baixo 6"/>
        <xdr:cNvSpPr/>
      </xdr:nvSpPr>
      <xdr:spPr bwMode="auto">
        <a:xfrm>
          <a:off x="10252364" y="1125682"/>
          <a:ext cx="147205" cy="17145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0</xdr:rowOff>
    </xdr:from>
    <xdr:to>
      <xdr:col>8</xdr:col>
      <xdr:colOff>419100</xdr:colOff>
      <xdr:row>1</xdr:row>
      <xdr:rowOff>142875</xdr:rowOff>
    </xdr:to>
    <xdr:sp macro="" textlink="">
      <xdr:nvSpPr>
        <xdr:cNvPr id="2" name="Object 1" hidden="1"/>
        <xdr:cNvSpPr>
          <a:spLocks noChangeArrowheads="1"/>
        </xdr:cNvSpPr>
      </xdr:nvSpPr>
      <xdr:spPr bwMode="auto">
        <a:xfrm>
          <a:off x="2895600" y="0"/>
          <a:ext cx="342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76200</xdr:colOff>
      <xdr:row>0</xdr:row>
      <xdr:rowOff>0</xdr:rowOff>
    </xdr:from>
    <xdr:to>
      <xdr:col>8</xdr:col>
      <xdr:colOff>419100</xdr:colOff>
      <xdr:row>1</xdr:row>
      <xdr:rowOff>142875</xdr:rowOff>
    </xdr:to>
    <xdr:sp macro="" textlink="">
      <xdr:nvSpPr>
        <xdr:cNvPr id="3" name="Object 2" hidden="1"/>
        <xdr:cNvSpPr>
          <a:spLocks noChangeArrowheads="1"/>
        </xdr:cNvSpPr>
      </xdr:nvSpPr>
      <xdr:spPr bwMode="auto">
        <a:xfrm>
          <a:off x="2895600" y="0"/>
          <a:ext cx="342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76200</xdr:colOff>
      <xdr:row>0</xdr:row>
      <xdr:rowOff>0</xdr:rowOff>
    </xdr:from>
    <xdr:to>
      <xdr:col>8</xdr:col>
      <xdr:colOff>419100</xdr:colOff>
      <xdr:row>1</xdr:row>
      <xdr:rowOff>142875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0"/>
          <a:ext cx="342900" cy="304800"/>
        </a:xfrm>
        <a:prstGeom prst="rect">
          <a:avLst/>
        </a:prstGeom>
        <a:blipFill dpi="0" rotWithShape="0">
          <a:blip xmlns:r="http://schemas.openxmlformats.org/officeDocument/2006/relationships"/>
          <a:srcRect/>
          <a:stretch>
            <a:fillRect/>
          </a:stretch>
        </a:blip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>
    <xdr:from>
      <xdr:col>14</xdr:col>
      <xdr:colOff>147204</xdr:colOff>
      <xdr:row>7</xdr:row>
      <xdr:rowOff>164524</xdr:rowOff>
    </xdr:from>
    <xdr:to>
      <xdr:col>14</xdr:col>
      <xdr:colOff>294409</xdr:colOff>
      <xdr:row>9</xdr:row>
      <xdr:rowOff>1</xdr:rowOff>
    </xdr:to>
    <xdr:sp macro="" textlink="">
      <xdr:nvSpPr>
        <xdr:cNvPr id="5" name="Seta para baixo 4"/>
        <xdr:cNvSpPr/>
      </xdr:nvSpPr>
      <xdr:spPr bwMode="auto">
        <a:xfrm>
          <a:off x="5273386" y="1117024"/>
          <a:ext cx="147205" cy="17318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294408</xdr:colOff>
      <xdr:row>7</xdr:row>
      <xdr:rowOff>164523</xdr:rowOff>
    </xdr:from>
    <xdr:to>
      <xdr:col>11</xdr:col>
      <xdr:colOff>432953</xdr:colOff>
      <xdr:row>8</xdr:row>
      <xdr:rowOff>147204</xdr:rowOff>
    </xdr:to>
    <xdr:sp macro="" textlink="">
      <xdr:nvSpPr>
        <xdr:cNvPr id="10" name="Seta para baixo 5"/>
        <xdr:cNvSpPr/>
      </xdr:nvSpPr>
      <xdr:spPr bwMode="auto">
        <a:xfrm>
          <a:off x="4190999" y="1117023"/>
          <a:ext cx="138545" cy="155863"/>
        </a:xfrm>
        <a:prstGeom prst="downArrow">
          <a:avLst>
            <a:gd name="adj1" fmla="val 50000"/>
            <a:gd name="adj2" fmla="val 53030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199157</xdr:colOff>
      <xdr:row>7</xdr:row>
      <xdr:rowOff>164523</xdr:rowOff>
    </xdr:from>
    <xdr:to>
      <xdr:col>17</xdr:col>
      <xdr:colOff>346362</xdr:colOff>
      <xdr:row>9</xdr:row>
      <xdr:rowOff>0</xdr:rowOff>
    </xdr:to>
    <xdr:sp macro="" textlink="">
      <xdr:nvSpPr>
        <xdr:cNvPr id="12" name="Seta para baixo 4"/>
        <xdr:cNvSpPr/>
      </xdr:nvSpPr>
      <xdr:spPr bwMode="auto">
        <a:xfrm>
          <a:off x="6554930" y="1117023"/>
          <a:ext cx="147205" cy="17318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20</xdr:col>
      <xdr:colOff>216477</xdr:colOff>
      <xdr:row>7</xdr:row>
      <xdr:rowOff>164522</xdr:rowOff>
    </xdr:from>
    <xdr:to>
      <xdr:col>20</xdr:col>
      <xdr:colOff>363682</xdr:colOff>
      <xdr:row>8</xdr:row>
      <xdr:rowOff>164522</xdr:rowOff>
    </xdr:to>
    <xdr:sp macro="" textlink="">
      <xdr:nvSpPr>
        <xdr:cNvPr id="13" name="Seta para baixo 4"/>
        <xdr:cNvSpPr/>
      </xdr:nvSpPr>
      <xdr:spPr bwMode="auto">
        <a:xfrm>
          <a:off x="7801841" y="1117022"/>
          <a:ext cx="147205" cy="17318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23</xdr:col>
      <xdr:colOff>199158</xdr:colOff>
      <xdr:row>7</xdr:row>
      <xdr:rowOff>164523</xdr:rowOff>
    </xdr:from>
    <xdr:to>
      <xdr:col>23</xdr:col>
      <xdr:colOff>346363</xdr:colOff>
      <xdr:row>9</xdr:row>
      <xdr:rowOff>0</xdr:rowOff>
    </xdr:to>
    <xdr:sp macro="" textlink="">
      <xdr:nvSpPr>
        <xdr:cNvPr id="14" name="Seta para baixo 4"/>
        <xdr:cNvSpPr/>
      </xdr:nvSpPr>
      <xdr:spPr bwMode="auto">
        <a:xfrm>
          <a:off x="9014113" y="1117023"/>
          <a:ext cx="147205" cy="17318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26</xdr:col>
      <xdr:colOff>216477</xdr:colOff>
      <xdr:row>7</xdr:row>
      <xdr:rowOff>164523</xdr:rowOff>
    </xdr:from>
    <xdr:to>
      <xdr:col>26</xdr:col>
      <xdr:colOff>363682</xdr:colOff>
      <xdr:row>9</xdr:row>
      <xdr:rowOff>0</xdr:rowOff>
    </xdr:to>
    <xdr:sp macro="" textlink="">
      <xdr:nvSpPr>
        <xdr:cNvPr id="15" name="Seta para baixo 4"/>
        <xdr:cNvSpPr/>
      </xdr:nvSpPr>
      <xdr:spPr bwMode="auto">
        <a:xfrm>
          <a:off x="10261022" y="1117023"/>
          <a:ext cx="147205" cy="17318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0</xdr:row>
      <xdr:rowOff>0</xdr:rowOff>
    </xdr:from>
    <xdr:to>
      <xdr:col>8</xdr:col>
      <xdr:colOff>409575</xdr:colOff>
      <xdr:row>1</xdr:row>
      <xdr:rowOff>152400</xdr:rowOff>
    </xdr:to>
    <xdr:sp macro="" textlink="">
      <xdr:nvSpPr>
        <xdr:cNvPr id="2" name="Object 1" hidden="1"/>
        <xdr:cNvSpPr>
          <a:spLocks noChangeArrowheads="1"/>
        </xdr:cNvSpPr>
      </xdr:nvSpPr>
      <xdr:spPr bwMode="auto">
        <a:xfrm>
          <a:off x="2476500" y="0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66675</xdr:colOff>
      <xdr:row>0</xdr:row>
      <xdr:rowOff>0</xdr:rowOff>
    </xdr:from>
    <xdr:to>
      <xdr:col>8</xdr:col>
      <xdr:colOff>409575</xdr:colOff>
      <xdr:row>1</xdr:row>
      <xdr:rowOff>152400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0"/>
          <a:ext cx="342900" cy="314325"/>
        </a:xfrm>
        <a:prstGeom prst="rect">
          <a:avLst/>
        </a:prstGeom>
        <a:blipFill dpi="0" rotWithShape="0">
          <a:blip xmlns:r="http://schemas.openxmlformats.org/officeDocument/2006/relationships"/>
          <a:srcRect/>
          <a:stretch>
            <a:fillRect/>
          </a:stretch>
        </a:blip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>
    <xdr:from>
      <xdr:col>14</xdr:col>
      <xdr:colOff>173182</xdr:colOff>
      <xdr:row>7</xdr:row>
      <xdr:rowOff>165387</xdr:rowOff>
    </xdr:from>
    <xdr:to>
      <xdr:col>14</xdr:col>
      <xdr:colOff>320387</xdr:colOff>
      <xdr:row>8</xdr:row>
      <xdr:rowOff>163657</xdr:rowOff>
    </xdr:to>
    <xdr:sp macro="" textlink="">
      <xdr:nvSpPr>
        <xdr:cNvPr id="4" name="Seta para baixo 6"/>
        <xdr:cNvSpPr/>
      </xdr:nvSpPr>
      <xdr:spPr bwMode="auto">
        <a:xfrm>
          <a:off x="5326207" y="1070262"/>
          <a:ext cx="147205" cy="169720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277091</xdr:colOff>
      <xdr:row>8</xdr:row>
      <xdr:rowOff>155863</xdr:rowOff>
    </xdr:from>
    <xdr:to>
      <xdr:col>11</xdr:col>
      <xdr:colOff>424294</xdr:colOff>
      <xdr:row>9</xdr:row>
      <xdr:rowOff>155864</xdr:rowOff>
    </xdr:to>
    <xdr:sp macro="" textlink="">
      <xdr:nvSpPr>
        <xdr:cNvPr id="5" name="Seta para baixo 5"/>
        <xdr:cNvSpPr/>
      </xdr:nvSpPr>
      <xdr:spPr bwMode="auto">
        <a:xfrm>
          <a:off x="4087091" y="1232188"/>
          <a:ext cx="147203" cy="161926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199157</xdr:colOff>
      <xdr:row>8</xdr:row>
      <xdr:rowOff>863</xdr:rowOff>
    </xdr:from>
    <xdr:to>
      <xdr:col>17</xdr:col>
      <xdr:colOff>346362</xdr:colOff>
      <xdr:row>9</xdr:row>
      <xdr:rowOff>7792</xdr:rowOff>
    </xdr:to>
    <xdr:sp macro="" textlink="">
      <xdr:nvSpPr>
        <xdr:cNvPr id="6" name="Seta para baixo 6"/>
        <xdr:cNvSpPr/>
      </xdr:nvSpPr>
      <xdr:spPr bwMode="auto">
        <a:xfrm>
          <a:off x="6695207" y="1077188"/>
          <a:ext cx="147205" cy="168854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20</xdr:col>
      <xdr:colOff>199159</xdr:colOff>
      <xdr:row>7</xdr:row>
      <xdr:rowOff>164523</xdr:rowOff>
    </xdr:from>
    <xdr:to>
      <xdr:col>20</xdr:col>
      <xdr:colOff>346364</xdr:colOff>
      <xdr:row>8</xdr:row>
      <xdr:rowOff>162793</xdr:rowOff>
    </xdr:to>
    <xdr:sp macro="" textlink="">
      <xdr:nvSpPr>
        <xdr:cNvPr id="7" name="Seta para baixo 6"/>
        <xdr:cNvSpPr/>
      </xdr:nvSpPr>
      <xdr:spPr bwMode="auto">
        <a:xfrm>
          <a:off x="8038234" y="1069398"/>
          <a:ext cx="147205" cy="169720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23</xdr:col>
      <xdr:colOff>199159</xdr:colOff>
      <xdr:row>7</xdr:row>
      <xdr:rowOff>164523</xdr:rowOff>
    </xdr:from>
    <xdr:to>
      <xdr:col>23</xdr:col>
      <xdr:colOff>346364</xdr:colOff>
      <xdr:row>8</xdr:row>
      <xdr:rowOff>162793</xdr:rowOff>
    </xdr:to>
    <xdr:sp macro="" textlink="">
      <xdr:nvSpPr>
        <xdr:cNvPr id="8" name="Seta para baixo 6"/>
        <xdr:cNvSpPr/>
      </xdr:nvSpPr>
      <xdr:spPr bwMode="auto">
        <a:xfrm>
          <a:off x="9381259" y="1069398"/>
          <a:ext cx="147205" cy="169720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26</xdr:col>
      <xdr:colOff>216478</xdr:colOff>
      <xdr:row>8</xdr:row>
      <xdr:rowOff>0</xdr:rowOff>
    </xdr:from>
    <xdr:to>
      <xdr:col>26</xdr:col>
      <xdr:colOff>363683</xdr:colOff>
      <xdr:row>9</xdr:row>
      <xdr:rowOff>6929</xdr:rowOff>
    </xdr:to>
    <xdr:sp macro="" textlink="">
      <xdr:nvSpPr>
        <xdr:cNvPr id="9" name="Seta para baixo 6"/>
        <xdr:cNvSpPr/>
      </xdr:nvSpPr>
      <xdr:spPr bwMode="auto">
        <a:xfrm>
          <a:off x="10741603" y="1076325"/>
          <a:ext cx="147205" cy="168854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0</xdr:rowOff>
    </xdr:from>
    <xdr:to>
      <xdr:col>8</xdr:col>
      <xdr:colOff>419100</xdr:colOff>
      <xdr:row>1</xdr:row>
      <xdr:rowOff>142875</xdr:rowOff>
    </xdr:to>
    <xdr:sp macro="" textlink="">
      <xdr:nvSpPr>
        <xdr:cNvPr id="2" name="Object 1" hidden="1"/>
        <xdr:cNvSpPr>
          <a:spLocks noChangeArrowheads="1"/>
        </xdr:cNvSpPr>
      </xdr:nvSpPr>
      <xdr:spPr bwMode="auto">
        <a:xfrm>
          <a:off x="2581275" y="0"/>
          <a:ext cx="342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76200</xdr:colOff>
      <xdr:row>0</xdr:row>
      <xdr:rowOff>0</xdr:rowOff>
    </xdr:from>
    <xdr:to>
      <xdr:col>8</xdr:col>
      <xdr:colOff>419100</xdr:colOff>
      <xdr:row>1</xdr:row>
      <xdr:rowOff>142875</xdr:rowOff>
    </xdr:to>
    <xdr:sp macro="" textlink="">
      <xdr:nvSpPr>
        <xdr:cNvPr id="3" name="Object 2" hidden="1"/>
        <xdr:cNvSpPr>
          <a:spLocks noChangeArrowheads="1"/>
        </xdr:cNvSpPr>
      </xdr:nvSpPr>
      <xdr:spPr bwMode="auto">
        <a:xfrm>
          <a:off x="2581275" y="0"/>
          <a:ext cx="342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76200</xdr:colOff>
      <xdr:row>0</xdr:row>
      <xdr:rowOff>0</xdr:rowOff>
    </xdr:from>
    <xdr:to>
      <xdr:col>8</xdr:col>
      <xdr:colOff>419100</xdr:colOff>
      <xdr:row>1</xdr:row>
      <xdr:rowOff>142875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0"/>
          <a:ext cx="342900" cy="304800"/>
        </a:xfrm>
        <a:prstGeom prst="rect">
          <a:avLst/>
        </a:prstGeom>
        <a:blipFill dpi="0" rotWithShape="0">
          <a:blip xmlns:r="http://schemas.openxmlformats.org/officeDocument/2006/relationships"/>
          <a:srcRect/>
          <a:stretch>
            <a:fillRect/>
          </a:stretch>
        </a:blip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>
    <xdr:from>
      <xdr:col>14</xdr:col>
      <xdr:colOff>147204</xdr:colOff>
      <xdr:row>7</xdr:row>
      <xdr:rowOff>164524</xdr:rowOff>
    </xdr:from>
    <xdr:to>
      <xdr:col>14</xdr:col>
      <xdr:colOff>294409</xdr:colOff>
      <xdr:row>9</xdr:row>
      <xdr:rowOff>1</xdr:rowOff>
    </xdr:to>
    <xdr:sp macro="" textlink="">
      <xdr:nvSpPr>
        <xdr:cNvPr id="5" name="Seta para baixo 4"/>
        <xdr:cNvSpPr/>
      </xdr:nvSpPr>
      <xdr:spPr bwMode="auto">
        <a:xfrm>
          <a:off x="5281179" y="1117024"/>
          <a:ext cx="147205" cy="16885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294408</xdr:colOff>
      <xdr:row>7</xdr:row>
      <xdr:rowOff>164523</xdr:rowOff>
    </xdr:from>
    <xdr:to>
      <xdr:col>11</xdr:col>
      <xdr:colOff>432953</xdr:colOff>
      <xdr:row>8</xdr:row>
      <xdr:rowOff>147204</xdr:rowOff>
    </xdr:to>
    <xdr:sp macro="" textlink="">
      <xdr:nvSpPr>
        <xdr:cNvPr id="6" name="Seta para baixo 5"/>
        <xdr:cNvSpPr/>
      </xdr:nvSpPr>
      <xdr:spPr bwMode="auto">
        <a:xfrm>
          <a:off x="4152033" y="1117023"/>
          <a:ext cx="138545" cy="154131"/>
        </a:xfrm>
        <a:prstGeom prst="downArrow">
          <a:avLst>
            <a:gd name="adj1" fmla="val 50000"/>
            <a:gd name="adj2" fmla="val 53030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199157</xdr:colOff>
      <xdr:row>7</xdr:row>
      <xdr:rowOff>164523</xdr:rowOff>
    </xdr:from>
    <xdr:to>
      <xdr:col>17</xdr:col>
      <xdr:colOff>346362</xdr:colOff>
      <xdr:row>9</xdr:row>
      <xdr:rowOff>0</xdr:rowOff>
    </xdr:to>
    <xdr:sp macro="" textlink="">
      <xdr:nvSpPr>
        <xdr:cNvPr id="7" name="Seta para baixo 4"/>
        <xdr:cNvSpPr/>
      </xdr:nvSpPr>
      <xdr:spPr bwMode="auto">
        <a:xfrm>
          <a:off x="6619007" y="1117023"/>
          <a:ext cx="147205" cy="16885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20</xdr:col>
      <xdr:colOff>216477</xdr:colOff>
      <xdr:row>7</xdr:row>
      <xdr:rowOff>164522</xdr:rowOff>
    </xdr:from>
    <xdr:to>
      <xdr:col>20</xdr:col>
      <xdr:colOff>363682</xdr:colOff>
      <xdr:row>8</xdr:row>
      <xdr:rowOff>164522</xdr:rowOff>
    </xdr:to>
    <xdr:sp macro="" textlink="">
      <xdr:nvSpPr>
        <xdr:cNvPr id="8" name="Seta para baixo 4"/>
        <xdr:cNvSpPr/>
      </xdr:nvSpPr>
      <xdr:spPr bwMode="auto">
        <a:xfrm>
          <a:off x="7903152" y="1117022"/>
          <a:ext cx="147205" cy="171450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23</xdr:col>
      <xdr:colOff>199158</xdr:colOff>
      <xdr:row>7</xdr:row>
      <xdr:rowOff>164523</xdr:rowOff>
    </xdr:from>
    <xdr:to>
      <xdr:col>23</xdr:col>
      <xdr:colOff>346363</xdr:colOff>
      <xdr:row>9</xdr:row>
      <xdr:rowOff>0</xdr:rowOff>
    </xdr:to>
    <xdr:sp macro="" textlink="">
      <xdr:nvSpPr>
        <xdr:cNvPr id="9" name="Seta para baixo 4"/>
        <xdr:cNvSpPr/>
      </xdr:nvSpPr>
      <xdr:spPr bwMode="auto">
        <a:xfrm>
          <a:off x="9133608" y="1117023"/>
          <a:ext cx="147205" cy="16885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26</xdr:col>
      <xdr:colOff>216477</xdr:colOff>
      <xdr:row>7</xdr:row>
      <xdr:rowOff>164523</xdr:rowOff>
    </xdr:from>
    <xdr:to>
      <xdr:col>26</xdr:col>
      <xdr:colOff>363682</xdr:colOff>
      <xdr:row>9</xdr:row>
      <xdr:rowOff>0</xdr:rowOff>
    </xdr:to>
    <xdr:sp macro="" textlink="">
      <xdr:nvSpPr>
        <xdr:cNvPr id="10" name="Seta para baixo 4"/>
        <xdr:cNvSpPr/>
      </xdr:nvSpPr>
      <xdr:spPr bwMode="auto">
        <a:xfrm>
          <a:off x="10398702" y="1117023"/>
          <a:ext cx="147205" cy="16885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0</xdr:row>
      <xdr:rowOff>28575</xdr:rowOff>
    </xdr:from>
    <xdr:to>
      <xdr:col>8</xdr:col>
      <xdr:colOff>409575</xdr:colOff>
      <xdr:row>2</xdr:row>
      <xdr:rowOff>152400</xdr:rowOff>
    </xdr:to>
    <xdr:sp macro="" textlink="">
      <xdr:nvSpPr>
        <xdr:cNvPr id="2" name="Object 1" hidden="1"/>
        <xdr:cNvSpPr>
          <a:spLocks noChangeArrowheads="1"/>
        </xdr:cNvSpPr>
      </xdr:nvSpPr>
      <xdr:spPr bwMode="auto">
        <a:xfrm>
          <a:off x="3009900" y="19050"/>
          <a:ext cx="3238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47625</xdr:colOff>
      <xdr:row>0</xdr:row>
      <xdr:rowOff>47625</xdr:rowOff>
    </xdr:from>
    <xdr:to>
      <xdr:col>8</xdr:col>
      <xdr:colOff>361950</xdr:colOff>
      <xdr:row>2</xdr:row>
      <xdr:rowOff>133350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19050"/>
          <a:ext cx="314325" cy="276225"/>
        </a:xfrm>
        <a:prstGeom prst="rect">
          <a:avLst/>
        </a:prstGeom>
        <a:blipFill dpi="0" rotWithShape="0">
          <a:blip xmlns:r="http://schemas.openxmlformats.org/officeDocument/2006/relationships"/>
          <a:srcRect/>
          <a:stretch>
            <a:fillRect/>
          </a:stretch>
        </a:blip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14</xdr:col>
      <xdr:colOff>233796</xdr:colOff>
      <xdr:row>8</xdr:row>
      <xdr:rowOff>164523</xdr:rowOff>
    </xdr:from>
    <xdr:to>
      <xdr:col>14</xdr:col>
      <xdr:colOff>372341</xdr:colOff>
      <xdr:row>9</xdr:row>
      <xdr:rowOff>147205</xdr:rowOff>
    </xdr:to>
    <xdr:sp macro="" textlink="">
      <xdr:nvSpPr>
        <xdr:cNvPr id="4" name="Seta para baixo 6"/>
        <xdr:cNvSpPr/>
      </xdr:nvSpPr>
      <xdr:spPr bwMode="auto">
        <a:xfrm>
          <a:off x="5377296" y="1107498"/>
          <a:ext cx="138545" cy="15413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20</xdr:col>
      <xdr:colOff>216477</xdr:colOff>
      <xdr:row>8</xdr:row>
      <xdr:rowOff>155865</xdr:rowOff>
    </xdr:from>
    <xdr:to>
      <xdr:col>20</xdr:col>
      <xdr:colOff>355018</xdr:colOff>
      <xdr:row>10</xdr:row>
      <xdr:rowOff>0</xdr:rowOff>
    </xdr:to>
    <xdr:sp macro="" textlink="">
      <xdr:nvSpPr>
        <xdr:cNvPr id="5" name="Seta para baixo 6"/>
        <xdr:cNvSpPr/>
      </xdr:nvSpPr>
      <xdr:spPr bwMode="auto">
        <a:xfrm>
          <a:off x="7560252" y="1098840"/>
          <a:ext cx="138541" cy="167985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216477</xdr:colOff>
      <xdr:row>8</xdr:row>
      <xdr:rowOff>155863</xdr:rowOff>
    </xdr:from>
    <xdr:to>
      <xdr:col>17</xdr:col>
      <xdr:colOff>355018</xdr:colOff>
      <xdr:row>9</xdr:row>
      <xdr:rowOff>155861</xdr:rowOff>
    </xdr:to>
    <xdr:sp macro="" textlink="">
      <xdr:nvSpPr>
        <xdr:cNvPr id="6" name="Seta para baixo 6"/>
        <xdr:cNvSpPr/>
      </xdr:nvSpPr>
      <xdr:spPr bwMode="auto">
        <a:xfrm>
          <a:off x="6464877" y="1098838"/>
          <a:ext cx="138541" cy="171448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23</xdr:col>
      <xdr:colOff>216475</xdr:colOff>
      <xdr:row>8</xdr:row>
      <xdr:rowOff>155863</xdr:rowOff>
    </xdr:from>
    <xdr:to>
      <xdr:col>23</xdr:col>
      <xdr:colOff>355016</xdr:colOff>
      <xdr:row>9</xdr:row>
      <xdr:rowOff>155861</xdr:rowOff>
    </xdr:to>
    <xdr:sp macro="" textlink="">
      <xdr:nvSpPr>
        <xdr:cNvPr id="7" name="Seta para baixo 6"/>
        <xdr:cNvSpPr/>
      </xdr:nvSpPr>
      <xdr:spPr bwMode="auto">
        <a:xfrm>
          <a:off x="8674675" y="1098838"/>
          <a:ext cx="138541" cy="171448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26</xdr:col>
      <xdr:colOff>242452</xdr:colOff>
      <xdr:row>8</xdr:row>
      <xdr:rowOff>155863</xdr:rowOff>
    </xdr:from>
    <xdr:to>
      <xdr:col>26</xdr:col>
      <xdr:colOff>380993</xdr:colOff>
      <xdr:row>9</xdr:row>
      <xdr:rowOff>155861</xdr:rowOff>
    </xdr:to>
    <xdr:sp macro="" textlink="">
      <xdr:nvSpPr>
        <xdr:cNvPr id="8" name="Seta para baixo 6"/>
        <xdr:cNvSpPr/>
      </xdr:nvSpPr>
      <xdr:spPr bwMode="auto">
        <a:xfrm>
          <a:off x="9805552" y="1098838"/>
          <a:ext cx="138541" cy="171448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0</xdr:row>
      <xdr:rowOff>28575</xdr:rowOff>
    </xdr:from>
    <xdr:to>
      <xdr:col>8</xdr:col>
      <xdr:colOff>409575</xdr:colOff>
      <xdr:row>2</xdr:row>
      <xdr:rowOff>152400</xdr:rowOff>
    </xdr:to>
    <xdr:sp macro="" textlink="">
      <xdr:nvSpPr>
        <xdr:cNvPr id="19461" name="Object 1" hidden="1"/>
        <xdr:cNvSpPr>
          <a:spLocks noChangeArrowheads="1"/>
        </xdr:cNvSpPr>
      </xdr:nvSpPr>
      <xdr:spPr bwMode="auto">
        <a:xfrm>
          <a:off x="2867025" y="28575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47625</xdr:colOff>
      <xdr:row>0</xdr:row>
      <xdr:rowOff>47625</xdr:rowOff>
    </xdr:from>
    <xdr:to>
      <xdr:col>8</xdr:col>
      <xdr:colOff>361950</xdr:colOff>
      <xdr:row>2</xdr:row>
      <xdr:rowOff>133350</xdr:rowOff>
    </xdr:to>
    <xdr:pic>
      <xdr:nvPicPr>
        <xdr:cNvPr id="194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47625"/>
          <a:ext cx="314325" cy="295275"/>
        </a:xfrm>
        <a:prstGeom prst="rect">
          <a:avLst/>
        </a:prstGeom>
        <a:blipFill dpi="0" rotWithShape="0">
          <a:blip xmlns:r="http://schemas.openxmlformats.org/officeDocument/2006/relationships"/>
          <a:srcRect/>
          <a:stretch>
            <a:fillRect/>
          </a:stretch>
        </a:blip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14</xdr:col>
      <xdr:colOff>233796</xdr:colOff>
      <xdr:row>8</xdr:row>
      <xdr:rowOff>164523</xdr:rowOff>
    </xdr:from>
    <xdr:to>
      <xdr:col>14</xdr:col>
      <xdr:colOff>372341</xdr:colOff>
      <xdr:row>9</xdr:row>
      <xdr:rowOff>147205</xdr:rowOff>
    </xdr:to>
    <xdr:sp macro="" textlink="">
      <xdr:nvSpPr>
        <xdr:cNvPr id="4" name="Seta para baixo 6"/>
        <xdr:cNvSpPr/>
      </xdr:nvSpPr>
      <xdr:spPr bwMode="auto">
        <a:xfrm>
          <a:off x="5385955" y="1108364"/>
          <a:ext cx="138545" cy="155864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20</xdr:col>
      <xdr:colOff>216477</xdr:colOff>
      <xdr:row>8</xdr:row>
      <xdr:rowOff>155865</xdr:rowOff>
    </xdr:from>
    <xdr:to>
      <xdr:col>20</xdr:col>
      <xdr:colOff>355018</xdr:colOff>
      <xdr:row>10</xdr:row>
      <xdr:rowOff>0</xdr:rowOff>
    </xdr:to>
    <xdr:sp macro="" textlink="">
      <xdr:nvSpPr>
        <xdr:cNvPr id="8" name="Seta para baixo 6"/>
        <xdr:cNvSpPr/>
      </xdr:nvSpPr>
      <xdr:spPr bwMode="auto">
        <a:xfrm>
          <a:off x="7559386" y="1099706"/>
          <a:ext cx="138541" cy="173180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216477</xdr:colOff>
      <xdr:row>8</xdr:row>
      <xdr:rowOff>155863</xdr:rowOff>
    </xdr:from>
    <xdr:to>
      <xdr:col>17</xdr:col>
      <xdr:colOff>355018</xdr:colOff>
      <xdr:row>9</xdr:row>
      <xdr:rowOff>155861</xdr:rowOff>
    </xdr:to>
    <xdr:sp macro="" textlink="">
      <xdr:nvSpPr>
        <xdr:cNvPr id="9" name="Seta para baixo 6"/>
        <xdr:cNvSpPr/>
      </xdr:nvSpPr>
      <xdr:spPr bwMode="auto">
        <a:xfrm>
          <a:off x="6468341" y="1099704"/>
          <a:ext cx="138541" cy="173180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23</xdr:col>
      <xdr:colOff>216475</xdr:colOff>
      <xdr:row>8</xdr:row>
      <xdr:rowOff>155863</xdr:rowOff>
    </xdr:from>
    <xdr:to>
      <xdr:col>23</xdr:col>
      <xdr:colOff>355016</xdr:colOff>
      <xdr:row>9</xdr:row>
      <xdr:rowOff>155861</xdr:rowOff>
    </xdr:to>
    <xdr:sp macro="" textlink="">
      <xdr:nvSpPr>
        <xdr:cNvPr id="10" name="Seta para baixo 6"/>
        <xdr:cNvSpPr/>
      </xdr:nvSpPr>
      <xdr:spPr bwMode="auto">
        <a:xfrm>
          <a:off x="8667748" y="1099704"/>
          <a:ext cx="138541" cy="173180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26</xdr:col>
      <xdr:colOff>242452</xdr:colOff>
      <xdr:row>8</xdr:row>
      <xdr:rowOff>155863</xdr:rowOff>
    </xdr:from>
    <xdr:to>
      <xdr:col>26</xdr:col>
      <xdr:colOff>380993</xdr:colOff>
      <xdr:row>9</xdr:row>
      <xdr:rowOff>155861</xdr:rowOff>
    </xdr:to>
    <xdr:sp macro="" textlink="">
      <xdr:nvSpPr>
        <xdr:cNvPr id="11" name="Seta para baixo 6"/>
        <xdr:cNvSpPr/>
      </xdr:nvSpPr>
      <xdr:spPr bwMode="auto">
        <a:xfrm>
          <a:off x="9793429" y="1099704"/>
          <a:ext cx="138541" cy="173180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28575</xdr:rowOff>
    </xdr:from>
    <xdr:to>
      <xdr:col>9</xdr:col>
      <xdr:colOff>0</xdr:colOff>
      <xdr:row>2</xdr:row>
      <xdr:rowOff>152400</xdr:rowOff>
    </xdr:to>
    <xdr:sp macro="" textlink="">
      <xdr:nvSpPr>
        <xdr:cNvPr id="2" name="Object 1" hidden="1"/>
        <xdr:cNvSpPr>
          <a:spLocks noChangeArrowheads="1"/>
        </xdr:cNvSpPr>
      </xdr:nvSpPr>
      <xdr:spPr bwMode="auto">
        <a:xfrm>
          <a:off x="3181350" y="19050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218"/>
  <sheetViews>
    <sheetView view="pageBreakPreview" zoomScale="110" zoomScaleNormal="110" zoomScaleSheetLayoutView="110" workbookViewId="0">
      <pane ySplit="10" topLeftCell="A127" activePane="bottomLeft" state="frozen"/>
      <selection activeCell="I135" sqref="I135"/>
      <selection pane="bottomLeft" activeCell="E140" sqref="E140"/>
    </sheetView>
  </sheetViews>
  <sheetFormatPr defaultRowHeight="12.75"/>
  <cols>
    <col min="1" max="1" width="3.140625" customWidth="1"/>
    <col min="2" max="2" width="5.28515625" style="1" customWidth="1"/>
    <col min="3" max="3" width="5.85546875" style="1" customWidth="1"/>
    <col min="4" max="4" width="4.7109375" style="1" customWidth="1"/>
    <col min="5" max="5" width="5.28515625" style="1" customWidth="1"/>
    <col min="6" max="6" width="3.7109375" style="1" customWidth="1"/>
    <col min="7" max="7" width="3" style="1" customWidth="1"/>
    <col min="8" max="8" width="6" style="1" customWidth="1"/>
    <col min="9" max="9" width="6.85546875" style="1" customWidth="1"/>
    <col min="10" max="10" width="6.5703125" style="1" customWidth="1"/>
    <col min="11" max="12" width="6.42578125" style="1" customWidth="1"/>
    <col min="13" max="13" width="6.5703125" style="1" customWidth="1"/>
    <col min="14" max="14" width="6.28515625" style="1" customWidth="1"/>
    <col min="15" max="15" width="6.42578125" style="1" customWidth="1"/>
    <col min="16" max="16" width="6.5703125" style="1" customWidth="1"/>
    <col min="17" max="17" width="6.28515625" customWidth="1"/>
    <col min="18" max="18" width="6.42578125" customWidth="1"/>
    <col min="19" max="19" width="6.5703125" customWidth="1"/>
    <col min="20" max="22" width="6.42578125" customWidth="1"/>
    <col min="23" max="23" width="6" customWidth="1"/>
    <col min="24" max="25" width="6.42578125" customWidth="1"/>
    <col min="26" max="26" width="5.85546875" customWidth="1"/>
    <col min="27" max="27" width="6.5703125" customWidth="1"/>
  </cols>
  <sheetData>
    <row r="3" spans="1:27" ht="9.75" customHeight="1">
      <c r="I3" s="3" t="s">
        <v>2</v>
      </c>
      <c r="L3" s="2"/>
      <c r="M3" s="2"/>
    </row>
    <row r="4" spans="1:27" ht="9.75" customHeight="1">
      <c r="I4" s="3" t="s">
        <v>174</v>
      </c>
      <c r="L4" s="2"/>
      <c r="M4" s="2"/>
    </row>
    <row r="5" spans="1:27">
      <c r="I5" s="4" t="s">
        <v>1</v>
      </c>
    </row>
    <row r="6" spans="1:27" ht="3" customHeight="1"/>
    <row r="7" spans="1:27" ht="13.5" customHeight="1">
      <c r="B7" s="112" t="s">
        <v>3</v>
      </c>
      <c r="C7" s="113"/>
      <c r="D7" s="45"/>
      <c r="E7" s="45"/>
      <c r="F7" s="45"/>
      <c r="G7" s="45"/>
      <c r="H7" s="45"/>
      <c r="T7" s="115" t="s">
        <v>156</v>
      </c>
      <c r="U7" s="21"/>
      <c r="V7" s="21"/>
      <c r="W7" s="391">
        <f>'base(indices)'!H1</f>
        <v>44348</v>
      </c>
      <c r="X7" s="391"/>
    </row>
    <row r="8" spans="1:27" ht="13.5" thickBot="1">
      <c r="B8" s="6" t="s">
        <v>101</v>
      </c>
      <c r="I8" s="392">
        <f>W7</f>
        <v>44348</v>
      </c>
      <c r="J8" s="392"/>
      <c r="K8" s="109"/>
      <c r="L8" s="109"/>
      <c r="M8" s="110"/>
      <c r="N8" s="111"/>
      <c r="O8" s="110"/>
      <c r="P8" s="110"/>
      <c r="Q8" s="30"/>
    </row>
    <row r="9" spans="1:27" ht="12.75" customHeight="1" thickBot="1">
      <c r="A9" s="393" t="s">
        <v>42</v>
      </c>
      <c r="B9" s="395" t="s">
        <v>4</v>
      </c>
      <c r="C9" s="397" t="s">
        <v>36</v>
      </c>
      <c r="D9" s="399" t="s">
        <v>37</v>
      </c>
      <c r="E9" s="399" t="s">
        <v>43</v>
      </c>
      <c r="F9" s="415" t="s">
        <v>164</v>
      </c>
      <c r="G9" s="415" t="s">
        <v>165</v>
      </c>
      <c r="H9" s="407" t="s">
        <v>157</v>
      </c>
      <c r="I9" s="409" t="s">
        <v>172</v>
      </c>
      <c r="J9" s="411" t="s">
        <v>155</v>
      </c>
      <c r="K9" s="412"/>
      <c r="L9" s="413"/>
      <c r="M9" s="404">
        <v>0.95</v>
      </c>
      <c r="N9" s="405"/>
      <c r="O9" s="406"/>
      <c r="P9" s="401">
        <v>0.9</v>
      </c>
      <c r="Q9" s="402"/>
      <c r="R9" s="403"/>
      <c r="S9" s="404">
        <v>0.8</v>
      </c>
      <c r="T9" s="405"/>
      <c r="U9" s="406"/>
      <c r="V9" s="401">
        <v>0.7</v>
      </c>
      <c r="W9" s="402"/>
      <c r="X9" s="403"/>
      <c r="Y9" s="401">
        <v>0.6</v>
      </c>
      <c r="Z9" s="402"/>
      <c r="AA9" s="403"/>
    </row>
    <row r="10" spans="1:27" ht="31.5" customHeight="1" thickBot="1">
      <c r="A10" s="394"/>
      <c r="B10" s="396"/>
      <c r="C10" s="398"/>
      <c r="D10" s="400"/>
      <c r="E10" s="400"/>
      <c r="F10" s="416"/>
      <c r="G10" s="416"/>
      <c r="H10" s="408"/>
      <c r="I10" s="410"/>
      <c r="J10" s="224" t="s">
        <v>166</v>
      </c>
      <c r="K10" s="225" t="s">
        <v>63</v>
      </c>
      <c r="L10" s="226" t="s">
        <v>0</v>
      </c>
      <c r="M10" s="224" t="s">
        <v>166</v>
      </c>
      <c r="N10" s="225" t="s">
        <v>63</v>
      </c>
      <c r="O10" s="228" t="s">
        <v>133</v>
      </c>
      <c r="P10" s="224" t="s">
        <v>166</v>
      </c>
      <c r="Q10" s="225" t="s">
        <v>63</v>
      </c>
      <c r="R10" s="227" t="s">
        <v>39</v>
      </c>
      <c r="S10" s="224" t="s">
        <v>166</v>
      </c>
      <c r="T10" s="225" t="s">
        <v>63</v>
      </c>
      <c r="U10" s="227" t="s">
        <v>46</v>
      </c>
      <c r="V10" s="224" t="s">
        <v>166</v>
      </c>
      <c r="W10" s="225" t="s">
        <v>63</v>
      </c>
      <c r="X10" s="227" t="s">
        <v>47</v>
      </c>
      <c r="Y10" s="224" t="s">
        <v>166</v>
      </c>
      <c r="Z10" s="225" t="s">
        <v>63</v>
      </c>
      <c r="AA10" s="227" t="s">
        <v>48</v>
      </c>
    </row>
    <row r="11" spans="1:27" ht="13.5" customHeight="1">
      <c r="A11" s="219">
        <v>120</v>
      </c>
      <c r="B11" s="215">
        <v>40544</v>
      </c>
      <c r="C11" s="47">
        <v>540</v>
      </c>
      <c r="D11" s="309">
        <v>1</v>
      </c>
      <c r="E11" s="87">
        <f t="shared" ref="E11:E69" si="0">C11*D11</f>
        <v>540</v>
      </c>
      <c r="F11" s="133">
        <v>0</v>
      </c>
      <c r="G11" s="87">
        <f t="shared" ref="G11:G68" si="1">E11*F11</f>
        <v>0</v>
      </c>
      <c r="H11" s="47">
        <f t="shared" ref="H11:H42" si="2">E11+G11</f>
        <v>540</v>
      </c>
      <c r="I11" s="134">
        <f>H131</f>
        <v>106207</v>
      </c>
      <c r="J11" s="205">
        <f>IF((I11-H$21+(H$21/12*12))+K11&gt;=H149,H149-K11,(I11-H$21+(H$21/12*12)))</f>
        <v>60500</v>
      </c>
      <c r="K11" s="205">
        <f t="shared" ref="K11:K42" si="3">H$148</f>
        <v>5500</v>
      </c>
      <c r="L11" s="205">
        <f t="shared" ref="L11:L20" si="4">J11+K11</f>
        <v>66000</v>
      </c>
      <c r="M11" s="205">
        <f t="shared" ref="M11:M20" si="5">J11*M$9</f>
        <v>57475</v>
      </c>
      <c r="N11" s="205">
        <f t="shared" ref="N11:N20" si="6">K11*M$9</f>
        <v>5225</v>
      </c>
      <c r="O11" s="205">
        <f t="shared" ref="O11:O20" si="7">M11+N11</f>
        <v>62700</v>
      </c>
      <c r="P11" s="197">
        <f t="shared" ref="P11:P29" si="8">J11*$P$9</f>
        <v>54450</v>
      </c>
      <c r="Q11" s="205">
        <f t="shared" ref="Q11:Q70" si="9">K11*P$9</f>
        <v>4950</v>
      </c>
      <c r="R11" s="205">
        <f t="shared" ref="R11:R36" si="10">P11+Q11</f>
        <v>59400</v>
      </c>
      <c r="S11" s="205">
        <f t="shared" ref="S11:S23" si="11">J11*S$9</f>
        <v>48400</v>
      </c>
      <c r="T11" s="205">
        <f t="shared" ref="T11:T70" si="12">K11*S$9</f>
        <v>4400</v>
      </c>
      <c r="U11" s="205">
        <f t="shared" ref="U11:U23" si="13">S11+T11</f>
        <v>52800</v>
      </c>
      <c r="V11" s="205">
        <f t="shared" ref="V11:V22" si="14">J11*V$9</f>
        <v>42350</v>
      </c>
      <c r="W11" s="205">
        <f t="shared" ref="W11:W70" si="15">K11*V$9</f>
        <v>3849.9999999999995</v>
      </c>
      <c r="X11" s="205">
        <f t="shared" ref="X11:X22" si="16">V11+W11</f>
        <v>46200</v>
      </c>
      <c r="Y11" s="205">
        <f t="shared" ref="Y11:Y42" si="17">J11*Y$9</f>
        <v>36300</v>
      </c>
      <c r="Z11" s="205">
        <f t="shared" ref="Z11:Z42" si="18">K11*Y$9</f>
        <v>3300</v>
      </c>
      <c r="AA11" s="196">
        <f t="shared" ref="AA11:AA69" si="19">Y11+Z11</f>
        <v>39600</v>
      </c>
    </row>
    <row r="12" spans="1:27" ht="13.5" customHeight="1">
      <c r="A12" s="118">
        <v>119</v>
      </c>
      <c r="B12" s="216">
        <v>40575</v>
      </c>
      <c r="C12" s="68">
        <v>540</v>
      </c>
      <c r="D12" s="310">
        <v>1</v>
      </c>
      <c r="E12" s="60">
        <f t="shared" si="0"/>
        <v>540</v>
      </c>
      <c r="F12" s="59">
        <v>0</v>
      </c>
      <c r="G12" s="60">
        <f t="shared" si="1"/>
        <v>0</v>
      </c>
      <c r="H12" s="57">
        <f t="shared" si="2"/>
        <v>540</v>
      </c>
      <c r="I12" s="132">
        <f>I11-H11</f>
        <v>105667</v>
      </c>
      <c r="J12" s="102">
        <f>IF((I12-H$21+(H$21/12*11))+K12&gt;H149,H149-K12,(I12-H$21+(H$21/12*11)))</f>
        <v>60500</v>
      </c>
      <c r="K12" s="102">
        <f t="shared" si="3"/>
        <v>5500</v>
      </c>
      <c r="L12" s="102">
        <f t="shared" si="4"/>
        <v>66000</v>
      </c>
      <c r="M12" s="102">
        <f t="shared" si="5"/>
        <v>57475</v>
      </c>
      <c r="N12" s="102">
        <f t="shared" si="6"/>
        <v>5225</v>
      </c>
      <c r="O12" s="102">
        <f t="shared" si="7"/>
        <v>62700</v>
      </c>
      <c r="P12" s="102">
        <f t="shared" si="8"/>
        <v>54450</v>
      </c>
      <c r="Q12" s="102">
        <f t="shared" si="9"/>
        <v>4950</v>
      </c>
      <c r="R12" s="102">
        <f t="shared" si="10"/>
        <v>59400</v>
      </c>
      <c r="S12" s="102">
        <f t="shared" si="11"/>
        <v>48400</v>
      </c>
      <c r="T12" s="102">
        <f t="shared" si="12"/>
        <v>4400</v>
      </c>
      <c r="U12" s="102">
        <f t="shared" si="13"/>
        <v>52800</v>
      </c>
      <c r="V12" s="102">
        <f t="shared" si="14"/>
        <v>42350</v>
      </c>
      <c r="W12" s="102">
        <f t="shared" si="15"/>
        <v>3849.9999999999995</v>
      </c>
      <c r="X12" s="102">
        <f t="shared" si="16"/>
        <v>46200</v>
      </c>
      <c r="Y12" s="102">
        <f t="shared" si="17"/>
        <v>36300</v>
      </c>
      <c r="Z12" s="102">
        <f t="shared" si="18"/>
        <v>3300</v>
      </c>
      <c r="AA12" s="66">
        <f t="shared" si="19"/>
        <v>39600</v>
      </c>
    </row>
    <row r="13" spans="1:27" ht="13.5" customHeight="1">
      <c r="A13" s="118">
        <v>118</v>
      </c>
      <c r="B13" s="217">
        <v>40603</v>
      </c>
      <c r="C13" s="68">
        <v>545</v>
      </c>
      <c r="D13" s="311">
        <v>1</v>
      </c>
      <c r="E13" s="70">
        <f t="shared" si="0"/>
        <v>545</v>
      </c>
      <c r="F13" s="59">
        <v>0</v>
      </c>
      <c r="G13" s="70">
        <f t="shared" si="1"/>
        <v>0</v>
      </c>
      <c r="H13" s="68">
        <f t="shared" si="2"/>
        <v>545</v>
      </c>
      <c r="I13" s="131">
        <f t="shared" ref="I13:I76" si="20">I12-H12</f>
        <v>105127</v>
      </c>
      <c r="J13" s="122">
        <f>IF((I13-H$21+(H$21/12*10))+K13&gt;H149,H149-K13,(I13-H$21+(H$21/12*10)))</f>
        <v>60500</v>
      </c>
      <c r="K13" s="122">
        <f t="shared" si="3"/>
        <v>5500</v>
      </c>
      <c r="L13" s="122">
        <f t="shared" si="4"/>
        <v>66000</v>
      </c>
      <c r="M13" s="122">
        <f t="shared" si="5"/>
        <v>57475</v>
      </c>
      <c r="N13" s="122">
        <f t="shared" si="6"/>
        <v>5225</v>
      </c>
      <c r="O13" s="122">
        <f t="shared" si="7"/>
        <v>62700</v>
      </c>
      <c r="P13" s="104">
        <f t="shared" si="8"/>
        <v>54450</v>
      </c>
      <c r="Q13" s="122">
        <f t="shared" si="9"/>
        <v>4950</v>
      </c>
      <c r="R13" s="122">
        <f t="shared" si="10"/>
        <v>59400</v>
      </c>
      <c r="S13" s="122">
        <f t="shared" si="11"/>
        <v>48400</v>
      </c>
      <c r="T13" s="122">
        <f t="shared" si="12"/>
        <v>4400</v>
      </c>
      <c r="U13" s="122">
        <f t="shared" si="13"/>
        <v>52800</v>
      </c>
      <c r="V13" s="122">
        <f t="shared" si="14"/>
        <v>42350</v>
      </c>
      <c r="W13" s="122">
        <f t="shared" si="15"/>
        <v>3849.9999999999995</v>
      </c>
      <c r="X13" s="122">
        <f t="shared" si="16"/>
        <v>46200</v>
      </c>
      <c r="Y13" s="122">
        <f t="shared" si="17"/>
        <v>36300</v>
      </c>
      <c r="Z13" s="122">
        <f t="shared" si="18"/>
        <v>3300</v>
      </c>
      <c r="AA13" s="52">
        <f t="shared" si="19"/>
        <v>39600</v>
      </c>
    </row>
    <row r="14" spans="1:27" ht="13.5" customHeight="1">
      <c r="A14" s="118">
        <v>117</v>
      </c>
      <c r="B14" s="216">
        <v>40634</v>
      </c>
      <c r="C14" s="68">
        <v>545</v>
      </c>
      <c r="D14" s="310">
        <v>1</v>
      </c>
      <c r="E14" s="60">
        <f t="shared" si="0"/>
        <v>545</v>
      </c>
      <c r="F14" s="59">
        <v>0</v>
      </c>
      <c r="G14" s="60">
        <f t="shared" si="1"/>
        <v>0</v>
      </c>
      <c r="H14" s="57">
        <f t="shared" si="2"/>
        <v>545</v>
      </c>
      <c r="I14" s="132">
        <f t="shared" si="20"/>
        <v>104582</v>
      </c>
      <c r="J14" s="102">
        <f>IF((I14-H$21+(H$21/12*9))+K14&gt;H149,H149-K14,(I14-H$21+(H$21/12*9)))</f>
        <v>60500</v>
      </c>
      <c r="K14" s="102">
        <f t="shared" si="3"/>
        <v>5500</v>
      </c>
      <c r="L14" s="102">
        <f t="shared" si="4"/>
        <v>66000</v>
      </c>
      <c r="M14" s="102">
        <f t="shared" si="5"/>
        <v>57475</v>
      </c>
      <c r="N14" s="102">
        <f t="shared" si="6"/>
        <v>5225</v>
      </c>
      <c r="O14" s="102">
        <f t="shared" si="7"/>
        <v>62700</v>
      </c>
      <c r="P14" s="102">
        <f t="shared" si="8"/>
        <v>54450</v>
      </c>
      <c r="Q14" s="102">
        <f t="shared" si="9"/>
        <v>4950</v>
      </c>
      <c r="R14" s="102">
        <f t="shared" si="10"/>
        <v>59400</v>
      </c>
      <c r="S14" s="102">
        <f t="shared" si="11"/>
        <v>48400</v>
      </c>
      <c r="T14" s="102">
        <f t="shared" si="12"/>
        <v>4400</v>
      </c>
      <c r="U14" s="102">
        <f t="shared" si="13"/>
        <v>52800</v>
      </c>
      <c r="V14" s="102">
        <f t="shared" si="14"/>
        <v>42350</v>
      </c>
      <c r="W14" s="102">
        <f t="shared" si="15"/>
        <v>3849.9999999999995</v>
      </c>
      <c r="X14" s="102">
        <f t="shared" si="16"/>
        <v>46200</v>
      </c>
      <c r="Y14" s="102">
        <f t="shared" si="17"/>
        <v>36300</v>
      </c>
      <c r="Z14" s="102">
        <f t="shared" si="18"/>
        <v>3300</v>
      </c>
      <c r="AA14" s="66">
        <f t="shared" si="19"/>
        <v>39600</v>
      </c>
    </row>
    <row r="15" spans="1:27" ht="13.5" customHeight="1">
      <c r="A15" s="118">
        <v>116</v>
      </c>
      <c r="B15" s="217">
        <v>40664</v>
      </c>
      <c r="C15" s="68">
        <v>545</v>
      </c>
      <c r="D15" s="311">
        <v>1</v>
      </c>
      <c r="E15" s="70">
        <f t="shared" si="0"/>
        <v>545</v>
      </c>
      <c r="F15" s="59">
        <v>0</v>
      </c>
      <c r="G15" s="70">
        <f t="shared" si="1"/>
        <v>0</v>
      </c>
      <c r="H15" s="68">
        <f t="shared" si="2"/>
        <v>545</v>
      </c>
      <c r="I15" s="131">
        <f t="shared" si="20"/>
        <v>104037</v>
      </c>
      <c r="J15" s="122">
        <f>IF((I15-H$21+(H$21/12*8))+K15&gt;H149,H149-K15,(I15-H$21+(H$21/12*8)))</f>
        <v>60500</v>
      </c>
      <c r="K15" s="122">
        <f t="shared" si="3"/>
        <v>5500</v>
      </c>
      <c r="L15" s="122">
        <f t="shared" si="4"/>
        <v>66000</v>
      </c>
      <c r="M15" s="122">
        <f t="shared" si="5"/>
        <v>57475</v>
      </c>
      <c r="N15" s="122">
        <f t="shared" si="6"/>
        <v>5225</v>
      </c>
      <c r="O15" s="122">
        <f t="shared" si="7"/>
        <v>62700</v>
      </c>
      <c r="P15" s="104">
        <f t="shared" si="8"/>
        <v>54450</v>
      </c>
      <c r="Q15" s="122">
        <f t="shared" si="9"/>
        <v>4950</v>
      </c>
      <c r="R15" s="122">
        <f t="shared" si="10"/>
        <v>59400</v>
      </c>
      <c r="S15" s="122">
        <f t="shared" si="11"/>
        <v>48400</v>
      </c>
      <c r="T15" s="122">
        <f t="shared" si="12"/>
        <v>4400</v>
      </c>
      <c r="U15" s="122">
        <f t="shared" si="13"/>
        <v>52800</v>
      </c>
      <c r="V15" s="122">
        <f t="shared" si="14"/>
        <v>42350</v>
      </c>
      <c r="W15" s="122">
        <f t="shared" si="15"/>
        <v>3849.9999999999995</v>
      </c>
      <c r="X15" s="122">
        <f t="shared" si="16"/>
        <v>46200</v>
      </c>
      <c r="Y15" s="122">
        <f t="shared" si="17"/>
        <v>36300</v>
      </c>
      <c r="Z15" s="122">
        <f t="shared" si="18"/>
        <v>3300</v>
      </c>
      <c r="AA15" s="52">
        <f t="shared" si="19"/>
        <v>39600</v>
      </c>
    </row>
    <row r="16" spans="1:27" ht="13.5" customHeight="1">
      <c r="A16" s="118">
        <v>115</v>
      </c>
      <c r="B16" s="216">
        <v>40695</v>
      </c>
      <c r="C16" s="68">
        <v>545</v>
      </c>
      <c r="D16" s="310">
        <v>1</v>
      </c>
      <c r="E16" s="60">
        <f t="shared" si="0"/>
        <v>545</v>
      </c>
      <c r="F16" s="59">
        <v>0</v>
      </c>
      <c r="G16" s="60">
        <f t="shared" si="1"/>
        <v>0</v>
      </c>
      <c r="H16" s="57">
        <f t="shared" si="2"/>
        <v>545</v>
      </c>
      <c r="I16" s="132">
        <f t="shared" si="20"/>
        <v>103492</v>
      </c>
      <c r="J16" s="102">
        <f>IF((I16-H$21+(H$21/12*7))+K16&gt;H149,H149-K16,(I16-H$21+(H$21/12*7)))</f>
        <v>60500</v>
      </c>
      <c r="K16" s="102">
        <f t="shared" si="3"/>
        <v>5500</v>
      </c>
      <c r="L16" s="102">
        <f t="shared" si="4"/>
        <v>66000</v>
      </c>
      <c r="M16" s="102">
        <f t="shared" si="5"/>
        <v>57475</v>
      </c>
      <c r="N16" s="102">
        <f t="shared" si="6"/>
        <v>5225</v>
      </c>
      <c r="O16" s="102">
        <f t="shared" si="7"/>
        <v>62700</v>
      </c>
      <c r="P16" s="102">
        <f t="shared" si="8"/>
        <v>54450</v>
      </c>
      <c r="Q16" s="102">
        <f t="shared" si="9"/>
        <v>4950</v>
      </c>
      <c r="R16" s="102">
        <f t="shared" si="10"/>
        <v>59400</v>
      </c>
      <c r="S16" s="102">
        <f t="shared" si="11"/>
        <v>48400</v>
      </c>
      <c r="T16" s="102">
        <f t="shared" si="12"/>
        <v>4400</v>
      </c>
      <c r="U16" s="102">
        <f t="shared" si="13"/>
        <v>52800</v>
      </c>
      <c r="V16" s="102">
        <f t="shared" si="14"/>
        <v>42350</v>
      </c>
      <c r="W16" s="102">
        <f t="shared" si="15"/>
        <v>3849.9999999999995</v>
      </c>
      <c r="X16" s="102">
        <f t="shared" si="16"/>
        <v>46200</v>
      </c>
      <c r="Y16" s="102">
        <f t="shared" si="17"/>
        <v>36300</v>
      </c>
      <c r="Z16" s="102">
        <f t="shared" si="18"/>
        <v>3300</v>
      </c>
      <c r="AA16" s="66">
        <f t="shared" si="19"/>
        <v>39600</v>
      </c>
    </row>
    <row r="17" spans="1:27" ht="13.5" customHeight="1">
      <c r="A17" s="118">
        <v>114</v>
      </c>
      <c r="B17" s="217">
        <v>40725</v>
      </c>
      <c r="C17" s="68">
        <v>545</v>
      </c>
      <c r="D17" s="310">
        <v>1</v>
      </c>
      <c r="E17" s="70">
        <f t="shared" si="0"/>
        <v>545</v>
      </c>
      <c r="F17" s="59">
        <v>0</v>
      </c>
      <c r="G17" s="70">
        <f t="shared" si="1"/>
        <v>0</v>
      </c>
      <c r="H17" s="68">
        <f t="shared" si="2"/>
        <v>545</v>
      </c>
      <c r="I17" s="131">
        <f t="shared" si="20"/>
        <v>102947</v>
      </c>
      <c r="J17" s="122">
        <f>IF((I17-H$21+(H$21/12*6))+K17&gt;H149,H149-K17,(I17-H$21+(H$21/12*6)))</f>
        <v>60500</v>
      </c>
      <c r="K17" s="122">
        <f t="shared" si="3"/>
        <v>5500</v>
      </c>
      <c r="L17" s="122">
        <f t="shared" si="4"/>
        <v>66000</v>
      </c>
      <c r="M17" s="122">
        <f t="shared" si="5"/>
        <v>57475</v>
      </c>
      <c r="N17" s="122">
        <f t="shared" si="6"/>
        <v>5225</v>
      </c>
      <c r="O17" s="122">
        <f t="shared" si="7"/>
        <v>62700</v>
      </c>
      <c r="P17" s="104">
        <f t="shared" si="8"/>
        <v>54450</v>
      </c>
      <c r="Q17" s="122">
        <f t="shared" si="9"/>
        <v>4950</v>
      </c>
      <c r="R17" s="122">
        <f t="shared" si="10"/>
        <v>59400</v>
      </c>
      <c r="S17" s="122">
        <f t="shared" si="11"/>
        <v>48400</v>
      </c>
      <c r="T17" s="122">
        <f t="shared" si="12"/>
        <v>4400</v>
      </c>
      <c r="U17" s="122">
        <f t="shared" si="13"/>
        <v>52800</v>
      </c>
      <c r="V17" s="122">
        <f t="shared" si="14"/>
        <v>42350</v>
      </c>
      <c r="W17" s="122">
        <f t="shared" si="15"/>
        <v>3849.9999999999995</v>
      </c>
      <c r="X17" s="122">
        <f t="shared" si="16"/>
        <v>46200</v>
      </c>
      <c r="Y17" s="122">
        <f t="shared" si="17"/>
        <v>36300</v>
      </c>
      <c r="Z17" s="122">
        <f t="shared" si="18"/>
        <v>3300</v>
      </c>
      <c r="AA17" s="52">
        <f t="shared" si="19"/>
        <v>39600</v>
      </c>
    </row>
    <row r="18" spans="1:27" ht="13.5" customHeight="1">
      <c r="A18" s="118">
        <v>113</v>
      </c>
      <c r="B18" s="216">
        <v>40756</v>
      </c>
      <c r="C18" s="68">
        <v>545</v>
      </c>
      <c r="D18" s="310">
        <v>1</v>
      </c>
      <c r="E18" s="60">
        <f t="shared" si="0"/>
        <v>545</v>
      </c>
      <c r="F18" s="59">
        <v>0</v>
      </c>
      <c r="G18" s="60">
        <f t="shared" si="1"/>
        <v>0</v>
      </c>
      <c r="H18" s="57">
        <f t="shared" si="2"/>
        <v>545</v>
      </c>
      <c r="I18" s="132">
        <f t="shared" si="20"/>
        <v>102402</v>
      </c>
      <c r="J18" s="102">
        <f>IF((I18-H$21+(H$21/12*5))+K18&gt;H149,H149-K18,(I18-H$21+(H$21/12*5)))</f>
        <v>60500</v>
      </c>
      <c r="K18" s="102">
        <f t="shared" si="3"/>
        <v>5500</v>
      </c>
      <c r="L18" s="102">
        <f t="shared" si="4"/>
        <v>66000</v>
      </c>
      <c r="M18" s="102">
        <f t="shared" si="5"/>
        <v>57475</v>
      </c>
      <c r="N18" s="102">
        <f t="shared" si="6"/>
        <v>5225</v>
      </c>
      <c r="O18" s="102">
        <f t="shared" si="7"/>
        <v>62700</v>
      </c>
      <c r="P18" s="102">
        <f>J18*$P$9</f>
        <v>54450</v>
      </c>
      <c r="Q18" s="102">
        <f t="shared" si="9"/>
        <v>4950</v>
      </c>
      <c r="R18" s="102">
        <f t="shared" si="10"/>
        <v>59400</v>
      </c>
      <c r="S18" s="102">
        <f t="shared" si="11"/>
        <v>48400</v>
      </c>
      <c r="T18" s="102">
        <f t="shared" si="12"/>
        <v>4400</v>
      </c>
      <c r="U18" s="102">
        <f t="shared" si="13"/>
        <v>52800</v>
      </c>
      <c r="V18" s="102">
        <f t="shared" si="14"/>
        <v>42350</v>
      </c>
      <c r="W18" s="102">
        <f t="shared" si="15"/>
        <v>3849.9999999999995</v>
      </c>
      <c r="X18" s="102">
        <f t="shared" si="16"/>
        <v>46200</v>
      </c>
      <c r="Y18" s="102">
        <f t="shared" si="17"/>
        <v>36300</v>
      </c>
      <c r="Z18" s="102">
        <f t="shared" si="18"/>
        <v>3300</v>
      </c>
      <c r="AA18" s="66">
        <f t="shared" si="19"/>
        <v>39600</v>
      </c>
    </row>
    <row r="19" spans="1:27" ht="13.5" customHeight="1">
      <c r="A19" s="118">
        <v>112</v>
      </c>
      <c r="B19" s="217">
        <v>40787</v>
      </c>
      <c r="C19" s="68">
        <v>545</v>
      </c>
      <c r="D19" s="310">
        <v>1</v>
      </c>
      <c r="E19" s="70">
        <f t="shared" si="0"/>
        <v>545</v>
      </c>
      <c r="F19" s="59">
        <v>0</v>
      </c>
      <c r="G19" s="70">
        <f t="shared" si="1"/>
        <v>0</v>
      </c>
      <c r="H19" s="68">
        <f t="shared" si="2"/>
        <v>545</v>
      </c>
      <c r="I19" s="131">
        <f t="shared" si="20"/>
        <v>101857</v>
      </c>
      <c r="J19" s="122">
        <f>IF((I19-H$21+(H$21/12*4))+K19&gt;H149,H149-K19,(I19-H$21+(H$21/12*4)))</f>
        <v>60500</v>
      </c>
      <c r="K19" s="122">
        <f t="shared" si="3"/>
        <v>5500</v>
      </c>
      <c r="L19" s="122">
        <f t="shared" si="4"/>
        <v>66000</v>
      </c>
      <c r="M19" s="122">
        <f t="shared" si="5"/>
        <v>57475</v>
      </c>
      <c r="N19" s="122">
        <f t="shared" si="6"/>
        <v>5225</v>
      </c>
      <c r="O19" s="122">
        <f t="shared" si="7"/>
        <v>62700</v>
      </c>
      <c r="P19" s="104">
        <f t="shared" si="8"/>
        <v>54450</v>
      </c>
      <c r="Q19" s="122">
        <f t="shared" si="9"/>
        <v>4950</v>
      </c>
      <c r="R19" s="122">
        <f t="shared" si="10"/>
        <v>59400</v>
      </c>
      <c r="S19" s="122">
        <f t="shared" si="11"/>
        <v>48400</v>
      </c>
      <c r="T19" s="122">
        <f t="shared" si="12"/>
        <v>4400</v>
      </c>
      <c r="U19" s="122">
        <f t="shared" si="13"/>
        <v>52800</v>
      </c>
      <c r="V19" s="122">
        <f t="shared" si="14"/>
        <v>42350</v>
      </c>
      <c r="W19" s="122">
        <f t="shared" si="15"/>
        <v>3849.9999999999995</v>
      </c>
      <c r="X19" s="122">
        <f t="shared" si="16"/>
        <v>46200</v>
      </c>
      <c r="Y19" s="122">
        <f t="shared" si="17"/>
        <v>36300</v>
      </c>
      <c r="Z19" s="122">
        <f t="shared" si="18"/>
        <v>3300</v>
      </c>
      <c r="AA19" s="52">
        <f t="shared" si="19"/>
        <v>39600</v>
      </c>
    </row>
    <row r="20" spans="1:27" ht="13.5" customHeight="1">
      <c r="A20" s="118">
        <v>111</v>
      </c>
      <c r="B20" s="216">
        <v>40817</v>
      </c>
      <c r="C20" s="68">
        <v>545</v>
      </c>
      <c r="D20" s="310">
        <v>1</v>
      </c>
      <c r="E20" s="60">
        <f t="shared" si="0"/>
        <v>545</v>
      </c>
      <c r="F20" s="59">
        <v>0</v>
      </c>
      <c r="G20" s="60">
        <f t="shared" si="1"/>
        <v>0</v>
      </c>
      <c r="H20" s="57">
        <f t="shared" si="2"/>
        <v>545</v>
      </c>
      <c r="I20" s="132">
        <f t="shared" si="20"/>
        <v>101312</v>
      </c>
      <c r="J20" s="102">
        <f>IF((I20-H$21+(H$21/12*3))+K20&gt;H149,H149-K20,(I20-H$21+(H$21/12*3)))</f>
        <v>60500</v>
      </c>
      <c r="K20" s="102">
        <f t="shared" si="3"/>
        <v>5500</v>
      </c>
      <c r="L20" s="102">
        <f t="shared" si="4"/>
        <v>66000</v>
      </c>
      <c r="M20" s="102">
        <f t="shared" si="5"/>
        <v>57475</v>
      </c>
      <c r="N20" s="102">
        <f t="shared" si="6"/>
        <v>5225</v>
      </c>
      <c r="O20" s="102">
        <f t="shared" si="7"/>
        <v>62700</v>
      </c>
      <c r="P20" s="102">
        <f t="shared" si="8"/>
        <v>54450</v>
      </c>
      <c r="Q20" s="102">
        <f t="shared" si="9"/>
        <v>4950</v>
      </c>
      <c r="R20" s="102">
        <f t="shared" si="10"/>
        <v>59400</v>
      </c>
      <c r="S20" s="102">
        <f t="shared" si="11"/>
        <v>48400</v>
      </c>
      <c r="T20" s="102">
        <f t="shared" si="12"/>
        <v>4400</v>
      </c>
      <c r="U20" s="102">
        <f t="shared" si="13"/>
        <v>52800</v>
      </c>
      <c r="V20" s="102">
        <f t="shared" si="14"/>
        <v>42350</v>
      </c>
      <c r="W20" s="102">
        <f t="shared" si="15"/>
        <v>3849.9999999999995</v>
      </c>
      <c r="X20" s="102">
        <f t="shared" si="16"/>
        <v>46200</v>
      </c>
      <c r="Y20" s="102">
        <f t="shared" si="17"/>
        <v>36300</v>
      </c>
      <c r="Z20" s="102">
        <f t="shared" si="18"/>
        <v>3300</v>
      </c>
      <c r="AA20" s="66">
        <f t="shared" si="19"/>
        <v>39600</v>
      </c>
    </row>
    <row r="21" spans="1:27" ht="13.5" customHeight="1">
      <c r="A21" s="118">
        <v>110</v>
      </c>
      <c r="B21" s="217">
        <v>40848</v>
      </c>
      <c r="C21" s="68">
        <v>545</v>
      </c>
      <c r="D21" s="310">
        <v>1</v>
      </c>
      <c r="E21" s="70">
        <f t="shared" si="0"/>
        <v>545</v>
      </c>
      <c r="F21" s="59">
        <v>0</v>
      </c>
      <c r="G21" s="70">
        <f t="shared" si="1"/>
        <v>0</v>
      </c>
      <c r="H21" s="68">
        <f t="shared" si="2"/>
        <v>545</v>
      </c>
      <c r="I21" s="131">
        <f t="shared" si="20"/>
        <v>100767</v>
      </c>
      <c r="J21" s="122">
        <f>IF((I21-H$21+(H$21/12*2))+K21&gt;H149,H149-K21,(I21-H$21+(H$21/12*2)))</f>
        <v>60500</v>
      </c>
      <c r="K21" s="122">
        <f t="shared" si="3"/>
        <v>5500</v>
      </c>
      <c r="L21" s="122">
        <f>J21+K21</f>
        <v>66000</v>
      </c>
      <c r="M21" s="122">
        <f>J21*M$9</f>
        <v>57475</v>
      </c>
      <c r="N21" s="122">
        <f>K21*M$9</f>
        <v>5225</v>
      </c>
      <c r="O21" s="122">
        <f>M21+N21</f>
        <v>62700</v>
      </c>
      <c r="P21" s="104">
        <f t="shared" si="8"/>
        <v>54450</v>
      </c>
      <c r="Q21" s="122">
        <f t="shared" si="9"/>
        <v>4950</v>
      </c>
      <c r="R21" s="122">
        <f t="shared" si="10"/>
        <v>59400</v>
      </c>
      <c r="S21" s="122">
        <f t="shared" si="11"/>
        <v>48400</v>
      </c>
      <c r="T21" s="122">
        <f t="shared" si="12"/>
        <v>4400</v>
      </c>
      <c r="U21" s="122">
        <f t="shared" si="13"/>
        <v>52800</v>
      </c>
      <c r="V21" s="122">
        <f t="shared" si="14"/>
        <v>42350</v>
      </c>
      <c r="W21" s="122">
        <f t="shared" si="15"/>
        <v>3849.9999999999995</v>
      </c>
      <c r="X21" s="122">
        <f t="shared" si="16"/>
        <v>46200</v>
      </c>
      <c r="Y21" s="122">
        <f t="shared" si="17"/>
        <v>36300</v>
      </c>
      <c r="Z21" s="122">
        <f t="shared" si="18"/>
        <v>3300</v>
      </c>
      <c r="AA21" s="52">
        <f t="shared" si="19"/>
        <v>39600</v>
      </c>
    </row>
    <row r="22" spans="1:27" ht="13.5" customHeight="1">
      <c r="A22" s="118">
        <v>109</v>
      </c>
      <c r="B22" s="216">
        <v>40878</v>
      </c>
      <c r="C22" s="68">
        <v>1090</v>
      </c>
      <c r="D22" s="310">
        <v>1</v>
      </c>
      <c r="E22" s="60">
        <f t="shared" si="0"/>
        <v>1090</v>
      </c>
      <c r="F22" s="59">
        <v>0</v>
      </c>
      <c r="G22" s="60">
        <f t="shared" si="1"/>
        <v>0</v>
      </c>
      <c r="H22" s="57">
        <f t="shared" si="2"/>
        <v>1090</v>
      </c>
      <c r="I22" s="132">
        <f>I21-H21</f>
        <v>100222</v>
      </c>
      <c r="J22" s="102">
        <f>IF((I22-H$21+(H21/12*1))+K22&gt;H149,H149-K22,(I22-H$21+(H$21/12*1)))</f>
        <v>60500</v>
      </c>
      <c r="K22" s="102">
        <f t="shared" si="3"/>
        <v>5500</v>
      </c>
      <c r="L22" s="102">
        <f>J22+K22</f>
        <v>66000</v>
      </c>
      <c r="M22" s="102">
        <f>J22*M$9</f>
        <v>57475</v>
      </c>
      <c r="N22" s="102">
        <f t="shared" ref="N22:N53" si="21">K22*M$9</f>
        <v>5225</v>
      </c>
      <c r="O22" s="102">
        <f t="shared" ref="O22:O53" si="22">M22+N22</f>
        <v>62700</v>
      </c>
      <c r="P22" s="102">
        <f t="shared" si="8"/>
        <v>54450</v>
      </c>
      <c r="Q22" s="102">
        <f t="shared" si="9"/>
        <v>4950</v>
      </c>
      <c r="R22" s="102">
        <f t="shared" si="10"/>
        <v>59400</v>
      </c>
      <c r="S22" s="102">
        <f t="shared" si="11"/>
        <v>48400</v>
      </c>
      <c r="T22" s="102">
        <f t="shared" si="12"/>
        <v>4400</v>
      </c>
      <c r="U22" s="102">
        <f t="shared" si="13"/>
        <v>52800</v>
      </c>
      <c r="V22" s="102">
        <f t="shared" si="14"/>
        <v>42350</v>
      </c>
      <c r="W22" s="102">
        <f t="shared" si="15"/>
        <v>3849.9999999999995</v>
      </c>
      <c r="X22" s="102">
        <f t="shared" si="16"/>
        <v>46200</v>
      </c>
      <c r="Y22" s="102">
        <f t="shared" si="17"/>
        <v>36300</v>
      </c>
      <c r="Z22" s="102">
        <f t="shared" si="18"/>
        <v>3300</v>
      </c>
      <c r="AA22" s="66">
        <f t="shared" si="19"/>
        <v>39600</v>
      </c>
    </row>
    <row r="23" spans="1:27" ht="13.5" customHeight="1">
      <c r="A23" s="118">
        <v>108</v>
      </c>
      <c r="B23" s="217">
        <v>40909</v>
      </c>
      <c r="C23" s="68">
        <v>622</v>
      </c>
      <c r="D23" s="310">
        <v>1</v>
      </c>
      <c r="E23" s="70">
        <f t="shared" si="0"/>
        <v>622</v>
      </c>
      <c r="F23" s="59">
        <v>0</v>
      </c>
      <c r="G23" s="70">
        <f t="shared" si="1"/>
        <v>0</v>
      </c>
      <c r="H23" s="68">
        <f t="shared" si="2"/>
        <v>622</v>
      </c>
      <c r="I23" s="131">
        <f t="shared" si="20"/>
        <v>99132</v>
      </c>
      <c r="J23" s="122">
        <f>IF((I23-H$33+(H$33/12*12))+K23&gt;H149,H149-K23,(I23-H$33+(H$33/12*12)))</f>
        <v>60500</v>
      </c>
      <c r="K23" s="122">
        <f t="shared" si="3"/>
        <v>5500</v>
      </c>
      <c r="L23" s="122">
        <f t="shared" ref="L23:L37" si="23">J23+K23</f>
        <v>66000</v>
      </c>
      <c r="M23" s="122">
        <f t="shared" ref="M23:M54" si="24">J23*M$9</f>
        <v>57475</v>
      </c>
      <c r="N23" s="122">
        <f t="shared" si="21"/>
        <v>5225</v>
      </c>
      <c r="O23" s="122">
        <f t="shared" si="22"/>
        <v>62700</v>
      </c>
      <c r="P23" s="104">
        <f>J23*$P$9</f>
        <v>54450</v>
      </c>
      <c r="Q23" s="122">
        <f t="shared" si="9"/>
        <v>4950</v>
      </c>
      <c r="R23" s="122">
        <f t="shared" si="10"/>
        <v>59400</v>
      </c>
      <c r="S23" s="122">
        <f t="shared" si="11"/>
        <v>48400</v>
      </c>
      <c r="T23" s="122">
        <f t="shared" si="12"/>
        <v>4400</v>
      </c>
      <c r="U23" s="122">
        <f t="shared" si="13"/>
        <v>52800</v>
      </c>
      <c r="V23" s="122">
        <f t="shared" ref="V23:V86" si="25">J23*V$9</f>
        <v>42350</v>
      </c>
      <c r="W23" s="122">
        <f t="shared" si="15"/>
        <v>3849.9999999999995</v>
      </c>
      <c r="X23" s="122">
        <f t="shared" ref="X23:X86" si="26">V23+W23</f>
        <v>46200</v>
      </c>
      <c r="Y23" s="122">
        <f t="shared" si="17"/>
        <v>36300</v>
      </c>
      <c r="Z23" s="122">
        <f t="shared" si="18"/>
        <v>3300</v>
      </c>
      <c r="AA23" s="52">
        <f t="shared" si="19"/>
        <v>39600</v>
      </c>
    </row>
    <row r="24" spans="1:27" ht="13.5" customHeight="1">
      <c r="A24" s="118">
        <v>107</v>
      </c>
      <c r="B24" s="216">
        <v>40940</v>
      </c>
      <c r="C24" s="68">
        <v>622</v>
      </c>
      <c r="D24" s="310">
        <v>1</v>
      </c>
      <c r="E24" s="60">
        <f t="shared" si="0"/>
        <v>622</v>
      </c>
      <c r="F24" s="59">
        <v>0</v>
      </c>
      <c r="G24" s="60">
        <f t="shared" si="1"/>
        <v>0</v>
      </c>
      <c r="H24" s="57">
        <f t="shared" si="2"/>
        <v>622</v>
      </c>
      <c r="I24" s="132">
        <f t="shared" si="20"/>
        <v>98510</v>
      </c>
      <c r="J24" s="102">
        <f>IF((I24-H$33+(H$33/12*11))+K24&gt;H149,H149-K24,(I24-H$33+(H$33/12*11)))</f>
        <v>60500</v>
      </c>
      <c r="K24" s="102">
        <f t="shared" si="3"/>
        <v>5500</v>
      </c>
      <c r="L24" s="102">
        <f t="shared" si="23"/>
        <v>66000</v>
      </c>
      <c r="M24" s="102">
        <f t="shared" si="24"/>
        <v>57475</v>
      </c>
      <c r="N24" s="102">
        <f t="shared" si="21"/>
        <v>5225</v>
      </c>
      <c r="O24" s="102">
        <f t="shared" si="22"/>
        <v>62700</v>
      </c>
      <c r="P24" s="102">
        <f t="shared" si="8"/>
        <v>54450</v>
      </c>
      <c r="Q24" s="102">
        <f t="shared" si="9"/>
        <v>4950</v>
      </c>
      <c r="R24" s="102">
        <f t="shared" si="10"/>
        <v>59400</v>
      </c>
      <c r="S24" s="102">
        <f t="shared" ref="S24:S39" si="27">J24*S$9</f>
        <v>48400</v>
      </c>
      <c r="T24" s="102">
        <f t="shared" si="12"/>
        <v>4400</v>
      </c>
      <c r="U24" s="102">
        <f t="shared" ref="U24:U39" si="28">S24+T24</f>
        <v>52800</v>
      </c>
      <c r="V24" s="102">
        <f t="shared" si="25"/>
        <v>42350</v>
      </c>
      <c r="W24" s="102">
        <f t="shared" si="15"/>
        <v>3849.9999999999995</v>
      </c>
      <c r="X24" s="102">
        <f t="shared" si="26"/>
        <v>46200</v>
      </c>
      <c r="Y24" s="102">
        <f t="shared" si="17"/>
        <v>36300</v>
      </c>
      <c r="Z24" s="102">
        <f t="shared" si="18"/>
        <v>3300</v>
      </c>
      <c r="AA24" s="66">
        <f t="shared" si="19"/>
        <v>39600</v>
      </c>
    </row>
    <row r="25" spans="1:27" ht="13.5" customHeight="1">
      <c r="A25" s="118">
        <v>106</v>
      </c>
      <c r="B25" s="216">
        <v>40969</v>
      </c>
      <c r="C25" s="68">
        <v>622</v>
      </c>
      <c r="D25" s="310">
        <v>1</v>
      </c>
      <c r="E25" s="70">
        <f t="shared" si="0"/>
        <v>622</v>
      </c>
      <c r="F25" s="59">
        <v>0</v>
      </c>
      <c r="G25" s="70">
        <f t="shared" si="1"/>
        <v>0</v>
      </c>
      <c r="H25" s="68">
        <f t="shared" si="2"/>
        <v>622</v>
      </c>
      <c r="I25" s="131">
        <f t="shared" si="20"/>
        <v>97888</v>
      </c>
      <c r="J25" s="122">
        <f>IF((I25-H$33+(H$33/12*10))+K25&gt;H149,H149-K25,(I25-H$33+(H$33/12*10)))</f>
        <v>60500</v>
      </c>
      <c r="K25" s="122">
        <f t="shared" si="3"/>
        <v>5500</v>
      </c>
      <c r="L25" s="122">
        <f t="shared" si="23"/>
        <v>66000</v>
      </c>
      <c r="M25" s="122">
        <f t="shared" si="24"/>
        <v>57475</v>
      </c>
      <c r="N25" s="122">
        <f t="shared" si="21"/>
        <v>5225</v>
      </c>
      <c r="O25" s="122">
        <f t="shared" si="22"/>
        <v>62700</v>
      </c>
      <c r="P25" s="104">
        <f t="shared" si="8"/>
        <v>54450</v>
      </c>
      <c r="Q25" s="122">
        <f t="shared" si="9"/>
        <v>4950</v>
      </c>
      <c r="R25" s="122">
        <f t="shared" si="10"/>
        <v>59400</v>
      </c>
      <c r="S25" s="122">
        <f t="shared" si="27"/>
        <v>48400</v>
      </c>
      <c r="T25" s="122">
        <f t="shared" si="12"/>
        <v>4400</v>
      </c>
      <c r="U25" s="122">
        <f t="shared" si="28"/>
        <v>52800</v>
      </c>
      <c r="V25" s="122">
        <f t="shared" si="25"/>
        <v>42350</v>
      </c>
      <c r="W25" s="122">
        <f t="shared" si="15"/>
        <v>3849.9999999999995</v>
      </c>
      <c r="X25" s="122">
        <f t="shared" si="26"/>
        <v>46200</v>
      </c>
      <c r="Y25" s="122">
        <f t="shared" si="17"/>
        <v>36300</v>
      </c>
      <c r="Z25" s="122">
        <f t="shared" si="18"/>
        <v>3300</v>
      </c>
      <c r="AA25" s="52">
        <f t="shared" si="19"/>
        <v>39600</v>
      </c>
    </row>
    <row r="26" spans="1:27" ht="11.25" customHeight="1">
      <c r="A26" s="118">
        <v>105</v>
      </c>
      <c r="B26" s="217">
        <v>41000</v>
      </c>
      <c r="C26" s="68">
        <v>622</v>
      </c>
      <c r="D26" s="310">
        <v>1</v>
      </c>
      <c r="E26" s="60">
        <f t="shared" si="0"/>
        <v>622</v>
      </c>
      <c r="F26" s="59">
        <v>0</v>
      </c>
      <c r="G26" s="60">
        <f t="shared" si="1"/>
        <v>0</v>
      </c>
      <c r="H26" s="57">
        <f t="shared" si="2"/>
        <v>622</v>
      </c>
      <c r="I26" s="132">
        <f t="shared" si="20"/>
        <v>97266</v>
      </c>
      <c r="J26" s="102">
        <f>IF((I26-H$33+(H$33/12*9))+K26&gt;H149,H149-K26,(I26-H$33+(H$33/12*9)))</f>
        <v>60500</v>
      </c>
      <c r="K26" s="102">
        <f t="shared" si="3"/>
        <v>5500</v>
      </c>
      <c r="L26" s="102">
        <f t="shared" si="23"/>
        <v>66000</v>
      </c>
      <c r="M26" s="102">
        <f t="shared" si="24"/>
        <v>57475</v>
      </c>
      <c r="N26" s="102">
        <f t="shared" si="21"/>
        <v>5225</v>
      </c>
      <c r="O26" s="102">
        <f t="shared" si="22"/>
        <v>62700</v>
      </c>
      <c r="P26" s="102">
        <f t="shared" si="8"/>
        <v>54450</v>
      </c>
      <c r="Q26" s="102">
        <f t="shared" si="9"/>
        <v>4950</v>
      </c>
      <c r="R26" s="102">
        <f t="shared" si="10"/>
        <v>59400</v>
      </c>
      <c r="S26" s="102">
        <f t="shared" si="27"/>
        <v>48400</v>
      </c>
      <c r="T26" s="102">
        <f t="shared" si="12"/>
        <v>4400</v>
      </c>
      <c r="U26" s="102">
        <f t="shared" si="28"/>
        <v>52800</v>
      </c>
      <c r="V26" s="102">
        <f t="shared" si="25"/>
        <v>42350</v>
      </c>
      <c r="W26" s="102">
        <f t="shared" si="15"/>
        <v>3849.9999999999995</v>
      </c>
      <c r="X26" s="102">
        <f t="shared" si="26"/>
        <v>46200</v>
      </c>
      <c r="Y26" s="102">
        <f t="shared" si="17"/>
        <v>36300</v>
      </c>
      <c r="Z26" s="102">
        <f t="shared" si="18"/>
        <v>3300</v>
      </c>
      <c r="AA26" s="66">
        <f t="shared" si="19"/>
        <v>39600</v>
      </c>
    </row>
    <row r="27" spans="1:27" ht="11.25" customHeight="1">
      <c r="A27" s="118">
        <v>104</v>
      </c>
      <c r="B27" s="216">
        <v>41030</v>
      </c>
      <c r="C27" s="68">
        <v>622</v>
      </c>
      <c r="D27" s="310">
        <v>1</v>
      </c>
      <c r="E27" s="70">
        <f t="shared" si="0"/>
        <v>622</v>
      </c>
      <c r="F27" s="59">
        <v>0</v>
      </c>
      <c r="G27" s="70">
        <f t="shared" si="1"/>
        <v>0</v>
      </c>
      <c r="H27" s="68">
        <f t="shared" si="2"/>
        <v>622</v>
      </c>
      <c r="I27" s="131">
        <f t="shared" si="20"/>
        <v>96644</v>
      </c>
      <c r="J27" s="122">
        <f>IF((I27-H$33+(H$33/12*8))+K27&gt;H149,H149-K27,(I27-H$33+(H$33/12*8)))</f>
        <v>60500</v>
      </c>
      <c r="K27" s="122">
        <f t="shared" si="3"/>
        <v>5500</v>
      </c>
      <c r="L27" s="122">
        <f t="shared" si="23"/>
        <v>66000</v>
      </c>
      <c r="M27" s="122">
        <f t="shared" si="24"/>
        <v>57475</v>
      </c>
      <c r="N27" s="122">
        <f t="shared" si="21"/>
        <v>5225</v>
      </c>
      <c r="O27" s="122">
        <f t="shared" si="22"/>
        <v>62700</v>
      </c>
      <c r="P27" s="104">
        <f t="shared" si="8"/>
        <v>54450</v>
      </c>
      <c r="Q27" s="122">
        <f t="shared" si="9"/>
        <v>4950</v>
      </c>
      <c r="R27" s="122">
        <f t="shared" si="10"/>
        <v>59400</v>
      </c>
      <c r="S27" s="122">
        <f t="shared" si="27"/>
        <v>48400</v>
      </c>
      <c r="T27" s="122">
        <f t="shared" si="12"/>
        <v>4400</v>
      </c>
      <c r="U27" s="122">
        <f t="shared" si="28"/>
        <v>52800</v>
      </c>
      <c r="V27" s="122">
        <f t="shared" si="25"/>
        <v>42350</v>
      </c>
      <c r="W27" s="122">
        <f t="shared" si="15"/>
        <v>3849.9999999999995</v>
      </c>
      <c r="X27" s="122">
        <f t="shared" si="26"/>
        <v>46200</v>
      </c>
      <c r="Y27" s="122">
        <f t="shared" si="17"/>
        <v>36300</v>
      </c>
      <c r="Z27" s="122">
        <f t="shared" si="18"/>
        <v>3300</v>
      </c>
      <c r="AA27" s="52">
        <f t="shared" si="19"/>
        <v>39600</v>
      </c>
    </row>
    <row r="28" spans="1:27" ht="13.5" customHeight="1">
      <c r="A28" s="118">
        <v>103</v>
      </c>
      <c r="B28" s="217">
        <v>41061</v>
      </c>
      <c r="C28" s="68">
        <v>622</v>
      </c>
      <c r="D28" s="310">
        <v>1</v>
      </c>
      <c r="E28" s="60">
        <f t="shared" si="0"/>
        <v>622</v>
      </c>
      <c r="F28" s="59">
        <v>0</v>
      </c>
      <c r="G28" s="60">
        <f t="shared" si="1"/>
        <v>0</v>
      </c>
      <c r="H28" s="57">
        <f t="shared" si="2"/>
        <v>622</v>
      </c>
      <c r="I28" s="132">
        <f t="shared" si="20"/>
        <v>96022</v>
      </c>
      <c r="J28" s="102">
        <f>IF((I28-H$33+(H$33/12*7))+K28&gt;H149,H149-K28,(I28-H$33+(H$33/12*7)))</f>
        <v>60500</v>
      </c>
      <c r="K28" s="102">
        <f t="shared" si="3"/>
        <v>5500</v>
      </c>
      <c r="L28" s="102">
        <f t="shared" si="23"/>
        <v>66000</v>
      </c>
      <c r="M28" s="102">
        <f t="shared" si="24"/>
        <v>57475</v>
      </c>
      <c r="N28" s="102">
        <f t="shared" si="21"/>
        <v>5225</v>
      </c>
      <c r="O28" s="102">
        <f t="shared" si="22"/>
        <v>62700</v>
      </c>
      <c r="P28" s="102">
        <f t="shared" si="8"/>
        <v>54450</v>
      </c>
      <c r="Q28" s="102">
        <f t="shared" si="9"/>
        <v>4950</v>
      </c>
      <c r="R28" s="102">
        <f t="shared" si="10"/>
        <v>59400</v>
      </c>
      <c r="S28" s="102">
        <f t="shared" si="27"/>
        <v>48400</v>
      </c>
      <c r="T28" s="102">
        <f t="shared" si="12"/>
        <v>4400</v>
      </c>
      <c r="U28" s="102">
        <f t="shared" si="28"/>
        <v>52800</v>
      </c>
      <c r="V28" s="102">
        <f t="shared" si="25"/>
        <v>42350</v>
      </c>
      <c r="W28" s="102">
        <f t="shared" si="15"/>
        <v>3849.9999999999995</v>
      </c>
      <c r="X28" s="102">
        <f t="shared" si="26"/>
        <v>46200</v>
      </c>
      <c r="Y28" s="102">
        <f t="shared" si="17"/>
        <v>36300</v>
      </c>
      <c r="Z28" s="102">
        <f t="shared" si="18"/>
        <v>3300</v>
      </c>
      <c r="AA28" s="66">
        <f t="shared" si="19"/>
        <v>39600</v>
      </c>
    </row>
    <row r="29" spans="1:27" ht="13.5" customHeight="1">
      <c r="A29" s="118">
        <v>102</v>
      </c>
      <c r="B29" s="216">
        <v>41091</v>
      </c>
      <c r="C29" s="68">
        <v>622</v>
      </c>
      <c r="D29" s="310">
        <v>1</v>
      </c>
      <c r="E29" s="70">
        <f>C29*D29</f>
        <v>622</v>
      </c>
      <c r="F29" s="59">
        <v>0</v>
      </c>
      <c r="G29" s="70">
        <f t="shared" si="1"/>
        <v>0</v>
      </c>
      <c r="H29" s="68">
        <f t="shared" si="2"/>
        <v>622</v>
      </c>
      <c r="I29" s="131">
        <f t="shared" si="20"/>
        <v>95400</v>
      </c>
      <c r="J29" s="122">
        <f>IF((I29-H$33+(H$33/12*6))+K29&gt;H149,H149-K29,(I29-H$33+(H$33/12*6)))</f>
        <v>60500</v>
      </c>
      <c r="K29" s="122">
        <f t="shared" si="3"/>
        <v>5500</v>
      </c>
      <c r="L29" s="122">
        <f t="shared" si="23"/>
        <v>66000</v>
      </c>
      <c r="M29" s="122">
        <f t="shared" si="24"/>
        <v>57475</v>
      </c>
      <c r="N29" s="122">
        <f t="shared" si="21"/>
        <v>5225</v>
      </c>
      <c r="O29" s="122">
        <f t="shared" si="22"/>
        <v>62700</v>
      </c>
      <c r="P29" s="104">
        <f t="shared" si="8"/>
        <v>54450</v>
      </c>
      <c r="Q29" s="122">
        <f t="shared" si="9"/>
        <v>4950</v>
      </c>
      <c r="R29" s="122">
        <f t="shared" si="10"/>
        <v>59400</v>
      </c>
      <c r="S29" s="122">
        <f t="shared" si="27"/>
        <v>48400</v>
      </c>
      <c r="T29" s="122">
        <f t="shared" si="12"/>
        <v>4400</v>
      </c>
      <c r="U29" s="122">
        <f t="shared" si="28"/>
        <v>52800</v>
      </c>
      <c r="V29" s="122">
        <f t="shared" si="25"/>
        <v>42350</v>
      </c>
      <c r="W29" s="122">
        <f t="shared" si="15"/>
        <v>3849.9999999999995</v>
      </c>
      <c r="X29" s="122">
        <f t="shared" si="26"/>
        <v>46200</v>
      </c>
      <c r="Y29" s="122">
        <f t="shared" si="17"/>
        <v>36300</v>
      </c>
      <c r="Z29" s="122">
        <f t="shared" si="18"/>
        <v>3300</v>
      </c>
      <c r="AA29" s="52">
        <f t="shared" si="19"/>
        <v>39600</v>
      </c>
    </row>
    <row r="30" spans="1:27" ht="13.5" customHeight="1">
      <c r="A30" s="118">
        <v>101</v>
      </c>
      <c r="B30" s="217">
        <v>41122</v>
      </c>
      <c r="C30" s="68">
        <v>622</v>
      </c>
      <c r="D30" s="310">
        <v>1</v>
      </c>
      <c r="E30" s="60">
        <f t="shared" si="0"/>
        <v>622</v>
      </c>
      <c r="F30" s="59">
        <v>0</v>
      </c>
      <c r="G30" s="60">
        <f t="shared" si="1"/>
        <v>0</v>
      </c>
      <c r="H30" s="57">
        <f t="shared" si="2"/>
        <v>622</v>
      </c>
      <c r="I30" s="132">
        <f t="shared" si="20"/>
        <v>94778</v>
      </c>
      <c r="J30" s="102">
        <f>IF((I30-H$33+(H$33/12*5))+K30&gt;H149,H149-K30,(I30-H$33+(H$33/12*5)))</f>
        <v>60500</v>
      </c>
      <c r="K30" s="102">
        <f t="shared" si="3"/>
        <v>5500</v>
      </c>
      <c r="L30" s="102">
        <f t="shared" si="23"/>
        <v>66000</v>
      </c>
      <c r="M30" s="102">
        <f t="shared" si="24"/>
        <v>57475</v>
      </c>
      <c r="N30" s="102">
        <f t="shared" si="21"/>
        <v>5225</v>
      </c>
      <c r="O30" s="102">
        <f t="shared" si="22"/>
        <v>62700</v>
      </c>
      <c r="P30" s="102">
        <f>J30*$P$9</f>
        <v>54450</v>
      </c>
      <c r="Q30" s="102">
        <f t="shared" si="9"/>
        <v>4950</v>
      </c>
      <c r="R30" s="102">
        <f t="shared" si="10"/>
        <v>59400</v>
      </c>
      <c r="S30" s="102">
        <f t="shared" si="27"/>
        <v>48400</v>
      </c>
      <c r="T30" s="102">
        <f t="shared" si="12"/>
        <v>4400</v>
      </c>
      <c r="U30" s="102">
        <f t="shared" si="28"/>
        <v>52800</v>
      </c>
      <c r="V30" s="102">
        <f t="shared" si="25"/>
        <v>42350</v>
      </c>
      <c r="W30" s="102">
        <f t="shared" si="15"/>
        <v>3849.9999999999995</v>
      </c>
      <c r="X30" s="102">
        <f t="shared" si="26"/>
        <v>46200</v>
      </c>
      <c r="Y30" s="102">
        <f t="shared" si="17"/>
        <v>36300</v>
      </c>
      <c r="Z30" s="102">
        <f t="shared" si="18"/>
        <v>3300</v>
      </c>
      <c r="AA30" s="66">
        <f t="shared" si="19"/>
        <v>39600</v>
      </c>
    </row>
    <row r="31" spans="1:27" ht="13.5" customHeight="1">
      <c r="A31" s="118">
        <v>100</v>
      </c>
      <c r="B31" s="216">
        <v>41153</v>
      </c>
      <c r="C31" s="68">
        <v>622</v>
      </c>
      <c r="D31" s="310">
        <v>1</v>
      </c>
      <c r="E31" s="70">
        <f t="shared" si="0"/>
        <v>622</v>
      </c>
      <c r="F31" s="59">
        <v>0</v>
      </c>
      <c r="G31" s="70">
        <f t="shared" si="1"/>
        <v>0</v>
      </c>
      <c r="H31" s="68">
        <f t="shared" si="2"/>
        <v>622</v>
      </c>
      <c r="I31" s="131">
        <f t="shared" si="20"/>
        <v>94156</v>
      </c>
      <c r="J31" s="122">
        <f>IF((I31-H$33+(H$33/12*4))+K31&gt;H149,H149-K31,(I31-H$33+(H$33/12*4)))</f>
        <v>60500</v>
      </c>
      <c r="K31" s="122">
        <f t="shared" si="3"/>
        <v>5500</v>
      </c>
      <c r="L31" s="122">
        <f t="shared" si="23"/>
        <v>66000</v>
      </c>
      <c r="M31" s="122">
        <f t="shared" si="24"/>
        <v>57475</v>
      </c>
      <c r="N31" s="122">
        <f t="shared" si="21"/>
        <v>5225</v>
      </c>
      <c r="O31" s="122">
        <f t="shared" si="22"/>
        <v>62700</v>
      </c>
      <c r="P31" s="104">
        <f>J31*$P$9</f>
        <v>54450</v>
      </c>
      <c r="Q31" s="122">
        <f t="shared" si="9"/>
        <v>4950</v>
      </c>
      <c r="R31" s="122">
        <f t="shared" si="10"/>
        <v>59400</v>
      </c>
      <c r="S31" s="122">
        <f t="shared" si="27"/>
        <v>48400</v>
      </c>
      <c r="T31" s="122">
        <f t="shared" si="12"/>
        <v>4400</v>
      </c>
      <c r="U31" s="122">
        <f t="shared" si="28"/>
        <v>52800</v>
      </c>
      <c r="V31" s="122">
        <f t="shared" si="25"/>
        <v>42350</v>
      </c>
      <c r="W31" s="122">
        <f t="shared" si="15"/>
        <v>3849.9999999999995</v>
      </c>
      <c r="X31" s="122">
        <f t="shared" si="26"/>
        <v>46200</v>
      </c>
      <c r="Y31" s="122">
        <f t="shared" si="17"/>
        <v>36300</v>
      </c>
      <c r="Z31" s="122">
        <f t="shared" si="18"/>
        <v>3300</v>
      </c>
      <c r="AA31" s="52">
        <f t="shared" si="19"/>
        <v>39600</v>
      </c>
    </row>
    <row r="32" spans="1:27" ht="13.5" customHeight="1">
      <c r="A32" s="118">
        <v>99</v>
      </c>
      <c r="B32" s="217">
        <v>41183</v>
      </c>
      <c r="C32" s="68">
        <v>622</v>
      </c>
      <c r="D32" s="310">
        <v>1</v>
      </c>
      <c r="E32" s="60">
        <f t="shared" si="0"/>
        <v>622</v>
      </c>
      <c r="F32" s="59">
        <v>0</v>
      </c>
      <c r="G32" s="60">
        <f t="shared" si="1"/>
        <v>0</v>
      </c>
      <c r="H32" s="57">
        <f t="shared" si="2"/>
        <v>622</v>
      </c>
      <c r="I32" s="132">
        <f t="shared" si="20"/>
        <v>93534</v>
      </c>
      <c r="J32" s="102">
        <f>IF((I32-H$33+(H$33/12*3))+K32&gt;H149,H149-K32,(I32-H$33+(H$33/12*3)))</f>
        <v>60500</v>
      </c>
      <c r="K32" s="102">
        <f t="shared" si="3"/>
        <v>5500</v>
      </c>
      <c r="L32" s="102">
        <f t="shared" si="23"/>
        <v>66000</v>
      </c>
      <c r="M32" s="102">
        <f t="shared" si="24"/>
        <v>57475</v>
      </c>
      <c r="N32" s="102">
        <f t="shared" si="21"/>
        <v>5225</v>
      </c>
      <c r="O32" s="102">
        <f t="shared" si="22"/>
        <v>62700</v>
      </c>
      <c r="P32" s="102">
        <f t="shared" ref="P32:P49" si="29">J32*$P$9</f>
        <v>54450</v>
      </c>
      <c r="Q32" s="102">
        <f t="shared" si="9"/>
        <v>4950</v>
      </c>
      <c r="R32" s="102">
        <f t="shared" si="10"/>
        <v>59400</v>
      </c>
      <c r="S32" s="102">
        <f t="shared" si="27"/>
        <v>48400</v>
      </c>
      <c r="T32" s="102">
        <f t="shared" si="12"/>
        <v>4400</v>
      </c>
      <c r="U32" s="102">
        <f t="shared" si="28"/>
        <v>52800</v>
      </c>
      <c r="V32" s="102">
        <f t="shared" si="25"/>
        <v>42350</v>
      </c>
      <c r="W32" s="102">
        <f t="shared" si="15"/>
        <v>3849.9999999999995</v>
      </c>
      <c r="X32" s="102">
        <f t="shared" si="26"/>
        <v>46200</v>
      </c>
      <c r="Y32" s="102">
        <f t="shared" si="17"/>
        <v>36300</v>
      </c>
      <c r="Z32" s="102">
        <f t="shared" si="18"/>
        <v>3300</v>
      </c>
      <c r="AA32" s="66">
        <f t="shared" si="19"/>
        <v>39600</v>
      </c>
    </row>
    <row r="33" spans="1:27" ht="13.5" customHeight="1">
      <c r="A33" s="118">
        <v>98</v>
      </c>
      <c r="B33" s="216">
        <v>41214</v>
      </c>
      <c r="C33" s="68">
        <v>622</v>
      </c>
      <c r="D33" s="310">
        <v>1</v>
      </c>
      <c r="E33" s="70">
        <f t="shared" si="0"/>
        <v>622</v>
      </c>
      <c r="F33" s="59">
        <v>0</v>
      </c>
      <c r="G33" s="70">
        <f t="shared" si="1"/>
        <v>0</v>
      </c>
      <c r="H33" s="68">
        <f t="shared" si="2"/>
        <v>622</v>
      </c>
      <c r="I33" s="131">
        <f t="shared" si="20"/>
        <v>92912</v>
      </c>
      <c r="J33" s="122">
        <f>IF((I33-H$33+(H$33/12*2))+K33&gt;H149,H149-K33,(I33-H$33+(H$33/12*2)))</f>
        <v>60500</v>
      </c>
      <c r="K33" s="122">
        <f t="shared" si="3"/>
        <v>5500</v>
      </c>
      <c r="L33" s="122">
        <f t="shared" si="23"/>
        <v>66000</v>
      </c>
      <c r="M33" s="122">
        <f t="shared" si="24"/>
        <v>57475</v>
      </c>
      <c r="N33" s="122">
        <f t="shared" si="21"/>
        <v>5225</v>
      </c>
      <c r="O33" s="122">
        <f t="shared" si="22"/>
        <v>62700</v>
      </c>
      <c r="P33" s="104">
        <f t="shared" si="29"/>
        <v>54450</v>
      </c>
      <c r="Q33" s="122">
        <f t="shared" si="9"/>
        <v>4950</v>
      </c>
      <c r="R33" s="122">
        <f t="shared" si="10"/>
        <v>59400</v>
      </c>
      <c r="S33" s="122">
        <f t="shared" si="27"/>
        <v>48400</v>
      </c>
      <c r="T33" s="122">
        <f t="shared" si="12"/>
        <v>4400</v>
      </c>
      <c r="U33" s="122">
        <f t="shared" si="28"/>
        <v>52800</v>
      </c>
      <c r="V33" s="122">
        <f t="shared" si="25"/>
        <v>42350</v>
      </c>
      <c r="W33" s="122">
        <f t="shared" si="15"/>
        <v>3849.9999999999995</v>
      </c>
      <c r="X33" s="122">
        <f t="shared" si="26"/>
        <v>46200</v>
      </c>
      <c r="Y33" s="122">
        <f t="shared" si="17"/>
        <v>36300</v>
      </c>
      <c r="Z33" s="122">
        <f t="shared" si="18"/>
        <v>3300</v>
      </c>
      <c r="AA33" s="52">
        <f t="shared" si="19"/>
        <v>39600</v>
      </c>
    </row>
    <row r="34" spans="1:27" ht="13.5" customHeight="1">
      <c r="A34" s="118">
        <v>97</v>
      </c>
      <c r="B34" s="217">
        <v>41244</v>
      </c>
      <c r="C34" s="68">
        <f>622*2</f>
        <v>1244</v>
      </c>
      <c r="D34" s="310">
        <v>1</v>
      </c>
      <c r="E34" s="60">
        <f t="shared" si="0"/>
        <v>1244</v>
      </c>
      <c r="F34" s="59">
        <v>0</v>
      </c>
      <c r="G34" s="60">
        <f t="shared" si="1"/>
        <v>0</v>
      </c>
      <c r="H34" s="57">
        <f t="shared" si="2"/>
        <v>1244</v>
      </c>
      <c r="I34" s="132">
        <f t="shared" si="20"/>
        <v>92290</v>
      </c>
      <c r="J34" s="102">
        <f>IF((I34-H$33+(H$33/12*1))+K34&gt;H149,H149-K34,(I34-H$33+(H$33/12*1)))</f>
        <v>60500</v>
      </c>
      <c r="K34" s="102">
        <f t="shared" si="3"/>
        <v>5500</v>
      </c>
      <c r="L34" s="102">
        <f t="shared" si="23"/>
        <v>66000</v>
      </c>
      <c r="M34" s="102">
        <f t="shared" si="24"/>
        <v>57475</v>
      </c>
      <c r="N34" s="102">
        <f t="shared" si="21"/>
        <v>5225</v>
      </c>
      <c r="O34" s="102">
        <f t="shared" si="22"/>
        <v>62700</v>
      </c>
      <c r="P34" s="102">
        <f t="shared" si="29"/>
        <v>54450</v>
      </c>
      <c r="Q34" s="102">
        <f t="shared" si="9"/>
        <v>4950</v>
      </c>
      <c r="R34" s="102">
        <f t="shared" si="10"/>
        <v>59400</v>
      </c>
      <c r="S34" s="102">
        <f t="shared" si="27"/>
        <v>48400</v>
      </c>
      <c r="T34" s="102">
        <f t="shared" si="12"/>
        <v>4400</v>
      </c>
      <c r="U34" s="102">
        <f t="shared" si="28"/>
        <v>52800</v>
      </c>
      <c r="V34" s="102">
        <f t="shared" si="25"/>
        <v>42350</v>
      </c>
      <c r="W34" s="102">
        <f t="shared" si="15"/>
        <v>3849.9999999999995</v>
      </c>
      <c r="X34" s="102">
        <f t="shared" si="26"/>
        <v>46200</v>
      </c>
      <c r="Y34" s="102">
        <f t="shared" si="17"/>
        <v>36300</v>
      </c>
      <c r="Z34" s="102">
        <f t="shared" si="18"/>
        <v>3300</v>
      </c>
      <c r="AA34" s="66">
        <f t="shared" si="19"/>
        <v>39600</v>
      </c>
    </row>
    <row r="35" spans="1:27" ht="13.5" customHeight="1">
      <c r="A35" s="118">
        <v>96</v>
      </c>
      <c r="B35" s="216">
        <v>41275</v>
      </c>
      <c r="C35" s="68">
        <v>678</v>
      </c>
      <c r="D35" s="310">
        <v>1</v>
      </c>
      <c r="E35" s="70">
        <f t="shared" si="0"/>
        <v>678</v>
      </c>
      <c r="F35" s="59">
        <v>0</v>
      </c>
      <c r="G35" s="70">
        <f t="shared" si="1"/>
        <v>0</v>
      </c>
      <c r="H35" s="68">
        <f t="shared" si="2"/>
        <v>678</v>
      </c>
      <c r="I35" s="131">
        <f t="shared" si="20"/>
        <v>91046</v>
      </c>
      <c r="J35" s="122">
        <f>IF((I35-H$45+(H$45))+K35&gt;H149,H149-K35,(I35-H$45+(H$45)))</f>
        <v>60500</v>
      </c>
      <c r="K35" s="122">
        <f t="shared" si="3"/>
        <v>5500</v>
      </c>
      <c r="L35" s="122">
        <f t="shared" si="23"/>
        <v>66000</v>
      </c>
      <c r="M35" s="122">
        <f t="shared" si="24"/>
        <v>57475</v>
      </c>
      <c r="N35" s="122">
        <f t="shared" si="21"/>
        <v>5225</v>
      </c>
      <c r="O35" s="122">
        <f t="shared" si="22"/>
        <v>62700</v>
      </c>
      <c r="P35" s="104">
        <f t="shared" si="29"/>
        <v>54450</v>
      </c>
      <c r="Q35" s="122">
        <f t="shared" si="9"/>
        <v>4950</v>
      </c>
      <c r="R35" s="122">
        <f t="shared" si="10"/>
        <v>59400</v>
      </c>
      <c r="S35" s="122">
        <f t="shared" si="27"/>
        <v>48400</v>
      </c>
      <c r="T35" s="122">
        <f t="shared" si="12"/>
        <v>4400</v>
      </c>
      <c r="U35" s="122">
        <f t="shared" si="28"/>
        <v>52800</v>
      </c>
      <c r="V35" s="122">
        <f t="shared" si="25"/>
        <v>42350</v>
      </c>
      <c r="W35" s="122">
        <f t="shared" si="15"/>
        <v>3849.9999999999995</v>
      </c>
      <c r="X35" s="122">
        <f t="shared" si="26"/>
        <v>46200</v>
      </c>
      <c r="Y35" s="122">
        <f t="shared" si="17"/>
        <v>36300</v>
      </c>
      <c r="Z35" s="122">
        <f t="shared" si="18"/>
        <v>3300</v>
      </c>
      <c r="AA35" s="52">
        <f t="shared" si="19"/>
        <v>39600</v>
      </c>
    </row>
    <row r="36" spans="1:27" ht="13.5" customHeight="1">
      <c r="A36" s="118">
        <v>95</v>
      </c>
      <c r="B36" s="217">
        <v>41306</v>
      </c>
      <c r="C36" s="68">
        <v>678</v>
      </c>
      <c r="D36" s="310">
        <v>1</v>
      </c>
      <c r="E36" s="60">
        <f t="shared" si="0"/>
        <v>678</v>
      </c>
      <c r="F36" s="59">
        <v>0</v>
      </c>
      <c r="G36" s="60">
        <f t="shared" si="1"/>
        <v>0</v>
      </c>
      <c r="H36" s="57">
        <f t="shared" si="2"/>
        <v>678</v>
      </c>
      <c r="I36" s="132">
        <f t="shared" si="20"/>
        <v>90368</v>
      </c>
      <c r="J36" s="102">
        <f>IF((I36-H$45+(H$45/12*11))+K36&gt;H149,H149-K36,(I36-H$45+(H$45/12*11)))</f>
        <v>60500</v>
      </c>
      <c r="K36" s="102">
        <f t="shared" si="3"/>
        <v>5500</v>
      </c>
      <c r="L36" s="102">
        <f t="shared" si="23"/>
        <v>66000</v>
      </c>
      <c r="M36" s="102">
        <f t="shared" si="24"/>
        <v>57475</v>
      </c>
      <c r="N36" s="102">
        <f t="shared" si="21"/>
        <v>5225</v>
      </c>
      <c r="O36" s="102">
        <f t="shared" si="22"/>
        <v>62700</v>
      </c>
      <c r="P36" s="102">
        <f t="shared" si="29"/>
        <v>54450</v>
      </c>
      <c r="Q36" s="102">
        <f t="shared" si="9"/>
        <v>4950</v>
      </c>
      <c r="R36" s="102">
        <f t="shared" si="10"/>
        <v>59400</v>
      </c>
      <c r="S36" s="102">
        <f t="shared" si="27"/>
        <v>48400</v>
      </c>
      <c r="T36" s="102">
        <f t="shared" si="12"/>
        <v>4400</v>
      </c>
      <c r="U36" s="102">
        <f t="shared" si="28"/>
        <v>52800</v>
      </c>
      <c r="V36" s="102">
        <f t="shared" si="25"/>
        <v>42350</v>
      </c>
      <c r="W36" s="102">
        <f t="shared" si="15"/>
        <v>3849.9999999999995</v>
      </c>
      <c r="X36" s="102">
        <f t="shared" si="26"/>
        <v>46200</v>
      </c>
      <c r="Y36" s="102">
        <f t="shared" si="17"/>
        <v>36300</v>
      </c>
      <c r="Z36" s="102">
        <f t="shared" si="18"/>
        <v>3300</v>
      </c>
      <c r="AA36" s="66">
        <f t="shared" si="19"/>
        <v>39600</v>
      </c>
    </row>
    <row r="37" spans="1:27" ht="13.5" customHeight="1">
      <c r="A37" s="118">
        <v>94</v>
      </c>
      <c r="B37" s="216">
        <v>41334</v>
      </c>
      <c r="C37" s="68">
        <v>678</v>
      </c>
      <c r="D37" s="310">
        <v>1</v>
      </c>
      <c r="E37" s="70">
        <f t="shared" si="0"/>
        <v>678</v>
      </c>
      <c r="F37" s="59">
        <v>0</v>
      </c>
      <c r="G37" s="70">
        <f t="shared" si="1"/>
        <v>0</v>
      </c>
      <c r="H37" s="68">
        <f t="shared" si="2"/>
        <v>678</v>
      </c>
      <c r="I37" s="131">
        <f t="shared" si="20"/>
        <v>89690</v>
      </c>
      <c r="J37" s="122">
        <f>IF((I37-H$45+(H$45/12*10))+K37&gt;H149,H149-K37,(I37-H$45+(H$45/12*10)))</f>
        <v>60500</v>
      </c>
      <c r="K37" s="104">
        <f t="shared" si="3"/>
        <v>5500</v>
      </c>
      <c r="L37" s="104">
        <f t="shared" si="23"/>
        <v>66000</v>
      </c>
      <c r="M37" s="122">
        <f t="shared" si="24"/>
        <v>57475</v>
      </c>
      <c r="N37" s="122">
        <f t="shared" si="21"/>
        <v>5225</v>
      </c>
      <c r="O37" s="122">
        <f t="shared" si="22"/>
        <v>62700</v>
      </c>
      <c r="P37" s="104">
        <f t="shared" si="29"/>
        <v>54450</v>
      </c>
      <c r="Q37" s="122">
        <f t="shared" si="9"/>
        <v>4950</v>
      </c>
      <c r="R37" s="122">
        <f>P37+Q37</f>
        <v>59400</v>
      </c>
      <c r="S37" s="122">
        <f t="shared" si="27"/>
        <v>48400</v>
      </c>
      <c r="T37" s="122">
        <f t="shared" si="12"/>
        <v>4400</v>
      </c>
      <c r="U37" s="122">
        <f t="shared" si="28"/>
        <v>52800</v>
      </c>
      <c r="V37" s="122">
        <f t="shared" si="25"/>
        <v>42350</v>
      </c>
      <c r="W37" s="122">
        <f t="shared" si="15"/>
        <v>3849.9999999999995</v>
      </c>
      <c r="X37" s="122">
        <f t="shared" si="26"/>
        <v>46200</v>
      </c>
      <c r="Y37" s="122">
        <f t="shared" si="17"/>
        <v>36300</v>
      </c>
      <c r="Z37" s="122">
        <f t="shared" si="18"/>
        <v>3300</v>
      </c>
      <c r="AA37" s="52">
        <f t="shared" si="19"/>
        <v>39600</v>
      </c>
    </row>
    <row r="38" spans="1:27" ht="13.5" customHeight="1">
      <c r="A38" s="118">
        <v>93</v>
      </c>
      <c r="B38" s="216">
        <v>41365</v>
      </c>
      <c r="C38" s="68">
        <v>678</v>
      </c>
      <c r="D38" s="310">
        <v>1</v>
      </c>
      <c r="E38" s="60">
        <f t="shared" si="0"/>
        <v>678</v>
      </c>
      <c r="F38" s="59">
        <v>0</v>
      </c>
      <c r="G38" s="60">
        <f t="shared" si="1"/>
        <v>0</v>
      </c>
      <c r="H38" s="57">
        <f t="shared" si="2"/>
        <v>678</v>
      </c>
      <c r="I38" s="132">
        <f t="shared" si="20"/>
        <v>89012</v>
      </c>
      <c r="J38" s="102">
        <f>IF((I38-H$45+(H$45/12*9))+K38&gt;H149,H149-K38,(I38-H$45+(H$45/12*9)))</f>
        <v>60500</v>
      </c>
      <c r="K38" s="102">
        <f t="shared" si="3"/>
        <v>5500</v>
      </c>
      <c r="L38" s="103">
        <f t="shared" ref="L38:L69" si="30">J38+K38</f>
        <v>66000</v>
      </c>
      <c r="M38" s="102">
        <f t="shared" si="24"/>
        <v>57475</v>
      </c>
      <c r="N38" s="102">
        <f t="shared" si="21"/>
        <v>5225</v>
      </c>
      <c r="O38" s="102">
        <f t="shared" si="22"/>
        <v>62700</v>
      </c>
      <c r="P38" s="102">
        <f>J38*$P$9</f>
        <v>54450</v>
      </c>
      <c r="Q38" s="102">
        <f t="shared" si="9"/>
        <v>4950</v>
      </c>
      <c r="R38" s="102">
        <f t="shared" ref="R38:R53" si="31">P38+Q38</f>
        <v>59400</v>
      </c>
      <c r="S38" s="102">
        <f t="shared" si="27"/>
        <v>48400</v>
      </c>
      <c r="T38" s="102">
        <f t="shared" si="12"/>
        <v>4400</v>
      </c>
      <c r="U38" s="102">
        <f t="shared" si="28"/>
        <v>52800</v>
      </c>
      <c r="V38" s="102">
        <f t="shared" si="25"/>
        <v>42350</v>
      </c>
      <c r="W38" s="102">
        <f t="shared" si="15"/>
        <v>3849.9999999999995</v>
      </c>
      <c r="X38" s="102">
        <f t="shared" si="26"/>
        <v>46200</v>
      </c>
      <c r="Y38" s="102">
        <f t="shared" si="17"/>
        <v>36300</v>
      </c>
      <c r="Z38" s="102">
        <f t="shared" si="18"/>
        <v>3300</v>
      </c>
      <c r="AA38" s="66">
        <f t="shared" si="19"/>
        <v>39600</v>
      </c>
    </row>
    <row r="39" spans="1:27" ht="13.5" customHeight="1">
      <c r="A39" s="118">
        <v>92</v>
      </c>
      <c r="B39" s="217">
        <v>41395</v>
      </c>
      <c r="C39" s="68">
        <v>678</v>
      </c>
      <c r="D39" s="310">
        <v>1</v>
      </c>
      <c r="E39" s="70">
        <f t="shared" si="0"/>
        <v>678</v>
      </c>
      <c r="F39" s="59">
        <v>0</v>
      </c>
      <c r="G39" s="70">
        <f t="shared" si="1"/>
        <v>0</v>
      </c>
      <c r="H39" s="68">
        <f t="shared" si="2"/>
        <v>678</v>
      </c>
      <c r="I39" s="131">
        <f t="shared" si="20"/>
        <v>88334</v>
      </c>
      <c r="J39" s="122">
        <f>IF((I39-H$45+(H$45/12*8))+K39&gt;H149,H149-K39,(I39-H$45+(H$45/12*8)))</f>
        <v>60500</v>
      </c>
      <c r="K39" s="122">
        <f t="shared" si="3"/>
        <v>5500</v>
      </c>
      <c r="L39" s="122">
        <f t="shared" si="30"/>
        <v>66000</v>
      </c>
      <c r="M39" s="122">
        <f t="shared" si="24"/>
        <v>57475</v>
      </c>
      <c r="N39" s="122">
        <f t="shared" si="21"/>
        <v>5225</v>
      </c>
      <c r="O39" s="122">
        <f t="shared" si="22"/>
        <v>62700</v>
      </c>
      <c r="P39" s="104">
        <f t="shared" si="29"/>
        <v>54450</v>
      </c>
      <c r="Q39" s="122">
        <f t="shared" si="9"/>
        <v>4950</v>
      </c>
      <c r="R39" s="122">
        <f t="shared" si="31"/>
        <v>59400</v>
      </c>
      <c r="S39" s="122">
        <f t="shared" si="27"/>
        <v>48400</v>
      </c>
      <c r="T39" s="122">
        <f t="shared" si="12"/>
        <v>4400</v>
      </c>
      <c r="U39" s="122">
        <f t="shared" si="28"/>
        <v>52800</v>
      </c>
      <c r="V39" s="122">
        <f t="shared" si="25"/>
        <v>42350</v>
      </c>
      <c r="W39" s="122">
        <f t="shared" si="15"/>
        <v>3849.9999999999995</v>
      </c>
      <c r="X39" s="122">
        <f t="shared" si="26"/>
        <v>46200</v>
      </c>
      <c r="Y39" s="122">
        <f t="shared" si="17"/>
        <v>36300</v>
      </c>
      <c r="Z39" s="122">
        <f t="shared" si="18"/>
        <v>3300</v>
      </c>
      <c r="AA39" s="52">
        <f t="shared" si="19"/>
        <v>39600</v>
      </c>
    </row>
    <row r="40" spans="1:27" ht="13.5" customHeight="1">
      <c r="A40" s="118">
        <v>91</v>
      </c>
      <c r="B40" s="216">
        <v>41426</v>
      </c>
      <c r="C40" s="68">
        <v>678</v>
      </c>
      <c r="D40" s="310">
        <v>1</v>
      </c>
      <c r="E40" s="60">
        <f t="shared" si="0"/>
        <v>678</v>
      </c>
      <c r="F40" s="59">
        <v>0</v>
      </c>
      <c r="G40" s="60">
        <f t="shared" si="1"/>
        <v>0</v>
      </c>
      <c r="H40" s="57">
        <f t="shared" si="2"/>
        <v>678</v>
      </c>
      <c r="I40" s="132">
        <f t="shared" si="20"/>
        <v>87656</v>
      </c>
      <c r="J40" s="102">
        <f>IF((I40-H$45+(H$45/12*7))+K40&gt;H149,H149-K40,(I40-H$45+(H$45/12*7)))</f>
        <v>60500</v>
      </c>
      <c r="K40" s="102">
        <f t="shared" si="3"/>
        <v>5500</v>
      </c>
      <c r="L40" s="103">
        <f t="shared" si="30"/>
        <v>66000</v>
      </c>
      <c r="M40" s="102">
        <f t="shared" si="24"/>
        <v>57475</v>
      </c>
      <c r="N40" s="102">
        <f t="shared" si="21"/>
        <v>5225</v>
      </c>
      <c r="O40" s="102">
        <f t="shared" si="22"/>
        <v>62700</v>
      </c>
      <c r="P40" s="102">
        <f t="shared" si="29"/>
        <v>54450</v>
      </c>
      <c r="Q40" s="102">
        <f t="shared" si="9"/>
        <v>4950</v>
      </c>
      <c r="R40" s="102">
        <f t="shared" si="31"/>
        <v>59400</v>
      </c>
      <c r="S40" s="102">
        <f t="shared" ref="S40:S93" si="32">J40*S$9</f>
        <v>48400</v>
      </c>
      <c r="T40" s="102">
        <f t="shared" si="12"/>
        <v>4400</v>
      </c>
      <c r="U40" s="102">
        <f t="shared" ref="U40:U93" si="33">S40+T40</f>
        <v>52800</v>
      </c>
      <c r="V40" s="102">
        <f t="shared" si="25"/>
        <v>42350</v>
      </c>
      <c r="W40" s="102">
        <f t="shared" si="15"/>
        <v>3849.9999999999995</v>
      </c>
      <c r="X40" s="102">
        <f t="shared" si="26"/>
        <v>46200</v>
      </c>
      <c r="Y40" s="102">
        <f t="shared" si="17"/>
        <v>36300</v>
      </c>
      <c r="Z40" s="102">
        <f t="shared" si="18"/>
        <v>3300</v>
      </c>
      <c r="AA40" s="66">
        <f t="shared" si="19"/>
        <v>39600</v>
      </c>
    </row>
    <row r="41" spans="1:27" ht="13.5" customHeight="1">
      <c r="A41" s="118">
        <v>90</v>
      </c>
      <c r="B41" s="217">
        <v>41456</v>
      </c>
      <c r="C41" s="68">
        <v>678</v>
      </c>
      <c r="D41" s="310">
        <v>1</v>
      </c>
      <c r="E41" s="70">
        <f t="shared" si="0"/>
        <v>678</v>
      </c>
      <c r="F41" s="59">
        <v>0</v>
      </c>
      <c r="G41" s="70">
        <f t="shared" si="1"/>
        <v>0</v>
      </c>
      <c r="H41" s="68">
        <f t="shared" si="2"/>
        <v>678</v>
      </c>
      <c r="I41" s="131">
        <f t="shared" si="20"/>
        <v>86978</v>
      </c>
      <c r="J41" s="122">
        <f>IF((I41-H$45+(H$45/12*6))+K41&gt;H149,H149-K41,(I41-H$45+(H$45/12*6)))</f>
        <v>60500</v>
      </c>
      <c r="K41" s="122">
        <f t="shared" si="3"/>
        <v>5500</v>
      </c>
      <c r="L41" s="122">
        <f t="shared" si="30"/>
        <v>66000</v>
      </c>
      <c r="M41" s="122">
        <f t="shared" si="24"/>
        <v>57475</v>
      </c>
      <c r="N41" s="122">
        <f t="shared" si="21"/>
        <v>5225</v>
      </c>
      <c r="O41" s="122">
        <f t="shared" si="22"/>
        <v>62700</v>
      </c>
      <c r="P41" s="104">
        <f t="shared" si="29"/>
        <v>54450</v>
      </c>
      <c r="Q41" s="122">
        <f t="shared" si="9"/>
        <v>4950</v>
      </c>
      <c r="R41" s="122">
        <f t="shared" si="31"/>
        <v>59400</v>
      </c>
      <c r="S41" s="122">
        <f t="shared" si="32"/>
        <v>48400</v>
      </c>
      <c r="T41" s="122">
        <f t="shared" si="12"/>
        <v>4400</v>
      </c>
      <c r="U41" s="122">
        <f t="shared" si="33"/>
        <v>52800</v>
      </c>
      <c r="V41" s="122">
        <f t="shared" si="25"/>
        <v>42350</v>
      </c>
      <c r="W41" s="122">
        <f t="shared" si="15"/>
        <v>3849.9999999999995</v>
      </c>
      <c r="X41" s="122">
        <f t="shared" si="26"/>
        <v>46200</v>
      </c>
      <c r="Y41" s="122">
        <f t="shared" si="17"/>
        <v>36300</v>
      </c>
      <c r="Z41" s="122">
        <f t="shared" si="18"/>
        <v>3300</v>
      </c>
      <c r="AA41" s="52">
        <f t="shared" si="19"/>
        <v>39600</v>
      </c>
    </row>
    <row r="42" spans="1:27" ht="13.5" customHeight="1">
      <c r="A42" s="118">
        <v>89</v>
      </c>
      <c r="B42" s="216">
        <v>41487</v>
      </c>
      <c r="C42" s="68">
        <v>678</v>
      </c>
      <c r="D42" s="310">
        <v>1</v>
      </c>
      <c r="E42" s="60">
        <f t="shared" si="0"/>
        <v>678</v>
      </c>
      <c r="F42" s="59">
        <v>0</v>
      </c>
      <c r="G42" s="60">
        <f t="shared" si="1"/>
        <v>0</v>
      </c>
      <c r="H42" s="57">
        <f t="shared" si="2"/>
        <v>678</v>
      </c>
      <c r="I42" s="132">
        <f t="shared" si="20"/>
        <v>86300</v>
      </c>
      <c r="J42" s="102">
        <f>IF((I42-H$45+(H$45/12*5))+K42&gt;H149,H149-K42,(I42-H$45+(H$45/12*5)))</f>
        <v>60500</v>
      </c>
      <c r="K42" s="102">
        <f t="shared" si="3"/>
        <v>5500</v>
      </c>
      <c r="L42" s="103">
        <f t="shared" si="30"/>
        <v>66000</v>
      </c>
      <c r="M42" s="102">
        <f t="shared" si="24"/>
        <v>57475</v>
      </c>
      <c r="N42" s="102">
        <f t="shared" si="21"/>
        <v>5225</v>
      </c>
      <c r="O42" s="102">
        <f t="shared" si="22"/>
        <v>62700</v>
      </c>
      <c r="P42" s="102">
        <f t="shared" si="29"/>
        <v>54450</v>
      </c>
      <c r="Q42" s="102">
        <f t="shared" si="9"/>
        <v>4950</v>
      </c>
      <c r="R42" s="102">
        <f t="shared" si="31"/>
        <v>59400</v>
      </c>
      <c r="S42" s="102">
        <f t="shared" si="32"/>
        <v>48400</v>
      </c>
      <c r="T42" s="102">
        <f t="shared" si="12"/>
        <v>4400</v>
      </c>
      <c r="U42" s="102">
        <f t="shared" si="33"/>
        <v>52800</v>
      </c>
      <c r="V42" s="102">
        <f t="shared" si="25"/>
        <v>42350</v>
      </c>
      <c r="W42" s="102">
        <f t="shared" si="15"/>
        <v>3849.9999999999995</v>
      </c>
      <c r="X42" s="102">
        <f t="shared" si="26"/>
        <v>46200</v>
      </c>
      <c r="Y42" s="102">
        <f t="shared" si="17"/>
        <v>36300</v>
      </c>
      <c r="Z42" s="102">
        <f t="shared" si="18"/>
        <v>3300</v>
      </c>
      <c r="AA42" s="66">
        <f t="shared" si="19"/>
        <v>39600</v>
      </c>
    </row>
    <row r="43" spans="1:27" ht="13.5" customHeight="1">
      <c r="A43" s="118">
        <v>88</v>
      </c>
      <c r="B43" s="217">
        <v>41518</v>
      </c>
      <c r="C43" s="68">
        <v>678</v>
      </c>
      <c r="D43" s="310">
        <v>1</v>
      </c>
      <c r="E43" s="70">
        <f t="shared" si="0"/>
        <v>678</v>
      </c>
      <c r="F43" s="59">
        <v>0</v>
      </c>
      <c r="G43" s="70">
        <f t="shared" si="1"/>
        <v>0</v>
      </c>
      <c r="H43" s="68">
        <f t="shared" ref="H43:H74" si="34">E43+G43</f>
        <v>678</v>
      </c>
      <c r="I43" s="131">
        <f t="shared" si="20"/>
        <v>85622</v>
      </c>
      <c r="J43" s="122">
        <f>IF((I43-H$45+(H$45/12*4))+K43&gt;H149,H149-K43,(I43-H$45+(H$45/12*4)))</f>
        <v>60500</v>
      </c>
      <c r="K43" s="122">
        <f t="shared" ref="K43:K74" si="35">H$148</f>
        <v>5500</v>
      </c>
      <c r="L43" s="122">
        <f t="shared" si="30"/>
        <v>66000</v>
      </c>
      <c r="M43" s="122">
        <f t="shared" si="24"/>
        <v>57475</v>
      </c>
      <c r="N43" s="122">
        <f t="shared" si="21"/>
        <v>5225</v>
      </c>
      <c r="O43" s="122">
        <f t="shared" si="22"/>
        <v>62700</v>
      </c>
      <c r="P43" s="104">
        <f t="shared" si="29"/>
        <v>54450</v>
      </c>
      <c r="Q43" s="122">
        <f t="shared" si="9"/>
        <v>4950</v>
      </c>
      <c r="R43" s="122">
        <f t="shared" si="31"/>
        <v>59400</v>
      </c>
      <c r="S43" s="122">
        <f t="shared" si="32"/>
        <v>48400</v>
      </c>
      <c r="T43" s="122">
        <f t="shared" si="12"/>
        <v>4400</v>
      </c>
      <c r="U43" s="122">
        <f t="shared" si="33"/>
        <v>52800</v>
      </c>
      <c r="V43" s="122">
        <f t="shared" si="25"/>
        <v>42350</v>
      </c>
      <c r="W43" s="122">
        <f t="shared" si="15"/>
        <v>3849.9999999999995</v>
      </c>
      <c r="X43" s="122">
        <f t="shared" si="26"/>
        <v>46200</v>
      </c>
      <c r="Y43" s="122">
        <f t="shared" ref="Y43:Y74" si="36">J43*Y$9</f>
        <v>36300</v>
      </c>
      <c r="Z43" s="122">
        <f t="shared" ref="Z43:Z74" si="37">K43*Y$9</f>
        <v>3300</v>
      </c>
      <c r="AA43" s="52">
        <f t="shared" si="19"/>
        <v>39600</v>
      </c>
    </row>
    <row r="44" spans="1:27" ht="13.5" customHeight="1">
      <c r="A44" s="118">
        <v>87</v>
      </c>
      <c r="B44" s="216">
        <v>41548</v>
      </c>
      <c r="C44" s="68">
        <v>678</v>
      </c>
      <c r="D44" s="310">
        <v>1</v>
      </c>
      <c r="E44" s="60">
        <f t="shared" si="0"/>
        <v>678</v>
      </c>
      <c r="F44" s="59">
        <v>0</v>
      </c>
      <c r="G44" s="60">
        <f t="shared" si="1"/>
        <v>0</v>
      </c>
      <c r="H44" s="57">
        <f t="shared" si="34"/>
        <v>678</v>
      </c>
      <c r="I44" s="132">
        <f t="shared" si="20"/>
        <v>84944</v>
      </c>
      <c r="J44" s="102">
        <f>IF((I44-H$45+(H$45/12*3))+K44&gt;H149,H149-K44,(I44-H$45+(H$45/12*3)))</f>
        <v>60500</v>
      </c>
      <c r="K44" s="102">
        <f t="shared" si="35"/>
        <v>5500</v>
      </c>
      <c r="L44" s="103">
        <f t="shared" si="30"/>
        <v>66000</v>
      </c>
      <c r="M44" s="102">
        <f t="shared" si="24"/>
        <v>57475</v>
      </c>
      <c r="N44" s="102">
        <f t="shared" si="21"/>
        <v>5225</v>
      </c>
      <c r="O44" s="102">
        <f t="shared" si="22"/>
        <v>62700</v>
      </c>
      <c r="P44" s="102">
        <f t="shared" si="29"/>
        <v>54450</v>
      </c>
      <c r="Q44" s="102">
        <f t="shared" si="9"/>
        <v>4950</v>
      </c>
      <c r="R44" s="102">
        <f t="shared" si="31"/>
        <v>59400</v>
      </c>
      <c r="S44" s="102">
        <f t="shared" si="32"/>
        <v>48400</v>
      </c>
      <c r="T44" s="102">
        <f t="shared" si="12"/>
        <v>4400</v>
      </c>
      <c r="U44" s="102">
        <f t="shared" si="33"/>
        <v>52800</v>
      </c>
      <c r="V44" s="102">
        <f t="shared" si="25"/>
        <v>42350</v>
      </c>
      <c r="W44" s="102">
        <f t="shared" si="15"/>
        <v>3849.9999999999995</v>
      </c>
      <c r="X44" s="102">
        <f t="shared" si="26"/>
        <v>46200</v>
      </c>
      <c r="Y44" s="102">
        <f t="shared" si="36"/>
        <v>36300</v>
      </c>
      <c r="Z44" s="102">
        <f t="shared" si="37"/>
        <v>3300</v>
      </c>
      <c r="AA44" s="66">
        <f t="shared" si="19"/>
        <v>39600</v>
      </c>
    </row>
    <row r="45" spans="1:27" ht="13.5" customHeight="1">
      <c r="A45" s="118">
        <v>86</v>
      </c>
      <c r="B45" s="217">
        <v>41579</v>
      </c>
      <c r="C45" s="68">
        <v>678</v>
      </c>
      <c r="D45" s="310">
        <v>1</v>
      </c>
      <c r="E45" s="70">
        <f t="shared" si="0"/>
        <v>678</v>
      </c>
      <c r="F45" s="59">
        <v>0</v>
      </c>
      <c r="G45" s="70">
        <f t="shared" si="1"/>
        <v>0</v>
      </c>
      <c r="H45" s="68">
        <f t="shared" si="34"/>
        <v>678</v>
      </c>
      <c r="I45" s="131">
        <f t="shared" si="20"/>
        <v>84266</v>
      </c>
      <c r="J45" s="122">
        <f>IF((I45-H$45+(H$45/12*2))+K45&gt;H149,H149-K45,(I45-H$45+(H$45/12*2)))</f>
        <v>60500</v>
      </c>
      <c r="K45" s="122">
        <f t="shared" si="35"/>
        <v>5500</v>
      </c>
      <c r="L45" s="122">
        <f t="shared" si="30"/>
        <v>66000</v>
      </c>
      <c r="M45" s="122">
        <f t="shared" si="24"/>
        <v>57475</v>
      </c>
      <c r="N45" s="122">
        <f t="shared" si="21"/>
        <v>5225</v>
      </c>
      <c r="O45" s="122">
        <f t="shared" si="22"/>
        <v>62700</v>
      </c>
      <c r="P45" s="104">
        <f t="shared" si="29"/>
        <v>54450</v>
      </c>
      <c r="Q45" s="122">
        <f t="shared" si="9"/>
        <v>4950</v>
      </c>
      <c r="R45" s="122">
        <f t="shared" si="31"/>
        <v>59400</v>
      </c>
      <c r="S45" s="122">
        <f t="shared" si="32"/>
        <v>48400</v>
      </c>
      <c r="T45" s="122">
        <f t="shared" si="12"/>
        <v>4400</v>
      </c>
      <c r="U45" s="122">
        <f t="shared" si="33"/>
        <v>52800</v>
      </c>
      <c r="V45" s="122">
        <f t="shared" si="25"/>
        <v>42350</v>
      </c>
      <c r="W45" s="122">
        <f t="shared" si="15"/>
        <v>3849.9999999999995</v>
      </c>
      <c r="X45" s="122">
        <f t="shared" si="26"/>
        <v>46200</v>
      </c>
      <c r="Y45" s="122">
        <f t="shared" si="36"/>
        <v>36300</v>
      </c>
      <c r="Z45" s="122">
        <f t="shared" si="37"/>
        <v>3300</v>
      </c>
      <c r="AA45" s="52">
        <f t="shared" si="19"/>
        <v>39600</v>
      </c>
    </row>
    <row r="46" spans="1:27" ht="13.5" customHeight="1">
      <c r="A46" s="118">
        <v>85</v>
      </c>
      <c r="B46" s="216">
        <v>41609</v>
      </c>
      <c r="C46" s="68">
        <f>678*2</f>
        <v>1356</v>
      </c>
      <c r="D46" s="310">
        <v>1</v>
      </c>
      <c r="E46" s="60">
        <f>C46*D46</f>
        <v>1356</v>
      </c>
      <c r="F46" s="59">
        <v>0</v>
      </c>
      <c r="G46" s="60">
        <f t="shared" si="1"/>
        <v>0</v>
      </c>
      <c r="H46" s="57">
        <f t="shared" si="34"/>
        <v>1356</v>
      </c>
      <c r="I46" s="132">
        <f t="shared" si="20"/>
        <v>83588</v>
      </c>
      <c r="J46" s="102">
        <f>IF((I46-H$45+(H$45/12*1))+K46&gt;H149,H149-K46,(I46-H$45+(H$45/12*1)))</f>
        <v>60500</v>
      </c>
      <c r="K46" s="102">
        <f t="shared" si="35"/>
        <v>5500</v>
      </c>
      <c r="L46" s="103">
        <f t="shared" si="30"/>
        <v>66000</v>
      </c>
      <c r="M46" s="102">
        <f t="shared" si="24"/>
        <v>57475</v>
      </c>
      <c r="N46" s="102">
        <f t="shared" si="21"/>
        <v>5225</v>
      </c>
      <c r="O46" s="102">
        <f t="shared" si="22"/>
        <v>62700</v>
      </c>
      <c r="P46" s="102">
        <f t="shared" si="29"/>
        <v>54450</v>
      </c>
      <c r="Q46" s="102">
        <f t="shared" si="9"/>
        <v>4950</v>
      </c>
      <c r="R46" s="102">
        <f t="shared" si="31"/>
        <v>59400</v>
      </c>
      <c r="S46" s="102">
        <f t="shared" si="32"/>
        <v>48400</v>
      </c>
      <c r="T46" s="102">
        <f t="shared" si="12"/>
        <v>4400</v>
      </c>
      <c r="U46" s="102">
        <f t="shared" si="33"/>
        <v>52800</v>
      </c>
      <c r="V46" s="102">
        <f t="shared" si="25"/>
        <v>42350</v>
      </c>
      <c r="W46" s="102">
        <f t="shared" si="15"/>
        <v>3849.9999999999995</v>
      </c>
      <c r="X46" s="102">
        <f t="shared" si="26"/>
        <v>46200</v>
      </c>
      <c r="Y46" s="102">
        <f t="shared" si="36"/>
        <v>36300</v>
      </c>
      <c r="Z46" s="102">
        <f t="shared" si="37"/>
        <v>3300</v>
      </c>
      <c r="AA46" s="66">
        <f t="shared" si="19"/>
        <v>39600</v>
      </c>
    </row>
    <row r="47" spans="1:27" ht="13.5" customHeight="1">
      <c r="A47" s="118">
        <v>84</v>
      </c>
      <c r="B47" s="217">
        <v>41640</v>
      </c>
      <c r="C47" s="68">
        <v>724</v>
      </c>
      <c r="D47" s="310">
        <v>1</v>
      </c>
      <c r="E47" s="70">
        <f t="shared" si="0"/>
        <v>724</v>
      </c>
      <c r="F47" s="59">
        <v>0</v>
      </c>
      <c r="G47" s="70">
        <f t="shared" si="1"/>
        <v>0</v>
      </c>
      <c r="H47" s="68">
        <f t="shared" si="34"/>
        <v>724</v>
      </c>
      <c r="I47" s="131">
        <f t="shared" si="20"/>
        <v>82232</v>
      </c>
      <c r="J47" s="122">
        <f>IF((I47-H$57+(H$57))+K47&gt;H149,H149-K47,(I47-H$57+(H$57)))</f>
        <v>60500</v>
      </c>
      <c r="K47" s="122">
        <f t="shared" si="35"/>
        <v>5500</v>
      </c>
      <c r="L47" s="122">
        <f t="shared" si="30"/>
        <v>66000</v>
      </c>
      <c r="M47" s="122">
        <f t="shared" si="24"/>
        <v>57475</v>
      </c>
      <c r="N47" s="122">
        <f t="shared" si="21"/>
        <v>5225</v>
      </c>
      <c r="O47" s="122">
        <f t="shared" si="22"/>
        <v>62700</v>
      </c>
      <c r="P47" s="104">
        <f t="shared" si="29"/>
        <v>54450</v>
      </c>
      <c r="Q47" s="122">
        <f t="shared" si="9"/>
        <v>4950</v>
      </c>
      <c r="R47" s="122">
        <f t="shared" si="31"/>
        <v>59400</v>
      </c>
      <c r="S47" s="122">
        <f t="shared" si="32"/>
        <v>48400</v>
      </c>
      <c r="T47" s="122">
        <f t="shared" si="12"/>
        <v>4400</v>
      </c>
      <c r="U47" s="122">
        <f t="shared" si="33"/>
        <v>52800</v>
      </c>
      <c r="V47" s="122">
        <f t="shared" si="25"/>
        <v>42350</v>
      </c>
      <c r="W47" s="122">
        <f t="shared" si="15"/>
        <v>3849.9999999999995</v>
      </c>
      <c r="X47" s="122">
        <f t="shared" si="26"/>
        <v>46200</v>
      </c>
      <c r="Y47" s="122">
        <f t="shared" si="36"/>
        <v>36300</v>
      </c>
      <c r="Z47" s="122">
        <f t="shared" si="37"/>
        <v>3300</v>
      </c>
      <c r="AA47" s="52">
        <f t="shared" si="19"/>
        <v>39600</v>
      </c>
    </row>
    <row r="48" spans="1:27" ht="13.5" customHeight="1">
      <c r="A48" s="118">
        <v>83</v>
      </c>
      <c r="B48" s="216">
        <v>41671</v>
      </c>
      <c r="C48" s="68">
        <v>724</v>
      </c>
      <c r="D48" s="310">
        <v>1</v>
      </c>
      <c r="E48" s="60">
        <f t="shared" si="0"/>
        <v>724</v>
      </c>
      <c r="F48" s="59">
        <v>0</v>
      </c>
      <c r="G48" s="60">
        <f t="shared" si="1"/>
        <v>0</v>
      </c>
      <c r="H48" s="57">
        <f t="shared" si="34"/>
        <v>724</v>
      </c>
      <c r="I48" s="132">
        <f t="shared" si="20"/>
        <v>81508</v>
      </c>
      <c r="J48" s="102">
        <f>IF((I48-H$57+(H$57/12*11))+K48&gt;H149,H149-K48,(I48-H$57+(H$57/12*11)))</f>
        <v>60500</v>
      </c>
      <c r="K48" s="102">
        <f t="shared" si="35"/>
        <v>5500</v>
      </c>
      <c r="L48" s="103">
        <f t="shared" si="30"/>
        <v>66000</v>
      </c>
      <c r="M48" s="102">
        <f t="shared" si="24"/>
        <v>57475</v>
      </c>
      <c r="N48" s="102">
        <f t="shared" si="21"/>
        <v>5225</v>
      </c>
      <c r="O48" s="102">
        <f t="shared" si="22"/>
        <v>62700</v>
      </c>
      <c r="P48" s="102">
        <f t="shared" si="29"/>
        <v>54450</v>
      </c>
      <c r="Q48" s="102">
        <f t="shared" si="9"/>
        <v>4950</v>
      </c>
      <c r="R48" s="102">
        <f t="shared" si="31"/>
        <v>59400</v>
      </c>
      <c r="S48" s="102">
        <f t="shared" si="32"/>
        <v>48400</v>
      </c>
      <c r="T48" s="102">
        <f t="shared" si="12"/>
        <v>4400</v>
      </c>
      <c r="U48" s="102">
        <f t="shared" si="33"/>
        <v>52800</v>
      </c>
      <c r="V48" s="102">
        <f t="shared" si="25"/>
        <v>42350</v>
      </c>
      <c r="W48" s="102">
        <f t="shared" si="15"/>
        <v>3849.9999999999995</v>
      </c>
      <c r="X48" s="102">
        <f t="shared" si="26"/>
        <v>46200</v>
      </c>
      <c r="Y48" s="102">
        <f t="shared" si="36"/>
        <v>36300</v>
      </c>
      <c r="Z48" s="102">
        <f t="shared" si="37"/>
        <v>3300</v>
      </c>
      <c r="AA48" s="66">
        <f t="shared" si="19"/>
        <v>39600</v>
      </c>
    </row>
    <row r="49" spans="1:27" ht="13.5" customHeight="1">
      <c r="A49" s="118">
        <v>82</v>
      </c>
      <c r="B49" s="217">
        <v>41699</v>
      </c>
      <c r="C49" s="68">
        <v>724</v>
      </c>
      <c r="D49" s="310">
        <v>1</v>
      </c>
      <c r="E49" s="70">
        <f t="shared" si="0"/>
        <v>724</v>
      </c>
      <c r="F49" s="59">
        <v>0</v>
      </c>
      <c r="G49" s="70">
        <f t="shared" si="1"/>
        <v>0</v>
      </c>
      <c r="H49" s="68">
        <f t="shared" si="34"/>
        <v>724</v>
      </c>
      <c r="I49" s="131">
        <f t="shared" si="20"/>
        <v>80784</v>
      </c>
      <c r="J49" s="122">
        <f>IF((I49-H$57+(H$57/12*10))+K49&gt;H149,H149-K49,(I49-H$57+(H$57/12*10)))</f>
        <v>60500</v>
      </c>
      <c r="K49" s="122">
        <f t="shared" si="35"/>
        <v>5500</v>
      </c>
      <c r="L49" s="122">
        <f t="shared" si="30"/>
        <v>66000</v>
      </c>
      <c r="M49" s="122">
        <f t="shared" si="24"/>
        <v>57475</v>
      </c>
      <c r="N49" s="122">
        <f t="shared" si="21"/>
        <v>5225</v>
      </c>
      <c r="O49" s="122">
        <f t="shared" si="22"/>
        <v>62700</v>
      </c>
      <c r="P49" s="104">
        <f t="shared" si="29"/>
        <v>54450</v>
      </c>
      <c r="Q49" s="122">
        <f t="shared" si="9"/>
        <v>4950</v>
      </c>
      <c r="R49" s="122">
        <f t="shared" si="31"/>
        <v>59400</v>
      </c>
      <c r="S49" s="122">
        <f t="shared" si="32"/>
        <v>48400</v>
      </c>
      <c r="T49" s="122">
        <f t="shared" si="12"/>
        <v>4400</v>
      </c>
      <c r="U49" s="122">
        <f t="shared" si="33"/>
        <v>52800</v>
      </c>
      <c r="V49" s="122">
        <f t="shared" si="25"/>
        <v>42350</v>
      </c>
      <c r="W49" s="122">
        <f t="shared" si="15"/>
        <v>3849.9999999999995</v>
      </c>
      <c r="X49" s="122">
        <f t="shared" si="26"/>
        <v>46200</v>
      </c>
      <c r="Y49" s="122">
        <f t="shared" si="36"/>
        <v>36300</v>
      </c>
      <c r="Z49" s="122">
        <f t="shared" si="37"/>
        <v>3300</v>
      </c>
      <c r="AA49" s="52">
        <f t="shared" si="19"/>
        <v>39600</v>
      </c>
    </row>
    <row r="50" spans="1:27" ht="13.5" customHeight="1">
      <c r="A50" s="118">
        <v>81</v>
      </c>
      <c r="B50" s="216">
        <v>41730</v>
      </c>
      <c r="C50" s="68">
        <v>724</v>
      </c>
      <c r="D50" s="310">
        <v>1</v>
      </c>
      <c r="E50" s="60">
        <f t="shared" si="0"/>
        <v>724</v>
      </c>
      <c r="F50" s="59">
        <v>0</v>
      </c>
      <c r="G50" s="60">
        <f t="shared" si="1"/>
        <v>0</v>
      </c>
      <c r="H50" s="57">
        <f t="shared" si="34"/>
        <v>724</v>
      </c>
      <c r="I50" s="132">
        <f t="shared" si="20"/>
        <v>80060</v>
      </c>
      <c r="J50" s="102">
        <f>IF((I50-H$57+(H$57/12*9))+K50&gt;H149,H149-K50,(I50-H$57+(H$57/12*9)))</f>
        <v>60500</v>
      </c>
      <c r="K50" s="102">
        <f t="shared" si="35"/>
        <v>5500</v>
      </c>
      <c r="L50" s="103">
        <f t="shared" si="30"/>
        <v>66000</v>
      </c>
      <c r="M50" s="102">
        <f t="shared" si="24"/>
        <v>57475</v>
      </c>
      <c r="N50" s="102">
        <f t="shared" si="21"/>
        <v>5225</v>
      </c>
      <c r="O50" s="102">
        <f t="shared" si="22"/>
        <v>62700</v>
      </c>
      <c r="P50" s="102">
        <f>J50*$P$9</f>
        <v>54450</v>
      </c>
      <c r="Q50" s="102">
        <f t="shared" si="9"/>
        <v>4950</v>
      </c>
      <c r="R50" s="102">
        <f t="shared" si="31"/>
        <v>59400</v>
      </c>
      <c r="S50" s="102">
        <f t="shared" si="32"/>
        <v>48400</v>
      </c>
      <c r="T50" s="102">
        <f t="shared" si="12"/>
        <v>4400</v>
      </c>
      <c r="U50" s="102">
        <f t="shared" si="33"/>
        <v>52800</v>
      </c>
      <c r="V50" s="102">
        <f t="shared" si="25"/>
        <v>42350</v>
      </c>
      <c r="W50" s="102">
        <f t="shared" si="15"/>
        <v>3849.9999999999995</v>
      </c>
      <c r="X50" s="102">
        <f t="shared" si="26"/>
        <v>46200</v>
      </c>
      <c r="Y50" s="102">
        <f t="shared" si="36"/>
        <v>36300</v>
      </c>
      <c r="Z50" s="102">
        <f t="shared" si="37"/>
        <v>3300</v>
      </c>
      <c r="AA50" s="66">
        <f t="shared" si="19"/>
        <v>39600</v>
      </c>
    </row>
    <row r="51" spans="1:27" ht="13.5" customHeight="1">
      <c r="A51" s="118">
        <v>80</v>
      </c>
      <c r="B51" s="216">
        <v>41760</v>
      </c>
      <c r="C51" s="68">
        <v>724</v>
      </c>
      <c r="D51" s="310">
        <v>1</v>
      </c>
      <c r="E51" s="70">
        <f t="shared" si="0"/>
        <v>724</v>
      </c>
      <c r="F51" s="59">
        <v>0</v>
      </c>
      <c r="G51" s="70">
        <f t="shared" si="1"/>
        <v>0</v>
      </c>
      <c r="H51" s="68">
        <f t="shared" si="34"/>
        <v>724</v>
      </c>
      <c r="I51" s="131">
        <f t="shared" si="20"/>
        <v>79336</v>
      </c>
      <c r="J51" s="122">
        <f>IF((I51-H$57+(H$57/12*8))+K51&gt;H149,H149-K51,(I51-H$57+(H$57/12*8)))</f>
        <v>60500</v>
      </c>
      <c r="K51" s="122">
        <f t="shared" si="35"/>
        <v>5500</v>
      </c>
      <c r="L51" s="122">
        <f t="shared" si="30"/>
        <v>66000</v>
      </c>
      <c r="M51" s="122">
        <f t="shared" si="24"/>
        <v>57475</v>
      </c>
      <c r="N51" s="122">
        <f t="shared" si="21"/>
        <v>5225</v>
      </c>
      <c r="O51" s="122">
        <f t="shared" si="22"/>
        <v>62700</v>
      </c>
      <c r="P51" s="104">
        <f>J51*$P$9</f>
        <v>54450</v>
      </c>
      <c r="Q51" s="122">
        <f t="shared" si="9"/>
        <v>4950</v>
      </c>
      <c r="R51" s="122">
        <f t="shared" si="31"/>
        <v>59400</v>
      </c>
      <c r="S51" s="122">
        <f t="shared" si="32"/>
        <v>48400</v>
      </c>
      <c r="T51" s="122">
        <f t="shared" si="12"/>
        <v>4400</v>
      </c>
      <c r="U51" s="122">
        <f t="shared" si="33"/>
        <v>52800</v>
      </c>
      <c r="V51" s="122">
        <f t="shared" si="25"/>
        <v>42350</v>
      </c>
      <c r="W51" s="122">
        <f t="shared" si="15"/>
        <v>3849.9999999999995</v>
      </c>
      <c r="X51" s="122">
        <f t="shared" si="26"/>
        <v>46200</v>
      </c>
      <c r="Y51" s="122">
        <f t="shared" si="36"/>
        <v>36300</v>
      </c>
      <c r="Z51" s="122">
        <f t="shared" si="37"/>
        <v>3300</v>
      </c>
      <c r="AA51" s="52">
        <f t="shared" si="19"/>
        <v>39600</v>
      </c>
    </row>
    <row r="52" spans="1:27" ht="13.5" customHeight="1">
      <c r="A52" s="118">
        <v>79</v>
      </c>
      <c r="B52" s="217">
        <v>41791</v>
      </c>
      <c r="C52" s="68">
        <v>724</v>
      </c>
      <c r="D52" s="310">
        <v>1</v>
      </c>
      <c r="E52" s="60">
        <f t="shared" si="0"/>
        <v>724</v>
      </c>
      <c r="F52" s="59">
        <v>0</v>
      </c>
      <c r="G52" s="60">
        <f t="shared" si="1"/>
        <v>0</v>
      </c>
      <c r="H52" s="57">
        <f t="shared" si="34"/>
        <v>724</v>
      </c>
      <c r="I52" s="132">
        <f t="shared" si="20"/>
        <v>78612</v>
      </c>
      <c r="J52" s="102">
        <f>IF((I52-H$57+(H$57/12*7))+K52&gt;H149,H149-K52,(I52-H$57+(H$57/12*7)))</f>
        <v>60500</v>
      </c>
      <c r="K52" s="102">
        <f t="shared" si="35"/>
        <v>5500</v>
      </c>
      <c r="L52" s="103">
        <f t="shared" si="30"/>
        <v>66000</v>
      </c>
      <c r="M52" s="102">
        <f t="shared" si="24"/>
        <v>57475</v>
      </c>
      <c r="N52" s="102">
        <f t="shared" si="21"/>
        <v>5225</v>
      </c>
      <c r="O52" s="102">
        <f t="shared" si="22"/>
        <v>62700</v>
      </c>
      <c r="P52" s="102">
        <f t="shared" ref="P52:P71" si="38">J52*$P$9</f>
        <v>54450</v>
      </c>
      <c r="Q52" s="102">
        <f t="shared" si="9"/>
        <v>4950</v>
      </c>
      <c r="R52" s="102">
        <f t="shared" si="31"/>
        <v>59400</v>
      </c>
      <c r="S52" s="102">
        <f t="shared" si="32"/>
        <v>48400</v>
      </c>
      <c r="T52" s="102">
        <f t="shared" si="12"/>
        <v>4400</v>
      </c>
      <c r="U52" s="102">
        <f t="shared" si="33"/>
        <v>52800</v>
      </c>
      <c r="V52" s="102">
        <f t="shared" si="25"/>
        <v>42350</v>
      </c>
      <c r="W52" s="102">
        <f t="shared" si="15"/>
        <v>3849.9999999999995</v>
      </c>
      <c r="X52" s="102">
        <f t="shared" si="26"/>
        <v>46200</v>
      </c>
      <c r="Y52" s="102">
        <f t="shared" si="36"/>
        <v>36300</v>
      </c>
      <c r="Z52" s="102">
        <f t="shared" si="37"/>
        <v>3300</v>
      </c>
      <c r="AA52" s="66">
        <f t="shared" si="19"/>
        <v>39600</v>
      </c>
    </row>
    <row r="53" spans="1:27" ht="13.5" customHeight="1">
      <c r="A53" s="118">
        <v>78</v>
      </c>
      <c r="B53" s="216">
        <v>41821</v>
      </c>
      <c r="C53" s="68">
        <v>724</v>
      </c>
      <c r="D53" s="310">
        <v>1</v>
      </c>
      <c r="E53" s="70">
        <f t="shared" si="0"/>
        <v>724</v>
      </c>
      <c r="F53" s="59">
        <v>0</v>
      </c>
      <c r="G53" s="70">
        <f t="shared" si="1"/>
        <v>0</v>
      </c>
      <c r="H53" s="68">
        <f t="shared" si="34"/>
        <v>724</v>
      </c>
      <c r="I53" s="131">
        <f t="shared" si="20"/>
        <v>77888</v>
      </c>
      <c r="J53" s="122">
        <f>IF((I53-H$57+(H$57/12*6))+K53&gt;H149,H149-K53,(I53-H$57+(H$57/12*6)))</f>
        <v>60500</v>
      </c>
      <c r="K53" s="122">
        <f t="shared" si="35"/>
        <v>5500</v>
      </c>
      <c r="L53" s="122">
        <f t="shared" si="30"/>
        <v>66000</v>
      </c>
      <c r="M53" s="122">
        <f t="shared" si="24"/>
        <v>57475</v>
      </c>
      <c r="N53" s="122">
        <f t="shared" si="21"/>
        <v>5225</v>
      </c>
      <c r="O53" s="122">
        <f t="shared" si="22"/>
        <v>62700</v>
      </c>
      <c r="P53" s="104">
        <f t="shared" si="38"/>
        <v>54450</v>
      </c>
      <c r="Q53" s="122">
        <f t="shared" si="9"/>
        <v>4950</v>
      </c>
      <c r="R53" s="122">
        <f t="shared" si="31"/>
        <v>59400</v>
      </c>
      <c r="S53" s="122">
        <f t="shared" si="32"/>
        <v>48400</v>
      </c>
      <c r="T53" s="122">
        <f t="shared" si="12"/>
        <v>4400</v>
      </c>
      <c r="U53" s="122">
        <f t="shared" si="33"/>
        <v>52800</v>
      </c>
      <c r="V53" s="122">
        <f t="shared" si="25"/>
        <v>42350</v>
      </c>
      <c r="W53" s="122">
        <f t="shared" si="15"/>
        <v>3849.9999999999995</v>
      </c>
      <c r="X53" s="122">
        <f t="shared" si="26"/>
        <v>46200</v>
      </c>
      <c r="Y53" s="122">
        <f t="shared" si="36"/>
        <v>36300</v>
      </c>
      <c r="Z53" s="122">
        <f t="shared" si="37"/>
        <v>3300</v>
      </c>
      <c r="AA53" s="52">
        <f t="shared" si="19"/>
        <v>39600</v>
      </c>
    </row>
    <row r="54" spans="1:27" ht="13.5" customHeight="1">
      <c r="A54" s="118">
        <v>77</v>
      </c>
      <c r="B54" s="217">
        <v>41852</v>
      </c>
      <c r="C54" s="68">
        <v>724</v>
      </c>
      <c r="D54" s="310">
        <v>1</v>
      </c>
      <c r="E54" s="60">
        <f t="shared" si="0"/>
        <v>724</v>
      </c>
      <c r="F54" s="59">
        <v>0</v>
      </c>
      <c r="G54" s="60">
        <f t="shared" si="1"/>
        <v>0</v>
      </c>
      <c r="H54" s="57">
        <f t="shared" si="34"/>
        <v>724</v>
      </c>
      <c r="I54" s="132">
        <f t="shared" si="20"/>
        <v>77164</v>
      </c>
      <c r="J54" s="102">
        <f>IF((I54-H$57+(H$57/12*5))+K54&gt;H149,H149-K54,(I54-H$57+(H$57/12*5)))</f>
        <v>60500</v>
      </c>
      <c r="K54" s="102">
        <f t="shared" si="35"/>
        <v>5500</v>
      </c>
      <c r="L54" s="103">
        <f t="shared" si="30"/>
        <v>66000</v>
      </c>
      <c r="M54" s="102">
        <f t="shared" si="24"/>
        <v>57475</v>
      </c>
      <c r="N54" s="102">
        <f t="shared" ref="N54:N94" si="39">K54*M$9</f>
        <v>5225</v>
      </c>
      <c r="O54" s="102">
        <f t="shared" ref="O54:O94" si="40">M54+N54</f>
        <v>62700</v>
      </c>
      <c r="P54" s="102">
        <f t="shared" si="38"/>
        <v>54450</v>
      </c>
      <c r="Q54" s="102">
        <f t="shared" si="9"/>
        <v>4950</v>
      </c>
      <c r="R54" s="102">
        <f>P54+Q54</f>
        <v>59400</v>
      </c>
      <c r="S54" s="102">
        <f t="shared" si="32"/>
        <v>48400</v>
      </c>
      <c r="T54" s="102">
        <f t="shared" si="12"/>
        <v>4400</v>
      </c>
      <c r="U54" s="102">
        <f t="shared" si="33"/>
        <v>52800</v>
      </c>
      <c r="V54" s="102">
        <f t="shared" si="25"/>
        <v>42350</v>
      </c>
      <c r="W54" s="102">
        <f t="shared" si="15"/>
        <v>3849.9999999999995</v>
      </c>
      <c r="X54" s="102">
        <f t="shared" si="26"/>
        <v>46200</v>
      </c>
      <c r="Y54" s="102">
        <f t="shared" si="36"/>
        <v>36300</v>
      </c>
      <c r="Z54" s="102">
        <f t="shared" si="37"/>
        <v>3300</v>
      </c>
      <c r="AA54" s="66">
        <f t="shared" si="19"/>
        <v>39600</v>
      </c>
    </row>
    <row r="55" spans="1:27" ht="13.5" customHeight="1">
      <c r="A55" s="118">
        <v>76</v>
      </c>
      <c r="B55" s="216">
        <v>41883</v>
      </c>
      <c r="C55" s="68">
        <v>724</v>
      </c>
      <c r="D55" s="310">
        <v>1</v>
      </c>
      <c r="E55" s="70">
        <f t="shared" si="0"/>
        <v>724</v>
      </c>
      <c r="F55" s="59">
        <v>0</v>
      </c>
      <c r="G55" s="70">
        <f t="shared" si="1"/>
        <v>0</v>
      </c>
      <c r="H55" s="68">
        <f t="shared" si="34"/>
        <v>724</v>
      </c>
      <c r="I55" s="131">
        <f t="shared" si="20"/>
        <v>76440</v>
      </c>
      <c r="J55" s="122">
        <f>IF((I55-H$57+(H$57/12*4))+K55&gt;H149,H149-K55,(I55-H$57+(H$57/12*4)))</f>
        <v>60500</v>
      </c>
      <c r="K55" s="122">
        <f t="shared" si="35"/>
        <v>5500</v>
      </c>
      <c r="L55" s="122">
        <f t="shared" si="30"/>
        <v>66000</v>
      </c>
      <c r="M55" s="122">
        <f t="shared" ref="M55:M94" si="41">J55*M$9</f>
        <v>57475</v>
      </c>
      <c r="N55" s="122">
        <f t="shared" si="39"/>
        <v>5225</v>
      </c>
      <c r="O55" s="122">
        <f t="shared" si="40"/>
        <v>62700</v>
      </c>
      <c r="P55" s="104">
        <f t="shared" si="38"/>
        <v>54450</v>
      </c>
      <c r="Q55" s="122">
        <f t="shared" si="9"/>
        <v>4950</v>
      </c>
      <c r="R55" s="122">
        <f t="shared" ref="R55:R73" si="42">P55+Q55</f>
        <v>59400</v>
      </c>
      <c r="S55" s="122">
        <f t="shared" si="32"/>
        <v>48400</v>
      </c>
      <c r="T55" s="122">
        <f t="shared" si="12"/>
        <v>4400</v>
      </c>
      <c r="U55" s="122">
        <f t="shared" si="33"/>
        <v>52800</v>
      </c>
      <c r="V55" s="122">
        <f t="shared" si="25"/>
        <v>42350</v>
      </c>
      <c r="W55" s="122">
        <f t="shared" si="15"/>
        <v>3849.9999999999995</v>
      </c>
      <c r="X55" s="122">
        <f t="shared" si="26"/>
        <v>46200</v>
      </c>
      <c r="Y55" s="122">
        <f t="shared" si="36"/>
        <v>36300</v>
      </c>
      <c r="Z55" s="122">
        <f t="shared" si="37"/>
        <v>3300</v>
      </c>
      <c r="AA55" s="52">
        <f t="shared" si="19"/>
        <v>39600</v>
      </c>
    </row>
    <row r="56" spans="1:27" ht="13.5" customHeight="1">
      <c r="A56" s="118">
        <v>75</v>
      </c>
      <c r="B56" s="217">
        <v>41913</v>
      </c>
      <c r="C56" s="68">
        <v>724</v>
      </c>
      <c r="D56" s="310">
        <v>1</v>
      </c>
      <c r="E56" s="60">
        <f t="shared" si="0"/>
        <v>724</v>
      </c>
      <c r="F56" s="59">
        <v>0</v>
      </c>
      <c r="G56" s="60">
        <f t="shared" si="1"/>
        <v>0</v>
      </c>
      <c r="H56" s="57">
        <f t="shared" si="34"/>
        <v>724</v>
      </c>
      <c r="I56" s="132">
        <f t="shared" si="20"/>
        <v>75716</v>
      </c>
      <c r="J56" s="102">
        <f>IF((I56-H$57+(H$57/12*3))+K56&gt;H149,H149-K56,(I56-H$57+(H$57/12*3)))</f>
        <v>60500</v>
      </c>
      <c r="K56" s="102">
        <f t="shared" si="35"/>
        <v>5500</v>
      </c>
      <c r="L56" s="103">
        <f t="shared" si="30"/>
        <v>66000</v>
      </c>
      <c r="M56" s="102">
        <f t="shared" si="41"/>
        <v>57475</v>
      </c>
      <c r="N56" s="102">
        <f t="shared" si="39"/>
        <v>5225</v>
      </c>
      <c r="O56" s="102">
        <f t="shared" si="40"/>
        <v>62700</v>
      </c>
      <c r="P56" s="102">
        <f t="shared" si="38"/>
        <v>54450</v>
      </c>
      <c r="Q56" s="102">
        <f t="shared" si="9"/>
        <v>4950</v>
      </c>
      <c r="R56" s="102">
        <f t="shared" si="42"/>
        <v>59400</v>
      </c>
      <c r="S56" s="102">
        <f t="shared" si="32"/>
        <v>48400</v>
      </c>
      <c r="T56" s="102">
        <f t="shared" si="12"/>
        <v>4400</v>
      </c>
      <c r="U56" s="102">
        <f t="shared" si="33"/>
        <v>52800</v>
      </c>
      <c r="V56" s="102">
        <f t="shared" si="25"/>
        <v>42350</v>
      </c>
      <c r="W56" s="102">
        <f t="shared" si="15"/>
        <v>3849.9999999999995</v>
      </c>
      <c r="X56" s="102">
        <f t="shared" si="26"/>
        <v>46200</v>
      </c>
      <c r="Y56" s="102">
        <f t="shared" si="36"/>
        <v>36300</v>
      </c>
      <c r="Z56" s="102">
        <f t="shared" si="37"/>
        <v>3300</v>
      </c>
      <c r="AA56" s="66">
        <f t="shared" si="19"/>
        <v>39600</v>
      </c>
    </row>
    <row r="57" spans="1:27" ht="13.5" customHeight="1">
      <c r="A57" s="118">
        <v>74</v>
      </c>
      <c r="B57" s="216">
        <v>41944</v>
      </c>
      <c r="C57" s="68">
        <v>724</v>
      </c>
      <c r="D57" s="310">
        <v>1</v>
      </c>
      <c r="E57" s="70">
        <f t="shared" si="0"/>
        <v>724</v>
      </c>
      <c r="F57" s="59">
        <v>0</v>
      </c>
      <c r="G57" s="70">
        <f t="shared" si="1"/>
        <v>0</v>
      </c>
      <c r="H57" s="68">
        <f t="shared" si="34"/>
        <v>724</v>
      </c>
      <c r="I57" s="131">
        <f t="shared" si="20"/>
        <v>74992</v>
      </c>
      <c r="J57" s="122">
        <f>IF((I57-H$57+(H$57/12*2))+K57&gt;H149,H149-K57,(I57-H$57+(H$57/12*2)))</f>
        <v>60500</v>
      </c>
      <c r="K57" s="122">
        <f t="shared" si="35"/>
        <v>5500</v>
      </c>
      <c r="L57" s="122">
        <f t="shared" si="30"/>
        <v>66000</v>
      </c>
      <c r="M57" s="122">
        <f t="shared" si="41"/>
        <v>57475</v>
      </c>
      <c r="N57" s="122">
        <f t="shared" si="39"/>
        <v>5225</v>
      </c>
      <c r="O57" s="122">
        <f t="shared" si="40"/>
        <v>62700</v>
      </c>
      <c r="P57" s="104">
        <f t="shared" si="38"/>
        <v>54450</v>
      </c>
      <c r="Q57" s="122">
        <f t="shared" si="9"/>
        <v>4950</v>
      </c>
      <c r="R57" s="122">
        <f t="shared" si="42"/>
        <v>59400</v>
      </c>
      <c r="S57" s="122">
        <f t="shared" si="32"/>
        <v>48400</v>
      </c>
      <c r="T57" s="122">
        <f t="shared" si="12"/>
        <v>4400</v>
      </c>
      <c r="U57" s="122">
        <f t="shared" si="33"/>
        <v>52800</v>
      </c>
      <c r="V57" s="122">
        <f t="shared" si="25"/>
        <v>42350</v>
      </c>
      <c r="W57" s="122">
        <f t="shared" si="15"/>
        <v>3849.9999999999995</v>
      </c>
      <c r="X57" s="122">
        <f t="shared" si="26"/>
        <v>46200</v>
      </c>
      <c r="Y57" s="122">
        <f t="shared" si="36"/>
        <v>36300</v>
      </c>
      <c r="Z57" s="122">
        <f t="shared" si="37"/>
        <v>3300</v>
      </c>
      <c r="AA57" s="52">
        <f t="shared" si="19"/>
        <v>39600</v>
      </c>
    </row>
    <row r="58" spans="1:27" ht="13.5" customHeight="1">
      <c r="A58" s="118">
        <v>73</v>
      </c>
      <c r="B58" s="217">
        <v>41974</v>
      </c>
      <c r="C58" s="68">
        <f>724*2</f>
        <v>1448</v>
      </c>
      <c r="D58" s="310">
        <v>1</v>
      </c>
      <c r="E58" s="60">
        <f t="shared" si="0"/>
        <v>1448</v>
      </c>
      <c r="F58" s="59">
        <v>0</v>
      </c>
      <c r="G58" s="60">
        <f t="shared" si="1"/>
        <v>0</v>
      </c>
      <c r="H58" s="57">
        <f t="shared" si="34"/>
        <v>1448</v>
      </c>
      <c r="I58" s="132">
        <f t="shared" si="20"/>
        <v>74268</v>
      </c>
      <c r="J58" s="102">
        <f>IF((I58-H$57+(H$57/12*1))+K58&gt;H149,H149-K58,(I58-H$57+(H$57/12*1)))</f>
        <v>60500</v>
      </c>
      <c r="K58" s="102">
        <f t="shared" si="35"/>
        <v>5500</v>
      </c>
      <c r="L58" s="103">
        <f t="shared" si="30"/>
        <v>66000</v>
      </c>
      <c r="M58" s="102">
        <f t="shared" si="41"/>
        <v>57475</v>
      </c>
      <c r="N58" s="102">
        <f t="shared" si="39"/>
        <v>5225</v>
      </c>
      <c r="O58" s="102">
        <f t="shared" si="40"/>
        <v>62700</v>
      </c>
      <c r="P58" s="102">
        <f t="shared" si="38"/>
        <v>54450</v>
      </c>
      <c r="Q58" s="102">
        <f t="shared" si="9"/>
        <v>4950</v>
      </c>
      <c r="R58" s="102">
        <f t="shared" si="42"/>
        <v>59400</v>
      </c>
      <c r="S58" s="102">
        <f t="shared" si="32"/>
        <v>48400</v>
      </c>
      <c r="T58" s="102">
        <f t="shared" si="12"/>
        <v>4400</v>
      </c>
      <c r="U58" s="102">
        <f t="shared" si="33"/>
        <v>52800</v>
      </c>
      <c r="V58" s="102">
        <f t="shared" si="25"/>
        <v>42350</v>
      </c>
      <c r="W58" s="102">
        <f t="shared" si="15"/>
        <v>3849.9999999999995</v>
      </c>
      <c r="X58" s="102">
        <f t="shared" si="26"/>
        <v>46200</v>
      </c>
      <c r="Y58" s="102">
        <f t="shared" si="36"/>
        <v>36300</v>
      </c>
      <c r="Z58" s="102">
        <f t="shared" si="37"/>
        <v>3300</v>
      </c>
      <c r="AA58" s="66">
        <f t="shared" si="19"/>
        <v>39600</v>
      </c>
    </row>
    <row r="59" spans="1:27" ht="13.5" customHeight="1">
      <c r="A59" s="118">
        <v>72</v>
      </c>
      <c r="B59" s="216">
        <v>42005</v>
      </c>
      <c r="C59" s="68">
        <v>788</v>
      </c>
      <c r="D59" s="310">
        <v>1</v>
      </c>
      <c r="E59" s="70">
        <f t="shared" si="0"/>
        <v>788</v>
      </c>
      <c r="F59" s="59">
        <v>0</v>
      </c>
      <c r="G59" s="70">
        <f t="shared" si="1"/>
        <v>0</v>
      </c>
      <c r="H59" s="68">
        <f t="shared" si="34"/>
        <v>788</v>
      </c>
      <c r="I59" s="131">
        <f t="shared" si="20"/>
        <v>72820</v>
      </c>
      <c r="J59" s="122">
        <f>IF((I59-H$69+(H$69))+K59&gt;H149,H149-K59,(I59-H$69+(H$69)))</f>
        <v>60500</v>
      </c>
      <c r="K59" s="122">
        <f t="shared" si="35"/>
        <v>5500</v>
      </c>
      <c r="L59" s="122">
        <f t="shared" si="30"/>
        <v>66000</v>
      </c>
      <c r="M59" s="122">
        <f t="shared" si="41"/>
        <v>57475</v>
      </c>
      <c r="N59" s="122">
        <f t="shared" si="39"/>
        <v>5225</v>
      </c>
      <c r="O59" s="122">
        <f t="shared" si="40"/>
        <v>62700</v>
      </c>
      <c r="P59" s="104">
        <f t="shared" si="38"/>
        <v>54450</v>
      </c>
      <c r="Q59" s="122">
        <f t="shared" si="9"/>
        <v>4950</v>
      </c>
      <c r="R59" s="122">
        <f t="shared" si="42"/>
        <v>59400</v>
      </c>
      <c r="S59" s="122">
        <f t="shared" si="32"/>
        <v>48400</v>
      </c>
      <c r="T59" s="122">
        <f t="shared" si="12"/>
        <v>4400</v>
      </c>
      <c r="U59" s="122">
        <f t="shared" si="33"/>
        <v>52800</v>
      </c>
      <c r="V59" s="122">
        <f t="shared" si="25"/>
        <v>42350</v>
      </c>
      <c r="W59" s="122">
        <f t="shared" si="15"/>
        <v>3849.9999999999995</v>
      </c>
      <c r="X59" s="122">
        <f t="shared" si="26"/>
        <v>46200</v>
      </c>
      <c r="Y59" s="122">
        <f t="shared" si="36"/>
        <v>36300</v>
      </c>
      <c r="Z59" s="122">
        <f t="shared" si="37"/>
        <v>3300</v>
      </c>
      <c r="AA59" s="52">
        <f t="shared" si="19"/>
        <v>39600</v>
      </c>
    </row>
    <row r="60" spans="1:27" ht="13.5" customHeight="1">
      <c r="A60" s="118">
        <v>71</v>
      </c>
      <c r="B60" s="217">
        <v>42036</v>
      </c>
      <c r="C60" s="68">
        <v>788</v>
      </c>
      <c r="D60" s="310">
        <v>1</v>
      </c>
      <c r="E60" s="60">
        <f t="shared" si="0"/>
        <v>788</v>
      </c>
      <c r="F60" s="59">
        <v>0</v>
      </c>
      <c r="G60" s="60">
        <f t="shared" si="1"/>
        <v>0</v>
      </c>
      <c r="H60" s="57">
        <f t="shared" si="34"/>
        <v>788</v>
      </c>
      <c r="I60" s="132">
        <f t="shared" si="20"/>
        <v>72032</v>
      </c>
      <c r="J60" s="102">
        <f>IF((I60-H$69+(H$69/12*11))+K60&gt;H149,H149-K60,(I60-H$69+(H$69/12*11)))</f>
        <v>60500</v>
      </c>
      <c r="K60" s="102">
        <f t="shared" si="35"/>
        <v>5500</v>
      </c>
      <c r="L60" s="103">
        <f t="shared" si="30"/>
        <v>66000</v>
      </c>
      <c r="M60" s="102">
        <f t="shared" si="41"/>
        <v>57475</v>
      </c>
      <c r="N60" s="102">
        <f t="shared" si="39"/>
        <v>5225</v>
      </c>
      <c r="O60" s="102">
        <f t="shared" si="40"/>
        <v>62700</v>
      </c>
      <c r="P60" s="102">
        <f t="shared" si="38"/>
        <v>54450</v>
      </c>
      <c r="Q60" s="102">
        <f t="shared" si="9"/>
        <v>4950</v>
      </c>
      <c r="R60" s="102">
        <f t="shared" si="42"/>
        <v>59400</v>
      </c>
      <c r="S60" s="102">
        <f t="shared" si="32"/>
        <v>48400</v>
      </c>
      <c r="T60" s="102">
        <f t="shared" si="12"/>
        <v>4400</v>
      </c>
      <c r="U60" s="102">
        <f t="shared" si="33"/>
        <v>52800</v>
      </c>
      <c r="V60" s="102">
        <f t="shared" si="25"/>
        <v>42350</v>
      </c>
      <c r="W60" s="102">
        <f t="shared" si="15"/>
        <v>3849.9999999999995</v>
      </c>
      <c r="X60" s="102">
        <f t="shared" si="26"/>
        <v>46200</v>
      </c>
      <c r="Y60" s="102">
        <f t="shared" si="36"/>
        <v>36300</v>
      </c>
      <c r="Z60" s="102">
        <f t="shared" si="37"/>
        <v>3300</v>
      </c>
      <c r="AA60" s="66">
        <f t="shared" si="19"/>
        <v>39600</v>
      </c>
    </row>
    <row r="61" spans="1:27" ht="13.5" customHeight="1">
      <c r="A61" s="118">
        <v>70</v>
      </c>
      <c r="B61" s="216">
        <v>42064</v>
      </c>
      <c r="C61" s="68">
        <v>788</v>
      </c>
      <c r="D61" s="310">
        <v>1</v>
      </c>
      <c r="E61" s="70">
        <f t="shared" si="0"/>
        <v>788</v>
      </c>
      <c r="F61" s="59">
        <v>0</v>
      </c>
      <c r="G61" s="70">
        <f t="shared" si="1"/>
        <v>0</v>
      </c>
      <c r="H61" s="68">
        <f t="shared" si="34"/>
        <v>788</v>
      </c>
      <c r="I61" s="131">
        <f t="shared" si="20"/>
        <v>71244</v>
      </c>
      <c r="J61" s="122">
        <f>IF((I61-H$69+(H$69/12*10))+K61&gt;H149,H149-K61,(I61-H$69+(H$69/12*10)))</f>
        <v>60500</v>
      </c>
      <c r="K61" s="122">
        <f t="shared" si="35"/>
        <v>5500</v>
      </c>
      <c r="L61" s="122">
        <f t="shared" si="30"/>
        <v>66000</v>
      </c>
      <c r="M61" s="122">
        <f t="shared" si="41"/>
        <v>57475</v>
      </c>
      <c r="N61" s="122">
        <f t="shared" si="39"/>
        <v>5225</v>
      </c>
      <c r="O61" s="122">
        <f t="shared" si="40"/>
        <v>62700</v>
      </c>
      <c r="P61" s="104">
        <f t="shared" si="38"/>
        <v>54450</v>
      </c>
      <c r="Q61" s="122">
        <f t="shared" si="9"/>
        <v>4950</v>
      </c>
      <c r="R61" s="122">
        <f t="shared" si="42"/>
        <v>59400</v>
      </c>
      <c r="S61" s="122">
        <f t="shared" si="32"/>
        <v>48400</v>
      </c>
      <c r="T61" s="122">
        <f t="shared" si="12"/>
        <v>4400</v>
      </c>
      <c r="U61" s="122">
        <f t="shared" si="33"/>
        <v>52800</v>
      </c>
      <c r="V61" s="122">
        <f t="shared" si="25"/>
        <v>42350</v>
      </c>
      <c r="W61" s="122">
        <f t="shared" si="15"/>
        <v>3849.9999999999995</v>
      </c>
      <c r="X61" s="122">
        <f t="shared" si="26"/>
        <v>46200</v>
      </c>
      <c r="Y61" s="122">
        <f t="shared" si="36"/>
        <v>36300</v>
      </c>
      <c r="Z61" s="122">
        <f t="shared" si="37"/>
        <v>3300</v>
      </c>
      <c r="AA61" s="52">
        <f t="shared" si="19"/>
        <v>39600</v>
      </c>
    </row>
    <row r="62" spans="1:27" ht="13.5" customHeight="1">
      <c r="A62" s="118">
        <v>69</v>
      </c>
      <c r="B62" s="217">
        <v>42095</v>
      </c>
      <c r="C62" s="68">
        <v>788</v>
      </c>
      <c r="D62" s="310">
        <v>1</v>
      </c>
      <c r="E62" s="60">
        <f t="shared" si="0"/>
        <v>788</v>
      </c>
      <c r="F62" s="59">
        <v>0</v>
      </c>
      <c r="G62" s="60">
        <f t="shared" si="1"/>
        <v>0</v>
      </c>
      <c r="H62" s="57">
        <f t="shared" si="34"/>
        <v>788</v>
      </c>
      <c r="I62" s="132">
        <f t="shared" si="20"/>
        <v>70456</v>
      </c>
      <c r="J62" s="102">
        <f>IF((I62-H$69+(H$69/12*9))+K62&gt;H149,H149-K62,(I62-H$69+(H$69/12*9)))</f>
        <v>60500</v>
      </c>
      <c r="K62" s="102">
        <f t="shared" si="35"/>
        <v>5500</v>
      </c>
      <c r="L62" s="103">
        <f t="shared" si="30"/>
        <v>66000</v>
      </c>
      <c r="M62" s="102">
        <f t="shared" si="41"/>
        <v>57475</v>
      </c>
      <c r="N62" s="102">
        <f t="shared" si="39"/>
        <v>5225</v>
      </c>
      <c r="O62" s="102">
        <f t="shared" si="40"/>
        <v>62700</v>
      </c>
      <c r="P62" s="102">
        <f t="shared" si="38"/>
        <v>54450</v>
      </c>
      <c r="Q62" s="102">
        <f t="shared" si="9"/>
        <v>4950</v>
      </c>
      <c r="R62" s="102">
        <f t="shared" si="42"/>
        <v>59400</v>
      </c>
      <c r="S62" s="102">
        <f t="shared" si="32"/>
        <v>48400</v>
      </c>
      <c r="T62" s="102">
        <f t="shared" si="12"/>
        <v>4400</v>
      </c>
      <c r="U62" s="102">
        <f t="shared" si="33"/>
        <v>52800</v>
      </c>
      <c r="V62" s="102">
        <f t="shared" si="25"/>
        <v>42350</v>
      </c>
      <c r="W62" s="102">
        <f t="shared" si="15"/>
        <v>3849.9999999999995</v>
      </c>
      <c r="X62" s="102">
        <f t="shared" si="26"/>
        <v>46200</v>
      </c>
      <c r="Y62" s="102">
        <f t="shared" si="36"/>
        <v>36300</v>
      </c>
      <c r="Z62" s="102">
        <f t="shared" si="37"/>
        <v>3300</v>
      </c>
      <c r="AA62" s="66">
        <f t="shared" si="19"/>
        <v>39600</v>
      </c>
    </row>
    <row r="63" spans="1:27" ht="13.5" customHeight="1">
      <c r="A63" s="118">
        <v>68</v>
      </c>
      <c r="B63" s="216">
        <v>42125</v>
      </c>
      <c r="C63" s="68">
        <v>788</v>
      </c>
      <c r="D63" s="310">
        <v>1</v>
      </c>
      <c r="E63" s="70">
        <f t="shared" si="0"/>
        <v>788</v>
      </c>
      <c r="F63" s="59">
        <v>0</v>
      </c>
      <c r="G63" s="70">
        <f t="shared" si="1"/>
        <v>0</v>
      </c>
      <c r="H63" s="68">
        <f t="shared" si="34"/>
        <v>788</v>
      </c>
      <c r="I63" s="131">
        <f t="shared" si="20"/>
        <v>69668</v>
      </c>
      <c r="J63" s="122">
        <f>IF((I63-H$69+(H$69/12*8))+K63&gt;H149,H149-K63,(I63-H$69+(H$69/12*8)))</f>
        <v>60500</v>
      </c>
      <c r="K63" s="122">
        <f t="shared" si="35"/>
        <v>5500</v>
      </c>
      <c r="L63" s="122">
        <f t="shared" si="30"/>
        <v>66000</v>
      </c>
      <c r="M63" s="122">
        <f t="shared" si="41"/>
        <v>57475</v>
      </c>
      <c r="N63" s="122">
        <f t="shared" si="39"/>
        <v>5225</v>
      </c>
      <c r="O63" s="122">
        <f t="shared" si="40"/>
        <v>62700</v>
      </c>
      <c r="P63" s="104">
        <f t="shared" si="38"/>
        <v>54450</v>
      </c>
      <c r="Q63" s="122">
        <f t="shared" si="9"/>
        <v>4950</v>
      </c>
      <c r="R63" s="122">
        <f t="shared" si="42"/>
        <v>59400</v>
      </c>
      <c r="S63" s="122">
        <f t="shared" si="32"/>
        <v>48400</v>
      </c>
      <c r="T63" s="122">
        <f t="shared" si="12"/>
        <v>4400</v>
      </c>
      <c r="U63" s="122">
        <f t="shared" si="33"/>
        <v>52800</v>
      </c>
      <c r="V63" s="122">
        <f t="shared" si="25"/>
        <v>42350</v>
      </c>
      <c r="W63" s="122">
        <f t="shared" si="15"/>
        <v>3849.9999999999995</v>
      </c>
      <c r="X63" s="122">
        <f t="shared" si="26"/>
        <v>46200</v>
      </c>
      <c r="Y63" s="122">
        <f t="shared" si="36"/>
        <v>36300</v>
      </c>
      <c r="Z63" s="122">
        <f t="shared" si="37"/>
        <v>3300</v>
      </c>
      <c r="AA63" s="52">
        <f t="shared" si="19"/>
        <v>39600</v>
      </c>
    </row>
    <row r="64" spans="1:27" ht="13.5" customHeight="1">
      <c r="A64" s="118">
        <v>67</v>
      </c>
      <c r="B64" s="216">
        <v>42156</v>
      </c>
      <c r="C64" s="68">
        <v>788</v>
      </c>
      <c r="D64" s="310">
        <v>1</v>
      </c>
      <c r="E64" s="60">
        <f t="shared" si="0"/>
        <v>788</v>
      </c>
      <c r="F64" s="59">
        <v>0</v>
      </c>
      <c r="G64" s="60">
        <f t="shared" si="1"/>
        <v>0</v>
      </c>
      <c r="H64" s="57">
        <f t="shared" si="34"/>
        <v>788</v>
      </c>
      <c r="I64" s="132">
        <f t="shared" si="20"/>
        <v>68880</v>
      </c>
      <c r="J64" s="102">
        <f>IF((I64-H$69+(H$69/12*7))+K64&gt;H149,H149-K64,(I64-H$69+(H$69/12*7)))</f>
        <v>60500</v>
      </c>
      <c r="K64" s="102">
        <f t="shared" si="35"/>
        <v>5500</v>
      </c>
      <c r="L64" s="103">
        <f t="shared" si="30"/>
        <v>66000</v>
      </c>
      <c r="M64" s="102">
        <f t="shared" si="41"/>
        <v>57475</v>
      </c>
      <c r="N64" s="102">
        <f t="shared" si="39"/>
        <v>5225</v>
      </c>
      <c r="O64" s="102">
        <f t="shared" si="40"/>
        <v>62700</v>
      </c>
      <c r="P64" s="102">
        <f t="shared" si="38"/>
        <v>54450</v>
      </c>
      <c r="Q64" s="102">
        <f t="shared" si="9"/>
        <v>4950</v>
      </c>
      <c r="R64" s="102">
        <f t="shared" si="42"/>
        <v>59400</v>
      </c>
      <c r="S64" s="102">
        <f t="shared" si="32"/>
        <v>48400</v>
      </c>
      <c r="T64" s="102">
        <f t="shared" si="12"/>
        <v>4400</v>
      </c>
      <c r="U64" s="102">
        <f t="shared" si="33"/>
        <v>52800</v>
      </c>
      <c r="V64" s="102">
        <f t="shared" si="25"/>
        <v>42350</v>
      </c>
      <c r="W64" s="102">
        <f t="shared" si="15"/>
        <v>3849.9999999999995</v>
      </c>
      <c r="X64" s="102">
        <f t="shared" si="26"/>
        <v>46200</v>
      </c>
      <c r="Y64" s="102">
        <f t="shared" si="36"/>
        <v>36300</v>
      </c>
      <c r="Z64" s="102">
        <f t="shared" si="37"/>
        <v>3300</v>
      </c>
      <c r="AA64" s="66">
        <f t="shared" si="19"/>
        <v>39600</v>
      </c>
    </row>
    <row r="65" spans="1:27" ht="13.5" customHeight="1">
      <c r="A65" s="118">
        <v>66</v>
      </c>
      <c r="B65" s="217">
        <v>42186</v>
      </c>
      <c r="C65" s="68">
        <v>788</v>
      </c>
      <c r="D65" s="310">
        <v>1</v>
      </c>
      <c r="E65" s="70">
        <f t="shared" si="0"/>
        <v>788</v>
      </c>
      <c r="F65" s="59">
        <v>0</v>
      </c>
      <c r="G65" s="70">
        <f t="shared" si="1"/>
        <v>0</v>
      </c>
      <c r="H65" s="68">
        <f t="shared" si="34"/>
        <v>788</v>
      </c>
      <c r="I65" s="131">
        <f t="shared" si="20"/>
        <v>68092</v>
      </c>
      <c r="J65" s="122">
        <f>IF((I65-H$69+(H$69/12*6))+K65&gt;H149,H149-K65,(I65-H$69+(H$69/12*6)))</f>
        <v>60500</v>
      </c>
      <c r="K65" s="122">
        <f t="shared" si="35"/>
        <v>5500</v>
      </c>
      <c r="L65" s="122">
        <f t="shared" si="30"/>
        <v>66000</v>
      </c>
      <c r="M65" s="122">
        <f t="shared" si="41"/>
        <v>57475</v>
      </c>
      <c r="N65" s="122">
        <f t="shared" si="39"/>
        <v>5225</v>
      </c>
      <c r="O65" s="122">
        <f t="shared" si="40"/>
        <v>62700</v>
      </c>
      <c r="P65" s="104">
        <f t="shared" si="38"/>
        <v>54450</v>
      </c>
      <c r="Q65" s="122">
        <f t="shared" si="9"/>
        <v>4950</v>
      </c>
      <c r="R65" s="122">
        <f t="shared" si="42"/>
        <v>59400</v>
      </c>
      <c r="S65" s="122">
        <f t="shared" si="32"/>
        <v>48400</v>
      </c>
      <c r="T65" s="122">
        <f t="shared" si="12"/>
        <v>4400</v>
      </c>
      <c r="U65" s="122">
        <f t="shared" si="33"/>
        <v>52800</v>
      </c>
      <c r="V65" s="122">
        <f t="shared" si="25"/>
        <v>42350</v>
      </c>
      <c r="W65" s="122">
        <f t="shared" si="15"/>
        <v>3849.9999999999995</v>
      </c>
      <c r="X65" s="122">
        <f t="shared" si="26"/>
        <v>46200</v>
      </c>
      <c r="Y65" s="122">
        <f t="shared" si="36"/>
        <v>36300</v>
      </c>
      <c r="Z65" s="122">
        <f t="shared" si="37"/>
        <v>3300</v>
      </c>
      <c r="AA65" s="52">
        <f t="shared" si="19"/>
        <v>39600</v>
      </c>
    </row>
    <row r="66" spans="1:27" ht="13.5" customHeight="1">
      <c r="A66" s="118">
        <v>65</v>
      </c>
      <c r="B66" s="216">
        <v>42217</v>
      </c>
      <c r="C66" s="68">
        <v>788</v>
      </c>
      <c r="D66" s="310">
        <v>1</v>
      </c>
      <c r="E66" s="60">
        <f t="shared" si="0"/>
        <v>788</v>
      </c>
      <c r="F66" s="59">
        <v>0</v>
      </c>
      <c r="G66" s="60">
        <f t="shared" si="1"/>
        <v>0</v>
      </c>
      <c r="H66" s="57">
        <f t="shared" si="34"/>
        <v>788</v>
      </c>
      <c r="I66" s="132">
        <f t="shared" si="20"/>
        <v>67304</v>
      </c>
      <c r="J66" s="102">
        <f>IF((I66-H$69+(H$69/12*5))+K66&gt;H149,H149-K66,(I66-H$69+(H$69/12*5)))</f>
        <v>60500</v>
      </c>
      <c r="K66" s="102">
        <f t="shared" si="35"/>
        <v>5500</v>
      </c>
      <c r="L66" s="103">
        <f t="shared" si="30"/>
        <v>66000</v>
      </c>
      <c r="M66" s="102">
        <f t="shared" si="41"/>
        <v>57475</v>
      </c>
      <c r="N66" s="102">
        <f t="shared" si="39"/>
        <v>5225</v>
      </c>
      <c r="O66" s="102">
        <f t="shared" si="40"/>
        <v>62700</v>
      </c>
      <c r="P66" s="102">
        <f t="shared" si="38"/>
        <v>54450</v>
      </c>
      <c r="Q66" s="102">
        <f t="shared" si="9"/>
        <v>4950</v>
      </c>
      <c r="R66" s="102">
        <f t="shared" si="42"/>
        <v>59400</v>
      </c>
      <c r="S66" s="102">
        <f t="shared" si="32"/>
        <v>48400</v>
      </c>
      <c r="T66" s="102">
        <f t="shared" si="12"/>
        <v>4400</v>
      </c>
      <c r="U66" s="102">
        <f t="shared" si="33"/>
        <v>52800</v>
      </c>
      <c r="V66" s="102">
        <f t="shared" si="25"/>
        <v>42350</v>
      </c>
      <c r="W66" s="102">
        <f t="shared" si="15"/>
        <v>3849.9999999999995</v>
      </c>
      <c r="X66" s="102">
        <f t="shared" si="26"/>
        <v>46200</v>
      </c>
      <c r="Y66" s="102">
        <f t="shared" si="36"/>
        <v>36300</v>
      </c>
      <c r="Z66" s="102">
        <f t="shared" si="37"/>
        <v>3300</v>
      </c>
      <c r="AA66" s="66">
        <f t="shared" si="19"/>
        <v>39600</v>
      </c>
    </row>
    <row r="67" spans="1:27" ht="13.5" customHeight="1">
      <c r="A67" s="118">
        <v>64</v>
      </c>
      <c r="B67" s="217">
        <v>42248</v>
      </c>
      <c r="C67" s="68">
        <v>788</v>
      </c>
      <c r="D67" s="310">
        <v>1</v>
      </c>
      <c r="E67" s="70">
        <f t="shared" si="0"/>
        <v>788</v>
      </c>
      <c r="F67" s="59">
        <v>0</v>
      </c>
      <c r="G67" s="70">
        <f t="shared" si="1"/>
        <v>0</v>
      </c>
      <c r="H67" s="68">
        <f t="shared" si="34"/>
        <v>788</v>
      </c>
      <c r="I67" s="131">
        <f t="shared" si="20"/>
        <v>66516</v>
      </c>
      <c r="J67" s="122">
        <f>IF((I67-H$69+(H$69/12*4))+K67&gt;H149,H149-K67,(I67-H$69+(H$69/12*4)))</f>
        <v>60500</v>
      </c>
      <c r="K67" s="122">
        <f t="shared" si="35"/>
        <v>5500</v>
      </c>
      <c r="L67" s="122">
        <f t="shared" si="30"/>
        <v>66000</v>
      </c>
      <c r="M67" s="122">
        <f t="shared" si="41"/>
        <v>57475</v>
      </c>
      <c r="N67" s="122">
        <f t="shared" si="39"/>
        <v>5225</v>
      </c>
      <c r="O67" s="122">
        <f t="shared" si="40"/>
        <v>62700</v>
      </c>
      <c r="P67" s="104">
        <f t="shared" si="38"/>
        <v>54450</v>
      </c>
      <c r="Q67" s="122">
        <f t="shared" si="9"/>
        <v>4950</v>
      </c>
      <c r="R67" s="122">
        <f t="shared" si="42"/>
        <v>59400</v>
      </c>
      <c r="S67" s="122">
        <f t="shared" si="32"/>
        <v>48400</v>
      </c>
      <c r="T67" s="122">
        <f t="shared" si="12"/>
        <v>4400</v>
      </c>
      <c r="U67" s="122">
        <f t="shared" si="33"/>
        <v>52800</v>
      </c>
      <c r="V67" s="122">
        <f t="shared" si="25"/>
        <v>42350</v>
      </c>
      <c r="W67" s="122">
        <f t="shared" si="15"/>
        <v>3849.9999999999995</v>
      </c>
      <c r="X67" s="122">
        <f t="shared" si="26"/>
        <v>46200</v>
      </c>
      <c r="Y67" s="122">
        <f t="shared" si="36"/>
        <v>36300</v>
      </c>
      <c r="Z67" s="122">
        <f t="shared" si="37"/>
        <v>3300</v>
      </c>
      <c r="AA67" s="52">
        <f t="shared" si="19"/>
        <v>39600</v>
      </c>
    </row>
    <row r="68" spans="1:27" ht="13.5" customHeight="1">
      <c r="A68" s="118">
        <v>63</v>
      </c>
      <c r="B68" s="216">
        <v>42278</v>
      </c>
      <c r="C68" s="68">
        <v>788</v>
      </c>
      <c r="D68" s="310">
        <v>1</v>
      </c>
      <c r="E68" s="60">
        <f t="shared" si="0"/>
        <v>788</v>
      </c>
      <c r="F68" s="59">
        <v>0</v>
      </c>
      <c r="G68" s="60">
        <f t="shared" si="1"/>
        <v>0</v>
      </c>
      <c r="H68" s="57">
        <f t="shared" si="34"/>
        <v>788</v>
      </c>
      <c r="I68" s="132">
        <f t="shared" si="20"/>
        <v>65728</v>
      </c>
      <c r="J68" s="102">
        <f>IF((I68-H$69+(H$69/12*3))+K68&gt;H149,H149-K68,(I68-H$69+(H$69/12*3)))</f>
        <v>60500</v>
      </c>
      <c r="K68" s="102">
        <f t="shared" si="35"/>
        <v>5500</v>
      </c>
      <c r="L68" s="103">
        <f t="shared" si="30"/>
        <v>66000</v>
      </c>
      <c r="M68" s="102">
        <f t="shared" si="41"/>
        <v>57475</v>
      </c>
      <c r="N68" s="102">
        <f t="shared" si="39"/>
        <v>5225</v>
      </c>
      <c r="O68" s="102">
        <f t="shared" si="40"/>
        <v>62700</v>
      </c>
      <c r="P68" s="102">
        <f t="shared" si="38"/>
        <v>54450</v>
      </c>
      <c r="Q68" s="102">
        <f t="shared" si="9"/>
        <v>4950</v>
      </c>
      <c r="R68" s="102">
        <f t="shared" si="42"/>
        <v>59400</v>
      </c>
      <c r="S68" s="102">
        <f t="shared" si="32"/>
        <v>48400</v>
      </c>
      <c r="T68" s="102">
        <f t="shared" si="12"/>
        <v>4400</v>
      </c>
      <c r="U68" s="102">
        <f t="shared" si="33"/>
        <v>52800</v>
      </c>
      <c r="V68" s="102">
        <f t="shared" si="25"/>
        <v>42350</v>
      </c>
      <c r="W68" s="102">
        <f t="shared" si="15"/>
        <v>3849.9999999999995</v>
      </c>
      <c r="X68" s="102">
        <f t="shared" si="26"/>
        <v>46200</v>
      </c>
      <c r="Y68" s="102">
        <f t="shared" si="36"/>
        <v>36300</v>
      </c>
      <c r="Z68" s="102">
        <f t="shared" si="37"/>
        <v>3300</v>
      </c>
      <c r="AA68" s="66">
        <f t="shared" si="19"/>
        <v>39600</v>
      </c>
    </row>
    <row r="69" spans="1:27" ht="13.5" customHeight="1">
      <c r="A69" s="118">
        <v>62</v>
      </c>
      <c r="B69" s="217">
        <v>42309</v>
      </c>
      <c r="C69" s="68">
        <v>788</v>
      </c>
      <c r="D69" s="310">
        <v>1</v>
      </c>
      <c r="E69" s="70">
        <f t="shared" si="0"/>
        <v>788</v>
      </c>
      <c r="F69" s="59">
        <v>0</v>
      </c>
      <c r="G69" s="70">
        <f t="shared" ref="G69:G94" si="43">E69*F69</f>
        <v>0</v>
      </c>
      <c r="H69" s="68">
        <f t="shared" si="34"/>
        <v>788</v>
      </c>
      <c r="I69" s="131">
        <f t="shared" si="20"/>
        <v>64940</v>
      </c>
      <c r="J69" s="122">
        <f>IF((I69-H$69+(H$69/12*2))+K69&gt;H149,H149-K69,(I69-H$69+(H$69/12*2)))</f>
        <v>60500</v>
      </c>
      <c r="K69" s="122">
        <f t="shared" si="35"/>
        <v>5500</v>
      </c>
      <c r="L69" s="122">
        <f t="shared" si="30"/>
        <v>66000</v>
      </c>
      <c r="M69" s="122">
        <f t="shared" si="41"/>
        <v>57475</v>
      </c>
      <c r="N69" s="122">
        <f t="shared" si="39"/>
        <v>5225</v>
      </c>
      <c r="O69" s="122">
        <f t="shared" si="40"/>
        <v>62700</v>
      </c>
      <c r="P69" s="104">
        <f t="shared" si="38"/>
        <v>54450</v>
      </c>
      <c r="Q69" s="122">
        <f t="shared" si="9"/>
        <v>4950</v>
      </c>
      <c r="R69" s="122">
        <f t="shared" si="42"/>
        <v>59400</v>
      </c>
      <c r="S69" s="122">
        <f t="shared" si="32"/>
        <v>48400</v>
      </c>
      <c r="T69" s="122">
        <f t="shared" si="12"/>
        <v>4400</v>
      </c>
      <c r="U69" s="122">
        <f t="shared" si="33"/>
        <v>52800</v>
      </c>
      <c r="V69" s="122">
        <f t="shared" si="25"/>
        <v>42350</v>
      </c>
      <c r="W69" s="122">
        <f t="shared" si="15"/>
        <v>3849.9999999999995</v>
      </c>
      <c r="X69" s="122">
        <f t="shared" si="26"/>
        <v>46200</v>
      </c>
      <c r="Y69" s="122">
        <f t="shared" si="36"/>
        <v>36300</v>
      </c>
      <c r="Z69" s="122">
        <f t="shared" si="37"/>
        <v>3300</v>
      </c>
      <c r="AA69" s="52">
        <f t="shared" si="19"/>
        <v>39600</v>
      </c>
    </row>
    <row r="70" spans="1:27" ht="13.5" customHeight="1">
      <c r="A70" s="118">
        <v>61</v>
      </c>
      <c r="B70" s="216">
        <v>42339</v>
      </c>
      <c r="C70" s="68">
        <f>788*2</f>
        <v>1576</v>
      </c>
      <c r="D70" s="310">
        <v>1</v>
      </c>
      <c r="E70" s="60">
        <f t="shared" ref="E70:E106" si="44">C70*D70</f>
        <v>1576</v>
      </c>
      <c r="F70" s="59">
        <v>0</v>
      </c>
      <c r="G70" s="60">
        <f t="shared" si="43"/>
        <v>0</v>
      </c>
      <c r="H70" s="57">
        <f t="shared" si="34"/>
        <v>1576</v>
      </c>
      <c r="I70" s="132">
        <f t="shared" si="20"/>
        <v>64152</v>
      </c>
      <c r="J70" s="102">
        <f>IF((I70-H$69+(H$69/12*1))+K70&gt;H149,H149-K70,(I70-H$69+(H$69/12*1)))</f>
        <v>60500</v>
      </c>
      <c r="K70" s="102">
        <f t="shared" si="35"/>
        <v>5500</v>
      </c>
      <c r="L70" s="103">
        <f t="shared" ref="L70:L94" si="45">J70+K70</f>
        <v>66000</v>
      </c>
      <c r="M70" s="102">
        <f t="shared" si="41"/>
        <v>57475</v>
      </c>
      <c r="N70" s="102">
        <f t="shared" si="39"/>
        <v>5225</v>
      </c>
      <c r="O70" s="102">
        <f t="shared" si="40"/>
        <v>62700</v>
      </c>
      <c r="P70" s="102">
        <f t="shared" si="38"/>
        <v>54450</v>
      </c>
      <c r="Q70" s="102">
        <f t="shared" si="9"/>
        <v>4950</v>
      </c>
      <c r="R70" s="102">
        <f t="shared" si="42"/>
        <v>59400</v>
      </c>
      <c r="S70" s="102">
        <f t="shared" si="32"/>
        <v>48400</v>
      </c>
      <c r="T70" s="102">
        <f t="shared" si="12"/>
        <v>4400</v>
      </c>
      <c r="U70" s="102">
        <f t="shared" si="33"/>
        <v>52800</v>
      </c>
      <c r="V70" s="102">
        <f t="shared" si="25"/>
        <v>42350</v>
      </c>
      <c r="W70" s="102">
        <f t="shared" si="15"/>
        <v>3849.9999999999995</v>
      </c>
      <c r="X70" s="102">
        <f t="shared" si="26"/>
        <v>46200</v>
      </c>
      <c r="Y70" s="102">
        <f t="shared" si="36"/>
        <v>36300</v>
      </c>
      <c r="Z70" s="102">
        <f t="shared" si="37"/>
        <v>3300</v>
      </c>
      <c r="AA70" s="66">
        <f t="shared" ref="AA70:AA118" si="46">Y70+Z70</f>
        <v>39600</v>
      </c>
    </row>
    <row r="71" spans="1:27" ht="13.5" customHeight="1">
      <c r="A71" s="118">
        <v>60</v>
      </c>
      <c r="B71" s="217">
        <v>42370</v>
      </c>
      <c r="C71" s="68">
        <v>880</v>
      </c>
      <c r="D71" s="310">
        <v>1</v>
      </c>
      <c r="E71" s="70">
        <f t="shared" si="44"/>
        <v>880</v>
      </c>
      <c r="F71" s="59">
        <v>0</v>
      </c>
      <c r="G71" s="70">
        <f t="shared" si="43"/>
        <v>0</v>
      </c>
      <c r="H71" s="68">
        <f t="shared" si="34"/>
        <v>880</v>
      </c>
      <c r="I71" s="131">
        <f t="shared" si="20"/>
        <v>62576</v>
      </c>
      <c r="J71" s="122">
        <f>IF((I71-H$81+(H$81))+K71&gt;H149,H149-K71,(I71-H$81+(H$81)))</f>
        <v>60500</v>
      </c>
      <c r="K71" s="122">
        <f t="shared" si="35"/>
        <v>5500</v>
      </c>
      <c r="L71" s="122">
        <f t="shared" si="45"/>
        <v>66000</v>
      </c>
      <c r="M71" s="122">
        <f t="shared" si="41"/>
        <v>57475</v>
      </c>
      <c r="N71" s="122">
        <f t="shared" si="39"/>
        <v>5225</v>
      </c>
      <c r="O71" s="122">
        <f t="shared" si="40"/>
        <v>62700</v>
      </c>
      <c r="P71" s="104">
        <f t="shared" si="38"/>
        <v>54450</v>
      </c>
      <c r="Q71" s="122">
        <f t="shared" ref="Q71:Q94" si="47">K71*P$9</f>
        <v>4950</v>
      </c>
      <c r="R71" s="122">
        <f t="shared" si="42"/>
        <v>59400</v>
      </c>
      <c r="S71" s="122">
        <f t="shared" si="32"/>
        <v>48400</v>
      </c>
      <c r="T71" s="122">
        <f t="shared" ref="T71:T94" si="48">K71*S$9</f>
        <v>4400</v>
      </c>
      <c r="U71" s="122">
        <f t="shared" si="33"/>
        <v>52800</v>
      </c>
      <c r="V71" s="122">
        <f t="shared" si="25"/>
        <v>42350</v>
      </c>
      <c r="W71" s="122">
        <f t="shared" ref="W71:W93" si="49">K71*V$9</f>
        <v>3849.9999999999995</v>
      </c>
      <c r="X71" s="122">
        <f t="shared" si="26"/>
        <v>46200</v>
      </c>
      <c r="Y71" s="122">
        <f t="shared" si="36"/>
        <v>36300</v>
      </c>
      <c r="Z71" s="122">
        <f t="shared" si="37"/>
        <v>3300</v>
      </c>
      <c r="AA71" s="52">
        <f t="shared" si="46"/>
        <v>39600</v>
      </c>
    </row>
    <row r="72" spans="1:27" ht="13.5" customHeight="1">
      <c r="A72" s="118">
        <v>59</v>
      </c>
      <c r="B72" s="216">
        <v>42401</v>
      </c>
      <c r="C72" s="68">
        <v>880</v>
      </c>
      <c r="D72" s="310">
        <v>1</v>
      </c>
      <c r="E72" s="60">
        <f t="shared" si="44"/>
        <v>880</v>
      </c>
      <c r="F72" s="59">
        <v>0</v>
      </c>
      <c r="G72" s="60">
        <f t="shared" si="43"/>
        <v>0</v>
      </c>
      <c r="H72" s="57">
        <f t="shared" si="34"/>
        <v>880</v>
      </c>
      <c r="I72" s="132">
        <f t="shared" si="20"/>
        <v>61696</v>
      </c>
      <c r="J72" s="102">
        <f>IF((I72-H$81+(H$81/12*11))+K72&gt;H149,H149-K72,(I72-H$81+(H$81/12*11)))</f>
        <v>60500</v>
      </c>
      <c r="K72" s="102">
        <f t="shared" si="35"/>
        <v>5500</v>
      </c>
      <c r="L72" s="103">
        <f t="shared" si="45"/>
        <v>66000</v>
      </c>
      <c r="M72" s="102">
        <f t="shared" si="41"/>
        <v>57475</v>
      </c>
      <c r="N72" s="102">
        <f t="shared" si="39"/>
        <v>5225</v>
      </c>
      <c r="O72" s="102">
        <f t="shared" si="40"/>
        <v>62700</v>
      </c>
      <c r="P72" s="102">
        <f>J72*$P$9</f>
        <v>54450</v>
      </c>
      <c r="Q72" s="102">
        <f t="shared" si="47"/>
        <v>4950</v>
      </c>
      <c r="R72" s="102">
        <f t="shared" si="42"/>
        <v>59400</v>
      </c>
      <c r="S72" s="102">
        <f t="shared" si="32"/>
        <v>48400</v>
      </c>
      <c r="T72" s="102">
        <f t="shared" si="48"/>
        <v>4400</v>
      </c>
      <c r="U72" s="102">
        <f t="shared" si="33"/>
        <v>52800</v>
      </c>
      <c r="V72" s="102">
        <f t="shared" si="25"/>
        <v>42350</v>
      </c>
      <c r="W72" s="102">
        <f t="shared" si="49"/>
        <v>3849.9999999999995</v>
      </c>
      <c r="X72" s="102">
        <f t="shared" si="26"/>
        <v>46200</v>
      </c>
      <c r="Y72" s="102">
        <f t="shared" si="36"/>
        <v>36300</v>
      </c>
      <c r="Z72" s="102">
        <f t="shared" si="37"/>
        <v>3300</v>
      </c>
      <c r="AA72" s="66">
        <f t="shared" si="46"/>
        <v>39600</v>
      </c>
    </row>
    <row r="73" spans="1:27" ht="13.5" customHeight="1">
      <c r="A73" s="118">
        <v>58</v>
      </c>
      <c r="B73" s="217">
        <v>42430</v>
      </c>
      <c r="C73" s="68">
        <v>880</v>
      </c>
      <c r="D73" s="310">
        <v>1</v>
      </c>
      <c r="E73" s="70">
        <f t="shared" si="44"/>
        <v>880</v>
      </c>
      <c r="F73" s="59">
        <v>0</v>
      </c>
      <c r="G73" s="70">
        <f t="shared" si="43"/>
        <v>0</v>
      </c>
      <c r="H73" s="68">
        <f t="shared" si="34"/>
        <v>880</v>
      </c>
      <c r="I73" s="131">
        <f t="shared" si="20"/>
        <v>60816</v>
      </c>
      <c r="J73" s="122">
        <f>IF((I73-H$81+(H$81/12*10))+K73&gt;H149,H149-K73,(I73-H$81+(H$81/12*10)))</f>
        <v>60500</v>
      </c>
      <c r="K73" s="122">
        <f t="shared" si="35"/>
        <v>5500</v>
      </c>
      <c r="L73" s="122">
        <f t="shared" si="45"/>
        <v>66000</v>
      </c>
      <c r="M73" s="122">
        <f t="shared" si="41"/>
        <v>57475</v>
      </c>
      <c r="N73" s="122">
        <f t="shared" si="39"/>
        <v>5225</v>
      </c>
      <c r="O73" s="122">
        <f t="shared" si="40"/>
        <v>62700</v>
      </c>
      <c r="P73" s="104">
        <f>J73*$P$9</f>
        <v>54450</v>
      </c>
      <c r="Q73" s="122">
        <f t="shared" si="47"/>
        <v>4950</v>
      </c>
      <c r="R73" s="122">
        <f t="shared" si="42"/>
        <v>59400</v>
      </c>
      <c r="S73" s="122">
        <f t="shared" si="32"/>
        <v>48400</v>
      </c>
      <c r="T73" s="122">
        <f t="shared" si="48"/>
        <v>4400</v>
      </c>
      <c r="U73" s="122">
        <f t="shared" si="33"/>
        <v>52800</v>
      </c>
      <c r="V73" s="122">
        <f t="shared" si="25"/>
        <v>42350</v>
      </c>
      <c r="W73" s="122">
        <f t="shared" si="49"/>
        <v>3849.9999999999995</v>
      </c>
      <c r="X73" s="122">
        <f t="shared" si="26"/>
        <v>46200</v>
      </c>
      <c r="Y73" s="122">
        <f t="shared" si="36"/>
        <v>36300</v>
      </c>
      <c r="Z73" s="122">
        <f t="shared" si="37"/>
        <v>3300</v>
      </c>
      <c r="AA73" s="52">
        <f t="shared" si="46"/>
        <v>39600</v>
      </c>
    </row>
    <row r="74" spans="1:27" ht="13.5" customHeight="1">
      <c r="A74" s="118">
        <v>57</v>
      </c>
      <c r="B74" s="216">
        <v>42461</v>
      </c>
      <c r="C74" s="68">
        <v>880</v>
      </c>
      <c r="D74" s="310">
        <v>1</v>
      </c>
      <c r="E74" s="60">
        <f t="shared" si="44"/>
        <v>880</v>
      </c>
      <c r="F74" s="59">
        <v>0</v>
      </c>
      <c r="G74" s="60">
        <f t="shared" si="43"/>
        <v>0</v>
      </c>
      <c r="H74" s="57">
        <f t="shared" si="34"/>
        <v>880</v>
      </c>
      <c r="I74" s="132">
        <f t="shared" si="20"/>
        <v>59936</v>
      </c>
      <c r="J74" s="102">
        <f>IF((I74-H$81+(H$81/12*9))+K74&gt;H149,H149-K74,(I74-H$81+(H$81/12*9)))</f>
        <v>59716</v>
      </c>
      <c r="K74" s="102">
        <f t="shared" si="35"/>
        <v>5500</v>
      </c>
      <c r="L74" s="103">
        <f t="shared" si="45"/>
        <v>65216</v>
      </c>
      <c r="M74" s="102">
        <f t="shared" si="41"/>
        <v>56730.2</v>
      </c>
      <c r="N74" s="102">
        <f t="shared" si="39"/>
        <v>5225</v>
      </c>
      <c r="O74" s="102">
        <f t="shared" si="40"/>
        <v>61955.199999999997</v>
      </c>
      <c r="P74" s="102">
        <f t="shared" ref="P74:P87" si="50">J74*$P$9</f>
        <v>53744.4</v>
      </c>
      <c r="Q74" s="102">
        <f t="shared" si="47"/>
        <v>4950</v>
      </c>
      <c r="R74" s="102">
        <f>P74+Q74</f>
        <v>58694.400000000001</v>
      </c>
      <c r="S74" s="102">
        <f t="shared" si="32"/>
        <v>47772.800000000003</v>
      </c>
      <c r="T74" s="102">
        <f t="shared" si="48"/>
        <v>4400</v>
      </c>
      <c r="U74" s="102">
        <f t="shared" si="33"/>
        <v>52172.800000000003</v>
      </c>
      <c r="V74" s="102">
        <f t="shared" si="25"/>
        <v>41801.199999999997</v>
      </c>
      <c r="W74" s="102">
        <f t="shared" si="49"/>
        <v>3849.9999999999995</v>
      </c>
      <c r="X74" s="102">
        <f t="shared" si="26"/>
        <v>45651.199999999997</v>
      </c>
      <c r="Y74" s="102">
        <f t="shared" si="36"/>
        <v>35829.599999999999</v>
      </c>
      <c r="Z74" s="102">
        <f t="shared" si="37"/>
        <v>3300</v>
      </c>
      <c r="AA74" s="66">
        <f t="shared" si="46"/>
        <v>39129.599999999999</v>
      </c>
    </row>
    <row r="75" spans="1:27" ht="13.5" customHeight="1">
      <c r="A75" s="118">
        <v>56</v>
      </c>
      <c r="B75" s="217">
        <v>42491</v>
      </c>
      <c r="C75" s="68">
        <v>880</v>
      </c>
      <c r="D75" s="310">
        <v>1</v>
      </c>
      <c r="E75" s="70">
        <f t="shared" si="44"/>
        <v>880</v>
      </c>
      <c r="F75" s="59">
        <v>0</v>
      </c>
      <c r="G75" s="70">
        <f t="shared" si="43"/>
        <v>0</v>
      </c>
      <c r="H75" s="68">
        <f t="shared" ref="H75:H106" si="51">E75+G75</f>
        <v>880</v>
      </c>
      <c r="I75" s="131">
        <f t="shared" si="20"/>
        <v>59056</v>
      </c>
      <c r="J75" s="122">
        <f>IF((I75-H$81+(H$81/12*8))+K75&gt;H149,H149-K75,(I75-H$81+(H$81/12*8)))</f>
        <v>58762.666666666664</v>
      </c>
      <c r="K75" s="122">
        <f t="shared" ref="K75:K106" si="52">H$148</f>
        <v>5500</v>
      </c>
      <c r="L75" s="122">
        <f t="shared" si="45"/>
        <v>64262.666666666664</v>
      </c>
      <c r="M75" s="122">
        <f t="shared" si="41"/>
        <v>55824.533333333326</v>
      </c>
      <c r="N75" s="122">
        <f t="shared" si="39"/>
        <v>5225</v>
      </c>
      <c r="O75" s="122">
        <f t="shared" si="40"/>
        <v>61049.533333333326</v>
      </c>
      <c r="P75" s="104">
        <f t="shared" si="50"/>
        <v>52886.400000000001</v>
      </c>
      <c r="Q75" s="122">
        <f t="shared" si="47"/>
        <v>4950</v>
      </c>
      <c r="R75" s="122">
        <f t="shared" ref="R75:R94" si="53">P75+Q75</f>
        <v>57836.4</v>
      </c>
      <c r="S75" s="122">
        <f t="shared" si="32"/>
        <v>47010.133333333331</v>
      </c>
      <c r="T75" s="122">
        <f t="shared" si="48"/>
        <v>4400</v>
      </c>
      <c r="U75" s="122">
        <f t="shared" si="33"/>
        <v>51410.133333333331</v>
      </c>
      <c r="V75" s="122">
        <f t="shared" si="25"/>
        <v>41133.866666666661</v>
      </c>
      <c r="W75" s="122">
        <f t="shared" si="49"/>
        <v>3849.9999999999995</v>
      </c>
      <c r="X75" s="122">
        <f t="shared" si="26"/>
        <v>44983.866666666661</v>
      </c>
      <c r="Y75" s="122">
        <f t="shared" ref="Y75:Y118" si="54">J75*Y$9</f>
        <v>35257.599999999999</v>
      </c>
      <c r="Z75" s="122">
        <f t="shared" ref="Z75:Z118" si="55">K75*Y$9</f>
        <v>3300</v>
      </c>
      <c r="AA75" s="52">
        <f t="shared" si="46"/>
        <v>38557.599999999999</v>
      </c>
    </row>
    <row r="76" spans="1:27" ht="13.5" customHeight="1">
      <c r="A76" s="118">
        <v>55</v>
      </c>
      <c r="B76" s="216">
        <v>42522</v>
      </c>
      <c r="C76" s="68">
        <v>880</v>
      </c>
      <c r="D76" s="310">
        <v>1</v>
      </c>
      <c r="E76" s="60">
        <f t="shared" si="44"/>
        <v>880</v>
      </c>
      <c r="F76" s="59">
        <v>0</v>
      </c>
      <c r="G76" s="60">
        <f t="shared" si="43"/>
        <v>0</v>
      </c>
      <c r="H76" s="57">
        <f t="shared" si="51"/>
        <v>880</v>
      </c>
      <c r="I76" s="132">
        <f t="shared" si="20"/>
        <v>58176</v>
      </c>
      <c r="J76" s="102">
        <f>IF((I76-H$81+(H$81/12*7))+K76&gt;H149,H149-K76,(I76-H$81+(H$81/12*7)))</f>
        <v>57809.333333333336</v>
      </c>
      <c r="K76" s="102">
        <f t="shared" si="52"/>
        <v>5500</v>
      </c>
      <c r="L76" s="103">
        <f t="shared" si="45"/>
        <v>63309.333333333336</v>
      </c>
      <c r="M76" s="102">
        <f t="shared" si="41"/>
        <v>54918.866666666669</v>
      </c>
      <c r="N76" s="102">
        <f t="shared" si="39"/>
        <v>5225</v>
      </c>
      <c r="O76" s="102">
        <f t="shared" si="40"/>
        <v>60143.866666666669</v>
      </c>
      <c r="P76" s="102">
        <f t="shared" si="50"/>
        <v>52028.4</v>
      </c>
      <c r="Q76" s="102">
        <f t="shared" si="47"/>
        <v>4950</v>
      </c>
      <c r="R76" s="102">
        <f t="shared" si="53"/>
        <v>56978.400000000001</v>
      </c>
      <c r="S76" s="102">
        <f t="shared" si="32"/>
        <v>46247.466666666674</v>
      </c>
      <c r="T76" s="102">
        <f t="shared" si="48"/>
        <v>4400</v>
      </c>
      <c r="U76" s="102">
        <f t="shared" si="33"/>
        <v>50647.466666666674</v>
      </c>
      <c r="V76" s="102">
        <f t="shared" si="25"/>
        <v>40466.533333333333</v>
      </c>
      <c r="W76" s="102">
        <f t="shared" si="49"/>
        <v>3849.9999999999995</v>
      </c>
      <c r="X76" s="102">
        <f t="shared" si="26"/>
        <v>44316.533333333333</v>
      </c>
      <c r="Y76" s="102">
        <f t="shared" si="54"/>
        <v>34685.599999999999</v>
      </c>
      <c r="Z76" s="102">
        <f t="shared" si="55"/>
        <v>3300</v>
      </c>
      <c r="AA76" s="66">
        <f t="shared" si="46"/>
        <v>37985.599999999999</v>
      </c>
    </row>
    <row r="77" spans="1:27" ht="13.5" customHeight="1">
      <c r="A77" s="118">
        <v>54</v>
      </c>
      <c r="B77" s="216">
        <v>42552</v>
      </c>
      <c r="C77" s="68">
        <v>880</v>
      </c>
      <c r="D77" s="310">
        <v>1</v>
      </c>
      <c r="E77" s="70">
        <f t="shared" si="44"/>
        <v>880</v>
      </c>
      <c r="F77" s="59">
        <v>0</v>
      </c>
      <c r="G77" s="70">
        <f t="shared" si="43"/>
        <v>0</v>
      </c>
      <c r="H77" s="68">
        <f t="shared" si="51"/>
        <v>880</v>
      </c>
      <c r="I77" s="131">
        <f t="shared" ref="I77:I117" si="56">I76-H76</f>
        <v>57296</v>
      </c>
      <c r="J77" s="122">
        <f>IF((I77-H$81+(H$81/12*6))+K77&gt;H149,H149-K77,(I77-H$81+(H$81/12*6)))</f>
        <v>56856</v>
      </c>
      <c r="K77" s="122">
        <f t="shared" si="52"/>
        <v>5500</v>
      </c>
      <c r="L77" s="122">
        <f t="shared" si="45"/>
        <v>62356</v>
      </c>
      <c r="M77" s="122">
        <f t="shared" si="41"/>
        <v>54013.2</v>
      </c>
      <c r="N77" s="122">
        <f t="shared" si="39"/>
        <v>5225</v>
      </c>
      <c r="O77" s="122">
        <f t="shared" si="40"/>
        <v>59238.2</v>
      </c>
      <c r="P77" s="104">
        <f t="shared" si="50"/>
        <v>51170.400000000001</v>
      </c>
      <c r="Q77" s="122">
        <f t="shared" si="47"/>
        <v>4950</v>
      </c>
      <c r="R77" s="122">
        <f t="shared" si="53"/>
        <v>56120.4</v>
      </c>
      <c r="S77" s="122">
        <f t="shared" si="32"/>
        <v>45484.800000000003</v>
      </c>
      <c r="T77" s="122">
        <f t="shared" si="48"/>
        <v>4400</v>
      </c>
      <c r="U77" s="122">
        <f t="shared" si="33"/>
        <v>49884.800000000003</v>
      </c>
      <c r="V77" s="122">
        <f t="shared" si="25"/>
        <v>39799.199999999997</v>
      </c>
      <c r="W77" s="122">
        <f t="shared" si="49"/>
        <v>3849.9999999999995</v>
      </c>
      <c r="X77" s="122">
        <f t="shared" si="26"/>
        <v>43649.2</v>
      </c>
      <c r="Y77" s="122">
        <f t="shared" si="54"/>
        <v>34113.599999999999</v>
      </c>
      <c r="Z77" s="122">
        <f t="shared" si="55"/>
        <v>3300</v>
      </c>
      <c r="AA77" s="52">
        <f t="shared" si="46"/>
        <v>37413.599999999999</v>
      </c>
    </row>
    <row r="78" spans="1:27" ht="13.5" customHeight="1">
      <c r="A78" s="118">
        <v>53</v>
      </c>
      <c r="B78" s="217">
        <v>42583</v>
      </c>
      <c r="C78" s="68">
        <v>880</v>
      </c>
      <c r="D78" s="310">
        <v>1</v>
      </c>
      <c r="E78" s="60">
        <f t="shared" si="44"/>
        <v>880</v>
      </c>
      <c r="F78" s="59">
        <v>0</v>
      </c>
      <c r="G78" s="60">
        <f t="shared" si="43"/>
        <v>0</v>
      </c>
      <c r="H78" s="57">
        <f t="shared" si="51"/>
        <v>880</v>
      </c>
      <c r="I78" s="132">
        <f t="shared" si="56"/>
        <v>56416</v>
      </c>
      <c r="J78" s="102">
        <f>IF((I78-H$81+(H$81/12*5))+K78&gt;H149,H149-K78,(I78-H$81+(H$81/12*5)))</f>
        <v>55902.666666666664</v>
      </c>
      <c r="K78" s="102">
        <f t="shared" si="52"/>
        <v>5500</v>
      </c>
      <c r="L78" s="103">
        <f t="shared" si="45"/>
        <v>61402.666666666664</v>
      </c>
      <c r="M78" s="102">
        <f t="shared" si="41"/>
        <v>53107.533333333326</v>
      </c>
      <c r="N78" s="102">
        <f t="shared" si="39"/>
        <v>5225</v>
      </c>
      <c r="O78" s="102">
        <f t="shared" si="40"/>
        <v>58332.533333333326</v>
      </c>
      <c r="P78" s="102">
        <f t="shared" si="50"/>
        <v>50312.4</v>
      </c>
      <c r="Q78" s="102">
        <f t="shared" si="47"/>
        <v>4950</v>
      </c>
      <c r="R78" s="102">
        <f t="shared" si="53"/>
        <v>55262.400000000001</v>
      </c>
      <c r="S78" s="102">
        <f t="shared" si="32"/>
        <v>44722.133333333331</v>
      </c>
      <c r="T78" s="102">
        <f t="shared" si="48"/>
        <v>4400</v>
      </c>
      <c r="U78" s="102">
        <f t="shared" si="33"/>
        <v>49122.133333333331</v>
      </c>
      <c r="V78" s="102">
        <f t="shared" si="25"/>
        <v>39131.866666666661</v>
      </c>
      <c r="W78" s="102">
        <f t="shared" si="49"/>
        <v>3849.9999999999995</v>
      </c>
      <c r="X78" s="102">
        <f t="shared" si="26"/>
        <v>42981.866666666661</v>
      </c>
      <c r="Y78" s="102">
        <f t="shared" si="54"/>
        <v>33541.599999999999</v>
      </c>
      <c r="Z78" s="102">
        <f t="shared" si="55"/>
        <v>3300</v>
      </c>
      <c r="AA78" s="66">
        <f t="shared" si="46"/>
        <v>36841.599999999999</v>
      </c>
    </row>
    <row r="79" spans="1:27" ht="13.5" customHeight="1">
      <c r="A79" s="118">
        <v>52</v>
      </c>
      <c r="B79" s="216">
        <v>42614</v>
      </c>
      <c r="C79" s="68">
        <v>880</v>
      </c>
      <c r="D79" s="310">
        <v>1</v>
      </c>
      <c r="E79" s="70">
        <f t="shared" si="44"/>
        <v>880</v>
      </c>
      <c r="F79" s="59">
        <v>0</v>
      </c>
      <c r="G79" s="70">
        <f t="shared" si="43"/>
        <v>0</v>
      </c>
      <c r="H79" s="68">
        <f t="shared" si="51"/>
        <v>880</v>
      </c>
      <c r="I79" s="131">
        <f t="shared" si="56"/>
        <v>55536</v>
      </c>
      <c r="J79" s="122">
        <f>IF((I79-H$81+(H$81/12*4))+K79&gt;H149,H149-K79,(I79-H$81+(H$81/12*4)))</f>
        <v>54949.333333333336</v>
      </c>
      <c r="K79" s="122">
        <f t="shared" si="52"/>
        <v>5500</v>
      </c>
      <c r="L79" s="122">
        <f t="shared" si="45"/>
        <v>60449.333333333336</v>
      </c>
      <c r="M79" s="122">
        <f t="shared" si="41"/>
        <v>52201.866666666669</v>
      </c>
      <c r="N79" s="122">
        <f t="shared" si="39"/>
        <v>5225</v>
      </c>
      <c r="O79" s="122">
        <f t="shared" si="40"/>
        <v>57426.866666666669</v>
      </c>
      <c r="P79" s="104">
        <f t="shared" si="50"/>
        <v>49454.400000000001</v>
      </c>
      <c r="Q79" s="122">
        <f t="shared" si="47"/>
        <v>4950</v>
      </c>
      <c r="R79" s="122">
        <f t="shared" si="53"/>
        <v>54404.4</v>
      </c>
      <c r="S79" s="122">
        <f t="shared" si="32"/>
        <v>43959.466666666674</v>
      </c>
      <c r="T79" s="122">
        <f t="shared" si="48"/>
        <v>4400</v>
      </c>
      <c r="U79" s="122">
        <f t="shared" si="33"/>
        <v>48359.466666666674</v>
      </c>
      <c r="V79" s="122">
        <f t="shared" si="25"/>
        <v>38464.533333333333</v>
      </c>
      <c r="W79" s="122">
        <f t="shared" si="49"/>
        <v>3849.9999999999995</v>
      </c>
      <c r="X79" s="122">
        <f t="shared" si="26"/>
        <v>42314.533333333333</v>
      </c>
      <c r="Y79" s="122">
        <f t="shared" si="54"/>
        <v>32969.599999999999</v>
      </c>
      <c r="Z79" s="122">
        <f t="shared" si="55"/>
        <v>3300</v>
      </c>
      <c r="AA79" s="52">
        <f t="shared" si="46"/>
        <v>36269.599999999999</v>
      </c>
    </row>
    <row r="80" spans="1:27" ht="13.5" customHeight="1">
      <c r="A80" s="118">
        <v>51</v>
      </c>
      <c r="B80" s="217">
        <v>42644</v>
      </c>
      <c r="C80" s="68">
        <v>880</v>
      </c>
      <c r="D80" s="310">
        <v>1</v>
      </c>
      <c r="E80" s="60">
        <f t="shared" si="44"/>
        <v>880</v>
      </c>
      <c r="F80" s="59">
        <v>0</v>
      </c>
      <c r="G80" s="60">
        <f t="shared" si="43"/>
        <v>0</v>
      </c>
      <c r="H80" s="57">
        <f t="shared" si="51"/>
        <v>880</v>
      </c>
      <c r="I80" s="132">
        <f t="shared" si="56"/>
        <v>54656</v>
      </c>
      <c r="J80" s="102">
        <f>IF((I80-H$81+(H$81/12*3))+K80&gt;H149,H149-K80,(I80-H$81+(H$81/12*3)))</f>
        <v>53996</v>
      </c>
      <c r="K80" s="102">
        <f t="shared" si="52"/>
        <v>5500</v>
      </c>
      <c r="L80" s="103">
        <f t="shared" si="45"/>
        <v>59496</v>
      </c>
      <c r="M80" s="102">
        <f t="shared" si="41"/>
        <v>51296.2</v>
      </c>
      <c r="N80" s="102">
        <f t="shared" si="39"/>
        <v>5225</v>
      </c>
      <c r="O80" s="102">
        <f t="shared" si="40"/>
        <v>56521.2</v>
      </c>
      <c r="P80" s="102">
        <f t="shared" si="50"/>
        <v>48596.4</v>
      </c>
      <c r="Q80" s="102">
        <f t="shared" si="47"/>
        <v>4950</v>
      </c>
      <c r="R80" s="102">
        <f t="shared" si="53"/>
        <v>53546.400000000001</v>
      </c>
      <c r="S80" s="102">
        <f t="shared" si="32"/>
        <v>43196.800000000003</v>
      </c>
      <c r="T80" s="102">
        <f t="shared" si="48"/>
        <v>4400</v>
      </c>
      <c r="U80" s="102">
        <f t="shared" si="33"/>
        <v>47596.800000000003</v>
      </c>
      <c r="V80" s="102">
        <f t="shared" si="25"/>
        <v>37797.199999999997</v>
      </c>
      <c r="W80" s="102">
        <f t="shared" si="49"/>
        <v>3849.9999999999995</v>
      </c>
      <c r="X80" s="102">
        <f t="shared" si="26"/>
        <v>41647.199999999997</v>
      </c>
      <c r="Y80" s="102">
        <f t="shared" si="54"/>
        <v>32397.599999999999</v>
      </c>
      <c r="Z80" s="102">
        <f t="shared" si="55"/>
        <v>3300</v>
      </c>
      <c r="AA80" s="66">
        <f t="shared" si="46"/>
        <v>35697.599999999999</v>
      </c>
    </row>
    <row r="81" spans="1:27" ht="13.5" customHeight="1">
      <c r="A81" s="118">
        <v>50</v>
      </c>
      <c r="B81" s="216">
        <v>42675</v>
      </c>
      <c r="C81" s="68">
        <v>880</v>
      </c>
      <c r="D81" s="310">
        <v>1</v>
      </c>
      <c r="E81" s="70">
        <f t="shared" si="44"/>
        <v>880</v>
      </c>
      <c r="F81" s="59">
        <v>0</v>
      </c>
      <c r="G81" s="70">
        <f t="shared" si="43"/>
        <v>0</v>
      </c>
      <c r="H81" s="68">
        <f t="shared" si="51"/>
        <v>880</v>
      </c>
      <c r="I81" s="131">
        <f t="shared" si="56"/>
        <v>53776</v>
      </c>
      <c r="J81" s="122">
        <f>IF((I81-H$81+(H$81/12*2))+K81&gt;H149,H149-K81,(I81-H$81+(H$81/12*2)))</f>
        <v>53042.666666666664</v>
      </c>
      <c r="K81" s="122">
        <f t="shared" si="52"/>
        <v>5500</v>
      </c>
      <c r="L81" s="122">
        <f t="shared" si="45"/>
        <v>58542.666666666664</v>
      </c>
      <c r="M81" s="122">
        <f t="shared" si="41"/>
        <v>50390.533333333326</v>
      </c>
      <c r="N81" s="122">
        <f t="shared" si="39"/>
        <v>5225</v>
      </c>
      <c r="O81" s="122">
        <f t="shared" si="40"/>
        <v>55615.533333333326</v>
      </c>
      <c r="P81" s="104">
        <f t="shared" si="50"/>
        <v>47738.400000000001</v>
      </c>
      <c r="Q81" s="122">
        <f t="shared" si="47"/>
        <v>4950</v>
      </c>
      <c r="R81" s="122">
        <f t="shared" si="53"/>
        <v>52688.4</v>
      </c>
      <c r="S81" s="122">
        <f t="shared" si="32"/>
        <v>42434.133333333331</v>
      </c>
      <c r="T81" s="122">
        <f t="shared" si="48"/>
        <v>4400</v>
      </c>
      <c r="U81" s="122">
        <f t="shared" si="33"/>
        <v>46834.133333333331</v>
      </c>
      <c r="V81" s="122">
        <f t="shared" si="25"/>
        <v>37129.866666666661</v>
      </c>
      <c r="W81" s="122">
        <f t="shared" si="49"/>
        <v>3849.9999999999995</v>
      </c>
      <c r="X81" s="122">
        <f t="shared" si="26"/>
        <v>40979.866666666661</v>
      </c>
      <c r="Y81" s="122">
        <f t="shared" si="54"/>
        <v>31825.599999999999</v>
      </c>
      <c r="Z81" s="122">
        <f t="shared" si="55"/>
        <v>3300</v>
      </c>
      <c r="AA81" s="52">
        <f t="shared" si="46"/>
        <v>35125.599999999999</v>
      </c>
    </row>
    <row r="82" spans="1:27" ht="13.5" customHeight="1">
      <c r="A82" s="118">
        <v>49</v>
      </c>
      <c r="B82" s="217">
        <v>42705</v>
      </c>
      <c r="C82" s="68">
        <f>880*2</f>
        <v>1760</v>
      </c>
      <c r="D82" s="310">
        <v>1</v>
      </c>
      <c r="E82" s="60">
        <f t="shared" si="44"/>
        <v>1760</v>
      </c>
      <c r="F82" s="59">
        <v>0</v>
      </c>
      <c r="G82" s="60">
        <f t="shared" si="43"/>
        <v>0</v>
      </c>
      <c r="H82" s="57">
        <f t="shared" si="51"/>
        <v>1760</v>
      </c>
      <c r="I82" s="132">
        <f t="shared" si="56"/>
        <v>52896</v>
      </c>
      <c r="J82" s="102">
        <f>IF((I82-H$81+(H$81/12*1))+K82&gt;H149,H149-K82,(I82-H$81+(H$81/12*1)))</f>
        <v>52089.333333333336</v>
      </c>
      <c r="K82" s="102">
        <f t="shared" si="52"/>
        <v>5500</v>
      </c>
      <c r="L82" s="103">
        <f t="shared" si="45"/>
        <v>57589.333333333336</v>
      </c>
      <c r="M82" s="102">
        <f t="shared" si="41"/>
        <v>49484.866666666669</v>
      </c>
      <c r="N82" s="102">
        <f t="shared" si="39"/>
        <v>5225</v>
      </c>
      <c r="O82" s="102">
        <f t="shared" si="40"/>
        <v>54709.866666666669</v>
      </c>
      <c r="P82" s="102">
        <f t="shared" si="50"/>
        <v>46880.4</v>
      </c>
      <c r="Q82" s="102">
        <f t="shared" si="47"/>
        <v>4950</v>
      </c>
      <c r="R82" s="102">
        <f t="shared" si="53"/>
        <v>51830.400000000001</v>
      </c>
      <c r="S82" s="102">
        <f t="shared" si="32"/>
        <v>41671.466666666674</v>
      </c>
      <c r="T82" s="102">
        <f t="shared" si="48"/>
        <v>4400</v>
      </c>
      <c r="U82" s="102">
        <f t="shared" si="33"/>
        <v>46071.466666666674</v>
      </c>
      <c r="V82" s="102">
        <f t="shared" si="25"/>
        <v>36462.533333333333</v>
      </c>
      <c r="W82" s="102">
        <f t="shared" si="49"/>
        <v>3849.9999999999995</v>
      </c>
      <c r="X82" s="102">
        <f t="shared" si="26"/>
        <v>40312.533333333333</v>
      </c>
      <c r="Y82" s="102">
        <f t="shared" si="54"/>
        <v>31253.599999999999</v>
      </c>
      <c r="Z82" s="102">
        <f t="shared" si="55"/>
        <v>3300</v>
      </c>
      <c r="AA82" s="66">
        <f t="shared" si="46"/>
        <v>34553.599999999999</v>
      </c>
    </row>
    <row r="83" spans="1:27" ht="13.5" customHeight="1">
      <c r="A83" s="118">
        <v>48</v>
      </c>
      <c r="B83" s="216">
        <v>42736</v>
      </c>
      <c r="C83" s="68">
        <v>937</v>
      </c>
      <c r="D83" s="310">
        <v>1</v>
      </c>
      <c r="E83" s="70">
        <f t="shared" si="44"/>
        <v>937</v>
      </c>
      <c r="F83" s="59">
        <v>0</v>
      </c>
      <c r="G83" s="70">
        <f t="shared" si="43"/>
        <v>0</v>
      </c>
      <c r="H83" s="68">
        <f t="shared" si="51"/>
        <v>937</v>
      </c>
      <c r="I83" s="131">
        <f t="shared" si="56"/>
        <v>51136</v>
      </c>
      <c r="J83" s="122">
        <f>IF((I83-H$93+(H$93))+K83&gt;H149,H149-K83,(I83-H$93+(H$93)))</f>
        <v>51136</v>
      </c>
      <c r="K83" s="122">
        <f t="shared" si="52"/>
        <v>5500</v>
      </c>
      <c r="L83" s="122">
        <f t="shared" si="45"/>
        <v>56636</v>
      </c>
      <c r="M83" s="122">
        <f t="shared" si="41"/>
        <v>48579.199999999997</v>
      </c>
      <c r="N83" s="122">
        <f t="shared" si="39"/>
        <v>5225</v>
      </c>
      <c r="O83" s="122">
        <f t="shared" si="40"/>
        <v>53804.2</v>
      </c>
      <c r="P83" s="104">
        <f t="shared" si="50"/>
        <v>46022.400000000001</v>
      </c>
      <c r="Q83" s="122">
        <f t="shared" si="47"/>
        <v>4950</v>
      </c>
      <c r="R83" s="122">
        <f t="shared" si="53"/>
        <v>50972.4</v>
      </c>
      <c r="S83" s="122">
        <f t="shared" si="32"/>
        <v>40908.800000000003</v>
      </c>
      <c r="T83" s="122">
        <f t="shared" si="48"/>
        <v>4400</v>
      </c>
      <c r="U83" s="122">
        <f t="shared" si="33"/>
        <v>45308.800000000003</v>
      </c>
      <c r="V83" s="122">
        <f t="shared" si="25"/>
        <v>35795.199999999997</v>
      </c>
      <c r="W83" s="122">
        <f t="shared" si="49"/>
        <v>3849.9999999999995</v>
      </c>
      <c r="X83" s="122">
        <f t="shared" si="26"/>
        <v>39645.199999999997</v>
      </c>
      <c r="Y83" s="122">
        <f t="shared" si="54"/>
        <v>30681.599999999999</v>
      </c>
      <c r="Z83" s="122">
        <f t="shared" si="55"/>
        <v>3300</v>
      </c>
      <c r="AA83" s="52">
        <f t="shared" si="46"/>
        <v>33981.599999999999</v>
      </c>
    </row>
    <row r="84" spans="1:27" ht="13.5" customHeight="1">
      <c r="A84" s="118">
        <v>47</v>
      </c>
      <c r="B84" s="217">
        <v>42767</v>
      </c>
      <c r="C84" s="68">
        <v>937</v>
      </c>
      <c r="D84" s="310">
        <v>1</v>
      </c>
      <c r="E84" s="60">
        <f t="shared" si="44"/>
        <v>937</v>
      </c>
      <c r="F84" s="59">
        <v>0</v>
      </c>
      <c r="G84" s="60">
        <f t="shared" si="43"/>
        <v>0</v>
      </c>
      <c r="H84" s="57">
        <f t="shared" si="51"/>
        <v>937</v>
      </c>
      <c r="I84" s="132">
        <f t="shared" si="56"/>
        <v>50199</v>
      </c>
      <c r="J84" s="102">
        <f>IF((I84-H$93+(H$93/12*11))+K84&gt;H149,H149-K84,(I84-H$93+(H$93/12*11)))</f>
        <v>50120.916666666664</v>
      </c>
      <c r="K84" s="102">
        <f t="shared" si="52"/>
        <v>5500</v>
      </c>
      <c r="L84" s="103">
        <f t="shared" si="45"/>
        <v>55620.916666666664</v>
      </c>
      <c r="M84" s="102">
        <f t="shared" si="41"/>
        <v>47614.870833333327</v>
      </c>
      <c r="N84" s="102">
        <f t="shared" si="39"/>
        <v>5225</v>
      </c>
      <c r="O84" s="102">
        <f t="shared" si="40"/>
        <v>52839.870833333327</v>
      </c>
      <c r="P84" s="102">
        <f t="shared" si="50"/>
        <v>45108.824999999997</v>
      </c>
      <c r="Q84" s="102">
        <f t="shared" si="47"/>
        <v>4950</v>
      </c>
      <c r="R84" s="102">
        <f t="shared" si="53"/>
        <v>50058.824999999997</v>
      </c>
      <c r="S84" s="102">
        <f t="shared" si="32"/>
        <v>40096.733333333337</v>
      </c>
      <c r="T84" s="102">
        <f t="shared" si="48"/>
        <v>4400</v>
      </c>
      <c r="U84" s="102">
        <f t="shared" si="33"/>
        <v>44496.733333333337</v>
      </c>
      <c r="V84" s="102">
        <f t="shared" si="25"/>
        <v>35084.641666666663</v>
      </c>
      <c r="W84" s="102">
        <f t="shared" si="49"/>
        <v>3849.9999999999995</v>
      </c>
      <c r="X84" s="102">
        <f t="shared" si="26"/>
        <v>38934.641666666663</v>
      </c>
      <c r="Y84" s="102">
        <f t="shared" si="54"/>
        <v>30072.549999999996</v>
      </c>
      <c r="Z84" s="102">
        <f t="shared" si="55"/>
        <v>3300</v>
      </c>
      <c r="AA84" s="66">
        <f t="shared" si="46"/>
        <v>33372.549999999996</v>
      </c>
    </row>
    <row r="85" spans="1:27" ht="13.5" customHeight="1">
      <c r="A85" s="118">
        <v>46</v>
      </c>
      <c r="B85" s="216">
        <v>42795</v>
      </c>
      <c r="C85" s="68">
        <v>937</v>
      </c>
      <c r="D85" s="310">
        <v>1</v>
      </c>
      <c r="E85" s="70">
        <f t="shared" si="44"/>
        <v>937</v>
      </c>
      <c r="F85" s="59">
        <v>0</v>
      </c>
      <c r="G85" s="70">
        <f t="shared" si="43"/>
        <v>0</v>
      </c>
      <c r="H85" s="68">
        <f t="shared" si="51"/>
        <v>937</v>
      </c>
      <c r="I85" s="131">
        <f t="shared" si="56"/>
        <v>49262</v>
      </c>
      <c r="J85" s="122">
        <f>IF((I85-H$93+(H$93/12*10))+K85&gt;H149,H149-K85,(I85-H$93+(H$93/12*10)))</f>
        <v>49105.833333333336</v>
      </c>
      <c r="K85" s="122">
        <f t="shared" si="52"/>
        <v>5500</v>
      </c>
      <c r="L85" s="122">
        <f t="shared" si="45"/>
        <v>54605.833333333336</v>
      </c>
      <c r="M85" s="122">
        <f t="shared" si="41"/>
        <v>46650.541666666664</v>
      </c>
      <c r="N85" s="122">
        <f t="shared" si="39"/>
        <v>5225</v>
      </c>
      <c r="O85" s="122">
        <f t="shared" si="40"/>
        <v>51875.541666666664</v>
      </c>
      <c r="P85" s="104">
        <f t="shared" si="50"/>
        <v>44195.25</v>
      </c>
      <c r="Q85" s="122">
        <f t="shared" si="47"/>
        <v>4950</v>
      </c>
      <c r="R85" s="122">
        <f t="shared" si="53"/>
        <v>49145.25</v>
      </c>
      <c r="S85" s="122">
        <f t="shared" si="32"/>
        <v>39284.666666666672</v>
      </c>
      <c r="T85" s="122">
        <f t="shared" si="48"/>
        <v>4400</v>
      </c>
      <c r="U85" s="122">
        <f t="shared" si="33"/>
        <v>43684.666666666672</v>
      </c>
      <c r="V85" s="122">
        <f t="shared" si="25"/>
        <v>34374.083333333336</v>
      </c>
      <c r="W85" s="122">
        <f t="shared" si="49"/>
        <v>3849.9999999999995</v>
      </c>
      <c r="X85" s="122">
        <f t="shared" si="26"/>
        <v>38224.083333333336</v>
      </c>
      <c r="Y85" s="122">
        <f t="shared" si="54"/>
        <v>29463.5</v>
      </c>
      <c r="Z85" s="122">
        <f t="shared" si="55"/>
        <v>3300</v>
      </c>
      <c r="AA85" s="52">
        <f t="shared" si="46"/>
        <v>32763.5</v>
      </c>
    </row>
    <row r="86" spans="1:27" ht="13.5" customHeight="1">
      <c r="A86" s="118">
        <v>45</v>
      </c>
      <c r="B86" s="217">
        <v>42826</v>
      </c>
      <c r="C86" s="68">
        <v>937</v>
      </c>
      <c r="D86" s="310">
        <v>1</v>
      </c>
      <c r="E86" s="60">
        <f t="shared" si="44"/>
        <v>937</v>
      </c>
      <c r="F86" s="59">
        <v>0</v>
      </c>
      <c r="G86" s="60">
        <f t="shared" si="43"/>
        <v>0</v>
      </c>
      <c r="H86" s="57">
        <f t="shared" si="51"/>
        <v>937</v>
      </c>
      <c r="I86" s="132">
        <f t="shared" si="56"/>
        <v>48325</v>
      </c>
      <c r="J86" s="102">
        <f>IF((I86-H$93+(H$93/12*9))+K86&gt;H149,H149-K86,(I86-H$93+(H$93/12*9)))</f>
        <v>48090.75</v>
      </c>
      <c r="K86" s="102">
        <f t="shared" si="52"/>
        <v>5500</v>
      </c>
      <c r="L86" s="103">
        <f t="shared" si="45"/>
        <v>53590.75</v>
      </c>
      <c r="M86" s="102">
        <f t="shared" si="41"/>
        <v>45686.212500000001</v>
      </c>
      <c r="N86" s="102">
        <f t="shared" si="39"/>
        <v>5225</v>
      </c>
      <c r="O86" s="102">
        <f t="shared" si="40"/>
        <v>50911.212500000001</v>
      </c>
      <c r="P86" s="102">
        <f t="shared" si="50"/>
        <v>43281.675000000003</v>
      </c>
      <c r="Q86" s="102">
        <f t="shared" si="47"/>
        <v>4950</v>
      </c>
      <c r="R86" s="102">
        <f t="shared" si="53"/>
        <v>48231.675000000003</v>
      </c>
      <c r="S86" s="102">
        <f t="shared" si="32"/>
        <v>38472.6</v>
      </c>
      <c r="T86" s="102">
        <f t="shared" si="48"/>
        <v>4400</v>
      </c>
      <c r="U86" s="102">
        <f t="shared" si="33"/>
        <v>42872.6</v>
      </c>
      <c r="V86" s="102">
        <f t="shared" si="25"/>
        <v>33663.525000000001</v>
      </c>
      <c r="W86" s="102">
        <f t="shared" si="49"/>
        <v>3849.9999999999995</v>
      </c>
      <c r="X86" s="102">
        <f t="shared" si="26"/>
        <v>37513.525000000001</v>
      </c>
      <c r="Y86" s="102">
        <f t="shared" si="54"/>
        <v>28854.45</v>
      </c>
      <c r="Z86" s="102">
        <f t="shared" si="55"/>
        <v>3300</v>
      </c>
      <c r="AA86" s="66">
        <f t="shared" si="46"/>
        <v>32154.45</v>
      </c>
    </row>
    <row r="87" spans="1:27" ht="13.5" customHeight="1">
      <c r="A87" s="118">
        <v>44</v>
      </c>
      <c r="B87" s="216">
        <v>42856</v>
      </c>
      <c r="C87" s="68">
        <v>937</v>
      </c>
      <c r="D87" s="310">
        <v>1</v>
      </c>
      <c r="E87" s="70">
        <f t="shared" si="44"/>
        <v>937</v>
      </c>
      <c r="F87" s="59">
        <v>0</v>
      </c>
      <c r="G87" s="70">
        <f t="shared" si="43"/>
        <v>0</v>
      </c>
      <c r="H87" s="68">
        <f t="shared" si="51"/>
        <v>937</v>
      </c>
      <c r="I87" s="131">
        <f t="shared" si="56"/>
        <v>47388</v>
      </c>
      <c r="J87" s="122">
        <f>IF((I87-H$93+(H$93/12*8))+K87&gt;H149,H149-K87,(I87-H$93+(H$93/12*8)))</f>
        <v>47075.666666666664</v>
      </c>
      <c r="K87" s="122">
        <f t="shared" si="52"/>
        <v>5500</v>
      </c>
      <c r="L87" s="122">
        <f t="shared" si="45"/>
        <v>52575.666666666664</v>
      </c>
      <c r="M87" s="122">
        <f t="shared" si="41"/>
        <v>44721.883333333331</v>
      </c>
      <c r="N87" s="122">
        <f t="shared" si="39"/>
        <v>5225</v>
      </c>
      <c r="O87" s="122">
        <f t="shared" si="40"/>
        <v>49946.883333333331</v>
      </c>
      <c r="P87" s="104">
        <f t="shared" si="50"/>
        <v>42368.1</v>
      </c>
      <c r="Q87" s="122">
        <f t="shared" si="47"/>
        <v>4950</v>
      </c>
      <c r="R87" s="122">
        <f t="shared" si="53"/>
        <v>47318.1</v>
      </c>
      <c r="S87" s="122">
        <f t="shared" si="32"/>
        <v>37660.533333333333</v>
      </c>
      <c r="T87" s="122">
        <f t="shared" si="48"/>
        <v>4400</v>
      </c>
      <c r="U87" s="122">
        <f t="shared" si="33"/>
        <v>42060.533333333333</v>
      </c>
      <c r="V87" s="122">
        <f t="shared" ref="V87:V94" si="57">J87*V$9</f>
        <v>32952.96666666666</v>
      </c>
      <c r="W87" s="122">
        <f t="shared" si="49"/>
        <v>3849.9999999999995</v>
      </c>
      <c r="X87" s="122">
        <f t="shared" ref="X87:X94" si="58">V87+W87</f>
        <v>36802.96666666666</v>
      </c>
      <c r="Y87" s="122">
        <f t="shared" si="54"/>
        <v>28245.399999999998</v>
      </c>
      <c r="Z87" s="122">
        <f t="shared" si="55"/>
        <v>3300</v>
      </c>
      <c r="AA87" s="52">
        <f t="shared" si="46"/>
        <v>31545.399999999998</v>
      </c>
    </row>
    <row r="88" spans="1:27" ht="13.5" customHeight="1">
      <c r="A88" s="118">
        <v>43</v>
      </c>
      <c r="B88" s="217">
        <v>42887</v>
      </c>
      <c r="C88" s="68">
        <v>937</v>
      </c>
      <c r="D88" s="310">
        <v>1</v>
      </c>
      <c r="E88" s="60">
        <f t="shared" si="44"/>
        <v>937</v>
      </c>
      <c r="F88" s="59">
        <v>0</v>
      </c>
      <c r="G88" s="60">
        <f t="shared" si="43"/>
        <v>0</v>
      </c>
      <c r="H88" s="57">
        <f t="shared" si="51"/>
        <v>937</v>
      </c>
      <c r="I88" s="132">
        <f t="shared" si="56"/>
        <v>46451</v>
      </c>
      <c r="J88" s="102">
        <f>IF((I88-H$93+(H$93/12*7))+K88&gt;H149,H149-K88,(I88-H$93+(H$93/12*7)))</f>
        <v>46060.583333333336</v>
      </c>
      <c r="K88" s="102">
        <f t="shared" si="52"/>
        <v>5500</v>
      </c>
      <c r="L88" s="103">
        <f t="shared" si="45"/>
        <v>51560.583333333336</v>
      </c>
      <c r="M88" s="102">
        <f t="shared" si="41"/>
        <v>43757.554166666669</v>
      </c>
      <c r="N88" s="102">
        <f t="shared" si="39"/>
        <v>5225</v>
      </c>
      <c r="O88" s="102">
        <f t="shared" si="40"/>
        <v>48982.554166666669</v>
      </c>
      <c r="P88" s="102">
        <f t="shared" ref="P88:P94" si="59">J88*$P$9</f>
        <v>41454.525000000001</v>
      </c>
      <c r="Q88" s="102">
        <f t="shared" si="47"/>
        <v>4950</v>
      </c>
      <c r="R88" s="102">
        <f t="shared" si="53"/>
        <v>46404.525000000001</v>
      </c>
      <c r="S88" s="102">
        <f t="shared" si="32"/>
        <v>36848.466666666667</v>
      </c>
      <c r="T88" s="102">
        <f t="shared" si="48"/>
        <v>4400</v>
      </c>
      <c r="U88" s="102">
        <f t="shared" si="33"/>
        <v>41248.466666666667</v>
      </c>
      <c r="V88" s="102">
        <f t="shared" si="57"/>
        <v>32242.408333333333</v>
      </c>
      <c r="W88" s="102">
        <f t="shared" si="49"/>
        <v>3849.9999999999995</v>
      </c>
      <c r="X88" s="102">
        <f t="shared" si="58"/>
        <v>36092.408333333333</v>
      </c>
      <c r="Y88" s="102">
        <f t="shared" si="54"/>
        <v>27636.350000000002</v>
      </c>
      <c r="Z88" s="102">
        <f t="shared" si="55"/>
        <v>3300</v>
      </c>
      <c r="AA88" s="66">
        <f t="shared" si="46"/>
        <v>30936.350000000002</v>
      </c>
    </row>
    <row r="89" spans="1:27" ht="13.5" customHeight="1">
      <c r="A89" s="118">
        <v>42</v>
      </c>
      <c r="B89" s="216">
        <v>42917</v>
      </c>
      <c r="C89" s="68">
        <v>937</v>
      </c>
      <c r="D89" s="310">
        <v>1</v>
      </c>
      <c r="E89" s="70">
        <f t="shared" si="44"/>
        <v>937</v>
      </c>
      <c r="F89" s="59">
        <v>0</v>
      </c>
      <c r="G89" s="70">
        <f t="shared" si="43"/>
        <v>0</v>
      </c>
      <c r="H89" s="68">
        <f t="shared" si="51"/>
        <v>937</v>
      </c>
      <c r="I89" s="131">
        <f t="shared" si="56"/>
        <v>45514</v>
      </c>
      <c r="J89" s="122">
        <f>IF((I89-H$93+(H$93/12*6))+K89&gt;H149,H149-K89,(I89-H$93+(H$93/12*6)))</f>
        <v>45045.5</v>
      </c>
      <c r="K89" s="122">
        <f t="shared" si="52"/>
        <v>5500</v>
      </c>
      <c r="L89" s="122">
        <f t="shared" si="45"/>
        <v>50545.5</v>
      </c>
      <c r="M89" s="122">
        <f t="shared" si="41"/>
        <v>42793.224999999999</v>
      </c>
      <c r="N89" s="122">
        <f t="shared" si="39"/>
        <v>5225</v>
      </c>
      <c r="O89" s="122">
        <f t="shared" si="40"/>
        <v>48018.224999999999</v>
      </c>
      <c r="P89" s="104">
        <f t="shared" si="59"/>
        <v>40540.950000000004</v>
      </c>
      <c r="Q89" s="122">
        <f t="shared" si="47"/>
        <v>4950</v>
      </c>
      <c r="R89" s="122">
        <f t="shared" si="53"/>
        <v>45490.950000000004</v>
      </c>
      <c r="S89" s="122">
        <f t="shared" si="32"/>
        <v>36036.400000000001</v>
      </c>
      <c r="T89" s="122">
        <f t="shared" si="48"/>
        <v>4400</v>
      </c>
      <c r="U89" s="122">
        <f t="shared" si="33"/>
        <v>40436.400000000001</v>
      </c>
      <c r="V89" s="122">
        <f t="shared" si="57"/>
        <v>31531.85</v>
      </c>
      <c r="W89" s="122">
        <f t="shared" si="49"/>
        <v>3849.9999999999995</v>
      </c>
      <c r="X89" s="122">
        <f t="shared" si="58"/>
        <v>35381.85</v>
      </c>
      <c r="Y89" s="122">
        <f t="shared" si="54"/>
        <v>27027.3</v>
      </c>
      <c r="Z89" s="122">
        <f t="shared" si="55"/>
        <v>3300</v>
      </c>
      <c r="AA89" s="52">
        <f t="shared" si="46"/>
        <v>30327.3</v>
      </c>
    </row>
    <row r="90" spans="1:27" ht="13.5" customHeight="1">
      <c r="A90" s="118">
        <v>41</v>
      </c>
      <c r="B90" s="216">
        <v>42948</v>
      </c>
      <c r="C90" s="68">
        <v>937</v>
      </c>
      <c r="D90" s="310">
        <v>1</v>
      </c>
      <c r="E90" s="60">
        <f t="shared" si="44"/>
        <v>937</v>
      </c>
      <c r="F90" s="59">
        <v>0</v>
      </c>
      <c r="G90" s="60">
        <f t="shared" si="43"/>
        <v>0</v>
      </c>
      <c r="H90" s="57">
        <f t="shared" si="51"/>
        <v>937</v>
      </c>
      <c r="I90" s="132">
        <f t="shared" si="56"/>
        <v>44577</v>
      </c>
      <c r="J90" s="102">
        <f>IF((I90-H$93+(H$93/12*5))+K90&gt;H149,H149-K90,(I90-H$93+(H$93/12*5)))</f>
        <v>44030.416666666664</v>
      </c>
      <c r="K90" s="102">
        <f t="shared" si="52"/>
        <v>5500</v>
      </c>
      <c r="L90" s="103">
        <f t="shared" si="45"/>
        <v>49530.416666666664</v>
      </c>
      <c r="M90" s="102">
        <f t="shared" si="41"/>
        <v>41828.895833333328</v>
      </c>
      <c r="N90" s="102">
        <f t="shared" si="39"/>
        <v>5225</v>
      </c>
      <c r="O90" s="102">
        <f t="shared" si="40"/>
        <v>47053.895833333328</v>
      </c>
      <c r="P90" s="102">
        <f t="shared" si="59"/>
        <v>39627.375</v>
      </c>
      <c r="Q90" s="102">
        <f t="shared" si="47"/>
        <v>4950</v>
      </c>
      <c r="R90" s="102">
        <f t="shared" si="53"/>
        <v>44577.375</v>
      </c>
      <c r="S90" s="102">
        <f t="shared" si="32"/>
        <v>35224.333333333336</v>
      </c>
      <c r="T90" s="102">
        <f t="shared" si="48"/>
        <v>4400</v>
      </c>
      <c r="U90" s="102">
        <f t="shared" si="33"/>
        <v>39624.333333333336</v>
      </c>
      <c r="V90" s="102">
        <f t="shared" si="57"/>
        <v>30821.291666666664</v>
      </c>
      <c r="W90" s="102">
        <f t="shared" si="49"/>
        <v>3849.9999999999995</v>
      </c>
      <c r="X90" s="102">
        <f t="shared" si="58"/>
        <v>34671.291666666664</v>
      </c>
      <c r="Y90" s="102">
        <f t="shared" si="54"/>
        <v>26418.249999999996</v>
      </c>
      <c r="Z90" s="102">
        <f t="shared" si="55"/>
        <v>3300</v>
      </c>
      <c r="AA90" s="66">
        <f t="shared" si="46"/>
        <v>29718.249999999996</v>
      </c>
    </row>
    <row r="91" spans="1:27" ht="13.5" customHeight="1">
      <c r="A91" s="118">
        <v>40</v>
      </c>
      <c r="B91" s="217">
        <v>42979</v>
      </c>
      <c r="C91" s="68">
        <v>937</v>
      </c>
      <c r="D91" s="310">
        <v>1</v>
      </c>
      <c r="E91" s="70">
        <f t="shared" si="44"/>
        <v>937</v>
      </c>
      <c r="F91" s="59">
        <v>0</v>
      </c>
      <c r="G91" s="70">
        <f t="shared" si="43"/>
        <v>0</v>
      </c>
      <c r="H91" s="68">
        <f t="shared" si="51"/>
        <v>937</v>
      </c>
      <c r="I91" s="131">
        <f t="shared" si="56"/>
        <v>43640</v>
      </c>
      <c r="J91" s="122">
        <f>IF((I91-H$93+(H$93/12*4))+K91&gt;H149,H149-K91,(I91-H$93+(H$93/12*4)))</f>
        <v>43015.333333333336</v>
      </c>
      <c r="K91" s="122">
        <f t="shared" si="52"/>
        <v>5500</v>
      </c>
      <c r="L91" s="122">
        <f t="shared" si="45"/>
        <v>48515.333333333336</v>
      </c>
      <c r="M91" s="122">
        <f t="shared" si="41"/>
        <v>40864.566666666666</v>
      </c>
      <c r="N91" s="122">
        <f t="shared" si="39"/>
        <v>5225</v>
      </c>
      <c r="O91" s="122">
        <f t="shared" si="40"/>
        <v>46089.566666666666</v>
      </c>
      <c r="P91" s="104">
        <f t="shared" si="59"/>
        <v>38713.800000000003</v>
      </c>
      <c r="Q91" s="122">
        <f t="shared" si="47"/>
        <v>4950</v>
      </c>
      <c r="R91" s="122">
        <f t="shared" si="53"/>
        <v>43663.8</v>
      </c>
      <c r="S91" s="122">
        <f t="shared" si="32"/>
        <v>34412.26666666667</v>
      </c>
      <c r="T91" s="122">
        <f t="shared" si="48"/>
        <v>4400</v>
      </c>
      <c r="U91" s="122">
        <f t="shared" si="33"/>
        <v>38812.26666666667</v>
      </c>
      <c r="V91" s="122">
        <f t="shared" si="57"/>
        <v>30110.733333333334</v>
      </c>
      <c r="W91" s="122">
        <f t="shared" si="49"/>
        <v>3849.9999999999995</v>
      </c>
      <c r="X91" s="122">
        <f t="shared" si="58"/>
        <v>33960.73333333333</v>
      </c>
      <c r="Y91" s="122">
        <f t="shared" si="54"/>
        <v>25809.200000000001</v>
      </c>
      <c r="Z91" s="122">
        <f t="shared" si="55"/>
        <v>3300</v>
      </c>
      <c r="AA91" s="52">
        <f t="shared" si="46"/>
        <v>29109.200000000001</v>
      </c>
    </row>
    <row r="92" spans="1:27" ht="13.5" customHeight="1">
      <c r="A92" s="118">
        <v>39</v>
      </c>
      <c r="B92" s="216">
        <v>43009</v>
      </c>
      <c r="C92" s="68">
        <v>937</v>
      </c>
      <c r="D92" s="310">
        <v>1</v>
      </c>
      <c r="E92" s="60">
        <f t="shared" si="44"/>
        <v>937</v>
      </c>
      <c r="F92" s="59">
        <v>0</v>
      </c>
      <c r="G92" s="60">
        <f t="shared" si="43"/>
        <v>0</v>
      </c>
      <c r="H92" s="57">
        <f t="shared" si="51"/>
        <v>937</v>
      </c>
      <c r="I92" s="132">
        <f t="shared" si="56"/>
        <v>42703</v>
      </c>
      <c r="J92" s="102">
        <f>IF((I92-H$93+(H$93/12*3))+K92&gt;H149,H149-K92,(I92-H$93+(H$93/12*3)))</f>
        <v>42000.25</v>
      </c>
      <c r="K92" s="102">
        <f t="shared" si="52"/>
        <v>5500</v>
      </c>
      <c r="L92" s="103">
        <f t="shared" si="45"/>
        <v>47500.25</v>
      </c>
      <c r="M92" s="102">
        <f t="shared" si="41"/>
        <v>39900.237499999996</v>
      </c>
      <c r="N92" s="102">
        <f t="shared" si="39"/>
        <v>5225</v>
      </c>
      <c r="O92" s="102">
        <f t="shared" si="40"/>
        <v>45125.237499999996</v>
      </c>
      <c r="P92" s="102">
        <f t="shared" si="59"/>
        <v>37800.224999999999</v>
      </c>
      <c r="Q92" s="102">
        <f t="shared" si="47"/>
        <v>4950</v>
      </c>
      <c r="R92" s="102">
        <f t="shared" si="53"/>
        <v>42750.224999999999</v>
      </c>
      <c r="S92" s="102">
        <f t="shared" si="32"/>
        <v>33600.200000000004</v>
      </c>
      <c r="T92" s="102">
        <f t="shared" si="48"/>
        <v>4400</v>
      </c>
      <c r="U92" s="102">
        <f t="shared" si="33"/>
        <v>38000.200000000004</v>
      </c>
      <c r="V92" s="102">
        <f t="shared" si="57"/>
        <v>29400.174999999999</v>
      </c>
      <c r="W92" s="102">
        <f t="shared" si="49"/>
        <v>3849.9999999999995</v>
      </c>
      <c r="X92" s="102">
        <f t="shared" si="58"/>
        <v>33250.174999999996</v>
      </c>
      <c r="Y92" s="102">
        <f t="shared" si="54"/>
        <v>25200.149999999998</v>
      </c>
      <c r="Z92" s="102">
        <f t="shared" si="55"/>
        <v>3300</v>
      </c>
      <c r="AA92" s="66">
        <f t="shared" si="46"/>
        <v>28500.149999999998</v>
      </c>
    </row>
    <row r="93" spans="1:27" ht="13.5" customHeight="1">
      <c r="A93" s="118">
        <v>38</v>
      </c>
      <c r="B93" s="217">
        <v>43040</v>
      </c>
      <c r="C93" s="68">
        <v>937</v>
      </c>
      <c r="D93" s="310">
        <v>1</v>
      </c>
      <c r="E93" s="70">
        <f t="shared" si="44"/>
        <v>937</v>
      </c>
      <c r="F93" s="59">
        <v>0</v>
      </c>
      <c r="G93" s="70">
        <f t="shared" si="43"/>
        <v>0</v>
      </c>
      <c r="H93" s="68">
        <f t="shared" si="51"/>
        <v>937</v>
      </c>
      <c r="I93" s="131">
        <f t="shared" si="56"/>
        <v>41766</v>
      </c>
      <c r="J93" s="122">
        <f>IF((I93-H$93+(H$93/12*2))+K93&gt;$H$149,$H$149-K93,(I93-H$93+(H$93/12*2)))</f>
        <v>40985.166666666664</v>
      </c>
      <c r="K93" s="122">
        <f t="shared" si="52"/>
        <v>5500</v>
      </c>
      <c r="L93" s="122">
        <f t="shared" si="45"/>
        <v>46485.166666666664</v>
      </c>
      <c r="M93" s="122">
        <f t="shared" si="41"/>
        <v>38935.908333333326</v>
      </c>
      <c r="N93" s="122">
        <f t="shared" si="39"/>
        <v>5225</v>
      </c>
      <c r="O93" s="122">
        <f t="shared" si="40"/>
        <v>44160.908333333326</v>
      </c>
      <c r="P93" s="104">
        <f t="shared" si="59"/>
        <v>36886.65</v>
      </c>
      <c r="Q93" s="122">
        <f t="shared" si="47"/>
        <v>4950</v>
      </c>
      <c r="R93" s="122">
        <f t="shared" si="53"/>
        <v>41836.65</v>
      </c>
      <c r="S93" s="122">
        <f t="shared" si="32"/>
        <v>32788.133333333331</v>
      </c>
      <c r="T93" s="122">
        <f t="shared" si="48"/>
        <v>4400</v>
      </c>
      <c r="U93" s="122">
        <f t="shared" si="33"/>
        <v>37188.133333333331</v>
      </c>
      <c r="V93" s="122">
        <f t="shared" si="57"/>
        <v>28689.616666666661</v>
      </c>
      <c r="W93" s="122">
        <f t="shared" si="49"/>
        <v>3849.9999999999995</v>
      </c>
      <c r="X93" s="122">
        <f t="shared" si="58"/>
        <v>32539.616666666661</v>
      </c>
      <c r="Y93" s="122">
        <f t="shared" si="54"/>
        <v>24591.1</v>
      </c>
      <c r="Z93" s="122">
        <f t="shared" si="55"/>
        <v>3300</v>
      </c>
      <c r="AA93" s="52">
        <f t="shared" si="46"/>
        <v>27891.1</v>
      </c>
    </row>
    <row r="94" spans="1:27" ht="13.5" customHeight="1">
      <c r="A94" s="118">
        <v>37</v>
      </c>
      <c r="B94" s="216">
        <v>43070</v>
      </c>
      <c r="C94" s="68">
        <f>937*2</f>
        <v>1874</v>
      </c>
      <c r="D94" s="310">
        <v>1</v>
      </c>
      <c r="E94" s="60">
        <f t="shared" si="44"/>
        <v>1874</v>
      </c>
      <c r="F94" s="59">
        <v>0</v>
      </c>
      <c r="G94" s="60">
        <f t="shared" si="43"/>
        <v>0</v>
      </c>
      <c r="H94" s="57">
        <f t="shared" si="51"/>
        <v>1874</v>
      </c>
      <c r="I94" s="132">
        <f t="shared" si="56"/>
        <v>40829</v>
      </c>
      <c r="J94" s="102">
        <f>IF((I94-H$93+(H$93/12*1))+K94&gt;H149,H149-K94,(I94-H$93+(H$93/12*1)))</f>
        <v>39970.083333333336</v>
      </c>
      <c r="K94" s="102">
        <f>H$148</f>
        <v>5500</v>
      </c>
      <c r="L94" s="103">
        <f t="shared" si="45"/>
        <v>45470.083333333336</v>
      </c>
      <c r="M94" s="102">
        <f t="shared" si="41"/>
        <v>37971.57916666667</v>
      </c>
      <c r="N94" s="102">
        <f t="shared" si="39"/>
        <v>5225</v>
      </c>
      <c r="O94" s="102">
        <f t="shared" si="40"/>
        <v>43196.57916666667</v>
      </c>
      <c r="P94" s="102">
        <f t="shared" si="59"/>
        <v>35973.075000000004</v>
      </c>
      <c r="Q94" s="102">
        <f t="shared" si="47"/>
        <v>4950</v>
      </c>
      <c r="R94" s="102">
        <f t="shared" si="53"/>
        <v>40923.075000000004</v>
      </c>
      <c r="S94" s="102">
        <f>J94*S$9</f>
        <v>31976.066666666669</v>
      </c>
      <c r="T94" s="102">
        <f t="shared" si="48"/>
        <v>4400</v>
      </c>
      <c r="U94" s="102">
        <f>S94+T94</f>
        <v>36376.066666666666</v>
      </c>
      <c r="V94" s="102">
        <f t="shared" si="57"/>
        <v>27979.058333333334</v>
      </c>
      <c r="W94" s="102">
        <f t="shared" ref="W94:W118" si="60">K94*V$9</f>
        <v>3849.9999999999995</v>
      </c>
      <c r="X94" s="102">
        <f t="shared" si="58"/>
        <v>31829.058333333334</v>
      </c>
      <c r="Y94" s="102">
        <f t="shared" si="54"/>
        <v>23982.05</v>
      </c>
      <c r="Z94" s="102">
        <f t="shared" si="55"/>
        <v>3300</v>
      </c>
      <c r="AA94" s="66">
        <f t="shared" si="46"/>
        <v>27282.05</v>
      </c>
    </row>
    <row r="95" spans="1:27" ht="13.5" customHeight="1">
      <c r="A95" s="118">
        <v>36</v>
      </c>
      <c r="B95" s="217">
        <v>43101</v>
      </c>
      <c r="C95" s="57">
        <v>954</v>
      </c>
      <c r="D95" s="310">
        <v>1</v>
      </c>
      <c r="E95" s="60">
        <f t="shared" si="44"/>
        <v>954</v>
      </c>
      <c r="F95" s="59">
        <v>0</v>
      </c>
      <c r="G95" s="60">
        <f t="shared" ref="G95:G106" si="61">E95*F95</f>
        <v>0</v>
      </c>
      <c r="H95" s="57">
        <f t="shared" si="51"/>
        <v>954</v>
      </c>
      <c r="I95" s="131">
        <f t="shared" si="56"/>
        <v>38955</v>
      </c>
      <c r="J95" s="122">
        <f>IF((I95-H$105+(H$105))+K95&gt;$H$149,$H$149-K95,(I95-H$105+(H$105)))</f>
        <v>38955</v>
      </c>
      <c r="K95" s="122">
        <f t="shared" si="52"/>
        <v>5500</v>
      </c>
      <c r="L95" s="122">
        <f t="shared" ref="L95:L106" si="62">J95+K95</f>
        <v>44455</v>
      </c>
      <c r="M95" s="122">
        <f t="shared" ref="M95:M106" si="63">J95*M$9</f>
        <v>37007.25</v>
      </c>
      <c r="N95" s="122">
        <f t="shared" ref="N95:N106" si="64">K95*M$9</f>
        <v>5225</v>
      </c>
      <c r="O95" s="122">
        <f t="shared" ref="O95:O106" si="65">M95+N95</f>
        <v>42232.25</v>
      </c>
      <c r="P95" s="104">
        <f t="shared" ref="P95:P106" si="66">J95*$P$9</f>
        <v>35059.5</v>
      </c>
      <c r="Q95" s="122">
        <f t="shared" ref="Q95:Q106" si="67">K95*P$9</f>
        <v>4950</v>
      </c>
      <c r="R95" s="122">
        <f t="shared" ref="R95:R106" si="68">P95+Q95</f>
        <v>40009.5</v>
      </c>
      <c r="S95" s="122">
        <f t="shared" ref="S95:S105" si="69">J95*S$9</f>
        <v>31164</v>
      </c>
      <c r="T95" s="122">
        <f t="shared" ref="T95:T106" si="70">K95*S$9</f>
        <v>4400</v>
      </c>
      <c r="U95" s="122">
        <f t="shared" ref="U95:U105" si="71">S95+T95</f>
        <v>35564</v>
      </c>
      <c r="V95" s="122">
        <f t="shared" ref="V95:V106" si="72">J95*V$9</f>
        <v>27268.5</v>
      </c>
      <c r="W95" s="122">
        <f t="shared" si="60"/>
        <v>3849.9999999999995</v>
      </c>
      <c r="X95" s="122">
        <f t="shared" ref="X95:X106" si="73">V95+W95</f>
        <v>31118.5</v>
      </c>
      <c r="Y95" s="122">
        <f t="shared" ref="Y95:Y106" si="74">J95*Y$9</f>
        <v>23373</v>
      </c>
      <c r="Z95" s="122">
        <f t="shared" ref="Z95:Z106" si="75">K95*Y$9</f>
        <v>3300</v>
      </c>
      <c r="AA95" s="52">
        <f t="shared" ref="AA95:AA106" si="76">Y95+Z95</f>
        <v>26673</v>
      </c>
    </row>
    <row r="96" spans="1:27" ht="13.5" customHeight="1">
      <c r="A96" s="118">
        <v>35</v>
      </c>
      <c r="B96" s="216">
        <v>43132</v>
      </c>
      <c r="C96" s="57">
        <v>954</v>
      </c>
      <c r="D96" s="310">
        <v>1</v>
      </c>
      <c r="E96" s="60">
        <f t="shared" si="44"/>
        <v>954</v>
      </c>
      <c r="F96" s="59">
        <v>0</v>
      </c>
      <c r="G96" s="60">
        <f t="shared" si="61"/>
        <v>0</v>
      </c>
      <c r="H96" s="57">
        <f t="shared" si="51"/>
        <v>954</v>
      </c>
      <c r="I96" s="132">
        <f t="shared" si="56"/>
        <v>38001</v>
      </c>
      <c r="J96" s="102">
        <f>IF((I96-H$105+(H$105/12*11))+K96&gt;$H$149,$H$149-K96,(I96-H$105+(H$105/12*11)))</f>
        <v>37921.5</v>
      </c>
      <c r="K96" s="102">
        <f t="shared" si="52"/>
        <v>5500</v>
      </c>
      <c r="L96" s="103">
        <f t="shared" si="62"/>
        <v>43421.5</v>
      </c>
      <c r="M96" s="102">
        <f t="shared" si="63"/>
        <v>36025.424999999996</v>
      </c>
      <c r="N96" s="102">
        <f t="shared" si="64"/>
        <v>5225</v>
      </c>
      <c r="O96" s="102">
        <f t="shared" si="65"/>
        <v>41250.424999999996</v>
      </c>
      <c r="P96" s="102">
        <f t="shared" si="66"/>
        <v>34129.35</v>
      </c>
      <c r="Q96" s="102">
        <f t="shared" si="67"/>
        <v>4950</v>
      </c>
      <c r="R96" s="102">
        <f t="shared" si="68"/>
        <v>39079.35</v>
      </c>
      <c r="S96" s="102">
        <f t="shared" si="69"/>
        <v>30337.200000000001</v>
      </c>
      <c r="T96" s="102">
        <f t="shared" si="70"/>
        <v>4400</v>
      </c>
      <c r="U96" s="102">
        <f t="shared" si="71"/>
        <v>34737.199999999997</v>
      </c>
      <c r="V96" s="102">
        <f t="shared" si="72"/>
        <v>26545.05</v>
      </c>
      <c r="W96" s="102">
        <f t="shared" si="60"/>
        <v>3849.9999999999995</v>
      </c>
      <c r="X96" s="102">
        <f t="shared" si="73"/>
        <v>30395.05</v>
      </c>
      <c r="Y96" s="102">
        <f t="shared" si="74"/>
        <v>22752.899999999998</v>
      </c>
      <c r="Z96" s="102">
        <f t="shared" si="75"/>
        <v>3300</v>
      </c>
      <c r="AA96" s="66">
        <f t="shared" si="76"/>
        <v>26052.899999999998</v>
      </c>
    </row>
    <row r="97" spans="1:27" ht="13.5" customHeight="1">
      <c r="A97" s="118">
        <v>34</v>
      </c>
      <c r="B97" s="217">
        <v>43160</v>
      </c>
      <c r="C97" s="57">
        <v>954</v>
      </c>
      <c r="D97" s="310">
        <v>1</v>
      </c>
      <c r="E97" s="60">
        <f t="shared" si="44"/>
        <v>954</v>
      </c>
      <c r="F97" s="59">
        <v>0</v>
      </c>
      <c r="G97" s="60">
        <f t="shared" si="61"/>
        <v>0</v>
      </c>
      <c r="H97" s="57">
        <f t="shared" si="51"/>
        <v>954</v>
      </c>
      <c r="I97" s="131">
        <f t="shared" si="56"/>
        <v>37047</v>
      </c>
      <c r="J97" s="122">
        <f>IF((I97-H$105+(H$105/12*10))+K97&gt;$H$149,$H$149-K97,(I97-H$105+(H$105/12*10)))</f>
        <v>36888</v>
      </c>
      <c r="K97" s="122">
        <f t="shared" si="52"/>
        <v>5500</v>
      </c>
      <c r="L97" s="122">
        <f t="shared" si="62"/>
        <v>42388</v>
      </c>
      <c r="M97" s="122">
        <f t="shared" si="63"/>
        <v>35043.599999999999</v>
      </c>
      <c r="N97" s="122">
        <f t="shared" si="64"/>
        <v>5225</v>
      </c>
      <c r="O97" s="122">
        <f t="shared" si="65"/>
        <v>40268.6</v>
      </c>
      <c r="P97" s="104">
        <f t="shared" si="66"/>
        <v>33199.200000000004</v>
      </c>
      <c r="Q97" s="122">
        <f t="shared" si="67"/>
        <v>4950</v>
      </c>
      <c r="R97" s="122">
        <f t="shared" si="68"/>
        <v>38149.200000000004</v>
      </c>
      <c r="S97" s="122">
        <f t="shared" si="69"/>
        <v>29510.400000000001</v>
      </c>
      <c r="T97" s="122">
        <f t="shared" si="70"/>
        <v>4400</v>
      </c>
      <c r="U97" s="122">
        <f t="shared" si="71"/>
        <v>33910.400000000001</v>
      </c>
      <c r="V97" s="122">
        <f t="shared" si="72"/>
        <v>25821.599999999999</v>
      </c>
      <c r="W97" s="122">
        <f t="shared" si="60"/>
        <v>3849.9999999999995</v>
      </c>
      <c r="X97" s="122">
        <f t="shared" si="73"/>
        <v>29671.599999999999</v>
      </c>
      <c r="Y97" s="122">
        <f t="shared" si="74"/>
        <v>22132.799999999999</v>
      </c>
      <c r="Z97" s="122">
        <f t="shared" si="75"/>
        <v>3300</v>
      </c>
      <c r="AA97" s="52">
        <f t="shared" si="76"/>
        <v>25432.799999999999</v>
      </c>
    </row>
    <row r="98" spans="1:27" ht="13.5" customHeight="1">
      <c r="A98" s="118">
        <v>33</v>
      </c>
      <c r="B98" s="216">
        <v>43191</v>
      </c>
      <c r="C98" s="57">
        <v>954</v>
      </c>
      <c r="D98" s="310">
        <v>1</v>
      </c>
      <c r="E98" s="60">
        <f t="shared" si="44"/>
        <v>954</v>
      </c>
      <c r="F98" s="59">
        <v>0</v>
      </c>
      <c r="G98" s="60">
        <f t="shared" si="61"/>
        <v>0</v>
      </c>
      <c r="H98" s="57">
        <f t="shared" si="51"/>
        <v>954</v>
      </c>
      <c r="I98" s="132">
        <f t="shared" si="56"/>
        <v>36093</v>
      </c>
      <c r="J98" s="102">
        <f>IF((I98-H$105+(H$105/12*9))+K98&gt;$H$149,$H$149-K98,(I98-H$105+(H$105/12*9)))</f>
        <v>35854.5</v>
      </c>
      <c r="K98" s="102">
        <f t="shared" si="52"/>
        <v>5500</v>
      </c>
      <c r="L98" s="103">
        <f t="shared" si="62"/>
        <v>41354.5</v>
      </c>
      <c r="M98" s="102">
        <f t="shared" si="63"/>
        <v>34061.775000000001</v>
      </c>
      <c r="N98" s="102">
        <f t="shared" si="64"/>
        <v>5225</v>
      </c>
      <c r="O98" s="102">
        <f t="shared" si="65"/>
        <v>39286.775000000001</v>
      </c>
      <c r="P98" s="102">
        <f t="shared" si="66"/>
        <v>32269.05</v>
      </c>
      <c r="Q98" s="102">
        <f t="shared" si="67"/>
        <v>4950</v>
      </c>
      <c r="R98" s="102">
        <f t="shared" si="68"/>
        <v>37219.050000000003</v>
      </c>
      <c r="S98" s="102">
        <f t="shared" si="69"/>
        <v>28683.600000000002</v>
      </c>
      <c r="T98" s="102">
        <f t="shared" si="70"/>
        <v>4400</v>
      </c>
      <c r="U98" s="102">
        <f t="shared" si="71"/>
        <v>33083.600000000006</v>
      </c>
      <c r="V98" s="102">
        <f t="shared" si="72"/>
        <v>25098.149999999998</v>
      </c>
      <c r="W98" s="102">
        <f t="shared" si="60"/>
        <v>3849.9999999999995</v>
      </c>
      <c r="X98" s="102">
        <f t="shared" si="73"/>
        <v>28948.149999999998</v>
      </c>
      <c r="Y98" s="102">
        <f t="shared" si="74"/>
        <v>21512.7</v>
      </c>
      <c r="Z98" s="102">
        <f t="shared" si="75"/>
        <v>3300</v>
      </c>
      <c r="AA98" s="66">
        <f t="shared" si="76"/>
        <v>24812.7</v>
      </c>
    </row>
    <row r="99" spans="1:27" ht="13.5" customHeight="1">
      <c r="A99" s="118">
        <v>32</v>
      </c>
      <c r="B99" s="217">
        <v>43221</v>
      </c>
      <c r="C99" s="57">
        <v>954</v>
      </c>
      <c r="D99" s="310">
        <v>1</v>
      </c>
      <c r="E99" s="60">
        <f t="shared" si="44"/>
        <v>954</v>
      </c>
      <c r="F99" s="59">
        <v>0</v>
      </c>
      <c r="G99" s="60">
        <f t="shared" si="61"/>
        <v>0</v>
      </c>
      <c r="H99" s="57">
        <f t="shared" si="51"/>
        <v>954</v>
      </c>
      <c r="I99" s="131">
        <f t="shared" si="56"/>
        <v>35139</v>
      </c>
      <c r="J99" s="122">
        <f>IF((I99-H$105+(H$105/12*8))+K99&gt;$H$149,$H$149-K99,(I99-H$105+(H$105/12*8)))</f>
        <v>34821</v>
      </c>
      <c r="K99" s="122">
        <f t="shared" si="52"/>
        <v>5500</v>
      </c>
      <c r="L99" s="122">
        <f t="shared" si="62"/>
        <v>40321</v>
      </c>
      <c r="M99" s="122">
        <f t="shared" si="63"/>
        <v>33079.949999999997</v>
      </c>
      <c r="N99" s="122">
        <f t="shared" si="64"/>
        <v>5225</v>
      </c>
      <c r="O99" s="122">
        <f t="shared" si="65"/>
        <v>38304.949999999997</v>
      </c>
      <c r="P99" s="104">
        <f t="shared" si="66"/>
        <v>31338.9</v>
      </c>
      <c r="Q99" s="122">
        <f t="shared" si="67"/>
        <v>4950</v>
      </c>
      <c r="R99" s="122">
        <f t="shared" si="68"/>
        <v>36288.9</v>
      </c>
      <c r="S99" s="122">
        <f t="shared" si="69"/>
        <v>27856.800000000003</v>
      </c>
      <c r="T99" s="122">
        <f t="shared" si="70"/>
        <v>4400</v>
      </c>
      <c r="U99" s="122">
        <f t="shared" si="71"/>
        <v>32256.800000000003</v>
      </c>
      <c r="V99" s="122">
        <f t="shared" si="72"/>
        <v>24374.699999999997</v>
      </c>
      <c r="W99" s="122">
        <f t="shared" si="60"/>
        <v>3849.9999999999995</v>
      </c>
      <c r="X99" s="122">
        <f t="shared" si="73"/>
        <v>28224.699999999997</v>
      </c>
      <c r="Y99" s="122">
        <f t="shared" si="74"/>
        <v>20892.599999999999</v>
      </c>
      <c r="Z99" s="122">
        <f t="shared" si="75"/>
        <v>3300</v>
      </c>
      <c r="AA99" s="52">
        <f t="shared" si="76"/>
        <v>24192.6</v>
      </c>
    </row>
    <row r="100" spans="1:27" ht="13.5" customHeight="1">
      <c r="A100" s="118">
        <v>31</v>
      </c>
      <c r="B100" s="216">
        <v>43252</v>
      </c>
      <c r="C100" s="57">
        <v>954</v>
      </c>
      <c r="D100" s="310">
        <v>1</v>
      </c>
      <c r="E100" s="60">
        <f t="shared" si="44"/>
        <v>954</v>
      </c>
      <c r="F100" s="59">
        <v>0</v>
      </c>
      <c r="G100" s="60">
        <f t="shared" si="61"/>
        <v>0</v>
      </c>
      <c r="H100" s="57">
        <f t="shared" si="51"/>
        <v>954</v>
      </c>
      <c r="I100" s="132">
        <f t="shared" si="56"/>
        <v>34185</v>
      </c>
      <c r="J100" s="102">
        <f>IF((I100-H$105+(H$105/12*7))+K100&gt;$H$149,$H$149-K100,(I100-H$105+(H$105/12*7)))</f>
        <v>33787.5</v>
      </c>
      <c r="K100" s="102">
        <f t="shared" si="52"/>
        <v>5500</v>
      </c>
      <c r="L100" s="103">
        <f t="shared" si="62"/>
        <v>39287.5</v>
      </c>
      <c r="M100" s="102">
        <f t="shared" si="63"/>
        <v>32098.125</v>
      </c>
      <c r="N100" s="102">
        <f t="shared" si="64"/>
        <v>5225</v>
      </c>
      <c r="O100" s="102">
        <f t="shared" si="65"/>
        <v>37323.125</v>
      </c>
      <c r="P100" s="102">
        <f t="shared" si="66"/>
        <v>30408.75</v>
      </c>
      <c r="Q100" s="102">
        <f t="shared" si="67"/>
        <v>4950</v>
      </c>
      <c r="R100" s="102">
        <f t="shared" si="68"/>
        <v>35358.75</v>
      </c>
      <c r="S100" s="102">
        <f t="shared" si="69"/>
        <v>27030</v>
      </c>
      <c r="T100" s="102">
        <f t="shared" si="70"/>
        <v>4400</v>
      </c>
      <c r="U100" s="102">
        <f t="shared" si="71"/>
        <v>31430</v>
      </c>
      <c r="V100" s="102">
        <f t="shared" si="72"/>
        <v>23651.25</v>
      </c>
      <c r="W100" s="102">
        <f t="shared" si="60"/>
        <v>3849.9999999999995</v>
      </c>
      <c r="X100" s="102">
        <f t="shared" si="73"/>
        <v>27501.25</v>
      </c>
      <c r="Y100" s="102">
        <f t="shared" si="74"/>
        <v>20272.5</v>
      </c>
      <c r="Z100" s="102">
        <f t="shared" si="75"/>
        <v>3300</v>
      </c>
      <c r="AA100" s="66">
        <f t="shared" si="76"/>
        <v>23572.5</v>
      </c>
    </row>
    <row r="101" spans="1:27" ht="13.5" customHeight="1">
      <c r="A101" s="118">
        <v>30</v>
      </c>
      <c r="B101" s="217">
        <v>43282</v>
      </c>
      <c r="C101" s="57">
        <v>954</v>
      </c>
      <c r="D101" s="310">
        <v>1</v>
      </c>
      <c r="E101" s="60">
        <f t="shared" si="44"/>
        <v>954</v>
      </c>
      <c r="F101" s="59">
        <v>0</v>
      </c>
      <c r="G101" s="60">
        <f t="shared" si="61"/>
        <v>0</v>
      </c>
      <c r="H101" s="57">
        <f t="shared" si="51"/>
        <v>954</v>
      </c>
      <c r="I101" s="131">
        <f t="shared" si="56"/>
        <v>33231</v>
      </c>
      <c r="J101" s="122">
        <f>IF((I101-H$105+(H$105/12*6))+K101&gt;$H$149,$H$149-K101,(I101-H$105+(H$105/12*6)))</f>
        <v>32754</v>
      </c>
      <c r="K101" s="122">
        <f t="shared" si="52"/>
        <v>5500</v>
      </c>
      <c r="L101" s="122">
        <f t="shared" si="62"/>
        <v>38254</v>
      </c>
      <c r="M101" s="122">
        <f t="shared" si="63"/>
        <v>31116.3</v>
      </c>
      <c r="N101" s="122">
        <f t="shared" si="64"/>
        <v>5225</v>
      </c>
      <c r="O101" s="122">
        <f t="shared" si="65"/>
        <v>36341.300000000003</v>
      </c>
      <c r="P101" s="104">
        <f t="shared" si="66"/>
        <v>29478.600000000002</v>
      </c>
      <c r="Q101" s="122">
        <f t="shared" si="67"/>
        <v>4950</v>
      </c>
      <c r="R101" s="122">
        <f t="shared" si="68"/>
        <v>34428.600000000006</v>
      </c>
      <c r="S101" s="122">
        <f t="shared" si="69"/>
        <v>26203.200000000001</v>
      </c>
      <c r="T101" s="122">
        <f t="shared" si="70"/>
        <v>4400</v>
      </c>
      <c r="U101" s="122">
        <f t="shared" si="71"/>
        <v>30603.200000000001</v>
      </c>
      <c r="V101" s="122">
        <f t="shared" si="72"/>
        <v>22927.8</v>
      </c>
      <c r="W101" s="122">
        <f t="shared" si="60"/>
        <v>3849.9999999999995</v>
      </c>
      <c r="X101" s="122">
        <f t="shared" si="73"/>
        <v>26777.8</v>
      </c>
      <c r="Y101" s="122">
        <f t="shared" si="74"/>
        <v>19652.399999999998</v>
      </c>
      <c r="Z101" s="122">
        <f t="shared" si="75"/>
        <v>3300</v>
      </c>
      <c r="AA101" s="52">
        <f t="shared" si="76"/>
        <v>22952.399999999998</v>
      </c>
    </row>
    <row r="102" spans="1:27" ht="13.5" customHeight="1">
      <c r="A102" s="118">
        <v>29</v>
      </c>
      <c r="B102" s="216">
        <v>43313</v>
      </c>
      <c r="C102" s="57">
        <v>954</v>
      </c>
      <c r="D102" s="310">
        <v>1</v>
      </c>
      <c r="E102" s="60">
        <f t="shared" si="44"/>
        <v>954</v>
      </c>
      <c r="F102" s="59">
        <v>0</v>
      </c>
      <c r="G102" s="60">
        <f t="shared" si="61"/>
        <v>0</v>
      </c>
      <c r="H102" s="57">
        <f t="shared" si="51"/>
        <v>954</v>
      </c>
      <c r="I102" s="132">
        <f t="shared" si="56"/>
        <v>32277</v>
      </c>
      <c r="J102" s="102">
        <f>IF((I102-H$105+(H$105/12*5))+K102&gt;$H$149,$H$149-K102,(I102-H$105+(H$105/12*5)))</f>
        <v>31720.5</v>
      </c>
      <c r="K102" s="102">
        <f t="shared" si="52"/>
        <v>5500</v>
      </c>
      <c r="L102" s="103">
        <f t="shared" si="62"/>
        <v>37220.5</v>
      </c>
      <c r="M102" s="102">
        <f t="shared" si="63"/>
        <v>30134.474999999999</v>
      </c>
      <c r="N102" s="102">
        <f t="shared" si="64"/>
        <v>5225</v>
      </c>
      <c r="O102" s="102">
        <f t="shared" si="65"/>
        <v>35359.474999999999</v>
      </c>
      <c r="P102" s="102">
        <f t="shared" si="66"/>
        <v>28548.45</v>
      </c>
      <c r="Q102" s="102">
        <f t="shared" si="67"/>
        <v>4950</v>
      </c>
      <c r="R102" s="102">
        <f t="shared" si="68"/>
        <v>33498.449999999997</v>
      </c>
      <c r="S102" s="102">
        <f t="shared" si="69"/>
        <v>25376.400000000001</v>
      </c>
      <c r="T102" s="102">
        <f t="shared" si="70"/>
        <v>4400</v>
      </c>
      <c r="U102" s="102">
        <f t="shared" si="71"/>
        <v>29776.400000000001</v>
      </c>
      <c r="V102" s="102">
        <f t="shared" si="72"/>
        <v>22204.35</v>
      </c>
      <c r="W102" s="102">
        <f t="shared" si="60"/>
        <v>3849.9999999999995</v>
      </c>
      <c r="X102" s="102">
        <f t="shared" si="73"/>
        <v>26054.35</v>
      </c>
      <c r="Y102" s="102">
        <f t="shared" si="74"/>
        <v>19032.3</v>
      </c>
      <c r="Z102" s="102">
        <f t="shared" si="75"/>
        <v>3300</v>
      </c>
      <c r="AA102" s="66">
        <f t="shared" si="76"/>
        <v>22332.3</v>
      </c>
    </row>
    <row r="103" spans="1:27" ht="13.5" customHeight="1">
      <c r="A103" s="118">
        <v>28</v>
      </c>
      <c r="B103" s="216">
        <v>43344</v>
      </c>
      <c r="C103" s="57">
        <v>954</v>
      </c>
      <c r="D103" s="310">
        <v>1</v>
      </c>
      <c r="E103" s="60">
        <f t="shared" si="44"/>
        <v>954</v>
      </c>
      <c r="F103" s="59">
        <v>0</v>
      </c>
      <c r="G103" s="60">
        <f t="shared" si="61"/>
        <v>0</v>
      </c>
      <c r="H103" s="57">
        <f t="shared" si="51"/>
        <v>954</v>
      </c>
      <c r="I103" s="131">
        <f t="shared" si="56"/>
        <v>31323</v>
      </c>
      <c r="J103" s="122">
        <f>IF((I103-H$105+(H$105/12*4))+K103&gt;$H$149,$H$149-K103,(I103-H$105+(H$105/12*4)))</f>
        <v>30687</v>
      </c>
      <c r="K103" s="122">
        <f t="shared" si="52"/>
        <v>5500</v>
      </c>
      <c r="L103" s="122">
        <f t="shared" si="62"/>
        <v>36187</v>
      </c>
      <c r="M103" s="122">
        <f t="shared" si="63"/>
        <v>29152.649999999998</v>
      </c>
      <c r="N103" s="122">
        <f t="shared" si="64"/>
        <v>5225</v>
      </c>
      <c r="O103" s="122">
        <f t="shared" si="65"/>
        <v>34377.649999999994</v>
      </c>
      <c r="P103" s="104">
        <f t="shared" si="66"/>
        <v>27618.3</v>
      </c>
      <c r="Q103" s="122">
        <f t="shared" si="67"/>
        <v>4950</v>
      </c>
      <c r="R103" s="122">
        <f t="shared" si="68"/>
        <v>32568.3</v>
      </c>
      <c r="S103" s="122">
        <f t="shared" si="69"/>
        <v>24549.600000000002</v>
      </c>
      <c r="T103" s="122">
        <f t="shared" si="70"/>
        <v>4400</v>
      </c>
      <c r="U103" s="122">
        <f t="shared" si="71"/>
        <v>28949.600000000002</v>
      </c>
      <c r="V103" s="122">
        <f t="shared" si="72"/>
        <v>21480.899999999998</v>
      </c>
      <c r="W103" s="122">
        <f t="shared" si="60"/>
        <v>3849.9999999999995</v>
      </c>
      <c r="X103" s="122">
        <f t="shared" si="73"/>
        <v>25330.899999999998</v>
      </c>
      <c r="Y103" s="122">
        <f t="shared" si="74"/>
        <v>18412.2</v>
      </c>
      <c r="Z103" s="122">
        <f t="shared" si="75"/>
        <v>3300</v>
      </c>
      <c r="AA103" s="52">
        <f t="shared" si="76"/>
        <v>21712.2</v>
      </c>
    </row>
    <row r="104" spans="1:27" ht="13.5" customHeight="1">
      <c r="A104" s="118">
        <v>27</v>
      </c>
      <c r="B104" s="217">
        <v>43374</v>
      </c>
      <c r="C104" s="57">
        <v>954</v>
      </c>
      <c r="D104" s="310">
        <v>1</v>
      </c>
      <c r="E104" s="60">
        <f t="shared" si="44"/>
        <v>954</v>
      </c>
      <c r="F104" s="59">
        <v>0</v>
      </c>
      <c r="G104" s="60">
        <f t="shared" si="61"/>
        <v>0</v>
      </c>
      <c r="H104" s="57">
        <f t="shared" si="51"/>
        <v>954</v>
      </c>
      <c r="I104" s="132">
        <f t="shared" si="56"/>
        <v>30369</v>
      </c>
      <c r="J104" s="102">
        <f>IF((I104-H$105+(H$105/12*3))+K104&gt;$H$149,$H$149-K104,(I104-H$105+(H$105/12*3)))</f>
        <v>29653.5</v>
      </c>
      <c r="K104" s="102">
        <f t="shared" si="52"/>
        <v>5500</v>
      </c>
      <c r="L104" s="103">
        <f t="shared" si="62"/>
        <v>35153.5</v>
      </c>
      <c r="M104" s="102">
        <f t="shared" si="63"/>
        <v>28170.824999999997</v>
      </c>
      <c r="N104" s="102">
        <f t="shared" si="64"/>
        <v>5225</v>
      </c>
      <c r="O104" s="102">
        <f t="shared" si="65"/>
        <v>33395.824999999997</v>
      </c>
      <c r="P104" s="102">
        <f t="shared" si="66"/>
        <v>26688.15</v>
      </c>
      <c r="Q104" s="102">
        <f t="shared" si="67"/>
        <v>4950</v>
      </c>
      <c r="R104" s="102">
        <f t="shared" si="68"/>
        <v>31638.15</v>
      </c>
      <c r="S104" s="102">
        <f t="shared" si="69"/>
        <v>23722.800000000003</v>
      </c>
      <c r="T104" s="102">
        <f t="shared" si="70"/>
        <v>4400</v>
      </c>
      <c r="U104" s="102">
        <f t="shared" si="71"/>
        <v>28122.800000000003</v>
      </c>
      <c r="V104" s="102">
        <f t="shared" si="72"/>
        <v>20757.449999999997</v>
      </c>
      <c r="W104" s="102">
        <f t="shared" si="60"/>
        <v>3849.9999999999995</v>
      </c>
      <c r="X104" s="102">
        <f t="shared" si="73"/>
        <v>24607.449999999997</v>
      </c>
      <c r="Y104" s="102">
        <f t="shared" si="74"/>
        <v>17792.099999999999</v>
      </c>
      <c r="Z104" s="102">
        <f t="shared" si="75"/>
        <v>3300</v>
      </c>
      <c r="AA104" s="66">
        <f t="shared" si="76"/>
        <v>21092.1</v>
      </c>
    </row>
    <row r="105" spans="1:27" ht="13.5" customHeight="1">
      <c r="A105" s="118">
        <v>26</v>
      </c>
      <c r="B105" s="216">
        <v>43405</v>
      </c>
      <c r="C105" s="174">
        <v>954</v>
      </c>
      <c r="D105" s="310">
        <v>1</v>
      </c>
      <c r="E105" s="60">
        <f t="shared" si="44"/>
        <v>954</v>
      </c>
      <c r="F105" s="59">
        <v>0</v>
      </c>
      <c r="G105" s="60">
        <f t="shared" si="61"/>
        <v>0</v>
      </c>
      <c r="H105" s="57">
        <f t="shared" si="51"/>
        <v>954</v>
      </c>
      <c r="I105" s="131">
        <f t="shared" si="56"/>
        <v>29415</v>
      </c>
      <c r="J105" s="122">
        <f>IF((I105-H$105+(H$105/12*2))+K105&gt;$H$149,$H$149-K105,(I105-H$105+(H$105/12*2)))</f>
        <v>28620</v>
      </c>
      <c r="K105" s="122">
        <f t="shared" si="52"/>
        <v>5500</v>
      </c>
      <c r="L105" s="122">
        <f t="shared" si="62"/>
        <v>34120</v>
      </c>
      <c r="M105" s="122">
        <f t="shared" si="63"/>
        <v>27189</v>
      </c>
      <c r="N105" s="122">
        <f t="shared" si="64"/>
        <v>5225</v>
      </c>
      <c r="O105" s="122">
        <f t="shared" si="65"/>
        <v>32414</v>
      </c>
      <c r="P105" s="104">
        <f t="shared" si="66"/>
        <v>25758</v>
      </c>
      <c r="Q105" s="122">
        <f t="shared" si="67"/>
        <v>4950</v>
      </c>
      <c r="R105" s="122">
        <f t="shared" si="68"/>
        <v>30708</v>
      </c>
      <c r="S105" s="122">
        <f t="shared" si="69"/>
        <v>22896</v>
      </c>
      <c r="T105" s="122">
        <f t="shared" si="70"/>
        <v>4400</v>
      </c>
      <c r="U105" s="122">
        <f t="shared" si="71"/>
        <v>27296</v>
      </c>
      <c r="V105" s="122">
        <f t="shared" si="72"/>
        <v>20034</v>
      </c>
      <c r="W105" s="122">
        <f t="shared" si="60"/>
        <v>3849.9999999999995</v>
      </c>
      <c r="X105" s="122">
        <f t="shared" si="73"/>
        <v>23884</v>
      </c>
      <c r="Y105" s="122">
        <f t="shared" si="74"/>
        <v>17172</v>
      </c>
      <c r="Z105" s="122">
        <f t="shared" si="75"/>
        <v>3300</v>
      </c>
      <c r="AA105" s="52">
        <f t="shared" si="76"/>
        <v>20472</v>
      </c>
    </row>
    <row r="106" spans="1:27" ht="13.5" customHeight="1">
      <c r="A106" s="118">
        <v>25</v>
      </c>
      <c r="B106" s="217">
        <v>43435</v>
      </c>
      <c r="C106" s="57">
        <f>954*2</f>
        <v>1908</v>
      </c>
      <c r="D106" s="310">
        <v>1</v>
      </c>
      <c r="E106" s="60">
        <f t="shared" si="44"/>
        <v>1908</v>
      </c>
      <c r="F106" s="59">
        <v>0</v>
      </c>
      <c r="G106" s="60">
        <f t="shared" si="61"/>
        <v>0</v>
      </c>
      <c r="H106" s="57">
        <f t="shared" si="51"/>
        <v>1908</v>
      </c>
      <c r="I106" s="132">
        <f t="shared" si="56"/>
        <v>28461</v>
      </c>
      <c r="J106" s="102">
        <f>IF((I106-H$105+(H$105/12*1))+K106&gt;$H$149,$H$149-K106,(I106-H$105+(H$105/12*1)))</f>
        <v>27586.5</v>
      </c>
      <c r="K106" s="102">
        <f t="shared" si="52"/>
        <v>5500</v>
      </c>
      <c r="L106" s="103">
        <f t="shared" si="62"/>
        <v>33086.5</v>
      </c>
      <c r="M106" s="102">
        <f t="shared" si="63"/>
        <v>26207.174999999999</v>
      </c>
      <c r="N106" s="102">
        <f t="shared" si="64"/>
        <v>5225</v>
      </c>
      <c r="O106" s="102">
        <f t="shared" si="65"/>
        <v>31432.174999999999</v>
      </c>
      <c r="P106" s="102">
        <f t="shared" si="66"/>
        <v>24827.850000000002</v>
      </c>
      <c r="Q106" s="102">
        <f t="shared" si="67"/>
        <v>4950</v>
      </c>
      <c r="R106" s="102">
        <f t="shared" si="68"/>
        <v>29777.850000000002</v>
      </c>
      <c r="S106" s="102">
        <f>J106*S$9</f>
        <v>22069.200000000001</v>
      </c>
      <c r="T106" s="102">
        <f t="shared" si="70"/>
        <v>4400</v>
      </c>
      <c r="U106" s="102">
        <f>S106+T106</f>
        <v>26469.200000000001</v>
      </c>
      <c r="V106" s="102">
        <f t="shared" si="72"/>
        <v>19310.55</v>
      </c>
      <c r="W106" s="102">
        <f t="shared" ref="W106" si="77">K106*V$9</f>
        <v>3849.9999999999995</v>
      </c>
      <c r="X106" s="102">
        <f t="shared" si="73"/>
        <v>23160.55</v>
      </c>
      <c r="Y106" s="102">
        <f t="shared" si="74"/>
        <v>16551.899999999998</v>
      </c>
      <c r="Z106" s="102">
        <f t="shared" si="75"/>
        <v>3300</v>
      </c>
      <c r="AA106" s="66">
        <f t="shared" si="76"/>
        <v>19851.899999999998</v>
      </c>
    </row>
    <row r="107" spans="1:27" ht="13.5" customHeight="1">
      <c r="A107" s="118">
        <v>24</v>
      </c>
      <c r="B107" s="216">
        <v>43466</v>
      </c>
      <c r="C107" s="174">
        <v>998</v>
      </c>
      <c r="D107" s="311">
        <v>1</v>
      </c>
      <c r="E107" s="70">
        <f t="shared" ref="E107:E118" si="78">C107*D107</f>
        <v>998</v>
      </c>
      <c r="F107" s="59">
        <v>0</v>
      </c>
      <c r="G107" s="70">
        <f t="shared" ref="G107:G118" si="79">E107*F107</f>
        <v>0</v>
      </c>
      <c r="H107" s="68">
        <f t="shared" ref="H107:H130" si="80">E107+G107</f>
        <v>998</v>
      </c>
      <c r="I107" s="131">
        <f t="shared" si="56"/>
        <v>26553</v>
      </c>
      <c r="J107" s="122">
        <f>IF((I107-H$117+(H$117))+K107&gt;H149,H149-K107,(I107-H$117+(H$117)))</f>
        <v>26553</v>
      </c>
      <c r="K107" s="122">
        <f t="shared" ref="K107:K130" si="81">H$148</f>
        <v>5500</v>
      </c>
      <c r="L107" s="122">
        <f t="shared" ref="L107:L118" si="82">J107+K107</f>
        <v>32053</v>
      </c>
      <c r="M107" s="122">
        <f t="shared" ref="M107:M118" si="83">J107*M$9</f>
        <v>25225.35</v>
      </c>
      <c r="N107" s="122">
        <f t="shared" ref="N107:N118" si="84">K107*M$9</f>
        <v>5225</v>
      </c>
      <c r="O107" s="122">
        <f t="shared" ref="O107:O118" si="85">M107+N107</f>
        <v>30450.35</v>
      </c>
      <c r="P107" s="104">
        <f t="shared" ref="P107:P118" si="86">J107*$P$9</f>
        <v>23897.7</v>
      </c>
      <c r="Q107" s="122">
        <f t="shared" ref="Q107:Q118" si="87">K107*P$9</f>
        <v>4950</v>
      </c>
      <c r="R107" s="122">
        <f t="shared" ref="R107:R118" si="88">P107+Q107</f>
        <v>28847.7</v>
      </c>
      <c r="S107" s="122">
        <f>J107*S$9</f>
        <v>21242.400000000001</v>
      </c>
      <c r="T107" s="122">
        <f t="shared" ref="T107:T118" si="89">K107*S$9</f>
        <v>4400</v>
      </c>
      <c r="U107" s="122">
        <f>S107+T107</f>
        <v>25642.400000000001</v>
      </c>
      <c r="V107" s="122">
        <f t="shared" ref="V107:V118" si="90">J107*V$9</f>
        <v>18587.099999999999</v>
      </c>
      <c r="W107" s="122">
        <f t="shared" si="60"/>
        <v>3849.9999999999995</v>
      </c>
      <c r="X107" s="122">
        <f t="shared" ref="X107:X118" si="91">V107+W107</f>
        <v>22437.1</v>
      </c>
      <c r="Y107" s="122">
        <f t="shared" si="54"/>
        <v>15931.8</v>
      </c>
      <c r="Z107" s="122">
        <f t="shared" si="55"/>
        <v>3300</v>
      </c>
      <c r="AA107" s="52">
        <f t="shared" si="46"/>
        <v>19231.8</v>
      </c>
    </row>
    <row r="108" spans="1:27" ht="13.5" customHeight="1">
      <c r="A108" s="118">
        <v>23</v>
      </c>
      <c r="B108" s="217">
        <v>43497</v>
      </c>
      <c r="C108" s="174">
        <v>998</v>
      </c>
      <c r="D108" s="310">
        <v>1</v>
      </c>
      <c r="E108" s="60">
        <f t="shared" si="78"/>
        <v>998</v>
      </c>
      <c r="F108" s="59">
        <v>0</v>
      </c>
      <c r="G108" s="60">
        <f t="shared" si="79"/>
        <v>0</v>
      </c>
      <c r="H108" s="57">
        <f t="shared" si="80"/>
        <v>998</v>
      </c>
      <c r="I108" s="132">
        <f t="shared" si="56"/>
        <v>25555</v>
      </c>
      <c r="J108" s="102">
        <f>IF((I108-H$117+(H$117/12*11))+K108&gt;H149,H149-K108,(I108-H$117+(H$117/12*11)))</f>
        <v>25471.833333333332</v>
      </c>
      <c r="K108" s="102">
        <f t="shared" si="81"/>
        <v>5500</v>
      </c>
      <c r="L108" s="103">
        <f t="shared" si="82"/>
        <v>30971.833333333332</v>
      </c>
      <c r="M108" s="102">
        <f t="shared" si="83"/>
        <v>24198.241666666665</v>
      </c>
      <c r="N108" s="102">
        <f t="shared" si="84"/>
        <v>5225</v>
      </c>
      <c r="O108" s="102">
        <f t="shared" si="85"/>
        <v>29423.241666666665</v>
      </c>
      <c r="P108" s="102">
        <f t="shared" si="86"/>
        <v>22924.649999999998</v>
      </c>
      <c r="Q108" s="102">
        <f t="shared" si="87"/>
        <v>4950</v>
      </c>
      <c r="R108" s="102">
        <f t="shared" si="88"/>
        <v>27874.649999999998</v>
      </c>
      <c r="S108" s="102">
        <f t="shared" ref="S108:S118" si="92">J108*S$9</f>
        <v>20377.466666666667</v>
      </c>
      <c r="T108" s="102">
        <f t="shared" si="89"/>
        <v>4400</v>
      </c>
      <c r="U108" s="102">
        <f t="shared" ref="U108:U118" si="93">S108+T108</f>
        <v>24777.466666666667</v>
      </c>
      <c r="V108" s="102">
        <f t="shared" si="90"/>
        <v>17830.283333333333</v>
      </c>
      <c r="W108" s="102">
        <f t="shared" si="60"/>
        <v>3849.9999999999995</v>
      </c>
      <c r="X108" s="102">
        <f t="shared" si="91"/>
        <v>21680.283333333333</v>
      </c>
      <c r="Y108" s="102">
        <f t="shared" si="54"/>
        <v>15283.099999999999</v>
      </c>
      <c r="Z108" s="102">
        <f t="shared" si="55"/>
        <v>3300</v>
      </c>
      <c r="AA108" s="66">
        <f t="shared" si="46"/>
        <v>18583.099999999999</v>
      </c>
    </row>
    <row r="109" spans="1:27" ht="13.5" customHeight="1">
      <c r="A109" s="118">
        <v>22</v>
      </c>
      <c r="B109" s="216">
        <v>43525</v>
      </c>
      <c r="C109" s="174">
        <v>998</v>
      </c>
      <c r="D109" s="310">
        <v>1</v>
      </c>
      <c r="E109" s="70">
        <f t="shared" si="78"/>
        <v>998</v>
      </c>
      <c r="F109" s="59">
        <v>0</v>
      </c>
      <c r="G109" s="70">
        <f t="shared" si="79"/>
        <v>0</v>
      </c>
      <c r="H109" s="68">
        <f t="shared" si="80"/>
        <v>998</v>
      </c>
      <c r="I109" s="131">
        <f t="shared" si="56"/>
        <v>24557</v>
      </c>
      <c r="J109" s="122">
        <f>IF((I109-H$117+(H$117/12*10))+K109&gt;H149,H149-K109,(I109-H$117+(H$117/12*10)))</f>
        <v>24390.666666666668</v>
      </c>
      <c r="K109" s="122">
        <f t="shared" si="81"/>
        <v>5500</v>
      </c>
      <c r="L109" s="122">
        <f t="shared" si="82"/>
        <v>29890.666666666668</v>
      </c>
      <c r="M109" s="122">
        <f t="shared" si="83"/>
        <v>23171.133333333335</v>
      </c>
      <c r="N109" s="122">
        <f t="shared" si="84"/>
        <v>5225</v>
      </c>
      <c r="O109" s="122">
        <f t="shared" si="85"/>
        <v>28396.133333333335</v>
      </c>
      <c r="P109" s="104">
        <f t="shared" si="86"/>
        <v>21951.600000000002</v>
      </c>
      <c r="Q109" s="122">
        <f t="shared" si="87"/>
        <v>4950</v>
      </c>
      <c r="R109" s="122">
        <f t="shared" si="88"/>
        <v>26901.600000000002</v>
      </c>
      <c r="S109" s="122">
        <f t="shared" si="92"/>
        <v>19512.533333333336</v>
      </c>
      <c r="T109" s="122">
        <f t="shared" si="89"/>
        <v>4400</v>
      </c>
      <c r="U109" s="122">
        <f t="shared" si="93"/>
        <v>23912.533333333336</v>
      </c>
      <c r="V109" s="122">
        <f t="shared" si="90"/>
        <v>17073.466666666667</v>
      </c>
      <c r="W109" s="122">
        <f t="shared" si="60"/>
        <v>3849.9999999999995</v>
      </c>
      <c r="X109" s="122">
        <f t="shared" si="91"/>
        <v>20923.466666666667</v>
      </c>
      <c r="Y109" s="122">
        <f t="shared" si="54"/>
        <v>14634.4</v>
      </c>
      <c r="Z109" s="122">
        <f t="shared" si="55"/>
        <v>3300</v>
      </c>
      <c r="AA109" s="52">
        <f t="shared" si="46"/>
        <v>17934.400000000001</v>
      </c>
    </row>
    <row r="110" spans="1:27" ht="13.5" customHeight="1">
      <c r="A110" s="118">
        <v>21</v>
      </c>
      <c r="B110" s="217">
        <v>43556</v>
      </c>
      <c r="C110" s="174">
        <v>998</v>
      </c>
      <c r="D110" s="310">
        <v>1</v>
      </c>
      <c r="E110" s="60">
        <f t="shared" si="78"/>
        <v>998</v>
      </c>
      <c r="F110" s="59">
        <v>0</v>
      </c>
      <c r="G110" s="60">
        <f t="shared" si="79"/>
        <v>0</v>
      </c>
      <c r="H110" s="57">
        <f t="shared" si="80"/>
        <v>998</v>
      </c>
      <c r="I110" s="132">
        <f t="shared" si="56"/>
        <v>23559</v>
      </c>
      <c r="J110" s="102">
        <f>IF((I110-H$117+(H$117/12*9))+K110&gt;H149,H149-K110,(I110-H$117+(H$117/12*9)))</f>
        <v>23309.5</v>
      </c>
      <c r="K110" s="102">
        <f t="shared" si="81"/>
        <v>5500</v>
      </c>
      <c r="L110" s="103">
        <f t="shared" si="82"/>
        <v>28809.5</v>
      </c>
      <c r="M110" s="102">
        <f t="shared" si="83"/>
        <v>22144.024999999998</v>
      </c>
      <c r="N110" s="102">
        <f t="shared" si="84"/>
        <v>5225</v>
      </c>
      <c r="O110" s="102">
        <f t="shared" si="85"/>
        <v>27369.024999999998</v>
      </c>
      <c r="P110" s="102">
        <f t="shared" si="86"/>
        <v>20978.55</v>
      </c>
      <c r="Q110" s="102">
        <f t="shared" si="87"/>
        <v>4950</v>
      </c>
      <c r="R110" s="102">
        <f t="shared" si="88"/>
        <v>25928.55</v>
      </c>
      <c r="S110" s="102">
        <f t="shared" si="92"/>
        <v>18647.600000000002</v>
      </c>
      <c r="T110" s="102">
        <f t="shared" si="89"/>
        <v>4400</v>
      </c>
      <c r="U110" s="102">
        <f t="shared" si="93"/>
        <v>23047.600000000002</v>
      </c>
      <c r="V110" s="102">
        <f t="shared" si="90"/>
        <v>16316.65</v>
      </c>
      <c r="W110" s="102">
        <f t="shared" si="60"/>
        <v>3849.9999999999995</v>
      </c>
      <c r="X110" s="102">
        <f t="shared" si="91"/>
        <v>20166.649999999998</v>
      </c>
      <c r="Y110" s="102">
        <f t="shared" si="54"/>
        <v>13985.699999999999</v>
      </c>
      <c r="Z110" s="102">
        <f t="shared" si="55"/>
        <v>3300</v>
      </c>
      <c r="AA110" s="66">
        <f t="shared" si="46"/>
        <v>17285.699999999997</v>
      </c>
    </row>
    <row r="111" spans="1:27" ht="13.5" customHeight="1">
      <c r="A111" s="118">
        <v>20</v>
      </c>
      <c r="B111" s="216">
        <v>43586</v>
      </c>
      <c r="C111" s="174">
        <v>998</v>
      </c>
      <c r="D111" s="310">
        <v>1</v>
      </c>
      <c r="E111" s="70">
        <f t="shared" si="78"/>
        <v>998</v>
      </c>
      <c r="F111" s="59">
        <v>0</v>
      </c>
      <c r="G111" s="70">
        <f t="shared" si="79"/>
        <v>0</v>
      </c>
      <c r="H111" s="68">
        <f t="shared" si="80"/>
        <v>998</v>
      </c>
      <c r="I111" s="131">
        <f t="shared" si="56"/>
        <v>22561</v>
      </c>
      <c r="J111" s="122">
        <f>IF((I111-H$117+(H$117/12*8))+K111&gt;H149,H149-K111,(I111-H$117+(H$117/12*8)))</f>
        <v>22228.333333333332</v>
      </c>
      <c r="K111" s="122">
        <f t="shared" si="81"/>
        <v>5500</v>
      </c>
      <c r="L111" s="122">
        <f t="shared" si="82"/>
        <v>27728.333333333332</v>
      </c>
      <c r="M111" s="122">
        <f t="shared" si="83"/>
        <v>21116.916666666664</v>
      </c>
      <c r="N111" s="122">
        <f t="shared" si="84"/>
        <v>5225</v>
      </c>
      <c r="O111" s="122">
        <f t="shared" si="85"/>
        <v>26341.916666666664</v>
      </c>
      <c r="P111" s="104">
        <f t="shared" si="86"/>
        <v>20005.5</v>
      </c>
      <c r="Q111" s="122">
        <f t="shared" si="87"/>
        <v>4950</v>
      </c>
      <c r="R111" s="122">
        <f t="shared" si="88"/>
        <v>24955.5</v>
      </c>
      <c r="S111" s="122">
        <f t="shared" si="92"/>
        <v>17782.666666666668</v>
      </c>
      <c r="T111" s="122">
        <f t="shared" si="89"/>
        <v>4400</v>
      </c>
      <c r="U111" s="122">
        <f t="shared" si="93"/>
        <v>22182.666666666668</v>
      </c>
      <c r="V111" s="122">
        <f t="shared" si="90"/>
        <v>15559.833333333332</v>
      </c>
      <c r="W111" s="122">
        <f t="shared" si="60"/>
        <v>3849.9999999999995</v>
      </c>
      <c r="X111" s="122">
        <f t="shared" si="91"/>
        <v>19409.833333333332</v>
      </c>
      <c r="Y111" s="122">
        <f t="shared" si="54"/>
        <v>13336.999999999998</v>
      </c>
      <c r="Z111" s="122">
        <f t="shared" si="55"/>
        <v>3300</v>
      </c>
      <c r="AA111" s="52">
        <f t="shared" si="46"/>
        <v>16637</v>
      </c>
    </row>
    <row r="112" spans="1:27" ht="13.5" customHeight="1">
      <c r="A112" s="118">
        <v>19</v>
      </c>
      <c r="B112" s="217">
        <v>43617</v>
      </c>
      <c r="C112" s="174">
        <v>998</v>
      </c>
      <c r="D112" s="310">
        <v>1</v>
      </c>
      <c r="E112" s="60">
        <f t="shared" si="78"/>
        <v>998</v>
      </c>
      <c r="F112" s="59">
        <v>0</v>
      </c>
      <c r="G112" s="60">
        <f t="shared" si="79"/>
        <v>0</v>
      </c>
      <c r="H112" s="57">
        <f t="shared" si="80"/>
        <v>998</v>
      </c>
      <c r="I112" s="132">
        <f t="shared" si="56"/>
        <v>21563</v>
      </c>
      <c r="J112" s="102">
        <f>IF((I112-H$117+(H$117/12*7))+K112&gt;H149,H149-K112,(I112-H$117+(H$117/12*7)))</f>
        <v>21147.166666666668</v>
      </c>
      <c r="K112" s="102">
        <f t="shared" si="81"/>
        <v>5500</v>
      </c>
      <c r="L112" s="103">
        <f t="shared" si="82"/>
        <v>26647.166666666668</v>
      </c>
      <c r="M112" s="102">
        <f t="shared" si="83"/>
        <v>20089.808333333334</v>
      </c>
      <c r="N112" s="102">
        <f t="shared" si="84"/>
        <v>5225</v>
      </c>
      <c r="O112" s="102">
        <f t="shared" si="85"/>
        <v>25314.808333333334</v>
      </c>
      <c r="P112" s="102">
        <f t="shared" si="86"/>
        <v>19032.45</v>
      </c>
      <c r="Q112" s="102">
        <f t="shared" si="87"/>
        <v>4950</v>
      </c>
      <c r="R112" s="102">
        <f t="shared" si="88"/>
        <v>23982.45</v>
      </c>
      <c r="S112" s="102">
        <f t="shared" si="92"/>
        <v>16917.733333333334</v>
      </c>
      <c r="T112" s="102">
        <f t="shared" si="89"/>
        <v>4400</v>
      </c>
      <c r="U112" s="102">
        <f t="shared" si="93"/>
        <v>21317.733333333334</v>
      </c>
      <c r="V112" s="102">
        <f t="shared" si="90"/>
        <v>14803.016666666666</v>
      </c>
      <c r="W112" s="102">
        <f t="shared" si="60"/>
        <v>3849.9999999999995</v>
      </c>
      <c r="X112" s="102">
        <f t="shared" si="91"/>
        <v>18653.016666666666</v>
      </c>
      <c r="Y112" s="102">
        <f t="shared" si="54"/>
        <v>12688.300000000001</v>
      </c>
      <c r="Z112" s="102">
        <f t="shared" si="55"/>
        <v>3300</v>
      </c>
      <c r="AA112" s="66">
        <f t="shared" si="46"/>
        <v>15988.300000000001</v>
      </c>
    </row>
    <row r="113" spans="1:27" ht="13.5" customHeight="1">
      <c r="A113" s="118">
        <v>18</v>
      </c>
      <c r="B113" s="216">
        <v>43647</v>
      </c>
      <c r="C113" s="174">
        <v>998</v>
      </c>
      <c r="D113" s="310">
        <v>1</v>
      </c>
      <c r="E113" s="70">
        <f t="shared" si="78"/>
        <v>998</v>
      </c>
      <c r="F113" s="59">
        <v>0</v>
      </c>
      <c r="G113" s="70">
        <f t="shared" si="79"/>
        <v>0</v>
      </c>
      <c r="H113" s="68">
        <f t="shared" si="80"/>
        <v>998</v>
      </c>
      <c r="I113" s="131">
        <f t="shared" si="56"/>
        <v>20565</v>
      </c>
      <c r="J113" s="122">
        <f>IF((I113-H$117+(H$117/12*6))+K113&gt;H149,H149-K113,(I113-H$117+(H$117/12*6)))</f>
        <v>20066</v>
      </c>
      <c r="K113" s="122">
        <f t="shared" si="81"/>
        <v>5500</v>
      </c>
      <c r="L113" s="122">
        <f t="shared" si="82"/>
        <v>25566</v>
      </c>
      <c r="M113" s="122">
        <f t="shared" si="83"/>
        <v>19062.7</v>
      </c>
      <c r="N113" s="122">
        <f t="shared" si="84"/>
        <v>5225</v>
      </c>
      <c r="O113" s="122">
        <f t="shared" si="85"/>
        <v>24287.7</v>
      </c>
      <c r="P113" s="104">
        <f t="shared" si="86"/>
        <v>18059.400000000001</v>
      </c>
      <c r="Q113" s="122">
        <f t="shared" si="87"/>
        <v>4950</v>
      </c>
      <c r="R113" s="122">
        <f t="shared" si="88"/>
        <v>23009.4</v>
      </c>
      <c r="S113" s="122">
        <f t="shared" si="92"/>
        <v>16052.800000000001</v>
      </c>
      <c r="T113" s="122">
        <f t="shared" si="89"/>
        <v>4400</v>
      </c>
      <c r="U113" s="122">
        <f t="shared" si="93"/>
        <v>20452.800000000003</v>
      </c>
      <c r="V113" s="122">
        <f t="shared" si="90"/>
        <v>14046.199999999999</v>
      </c>
      <c r="W113" s="122">
        <f t="shared" si="60"/>
        <v>3849.9999999999995</v>
      </c>
      <c r="X113" s="122">
        <f t="shared" si="91"/>
        <v>17896.199999999997</v>
      </c>
      <c r="Y113" s="122">
        <f t="shared" si="54"/>
        <v>12039.6</v>
      </c>
      <c r="Z113" s="122">
        <f t="shared" si="55"/>
        <v>3300</v>
      </c>
      <c r="AA113" s="52">
        <f t="shared" si="46"/>
        <v>15339.6</v>
      </c>
    </row>
    <row r="114" spans="1:27" ht="13.5" customHeight="1">
      <c r="A114" s="118">
        <v>17</v>
      </c>
      <c r="B114" s="217">
        <v>43678</v>
      </c>
      <c r="C114" s="174">
        <v>998</v>
      </c>
      <c r="D114" s="310">
        <v>1</v>
      </c>
      <c r="E114" s="60">
        <f t="shared" si="78"/>
        <v>998</v>
      </c>
      <c r="F114" s="59">
        <v>0</v>
      </c>
      <c r="G114" s="60">
        <f t="shared" si="79"/>
        <v>0</v>
      </c>
      <c r="H114" s="57">
        <f t="shared" si="80"/>
        <v>998</v>
      </c>
      <c r="I114" s="132">
        <f t="shared" si="56"/>
        <v>19567</v>
      </c>
      <c r="J114" s="102">
        <f>IF((I114-H$117+(H$117/12*5))+K114&gt;H149,H149-K114,(I114-H$117+(H$117/12*5)))</f>
        <v>18984.833333333332</v>
      </c>
      <c r="K114" s="102">
        <f t="shared" si="81"/>
        <v>5500</v>
      </c>
      <c r="L114" s="103">
        <f t="shared" si="82"/>
        <v>24484.833333333332</v>
      </c>
      <c r="M114" s="102">
        <f t="shared" si="83"/>
        <v>18035.591666666664</v>
      </c>
      <c r="N114" s="102">
        <f t="shared" si="84"/>
        <v>5225</v>
      </c>
      <c r="O114" s="102">
        <f t="shared" si="85"/>
        <v>23260.591666666664</v>
      </c>
      <c r="P114" s="102">
        <f t="shared" si="86"/>
        <v>17086.349999999999</v>
      </c>
      <c r="Q114" s="102">
        <f t="shared" si="87"/>
        <v>4950</v>
      </c>
      <c r="R114" s="102">
        <f t="shared" si="88"/>
        <v>22036.35</v>
      </c>
      <c r="S114" s="102">
        <f t="shared" si="92"/>
        <v>15187.866666666667</v>
      </c>
      <c r="T114" s="102">
        <f t="shared" si="89"/>
        <v>4400</v>
      </c>
      <c r="U114" s="102">
        <f t="shared" si="93"/>
        <v>19587.866666666669</v>
      </c>
      <c r="V114" s="102">
        <f t="shared" si="90"/>
        <v>13289.383333333331</v>
      </c>
      <c r="W114" s="102">
        <f t="shared" si="60"/>
        <v>3849.9999999999995</v>
      </c>
      <c r="X114" s="102">
        <f t="shared" si="91"/>
        <v>17139.383333333331</v>
      </c>
      <c r="Y114" s="102">
        <f t="shared" si="54"/>
        <v>11390.9</v>
      </c>
      <c r="Z114" s="102">
        <f t="shared" si="55"/>
        <v>3300</v>
      </c>
      <c r="AA114" s="66">
        <f t="shared" si="46"/>
        <v>14690.9</v>
      </c>
    </row>
    <row r="115" spans="1:27" ht="13.5" customHeight="1">
      <c r="A115" s="118">
        <v>16</v>
      </c>
      <c r="B115" s="216">
        <v>43709</v>
      </c>
      <c r="C115" s="174">
        <v>998</v>
      </c>
      <c r="D115" s="310">
        <v>1</v>
      </c>
      <c r="E115" s="70">
        <f t="shared" si="78"/>
        <v>998</v>
      </c>
      <c r="F115" s="59">
        <v>0</v>
      </c>
      <c r="G115" s="70">
        <f t="shared" si="79"/>
        <v>0</v>
      </c>
      <c r="H115" s="68">
        <f t="shared" si="80"/>
        <v>998</v>
      </c>
      <c r="I115" s="131">
        <f t="shared" si="56"/>
        <v>18569</v>
      </c>
      <c r="J115" s="122">
        <f>IF((I115-H$117+(H$117/12*4))+K115&gt;H149,H149-K115,(I115-H$117+(H$117/12*4)))</f>
        <v>17903.666666666668</v>
      </c>
      <c r="K115" s="122">
        <f t="shared" si="81"/>
        <v>5500</v>
      </c>
      <c r="L115" s="122">
        <f t="shared" si="82"/>
        <v>23403.666666666668</v>
      </c>
      <c r="M115" s="122">
        <f t="shared" si="83"/>
        <v>17008.483333333334</v>
      </c>
      <c r="N115" s="122">
        <f t="shared" si="84"/>
        <v>5225</v>
      </c>
      <c r="O115" s="122">
        <f t="shared" si="85"/>
        <v>22233.483333333334</v>
      </c>
      <c r="P115" s="104">
        <f t="shared" si="86"/>
        <v>16113.300000000001</v>
      </c>
      <c r="Q115" s="122">
        <f t="shared" si="87"/>
        <v>4950</v>
      </c>
      <c r="R115" s="122">
        <f t="shared" si="88"/>
        <v>21063.300000000003</v>
      </c>
      <c r="S115" s="122">
        <f t="shared" si="92"/>
        <v>14322.933333333334</v>
      </c>
      <c r="T115" s="122">
        <f t="shared" si="89"/>
        <v>4400</v>
      </c>
      <c r="U115" s="122">
        <f t="shared" si="93"/>
        <v>18722.933333333334</v>
      </c>
      <c r="V115" s="122">
        <f t="shared" si="90"/>
        <v>12532.566666666668</v>
      </c>
      <c r="W115" s="122">
        <f t="shared" si="60"/>
        <v>3849.9999999999995</v>
      </c>
      <c r="X115" s="122">
        <f t="shared" si="91"/>
        <v>16382.566666666668</v>
      </c>
      <c r="Y115" s="122">
        <f t="shared" si="54"/>
        <v>10742.2</v>
      </c>
      <c r="Z115" s="122">
        <f t="shared" si="55"/>
        <v>3300</v>
      </c>
      <c r="AA115" s="52">
        <f t="shared" si="46"/>
        <v>14042.2</v>
      </c>
    </row>
    <row r="116" spans="1:27" ht="13.5" customHeight="1">
      <c r="A116" s="118">
        <v>15</v>
      </c>
      <c r="B116" s="216">
        <v>43739</v>
      </c>
      <c r="C116" s="174">
        <v>998</v>
      </c>
      <c r="D116" s="310">
        <v>1</v>
      </c>
      <c r="E116" s="60">
        <f t="shared" si="78"/>
        <v>998</v>
      </c>
      <c r="F116" s="59">
        <v>0</v>
      </c>
      <c r="G116" s="60">
        <f t="shared" si="79"/>
        <v>0</v>
      </c>
      <c r="H116" s="57">
        <f t="shared" si="80"/>
        <v>998</v>
      </c>
      <c r="I116" s="132">
        <f t="shared" si="56"/>
        <v>17571</v>
      </c>
      <c r="J116" s="102">
        <f>IF((I116-H$117+(H$117/12*3))+K116&gt;H149,H149-K116,(I116-H$117+(H$117/12*3)))</f>
        <v>16822.5</v>
      </c>
      <c r="K116" s="102">
        <f t="shared" si="81"/>
        <v>5500</v>
      </c>
      <c r="L116" s="103">
        <f t="shared" si="82"/>
        <v>22322.5</v>
      </c>
      <c r="M116" s="102">
        <f t="shared" si="83"/>
        <v>15981.375</v>
      </c>
      <c r="N116" s="102">
        <f t="shared" si="84"/>
        <v>5225</v>
      </c>
      <c r="O116" s="102">
        <f t="shared" si="85"/>
        <v>21206.375</v>
      </c>
      <c r="P116" s="102">
        <f t="shared" si="86"/>
        <v>15140.25</v>
      </c>
      <c r="Q116" s="102">
        <f t="shared" si="87"/>
        <v>4950</v>
      </c>
      <c r="R116" s="102">
        <f t="shared" si="88"/>
        <v>20090.25</v>
      </c>
      <c r="S116" s="102">
        <f t="shared" si="92"/>
        <v>13458</v>
      </c>
      <c r="T116" s="102">
        <f t="shared" si="89"/>
        <v>4400</v>
      </c>
      <c r="U116" s="102">
        <f t="shared" si="93"/>
        <v>17858</v>
      </c>
      <c r="V116" s="102">
        <f t="shared" si="90"/>
        <v>11775.75</v>
      </c>
      <c r="W116" s="102">
        <f t="shared" si="60"/>
        <v>3849.9999999999995</v>
      </c>
      <c r="X116" s="102">
        <f t="shared" si="91"/>
        <v>15625.75</v>
      </c>
      <c r="Y116" s="102">
        <f t="shared" si="54"/>
        <v>10093.5</v>
      </c>
      <c r="Z116" s="102">
        <f t="shared" si="55"/>
        <v>3300</v>
      </c>
      <c r="AA116" s="66">
        <f t="shared" si="46"/>
        <v>13393.5</v>
      </c>
    </row>
    <row r="117" spans="1:27" ht="13.5" customHeight="1">
      <c r="A117" s="118">
        <v>14</v>
      </c>
      <c r="B117" s="217">
        <v>43770</v>
      </c>
      <c r="C117" s="174">
        <v>998</v>
      </c>
      <c r="D117" s="312">
        <v>1</v>
      </c>
      <c r="E117" s="175">
        <f t="shared" si="78"/>
        <v>998</v>
      </c>
      <c r="F117" s="176">
        <v>0</v>
      </c>
      <c r="G117" s="175">
        <f t="shared" si="79"/>
        <v>0</v>
      </c>
      <c r="H117" s="177">
        <f t="shared" si="80"/>
        <v>998</v>
      </c>
      <c r="I117" s="178">
        <f t="shared" si="56"/>
        <v>16573</v>
      </c>
      <c r="J117" s="179">
        <f>IF((I117-H$117+(H$117/12*2))+K117&gt;H149,H149-K117,(I117-H$117+(H$117/12*2)))</f>
        <v>15741.333333333334</v>
      </c>
      <c r="K117" s="179">
        <f t="shared" si="81"/>
        <v>5500</v>
      </c>
      <c r="L117" s="179">
        <f t="shared" si="82"/>
        <v>21241.333333333336</v>
      </c>
      <c r="M117" s="179">
        <f t="shared" si="83"/>
        <v>14954.266666666666</v>
      </c>
      <c r="N117" s="179">
        <f t="shared" si="84"/>
        <v>5225</v>
      </c>
      <c r="O117" s="179">
        <f t="shared" si="85"/>
        <v>20179.266666666666</v>
      </c>
      <c r="P117" s="180">
        <f t="shared" si="86"/>
        <v>14167.2</v>
      </c>
      <c r="Q117" s="179">
        <f t="shared" si="87"/>
        <v>4950</v>
      </c>
      <c r="R117" s="179">
        <f t="shared" si="88"/>
        <v>19117.2</v>
      </c>
      <c r="S117" s="179">
        <f t="shared" si="92"/>
        <v>12593.066666666668</v>
      </c>
      <c r="T117" s="179">
        <f t="shared" si="89"/>
        <v>4400</v>
      </c>
      <c r="U117" s="179">
        <f t="shared" si="93"/>
        <v>16993.066666666666</v>
      </c>
      <c r="V117" s="179">
        <f t="shared" si="90"/>
        <v>11018.933333333332</v>
      </c>
      <c r="W117" s="179">
        <f t="shared" si="60"/>
        <v>3849.9999999999995</v>
      </c>
      <c r="X117" s="179">
        <f t="shared" si="91"/>
        <v>14868.933333333332</v>
      </c>
      <c r="Y117" s="179">
        <f t="shared" si="54"/>
        <v>9444.7999999999993</v>
      </c>
      <c r="Z117" s="179">
        <f t="shared" si="55"/>
        <v>3300</v>
      </c>
      <c r="AA117" s="181">
        <f t="shared" si="46"/>
        <v>12744.8</v>
      </c>
    </row>
    <row r="118" spans="1:27" ht="13.5" customHeight="1">
      <c r="A118" s="118">
        <v>13</v>
      </c>
      <c r="B118" s="216">
        <v>43800</v>
      </c>
      <c r="C118" s="57">
        <v>1996</v>
      </c>
      <c r="D118" s="310">
        <v>1</v>
      </c>
      <c r="E118" s="60">
        <f t="shared" si="78"/>
        <v>1996</v>
      </c>
      <c r="F118" s="59">
        <v>0</v>
      </c>
      <c r="G118" s="60">
        <f t="shared" si="79"/>
        <v>0</v>
      </c>
      <c r="H118" s="57">
        <f t="shared" si="80"/>
        <v>1996</v>
      </c>
      <c r="I118" s="132">
        <f t="shared" ref="I118:I119" si="94">I117-H117</f>
        <v>15575</v>
      </c>
      <c r="J118" s="102">
        <f>IF((I118-H$117+(H$117/12*1))+K118&gt;H149,H149-K118,(I118-H$117+(H$117/12*1)))</f>
        <v>14660.166666666666</v>
      </c>
      <c r="K118" s="102">
        <f t="shared" si="81"/>
        <v>5500</v>
      </c>
      <c r="L118" s="103">
        <f t="shared" si="82"/>
        <v>20160.166666666664</v>
      </c>
      <c r="M118" s="102">
        <f t="shared" si="83"/>
        <v>13927.158333333333</v>
      </c>
      <c r="N118" s="102">
        <f t="shared" si="84"/>
        <v>5225</v>
      </c>
      <c r="O118" s="102">
        <f t="shared" si="85"/>
        <v>19152.158333333333</v>
      </c>
      <c r="P118" s="102">
        <f t="shared" si="86"/>
        <v>13194.15</v>
      </c>
      <c r="Q118" s="102">
        <f t="shared" si="87"/>
        <v>4950</v>
      </c>
      <c r="R118" s="102">
        <f t="shared" si="88"/>
        <v>18144.150000000001</v>
      </c>
      <c r="S118" s="102">
        <f t="shared" si="92"/>
        <v>11728.133333333333</v>
      </c>
      <c r="T118" s="102">
        <f t="shared" si="89"/>
        <v>4400</v>
      </c>
      <c r="U118" s="102">
        <f t="shared" si="93"/>
        <v>16128.133333333333</v>
      </c>
      <c r="V118" s="102">
        <f t="shared" si="90"/>
        <v>10262.116666666665</v>
      </c>
      <c r="W118" s="102">
        <f t="shared" si="60"/>
        <v>3849.9999999999995</v>
      </c>
      <c r="X118" s="102">
        <f t="shared" si="91"/>
        <v>14112.116666666665</v>
      </c>
      <c r="Y118" s="102">
        <f t="shared" si="54"/>
        <v>8796.0999999999985</v>
      </c>
      <c r="Z118" s="102">
        <f t="shared" si="55"/>
        <v>3300</v>
      </c>
      <c r="AA118" s="66">
        <f t="shared" si="46"/>
        <v>12096.099999999999</v>
      </c>
    </row>
    <row r="119" spans="1:27" ht="13.5" customHeight="1">
      <c r="A119" s="118">
        <v>12</v>
      </c>
      <c r="B119" s="217">
        <v>43831</v>
      </c>
      <c r="C119" s="174">
        <v>1039</v>
      </c>
      <c r="D119" s="312">
        <v>1</v>
      </c>
      <c r="E119" s="175">
        <f t="shared" ref="E119:E130" si="95">C119*D119</f>
        <v>1039</v>
      </c>
      <c r="F119" s="176">
        <v>0</v>
      </c>
      <c r="G119" s="175">
        <f t="shared" ref="G119:G130" si="96">E119*F119</f>
        <v>0</v>
      </c>
      <c r="H119" s="177">
        <f t="shared" si="80"/>
        <v>1039</v>
      </c>
      <c r="I119" s="178">
        <f t="shared" si="94"/>
        <v>13579</v>
      </c>
      <c r="J119" s="104">
        <f>IF((I119-H$129+(H$129/12*12))+K119&gt;H$149,H$149-K119,(I119-H$129+(H$129/12*12)))</f>
        <v>13579</v>
      </c>
      <c r="K119" s="179">
        <f t="shared" si="81"/>
        <v>5500</v>
      </c>
      <c r="L119" s="179">
        <f t="shared" ref="L119:L130" si="97">J119+K119</f>
        <v>19079</v>
      </c>
      <c r="M119" s="179">
        <f t="shared" ref="M119:M130" si="98">J119*M$9</f>
        <v>12900.05</v>
      </c>
      <c r="N119" s="179">
        <f t="shared" ref="N119:N130" si="99">K119*M$9</f>
        <v>5225</v>
      </c>
      <c r="O119" s="179">
        <f t="shared" ref="O119:O130" si="100">M119+N119</f>
        <v>18125.05</v>
      </c>
      <c r="P119" s="180">
        <f t="shared" ref="P119:P130" si="101">J119*$P$9</f>
        <v>12221.1</v>
      </c>
      <c r="Q119" s="179">
        <f t="shared" ref="Q119:Q130" si="102">K119*P$9</f>
        <v>4950</v>
      </c>
      <c r="R119" s="179">
        <f t="shared" ref="R119:R130" si="103">P119+Q119</f>
        <v>17171.099999999999</v>
      </c>
      <c r="S119" s="179">
        <f t="shared" ref="S119:S130" si="104">J119*S$9</f>
        <v>10863.2</v>
      </c>
      <c r="T119" s="179">
        <f t="shared" ref="T119:T130" si="105">K119*S$9</f>
        <v>4400</v>
      </c>
      <c r="U119" s="179">
        <f t="shared" ref="U119:U130" si="106">S119+T119</f>
        <v>15263.2</v>
      </c>
      <c r="V119" s="179">
        <f t="shared" ref="V119:V130" si="107">J119*V$9</f>
        <v>9505.2999999999993</v>
      </c>
      <c r="W119" s="179">
        <f t="shared" ref="W119:W130" si="108">K119*V$9</f>
        <v>3849.9999999999995</v>
      </c>
      <c r="X119" s="179">
        <f t="shared" ref="X119:X130" si="109">V119+W119</f>
        <v>13355.3</v>
      </c>
      <c r="Y119" s="179">
        <f t="shared" ref="Y119:Y130" si="110">J119*Y$9</f>
        <v>8147.4</v>
      </c>
      <c r="Z119" s="179">
        <f t="shared" ref="Z119:Z130" si="111">K119*Y$9</f>
        <v>3300</v>
      </c>
      <c r="AA119" s="181">
        <f t="shared" ref="AA119:AA130" si="112">Y119+Z119</f>
        <v>11447.4</v>
      </c>
    </row>
    <row r="120" spans="1:27" ht="13.5" customHeight="1">
      <c r="A120" s="118">
        <v>11</v>
      </c>
      <c r="B120" s="216">
        <v>43862</v>
      </c>
      <c r="C120" s="174">
        <v>1045</v>
      </c>
      <c r="D120" s="310">
        <v>1</v>
      </c>
      <c r="E120" s="60">
        <f t="shared" si="95"/>
        <v>1045</v>
      </c>
      <c r="F120" s="59">
        <v>0</v>
      </c>
      <c r="G120" s="60">
        <f t="shared" si="96"/>
        <v>0</v>
      </c>
      <c r="H120" s="57">
        <f t="shared" si="80"/>
        <v>1045</v>
      </c>
      <c r="I120" s="132">
        <f t="shared" ref="I120:I130" si="113">I119-H119</f>
        <v>12540</v>
      </c>
      <c r="J120" s="102">
        <f>IF((I120-H$129+(H$129/12*11))+K120&gt;H$149,H$149-K120,(I120-H$129+(H$129/12*11)))</f>
        <v>12452.916666666666</v>
      </c>
      <c r="K120" s="102">
        <f t="shared" si="81"/>
        <v>5500</v>
      </c>
      <c r="L120" s="103">
        <f t="shared" si="97"/>
        <v>17952.916666666664</v>
      </c>
      <c r="M120" s="102">
        <f t="shared" si="98"/>
        <v>11830.270833333332</v>
      </c>
      <c r="N120" s="102">
        <f t="shared" si="99"/>
        <v>5225</v>
      </c>
      <c r="O120" s="102">
        <f t="shared" si="100"/>
        <v>17055.270833333332</v>
      </c>
      <c r="P120" s="102">
        <f t="shared" si="101"/>
        <v>11207.625</v>
      </c>
      <c r="Q120" s="102">
        <f t="shared" si="102"/>
        <v>4950</v>
      </c>
      <c r="R120" s="102">
        <f t="shared" si="103"/>
        <v>16157.625</v>
      </c>
      <c r="S120" s="102">
        <f t="shared" si="104"/>
        <v>9962.3333333333339</v>
      </c>
      <c r="T120" s="102">
        <f t="shared" si="105"/>
        <v>4400</v>
      </c>
      <c r="U120" s="102">
        <f t="shared" si="106"/>
        <v>14362.333333333334</v>
      </c>
      <c r="V120" s="102">
        <f t="shared" si="107"/>
        <v>8717.0416666666661</v>
      </c>
      <c r="W120" s="102">
        <f t="shared" si="108"/>
        <v>3849.9999999999995</v>
      </c>
      <c r="X120" s="102">
        <f t="shared" si="109"/>
        <v>12567.041666666666</v>
      </c>
      <c r="Y120" s="102">
        <f t="shared" si="110"/>
        <v>7471.7499999999991</v>
      </c>
      <c r="Z120" s="102">
        <f t="shared" si="111"/>
        <v>3300</v>
      </c>
      <c r="AA120" s="66">
        <f t="shared" si="112"/>
        <v>10771.75</v>
      </c>
    </row>
    <row r="121" spans="1:27" ht="13.5" customHeight="1">
      <c r="A121" s="118">
        <v>10</v>
      </c>
      <c r="B121" s="217">
        <v>43891</v>
      </c>
      <c r="C121" s="174">
        <v>1045</v>
      </c>
      <c r="D121" s="312">
        <v>1</v>
      </c>
      <c r="E121" s="175">
        <f t="shared" si="95"/>
        <v>1045</v>
      </c>
      <c r="F121" s="176">
        <v>0</v>
      </c>
      <c r="G121" s="175">
        <f t="shared" si="96"/>
        <v>0</v>
      </c>
      <c r="H121" s="177">
        <f t="shared" si="80"/>
        <v>1045</v>
      </c>
      <c r="I121" s="178">
        <f t="shared" si="113"/>
        <v>11495</v>
      </c>
      <c r="J121" s="104">
        <f>IF((I121-H$129+(H$129/12*10))+K121&gt;H$149,H$149-K121,(I121-H$129+(H$129/12*10)))</f>
        <v>11320.833333333334</v>
      </c>
      <c r="K121" s="179">
        <f t="shared" si="81"/>
        <v>5500</v>
      </c>
      <c r="L121" s="179">
        <f t="shared" si="97"/>
        <v>16820.833333333336</v>
      </c>
      <c r="M121" s="179">
        <f t="shared" si="98"/>
        <v>10754.791666666666</v>
      </c>
      <c r="N121" s="179">
        <f t="shared" si="99"/>
        <v>5225</v>
      </c>
      <c r="O121" s="179">
        <f t="shared" si="100"/>
        <v>15979.791666666666</v>
      </c>
      <c r="P121" s="180">
        <f t="shared" si="101"/>
        <v>10188.75</v>
      </c>
      <c r="Q121" s="179">
        <f t="shared" si="102"/>
        <v>4950</v>
      </c>
      <c r="R121" s="179">
        <f t="shared" si="103"/>
        <v>15138.75</v>
      </c>
      <c r="S121" s="179">
        <f t="shared" si="104"/>
        <v>9056.6666666666679</v>
      </c>
      <c r="T121" s="179">
        <f t="shared" si="105"/>
        <v>4400</v>
      </c>
      <c r="U121" s="179">
        <f t="shared" si="106"/>
        <v>13456.666666666668</v>
      </c>
      <c r="V121" s="179">
        <f t="shared" si="107"/>
        <v>7924.583333333333</v>
      </c>
      <c r="W121" s="179">
        <f t="shared" si="108"/>
        <v>3849.9999999999995</v>
      </c>
      <c r="X121" s="179">
        <f t="shared" si="109"/>
        <v>11774.583333333332</v>
      </c>
      <c r="Y121" s="179">
        <f t="shared" si="110"/>
        <v>6792.5</v>
      </c>
      <c r="Z121" s="179">
        <f t="shared" si="111"/>
        <v>3300</v>
      </c>
      <c r="AA121" s="181">
        <f t="shared" si="112"/>
        <v>10092.5</v>
      </c>
    </row>
    <row r="122" spans="1:27" ht="13.5" customHeight="1">
      <c r="A122" s="118">
        <v>9</v>
      </c>
      <c r="B122" s="216">
        <v>43922</v>
      </c>
      <c r="C122" s="174">
        <v>1045</v>
      </c>
      <c r="D122" s="310">
        <v>1</v>
      </c>
      <c r="E122" s="60">
        <f t="shared" si="95"/>
        <v>1045</v>
      </c>
      <c r="F122" s="59">
        <v>0</v>
      </c>
      <c r="G122" s="60">
        <f t="shared" si="96"/>
        <v>0</v>
      </c>
      <c r="H122" s="57">
        <f t="shared" si="80"/>
        <v>1045</v>
      </c>
      <c r="I122" s="132">
        <f t="shared" si="113"/>
        <v>10450</v>
      </c>
      <c r="J122" s="102">
        <f>IF((I122-H$129+(H$129/12*9))+K122&gt;H$149,H$149-K122,(I122-H$129+(H$129/12*9)))</f>
        <v>10188.75</v>
      </c>
      <c r="K122" s="102">
        <f t="shared" si="81"/>
        <v>5500</v>
      </c>
      <c r="L122" s="103">
        <f t="shared" si="97"/>
        <v>15688.75</v>
      </c>
      <c r="M122" s="102">
        <f t="shared" si="98"/>
        <v>9679.3125</v>
      </c>
      <c r="N122" s="102">
        <f t="shared" si="99"/>
        <v>5225</v>
      </c>
      <c r="O122" s="102">
        <f t="shared" si="100"/>
        <v>14904.3125</v>
      </c>
      <c r="P122" s="102">
        <f t="shared" si="101"/>
        <v>9169.875</v>
      </c>
      <c r="Q122" s="102">
        <f t="shared" si="102"/>
        <v>4950</v>
      </c>
      <c r="R122" s="102">
        <f t="shared" si="103"/>
        <v>14119.875</v>
      </c>
      <c r="S122" s="102">
        <f t="shared" si="104"/>
        <v>8151</v>
      </c>
      <c r="T122" s="102">
        <f t="shared" si="105"/>
        <v>4400</v>
      </c>
      <c r="U122" s="102">
        <f t="shared" si="106"/>
        <v>12551</v>
      </c>
      <c r="V122" s="102">
        <f t="shared" si="107"/>
        <v>7132.125</v>
      </c>
      <c r="W122" s="102">
        <f t="shared" si="108"/>
        <v>3849.9999999999995</v>
      </c>
      <c r="X122" s="102">
        <f t="shared" si="109"/>
        <v>10982.125</v>
      </c>
      <c r="Y122" s="102">
        <f t="shared" si="110"/>
        <v>6113.25</v>
      </c>
      <c r="Z122" s="102">
        <f t="shared" si="111"/>
        <v>3300</v>
      </c>
      <c r="AA122" s="66">
        <f t="shared" si="112"/>
        <v>9413.25</v>
      </c>
    </row>
    <row r="123" spans="1:27" ht="13.5" customHeight="1">
      <c r="A123" s="118">
        <v>8</v>
      </c>
      <c r="B123" s="217">
        <v>43952</v>
      </c>
      <c r="C123" s="174">
        <v>1045</v>
      </c>
      <c r="D123" s="312">
        <v>1</v>
      </c>
      <c r="E123" s="175">
        <f t="shared" si="95"/>
        <v>1045</v>
      </c>
      <c r="F123" s="176">
        <v>0</v>
      </c>
      <c r="G123" s="175">
        <f t="shared" si="96"/>
        <v>0</v>
      </c>
      <c r="H123" s="177">
        <f t="shared" si="80"/>
        <v>1045</v>
      </c>
      <c r="I123" s="178">
        <f t="shared" si="113"/>
        <v>9405</v>
      </c>
      <c r="J123" s="104">
        <f>IF((I123-H$129+(H$129/12*8))+K123&gt;H$149,H$149-K123,(I123-H$129+(H$129/12*8)))</f>
        <v>9056.6666666666661</v>
      </c>
      <c r="K123" s="179">
        <f t="shared" si="81"/>
        <v>5500</v>
      </c>
      <c r="L123" s="179">
        <f t="shared" si="97"/>
        <v>14556.666666666666</v>
      </c>
      <c r="M123" s="179">
        <f t="shared" si="98"/>
        <v>8603.8333333333321</v>
      </c>
      <c r="N123" s="179">
        <f t="shared" si="99"/>
        <v>5225</v>
      </c>
      <c r="O123" s="179">
        <f t="shared" si="100"/>
        <v>13828.833333333332</v>
      </c>
      <c r="P123" s="180">
        <f t="shared" si="101"/>
        <v>8151</v>
      </c>
      <c r="Q123" s="179">
        <f t="shared" si="102"/>
        <v>4950</v>
      </c>
      <c r="R123" s="179">
        <f t="shared" si="103"/>
        <v>13101</v>
      </c>
      <c r="S123" s="179">
        <f t="shared" si="104"/>
        <v>7245.333333333333</v>
      </c>
      <c r="T123" s="179">
        <f t="shared" si="105"/>
        <v>4400</v>
      </c>
      <c r="U123" s="179">
        <f t="shared" si="106"/>
        <v>11645.333333333332</v>
      </c>
      <c r="V123" s="179">
        <f t="shared" si="107"/>
        <v>6339.6666666666661</v>
      </c>
      <c r="W123" s="179">
        <f t="shared" si="108"/>
        <v>3849.9999999999995</v>
      </c>
      <c r="X123" s="179">
        <f t="shared" si="109"/>
        <v>10189.666666666666</v>
      </c>
      <c r="Y123" s="179">
        <f t="shared" si="110"/>
        <v>5433.9999999999991</v>
      </c>
      <c r="Z123" s="179">
        <f t="shared" si="111"/>
        <v>3300</v>
      </c>
      <c r="AA123" s="181">
        <f t="shared" si="112"/>
        <v>8734</v>
      </c>
    </row>
    <row r="124" spans="1:27" ht="13.5" customHeight="1">
      <c r="A124" s="118">
        <v>7</v>
      </c>
      <c r="B124" s="216">
        <v>43983</v>
      </c>
      <c r="C124" s="174">
        <v>1045</v>
      </c>
      <c r="D124" s="310">
        <v>1</v>
      </c>
      <c r="E124" s="60">
        <f t="shared" si="95"/>
        <v>1045</v>
      </c>
      <c r="F124" s="59">
        <v>0</v>
      </c>
      <c r="G124" s="60">
        <f t="shared" si="96"/>
        <v>0</v>
      </c>
      <c r="H124" s="57">
        <f t="shared" si="80"/>
        <v>1045</v>
      </c>
      <c r="I124" s="132">
        <f t="shared" si="113"/>
        <v>8360</v>
      </c>
      <c r="J124" s="102">
        <f>IF((I124-H$129+(H$129/12*7))+K124&gt;H$149,H$149-K124,(I124-H$129+(H$129/12*7)))</f>
        <v>7924.583333333333</v>
      </c>
      <c r="K124" s="102">
        <f t="shared" si="81"/>
        <v>5500</v>
      </c>
      <c r="L124" s="103">
        <f t="shared" si="97"/>
        <v>13424.583333333332</v>
      </c>
      <c r="M124" s="102">
        <f t="shared" si="98"/>
        <v>7528.3541666666661</v>
      </c>
      <c r="N124" s="102">
        <f t="shared" si="99"/>
        <v>5225</v>
      </c>
      <c r="O124" s="102">
        <f t="shared" si="100"/>
        <v>12753.354166666666</v>
      </c>
      <c r="P124" s="102">
        <f t="shared" si="101"/>
        <v>7132.125</v>
      </c>
      <c r="Q124" s="102">
        <f t="shared" si="102"/>
        <v>4950</v>
      </c>
      <c r="R124" s="102">
        <f t="shared" si="103"/>
        <v>12082.125</v>
      </c>
      <c r="S124" s="102">
        <f t="shared" si="104"/>
        <v>6339.666666666667</v>
      </c>
      <c r="T124" s="102">
        <f t="shared" si="105"/>
        <v>4400</v>
      </c>
      <c r="U124" s="102">
        <f t="shared" si="106"/>
        <v>10739.666666666668</v>
      </c>
      <c r="V124" s="102">
        <f t="shared" si="107"/>
        <v>5547.208333333333</v>
      </c>
      <c r="W124" s="102">
        <f t="shared" si="108"/>
        <v>3849.9999999999995</v>
      </c>
      <c r="X124" s="102">
        <f t="shared" si="109"/>
        <v>9397.2083333333321</v>
      </c>
      <c r="Y124" s="102">
        <f t="shared" si="110"/>
        <v>4754.75</v>
      </c>
      <c r="Z124" s="102">
        <f t="shared" si="111"/>
        <v>3300</v>
      </c>
      <c r="AA124" s="66">
        <f t="shared" si="112"/>
        <v>8054.75</v>
      </c>
    </row>
    <row r="125" spans="1:27" ht="13.5" customHeight="1">
      <c r="A125" s="118">
        <v>6</v>
      </c>
      <c r="B125" s="217">
        <v>44013</v>
      </c>
      <c r="C125" s="174">
        <v>1045</v>
      </c>
      <c r="D125" s="312">
        <v>1</v>
      </c>
      <c r="E125" s="175">
        <f t="shared" si="95"/>
        <v>1045</v>
      </c>
      <c r="F125" s="176">
        <v>0</v>
      </c>
      <c r="G125" s="175">
        <f t="shared" si="96"/>
        <v>0</v>
      </c>
      <c r="H125" s="177">
        <f t="shared" si="80"/>
        <v>1045</v>
      </c>
      <c r="I125" s="178">
        <f t="shared" si="113"/>
        <v>7315</v>
      </c>
      <c r="J125" s="104">
        <f>IF((I125-H$129+(H$129/12*6))+K125&gt;H$149,H$149-K125,(I125-H$129+(H$129/12*6)))</f>
        <v>6792.5</v>
      </c>
      <c r="K125" s="179">
        <f t="shared" si="81"/>
        <v>5500</v>
      </c>
      <c r="L125" s="179">
        <f t="shared" si="97"/>
        <v>12292.5</v>
      </c>
      <c r="M125" s="179">
        <f t="shared" si="98"/>
        <v>6452.875</v>
      </c>
      <c r="N125" s="179">
        <f t="shared" si="99"/>
        <v>5225</v>
      </c>
      <c r="O125" s="179">
        <f t="shared" si="100"/>
        <v>11677.875</v>
      </c>
      <c r="P125" s="180">
        <f t="shared" si="101"/>
        <v>6113.25</v>
      </c>
      <c r="Q125" s="179">
        <f t="shared" si="102"/>
        <v>4950</v>
      </c>
      <c r="R125" s="179">
        <f t="shared" si="103"/>
        <v>11063.25</v>
      </c>
      <c r="S125" s="179">
        <f t="shared" si="104"/>
        <v>5434</v>
      </c>
      <c r="T125" s="179">
        <f t="shared" si="105"/>
        <v>4400</v>
      </c>
      <c r="U125" s="179">
        <f t="shared" si="106"/>
        <v>9834</v>
      </c>
      <c r="V125" s="179">
        <f t="shared" si="107"/>
        <v>4754.75</v>
      </c>
      <c r="W125" s="179">
        <f t="shared" si="108"/>
        <v>3849.9999999999995</v>
      </c>
      <c r="X125" s="179">
        <f t="shared" si="109"/>
        <v>8604.75</v>
      </c>
      <c r="Y125" s="179">
        <f t="shared" si="110"/>
        <v>4075.5</v>
      </c>
      <c r="Z125" s="179">
        <f t="shared" si="111"/>
        <v>3300</v>
      </c>
      <c r="AA125" s="181">
        <f t="shared" si="112"/>
        <v>7375.5</v>
      </c>
    </row>
    <row r="126" spans="1:27" ht="13.5" customHeight="1">
      <c r="A126" s="118">
        <v>5</v>
      </c>
      <c r="B126" s="216">
        <v>44044</v>
      </c>
      <c r="C126" s="174">
        <v>1045</v>
      </c>
      <c r="D126" s="310">
        <v>1</v>
      </c>
      <c r="E126" s="60">
        <f t="shared" si="95"/>
        <v>1045</v>
      </c>
      <c r="F126" s="59">
        <v>0</v>
      </c>
      <c r="G126" s="60">
        <f t="shared" si="96"/>
        <v>0</v>
      </c>
      <c r="H126" s="57">
        <f t="shared" si="80"/>
        <v>1045</v>
      </c>
      <c r="I126" s="132">
        <f t="shared" si="113"/>
        <v>6270</v>
      </c>
      <c r="J126" s="102">
        <f>IF((I126-H$129+(H$129/12*5))+K126&gt;H$149,H$149-K126,(I126-H$129+(H$129/12*5)))</f>
        <v>5660.416666666667</v>
      </c>
      <c r="K126" s="102">
        <f t="shared" si="81"/>
        <v>5500</v>
      </c>
      <c r="L126" s="103">
        <f t="shared" si="97"/>
        <v>11160.416666666668</v>
      </c>
      <c r="M126" s="102">
        <f t="shared" si="98"/>
        <v>5377.395833333333</v>
      </c>
      <c r="N126" s="102">
        <f t="shared" si="99"/>
        <v>5225</v>
      </c>
      <c r="O126" s="102">
        <f t="shared" si="100"/>
        <v>10602.395833333332</v>
      </c>
      <c r="P126" s="102">
        <f t="shared" si="101"/>
        <v>5094.375</v>
      </c>
      <c r="Q126" s="102">
        <f t="shared" si="102"/>
        <v>4950</v>
      </c>
      <c r="R126" s="102">
        <f t="shared" si="103"/>
        <v>10044.375</v>
      </c>
      <c r="S126" s="102">
        <f t="shared" si="104"/>
        <v>4528.3333333333339</v>
      </c>
      <c r="T126" s="102">
        <f t="shared" si="105"/>
        <v>4400</v>
      </c>
      <c r="U126" s="102">
        <f t="shared" si="106"/>
        <v>8928.3333333333339</v>
      </c>
      <c r="V126" s="102">
        <f t="shared" si="107"/>
        <v>3962.2916666666665</v>
      </c>
      <c r="W126" s="102">
        <f t="shared" si="108"/>
        <v>3849.9999999999995</v>
      </c>
      <c r="X126" s="102">
        <f t="shared" si="109"/>
        <v>7812.2916666666661</v>
      </c>
      <c r="Y126" s="102">
        <f t="shared" si="110"/>
        <v>3396.25</v>
      </c>
      <c r="Z126" s="102">
        <f t="shared" si="111"/>
        <v>3300</v>
      </c>
      <c r="AA126" s="66">
        <f t="shared" si="112"/>
        <v>6696.25</v>
      </c>
    </row>
    <row r="127" spans="1:27" ht="13.5" customHeight="1">
      <c r="A127" s="118">
        <v>4</v>
      </c>
      <c r="B127" s="217">
        <v>44075</v>
      </c>
      <c r="C127" s="174">
        <v>1045</v>
      </c>
      <c r="D127" s="312">
        <v>1</v>
      </c>
      <c r="E127" s="175">
        <f t="shared" si="95"/>
        <v>1045</v>
      </c>
      <c r="F127" s="176">
        <v>0</v>
      </c>
      <c r="G127" s="175">
        <f t="shared" si="96"/>
        <v>0</v>
      </c>
      <c r="H127" s="177">
        <f t="shared" si="80"/>
        <v>1045</v>
      </c>
      <c r="I127" s="178">
        <f t="shared" si="113"/>
        <v>5225</v>
      </c>
      <c r="J127" s="104">
        <f>IF((I127-H$129+(H$129/12*4))+K127&gt;H$149,H$149-K127,(I127-H$129+(H$129/12*4)))</f>
        <v>4528.333333333333</v>
      </c>
      <c r="K127" s="179">
        <f t="shared" si="81"/>
        <v>5500</v>
      </c>
      <c r="L127" s="179">
        <f t="shared" si="97"/>
        <v>10028.333333333332</v>
      </c>
      <c r="M127" s="179">
        <f t="shared" si="98"/>
        <v>4301.9166666666661</v>
      </c>
      <c r="N127" s="179">
        <f t="shared" si="99"/>
        <v>5225</v>
      </c>
      <c r="O127" s="179">
        <f t="shared" si="100"/>
        <v>9526.9166666666661</v>
      </c>
      <c r="P127" s="180">
        <f t="shared" si="101"/>
        <v>4075.5</v>
      </c>
      <c r="Q127" s="179">
        <f t="shared" si="102"/>
        <v>4950</v>
      </c>
      <c r="R127" s="179">
        <f t="shared" si="103"/>
        <v>9025.5</v>
      </c>
      <c r="S127" s="179">
        <f t="shared" si="104"/>
        <v>3622.6666666666665</v>
      </c>
      <c r="T127" s="179">
        <f t="shared" si="105"/>
        <v>4400</v>
      </c>
      <c r="U127" s="179">
        <f t="shared" si="106"/>
        <v>8022.6666666666661</v>
      </c>
      <c r="V127" s="179">
        <f t="shared" si="107"/>
        <v>3169.833333333333</v>
      </c>
      <c r="W127" s="179">
        <f t="shared" si="108"/>
        <v>3849.9999999999995</v>
      </c>
      <c r="X127" s="179">
        <f t="shared" si="109"/>
        <v>7019.8333333333321</v>
      </c>
      <c r="Y127" s="179">
        <f t="shared" si="110"/>
        <v>2716.9999999999995</v>
      </c>
      <c r="Z127" s="179">
        <f t="shared" si="111"/>
        <v>3300</v>
      </c>
      <c r="AA127" s="181">
        <f t="shared" si="112"/>
        <v>6017</v>
      </c>
    </row>
    <row r="128" spans="1:27" ht="13.5" customHeight="1">
      <c r="A128" s="118">
        <v>3</v>
      </c>
      <c r="B128" s="216">
        <v>44105</v>
      </c>
      <c r="C128" s="174">
        <v>1045</v>
      </c>
      <c r="D128" s="310">
        <v>1</v>
      </c>
      <c r="E128" s="60">
        <f t="shared" si="95"/>
        <v>1045</v>
      </c>
      <c r="F128" s="59">
        <v>0</v>
      </c>
      <c r="G128" s="60">
        <f t="shared" si="96"/>
        <v>0</v>
      </c>
      <c r="H128" s="57">
        <f t="shared" si="80"/>
        <v>1045</v>
      </c>
      <c r="I128" s="132">
        <f t="shared" si="113"/>
        <v>4180</v>
      </c>
      <c r="J128" s="102">
        <f>IF((I128-H$129+(H$129/12*3))+K128&gt;H$149,H$149-K128,(I128-H$129+(H$129/12*3)))</f>
        <v>3396.25</v>
      </c>
      <c r="K128" s="102">
        <f t="shared" si="81"/>
        <v>5500</v>
      </c>
      <c r="L128" s="103">
        <f t="shared" si="97"/>
        <v>8896.25</v>
      </c>
      <c r="M128" s="102">
        <f t="shared" si="98"/>
        <v>3226.4375</v>
      </c>
      <c r="N128" s="102">
        <f t="shared" si="99"/>
        <v>5225</v>
      </c>
      <c r="O128" s="102">
        <f t="shared" si="100"/>
        <v>8451.4375</v>
      </c>
      <c r="P128" s="102">
        <f t="shared" si="101"/>
        <v>3056.625</v>
      </c>
      <c r="Q128" s="102">
        <f t="shared" si="102"/>
        <v>4950</v>
      </c>
      <c r="R128" s="102">
        <f t="shared" si="103"/>
        <v>8006.625</v>
      </c>
      <c r="S128" s="102">
        <f t="shared" si="104"/>
        <v>2717</v>
      </c>
      <c r="T128" s="102">
        <f t="shared" si="105"/>
        <v>4400</v>
      </c>
      <c r="U128" s="102">
        <f t="shared" si="106"/>
        <v>7117</v>
      </c>
      <c r="V128" s="102">
        <f t="shared" si="107"/>
        <v>2377.375</v>
      </c>
      <c r="W128" s="102">
        <f t="shared" si="108"/>
        <v>3849.9999999999995</v>
      </c>
      <c r="X128" s="102">
        <f t="shared" si="109"/>
        <v>6227.375</v>
      </c>
      <c r="Y128" s="102">
        <f t="shared" si="110"/>
        <v>2037.75</v>
      </c>
      <c r="Z128" s="102">
        <f t="shared" si="111"/>
        <v>3300</v>
      </c>
      <c r="AA128" s="66">
        <f t="shared" si="112"/>
        <v>5337.75</v>
      </c>
    </row>
    <row r="129" spans="1:27" ht="13.5" customHeight="1">
      <c r="A129" s="118">
        <v>2</v>
      </c>
      <c r="B129" s="216">
        <v>44136</v>
      </c>
      <c r="C129" s="174">
        <v>1045</v>
      </c>
      <c r="D129" s="312">
        <v>1</v>
      </c>
      <c r="E129" s="175">
        <f t="shared" si="95"/>
        <v>1045</v>
      </c>
      <c r="F129" s="176">
        <v>0</v>
      </c>
      <c r="G129" s="175">
        <f t="shared" si="96"/>
        <v>0</v>
      </c>
      <c r="H129" s="177">
        <f t="shared" si="80"/>
        <v>1045</v>
      </c>
      <c r="I129" s="178">
        <f t="shared" si="113"/>
        <v>3135</v>
      </c>
      <c r="J129" s="104">
        <f>IF((I129-H$129+(H$129/12*2))+K129&gt;H$149,H$149-K129,(I129-H$129+(H$129/12*2)))</f>
        <v>2264.1666666666665</v>
      </c>
      <c r="K129" s="179">
        <f t="shared" si="81"/>
        <v>5500</v>
      </c>
      <c r="L129" s="179">
        <f t="shared" si="97"/>
        <v>7764.1666666666661</v>
      </c>
      <c r="M129" s="179">
        <f t="shared" si="98"/>
        <v>2150.958333333333</v>
      </c>
      <c r="N129" s="179">
        <f t="shared" si="99"/>
        <v>5225</v>
      </c>
      <c r="O129" s="179">
        <f t="shared" si="100"/>
        <v>7375.958333333333</v>
      </c>
      <c r="P129" s="180">
        <f t="shared" si="101"/>
        <v>2037.75</v>
      </c>
      <c r="Q129" s="179">
        <f t="shared" si="102"/>
        <v>4950</v>
      </c>
      <c r="R129" s="179">
        <f t="shared" si="103"/>
        <v>6987.75</v>
      </c>
      <c r="S129" s="179">
        <f t="shared" si="104"/>
        <v>1811.3333333333333</v>
      </c>
      <c r="T129" s="179">
        <f t="shared" si="105"/>
        <v>4400</v>
      </c>
      <c r="U129" s="179">
        <f t="shared" si="106"/>
        <v>6211.333333333333</v>
      </c>
      <c r="V129" s="179">
        <f t="shared" si="107"/>
        <v>1584.9166666666665</v>
      </c>
      <c r="W129" s="179">
        <f t="shared" si="108"/>
        <v>3849.9999999999995</v>
      </c>
      <c r="X129" s="179">
        <f t="shared" si="109"/>
        <v>5434.9166666666661</v>
      </c>
      <c r="Y129" s="179">
        <f t="shared" si="110"/>
        <v>1358.4999999999998</v>
      </c>
      <c r="Z129" s="179">
        <f t="shared" si="111"/>
        <v>3300</v>
      </c>
      <c r="AA129" s="181">
        <f t="shared" si="112"/>
        <v>4658.5</v>
      </c>
    </row>
    <row r="130" spans="1:27" ht="12" customHeight="1" thickBot="1">
      <c r="A130" s="229">
        <v>1</v>
      </c>
      <c r="B130" s="217">
        <v>44166</v>
      </c>
      <c r="C130" s="231">
        <v>2090</v>
      </c>
      <c r="D130" s="313">
        <v>1</v>
      </c>
      <c r="E130" s="233">
        <f t="shared" si="95"/>
        <v>2090</v>
      </c>
      <c r="F130" s="234">
        <v>0</v>
      </c>
      <c r="G130" s="233">
        <f t="shared" si="96"/>
        <v>0</v>
      </c>
      <c r="H130" s="231">
        <f t="shared" si="80"/>
        <v>2090</v>
      </c>
      <c r="I130" s="235">
        <f t="shared" si="113"/>
        <v>2090</v>
      </c>
      <c r="J130" s="95">
        <f>IF((I130-H$129+(H$129/12*1))+K130&gt;H$149,H$149-K130,(I130-H$129+(H$129/12*1)))</f>
        <v>1132.0833333333333</v>
      </c>
      <c r="K130" s="95">
        <f t="shared" si="81"/>
        <v>5500</v>
      </c>
      <c r="L130" s="236">
        <f t="shared" si="97"/>
        <v>6632.083333333333</v>
      </c>
      <c r="M130" s="95">
        <f t="shared" si="98"/>
        <v>1075.4791666666665</v>
      </c>
      <c r="N130" s="95">
        <f t="shared" si="99"/>
        <v>5225</v>
      </c>
      <c r="O130" s="95">
        <f t="shared" si="100"/>
        <v>6300.4791666666661</v>
      </c>
      <c r="P130" s="95">
        <f t="shared" si="101"/>
        <v>1018.875</v>
      </c>
      <c r="Q130" s="95">
        <f t="shared" si="102"/>
        <v>4950</v>
      </c>
      <c r="R130" s="95">
        <f t="shared" si="103"/>
        <v>5968.875</v>
      </c>
      <c r="S130" s="95">
        <f t="shared" si="104"/>
        <v>905.66666666666663</v>
      </c>
      <c r="T130" s="95">
        <f t="shared" si="105"/>
        <v>4400</v>
      </c>
      <c r="U130" s="95">
        <f t="shared" si="106"/>
        <v>5305.666666666667</v>
      </c>
      <c r="V130" s="95">
        <f t="shared" si="107"/>
        <v>792.45833333333326</v>
      </c>
      <c r="W130" s="95">
        <f t="shared" si="108"/>
        <v>3849.9999999999995</v>
      </c>
      <c r="X130" s="95">
        <f t="shared" si="109"/>
        <v>4642.458333333333</v>
      </c>
      <c r="Y130" s="95">
        <f t="shared" si="110"/>
        <v>679.24999999999989</v>
      </c>
      <c r="Z130" s="95">
        <f t="shared" si="111"/>
        <v>3300</v>
      </c>
      <c r="AA130" s="237">
        <f t="shared" si="112"/>
        <v>3979.25</v>
      </c>
    </row>
    <row r="131" spans="1:27" ht="11.25" customHeight="1" thickBot="1">
      <c r="A131" s="260"/>
      <c r="B131" s="249" t="s">
        <v>170</v>
      </c>
      <c r="C131" s="249"/>
      <c r="D131" s="314"/>
      <c r="E131" s="251"/>
      <c r="F131" s="421">
        <f>I8</f>
        <v>44348</v>
      </c>
      <c r="G131" s="421"/>
      <c r="H131" s="419">
        <f>SUM(H11:H130)</f>
        <v>106207</v>
      </c>
      <c r="I131" s="420"/>
      <c r="J131" s="98"/>
      <c r="K131" s="98"/>
      <c r="L131" s="26"/>
      <c r="M131" s="99"/>
      <c r="N131" s="26"/>
      <c r="O131" s="99"/>
      <c r="P131" s="26"/>
    </row>
    <row r="132" spans="1:27" ht="11.25" customHeight="1">
      <c r="A132" s="245"/>
      <c r="B132" s="158"/>
      <c r="C132" s="158"/>
      <c r="D132" s="315"/>
      <c r="E132" s="159"/>
      <c r="F132" s="193"/>
      <c r="G132" s="193"/>
      <c r="H132" s="191"/>
      <c r="I132" s="191"/>
      <c r="J132" s="98"/>
      <c r="K132" s="98"/>
      <c r="L132" s="26"/>
      <c r="M132" s="99"/>
      <c r="N132" s="26"/>
      <c r="O132" s="99"/>
      <c r="P132" s="26"/>
      <c r="Q132" s="245"/>
      <c r="R132" s="245"/>
      <c r="S132" s="245"/>
      <c r="T132" s="245"/>
      <c r="U132" s="245"/>
      <c r="V132" s="245"/>
      <c r="W132" s="245"/>
      <c r="X132" s="245"/>
      <c r="Y132" s="245"/>
      <c r="Z132" s="245"/>
      <c r="AA132" s="245"/>
    </row>
    <row r="133" spans="1:27" ht="3" customHeight="1" thickBot="1">
      <c r="A133" s="245"/>
      <c r="B133" s="158"/>
      <c r="C133" s="158"/>
      <c r="D133" s="315"/>
      <c r="E133" s="159"/>
      <c r="F133" s="193"/>
      <c r="G133" s="193"/>
      <c r="H133" s="191"/>
      <c r="I133" s="191"/>
      <c r="J133" s="98"/>
      <c r="K133" s="98"/>
      <c r="L133" s="26"/>
      <c r="M133" s="99"/>
      <c r="N133" s="26"/>
      <c r="O133" s="99"/>
      <c r="P133" s="26"/>
      <c r="Q133" s="245"/>
      <c r="R133" s="245"/>
      <c r="S133" s="245"/>
      <c r="T133" s="245"/>
      <c r="U133" s="245"/>
      <c r="V133" s="245"/>
      <c r="W133" s="245"/>
      <c r="X133" s="245"/>
      <c r="Y133" s="245"/>
      <c r="Z133" s="245"/>
      <c r="AA133" s="245"/>
    </row>
    <row r="134" spans="1:27" ht="14.25" customHeight="1">
      <c r="A134" s="238">
        <v>1</v>
      </c>
      <c r="B134" s="160">
        <v>44197</v>
      </c>
      <c r="C134" s="164">
        <f>'base(indices)'!C136</f>
        <v>1100</v>
      </c>
      <c r="D134" s="309">
        <v>1</v>
      </c>
      <c r="E134" s="87">
        <f>C134*D134</f>
        <v>1100</v>
      </c>
      <c r="F134" s="88">
        <v>0</v>
      </c>
      <c r="G134" s="87">
        <f>E134*F134</f>
        <v>0</v>
      </c>
      <c r="H134" s="261">
        <f t="shared" ref="H134:H136" si="114">E134+G134</f>
        <v>1100</v>
      </c>
      <c r="I134" s="353">
        <f>H148</f>
        <v>5500</v>
      </c>
      <c r="J134" s="354">
        <v>0</v>
      </c>
      <c r="K134" s="197">
        <f t="shared" ref="K134:K135" si="115">I134</f>
        <v>5500</v>
      </c>
      <c r="L134" s="355">
        <f t="shared" ref="L134:L135" si="116">J134+K134</f>
        <v>5500</v>
      </c>
      <c r="M134" s="356">
        <f t="shared" ref="M134:M145" si="117">$J134*M$9</f>
        <v>0</v>
      </c>
      <c r="N134" s="356">
        <f t="shared" ref="N134:N135" si="118">$K134*M$9</f>
        <v>5225</v>
      </c>
      <c r="O134" s="196">
        <f t="shared" ref="O134:O135" si="119">M134+N134</f>
        <v>5225</v>
      </c>
      <c r="P134" s="356">
        <f t="shared" ref="P134:P145" si="120">$J134*P$9</f>
        <v>0</v>
      </c>
      <c r="Q134" s="356">
        <f t="shared" ref="Q134:Q135" si="121">$K134*P$9</f>
        <v>4950</v>
      </c>
      <c r="R134" s="196">
        <f t="shared" ref="R134:R135" si="122">P134+Q134</f>
        <v>4950</v>
      </c>
      <c r="S134" s="356">
        <f t="shared" ref="S134:S145" si="123">$J134*S$9</f>
        <v>0</v>
      </c>
      <c r="T134" s="356">
        <f t="shared" ref="T134:T135" si="124">$K134*S$9</f>
        <v>4400</v>
      </c>
      <c r="U134" s="196">
        <f t="shared" ref="U134:U135" si="125">S134+T134</f>
        <v>4400</v>
      </c>
      <c r="V134" s="356">
        <f t="shared" ref="V134:V145" si="126">$J134*V$9</f>
        <v>0</v>
      </c>
      <c r="W134" s="356">
        <f t="shared" ref="W134:W135" si="127">$K134*V$9</f>
        <v>3849.9999999999995</v>
      </c>
      <c r="X134" s="196">
        <f t="shared" ref="X134:X135" si="128">V134+W134</f>
        <v>3849.9999999999995</v>
      </c>
      <c r="Y134" s="356">
        <f t="shared" ref="Y134:Y145" si="129">$J134*Y$9</f>
        <v>0</v>
      </c>
      <c r="Z134" s="356">
        <f t="shared" ref="Z134:Z135" si="130">$K134*Y$9</f>
        <v>3300</v>
      </c>
      <c r="AA134" s="196">
        <f t="shared" ref="AA134:AA135" si="131">Y134+Z134</f>
        <v>3300</v>
      </c>
    </row>
    <row r="135" spans="1:27" s="30" customFormat="1" ht="14.25" customHeight="1">
      <c r="A135" s="118">
        <v>2</v>
      </c>
      <c r="B135" s="56">
        <v>44228</v>
      </c>
      <c r="C135" s="68">
        <f>'base(indices)'!C137</f>
        <v>1100</v>
      </c>
      <c r="D135" s="312">
        <v>1</v>
      </c>
      <c r="E135" s="60">
        <f t="shared" ref="E135:E136" si="132">C135*D135</f>
        <v>1100</v>
      </c>
      <c r="F135" s="59">
        <v>0</v>
      </c>
      <c r="G135" s="60">
        <f t="shared" ref="G135:G136" si="133">E135*F135</f>
        <v>0</v>
      </c>
      <c r="H135" s="61">
        <f t="shared" si="114"/>
        <v>1100</v>
      </c>
      <c r="I135" s="106">
        <f t="shared" ref="I135:I144" si="134">I134-H134</f>
        <v>4400</v>
      </c>
      <c r="J135" s="63">
        <v>0</v>
      </c>
      <c r="K135" s="102">
        <f t="shared" si="115"/>
        <v>4400</v>
      </c>
      <c r="L135" s="127">
        <f t="shared" si="116"/>
        <v>4400</v>
      </c>
      <c r="M135" s="65">
        <f t="shared" si="117"/>
        <v>0</v>
      </c>
      <c r="N135" s="102">
        <f t="shared" si="118"/>
        <v>4180</v>
      </c>
      <c r="O135" s="66">
        <f t="shared" si="119"/>
        <v>4180</v>
      </c>
      <c r="P135" s="65">
        <f t="shared" si="120"/>
        <v>0</v>
      </c>
      <c r="Q135" s="102">
        <f t="shared" si="121"/>
        <v>3960</v>
      </c>
      <c r="R135" s="66">
        <f t="shared" si="122"/>
        <v>3960</v>
      </c>
      <c r="S135" s="65">
        <f t="shared" si="123"/>
        <v>0</v>
      </c>
      <c r="T135" s="102">
        <f t="shared" si="124"/>
        <v>3520</v>
      </c>
      <c r="U135" s="66">
        <f t="shared" si="125"/>
        <v>3520</v>
      </c>
      <c r="V135" s="65">
        <f t="shared" si="126"/>
        <v>0</v>
      </c>
      <c r="W135" s="102">
        <f t="shared" si="127"/>
        <v>3080</v>
      </c>
      <c r="X135" s="66">
        <f t="shared" si="128"/>
        <v>3080</v>
      </c>
      <c r="Y135" s="65">
        <f t="shared" si="129"/>
        <v>0</v>
      </c>
      <c r="Z135" s="65">
        <f t="shared" si="130"/>
        <v>2640</v>
      </c>
      <c r="AA135" s="66">
        <f t="shared" si="131"/>
        <v>2640</v>
      </c>
    </row>
    <row r="136" spans="1:27" ht="14.25" customHeight="1">
      <c r="A136" s="117">
        <v>3</v>
      </c>
      <c r="B136" s="46">
        <v>44256</v>
      </c>
      <c r="C136" s="68">
        <f>'base(indices)'!C138</f>
        <v>1100</v>
      </c>
      <c r="D136" s="312">
        <v>1</v>
      </c>
      <c r="E136" s="60">
        <f t="shared" si="132"/>
        <v>1100</v>
      </c>
      <c r="F136" s="59">
        <v>0</v>
      </c>
      <c r="G136" s="60">
        <f t="shared" si="133"/>
        <v>0</v>
      </c>
      <c r="H136" s="61">
        <f t="shared" si="114"/>
        <v>1100</v>
      </c>
      <c r="I136" s="304">
        <f t="shared" si="134"/>
        <v>3300</v>
      </c>
      <c r="J136" s="73">
        <v>0</v>
      </c>
      <c r="K136" s="104">
        <f t="shared" ref="K136:K137" si="135">I136</f>
        <v>3300</v>
      </c>
      <c r="L136" s="137">
        <f t="shared" ref="L136:L137" si="136">J136+K136</f>
        <v>3300</v>
      </c>
      <c r="M136" s="138"/>
      <c r="N136" s="104">
        <f t="shared" ref="N136:N137" si="137">$K136*M$9</f>
        <v>3135</v>
      </c>
      <c r="O136" s="130">
        <f t="shared" ref="O136:O137" si="138">M136+N136</f>
        <v>3135</v>
      </c>
      <c r="P136" s="138"/>
      <c r="Q136" s="104">
        <f t="shared" ref="Q136:Q137" si="139">$K136*P$9</f>
        <v>2970</v>
      </c>
      <c r="R136" s="130">
        <f t="shared" ref="R136:R137" si="140">P136+Q136</f>
        <v>2970</v>
      </c>
      <c r="S136" s="138"/>
      <c r="T136" s="104">
        <f t="shared" ref="T136:T137" si="141">$K136*S$9</f>
        <v>2640</v>
      </c>
      <c r="U136" s="130">
        <f t="shared" ref="U136:U137" si="142">S136+T136</f>
        <v>2640</v>
      </c>
      <c r="V136" s="138"/>
      <c r="W136" s="104">
        <f t="shared" ref="W136:W137" si="143">$K136*V$9</f>
        <v>2310</v>
      </c>
      <c r="X136" s="130">
        <f t="shared" ref="X136:X137" si="144">V136+W136</f>
        <v>2310</v>
      </c>
      <c r="Y136" s="304"/>
      <c r="Z136" s="138">
        <f t="shared" ref="Z136:Z137" si="145">$K136*Y$9</f>
        <v>1980</v>
      </c>
      <c r="AA136" s="130">
        <f t="shared" ref="AA136:AA137" si="146">Y136+Z136</f>
        <v>1980</v>
      </c>
    </row>
    <row r="137" spans="1:27" s="30" customFormat="1" ht="14.25" customHeight="1">
      <c r="A137" s="118">
        <v>4</v>
      </c>
      <c r="B137" s="56">
        <v>44287</v>
      </c>
      <c r="C137" s="68">
        <f>'base(indices)'!C139</f>
        <v>1100</v>
      </c>
      <c r="D137" s="312">
        <v>1</v>
      </c>
      <c r="E137" s="60">
        <f t="shared" ref="E137" si="147">C137*D137</f>
        <v>1100</v>
      </c>
      <c r="F137" s="59">
        <v>0</v>
      </c>
      <c r="G137" s="60">
        <f t="shared" ref="G137" si="148">E137*F137</f>
        <v>0</v>
      </c>
      <c r="H137" s="61">
        <f t="shared" ref="H137" si="149">E137+G137</f>
        <v>1100</v>
      </c>
      <c r="I137" s="106">
        <f t="shared" ref="I137:I145" si="150">I136-H136</f>
        <v>2200</v>
      </c>
      <c r="J137" s="63">
        <v>0</v>
      </c>
      <c r="K137" s="102">
        <f t="shared" si="135"/>
        <v>2200</v>
      </c>
      <c r="L137" s="127">
        <f t="shared" si="136"/>
        <v>2200</v>
      </c>
      <c r="M137" s="65">
        <f t="shared" si="117"/>
        <v>0</v>
      </c>
      <c r="N137" s="102">
        <f t="shared" si="137"/>
        <v>2090</v>
      </c>
      <c r="O137" s="66">
        <f t="shared" si="138"/>
        <v>2090</v>
      </c>
      <c r="P137" s="65">
        <f t="shared" si="120"/>
        <v>0</v>
      </c>
      <c r="Q137" s="102">
        <f t="shared" si="139"/>
        <v>1980</v>
      </c>
      <c r="R137" s="66">
        <f t="shared" si="140"/>
        <v>1980</v>
      </c>
      <c r="S137" s="65">
        <f t="shared" si="123"/>
        <v>0</v>
      </c>
      <c r="T137" s="102">
        <f t="shared" si="141"/>
        <v>1760</v>
      </c>
      <c r="U137" s="66">
        <f t="shared" si="142"/>
        <v>1760</v>
      </c>
      <c r="V137" s="65">
        <f t="shared" si="126"/>
        <v>0</v>
      </c>
      <c r="W137" s="102">
        <f t="shared" si="143"/>
        <v>1540</v>
      </c>
      <c r="X137" s="66">
        <f t="shared" si="144"/>
        <v>1540</v>
      </c>
      <c r="Y137" s="65">
        <f t="shared" si="129"/>
        <v>0</v>
      </c>
      <c r="Z137" s="65">
        <f t="shared" si="145"/>
        <v>1320</v>
      </c>
      <c r="AA137" s="66">
        <f t="shared" si="146"/>
        <v>1320</v>
      </c>
    </row>
    <row r="138" spans="1:27" ht="14.25" customHeight="1">
      <c r="A138" s="118">
        <v>5</v>
      </c>
      <c r="B138" s="46">
        <v>44317</v>
      </c>
      <c r="C138" s="68">
        <f>'base(indices)'!C140</f>
        <v>1100</v>
      </c>
      <c r="D138" s="312">
        <v>1</v>
      </c>
      <c r="E138" s="60">
        <f t="shared" ref="E138:E145" si="151">C138*D138</f>
        <v>1100</v>
      </c>
      <c r="F138" s="59">
        <v>0</v>
      </c>
      <c r="G138" s="60">
        <f t="shared" ref="G138:G145" si="152">E138*F138</f>
        <v>0</v>
      </c>
      <c r="H138" s="61">
        <f t="shared" ref="H138:H145" si="153">E138+G138</f>
        <v>1100</v>
      </c>
      <c r="I138" s="304">
        <f t="shared" si="134"/>
        <v>1100</v>
      </c>
      <c r="J138" s="73">
        <v>0</v>
      </c>
      <c r="K138" s="104">
        <f t="shared" ref="K138:K145" si="154">I138</f>
        <v>1100</v>
      </c>
      <c r="L138" s="137">
        <f t="shared" ref="L138:L145" si="155">J138+K138</f>
        <v>1100</v>
      </c>
      <c r="M138" s="138"/>
      <c r="N138" s="104">
        <f t="shared" ref="N138:N145" si="156">$K138*M$9</f>
        <v>1045</v>
      </c>
      <c r="O138" s="130">
        <f t="shared" ref="O138:O145" si="157">M138+N138</f>
        <v>1045</v>
      </c>
      <c r="P138" s="138"/>
      <c r="Q138" s="104">
        <f t="shared" ref="Q138:Q145" si="158">$K138*P$9</f>
        <v>990</v>
      </c>
      <c r="R138" s="130">
        <f t="shared" ref="R138:R145" si="159">P138+Q138</f>
        <v>990</v>
      </c>
      <c r="S138" s="138"/>
      <c r="T138" s="104">
        <f t="shared" ref="T138:T145" si="160">$K138*S$9</f>
        <v>880</v>
      </c>
      <c r="U138" s="130">
        <f t="shared" ref="U138:U145" si="161">S138+T138</f>
        <v>880</v>
      </c>
      <c r="V138" s="138"/>
      <c r="W138" s="104">
        <f t="shared" ref="W138:W145" si="162">$K138*V$9</f>
        <v>770</v>
      </c>
      <c r="X138" s="130">
        <f t="shared" ref="X138:X145" si="163">V138+W138</f>
        <v>770</v>
      </c>
      <c r="Y138" s="304"/>
      <c r="Z138" s="138">
        <f t="shared" ref="Z138:Z145" si="164">$K138*Y$9</f>
        <v>660</v>
      </c>
      <c r="AA138" s="130">
        <f t="shared" ref="AA138:AA145" si="165">Y138+Z138</f>
        <v>660</v>
      </c>
    </row>
    <row r="139" spans="1:27" s="30" customFormat="1" ht="14.25" customHeight="1">
      <c r="A139" s="117">
        <v>6</v>
      </c>
      <c r="B139" s="56">
        <v>44348</v>
      </c>
      <c r="C139" s="68">
        <f>'base(indices)'!C141</f>
        <v>0</v>
      </c>
      <c r="D139" s="312">
        <v>1</v>
      </c>
      <c r="E139" s="60">
        <f t="shared" si="151"/>
        <v>0</v>
      </c>
      <c r="F139" s="59">
        <v>0</v>
      </c>
      <c r="G139" s="60">
        <f t="shared" si="152"/>
        <v>0</v>
      </c>
      <c r="H139" s="61">
        <f t="shared" si="153"/>
        <v>0</v>
      </c>
      <c r="I139" s="106">
        <f t="shared" si="150"/>
        <v>0</v>
      </c>
      <c r="J139" s="63">
        <v>0</v>
      </c>
      <c r="K139" s="102">
        <f t="shared" si="154"/>
        <v>0</v>
      </c>
      <c r="L139" s="127">
        <f t="shared" si="155"/>
        <v>0</v>
      </c>
      <c r="M139" s="65">
        <f t="shared" si="117"/>
        <v>0</v>
      </c>
      <c r="N139" s="102">
        <f t="shared" si="156"/>
        <v>0</v>
      </c>
      <c r="O139" s="66">
        <f t="shared" si="157"/>
        <v>0</v>
      </c>
      <c r="P139" s="65">
        <f t="shared" si="120"/>
        <v>0</v>
      </c>
      <c r="Q139" s="102">
        <f t="shared" si="158"/>
        <v>0</v>
      </c>
      <c r="R139" s="66">
        <f t="shared" si="159"/>
        <v>0</v>
      </c>
      <c r="S139" s="65">
        <f t="shared" si="123"/>
        <v>0</v>
      </c>
      <c r="T139" s="102">
        <f t="shared" si="160"/>
        <v>0</v>
      </c>
      <c r="U139" s="66">
        <f t="shared" si="161"/>
        <v>0</v>
      </c>
      <c r="V139" s="65">
        <f t="shared" si="126"/>
        <v>0</v>
      </c>
      <c r="W139" s="102">
        <f t="shared" si="162"/>
        <v>0</v>
      </c>
      <c r="X139" s="66">
        <f t="shared" si="163"/>
        <v>0</v>
      </c>
      <c r="Y139" s="65">
        <f t="shared" si="129"/>
        <v>0</v>
      </c>
      <c r="Z139" s="65">
        <f t="shared" si="164"/>
        <v>0</v>
      </c>
      <c r="AA139" s="66">
        <f t="shared" si="165"/>
        <v>0</v>
      </c>
    </row>
    <row r="140" spans="1:27" ht="14.25" customHeight="1">
      <c r="A140" s="118">
        <v>7</v>
      </c>
      <c r="B140" s="46">
        <v>44378</v>
      </c>
      <c r="C140" s="68">
        <f>'base(indices)'!C142</f>
        <v>0</v>
      </c>
      <c r="D140" s="312">
        <v>1</v>
      </c>
      <c r="E140" s="60">
        <f t="shared" si="151"/>
        <v>0</v>
      </c>
      <c r="F140" s="59">
        <v>0</v>
      </c>
      <c r="G140" s="60">
        <f t="shared" si="152"/>
        <v>0</v>
      </c>
      <c r="H140" s="61">
        <f t="shared" si="153"/>
        <v>0</v>
      </c>
      <c r="I140" s="304">
        <f t="shared" si="134"/>
        <v>0</v>
      </c>
      <c r="J140" s="73">
        <v>0</v>
      </c>
      <c r="K140" s="104">
        <f t="shared" si="154"/>
        <v>0</v>
      </c>
      <c r="L140" s="137">
        <f t="shared" si="155"/>
        <v>0</v>
      </c>
      <c r="M140" s="138"/>
      <c r="N140" s="104">
        <f t="shared" si="156"/>
        <v>0</v>
      </c>
      <c r="O140" s="130">
        <f t="shared" si="157"/>
        <v>0</v>
      </c>
      <c r="P140" s="138"/>
      <c r="Q140" s="104">
        <f t="shared" si="158"/>
        <v>0</v>
      </c>
      <c r="R140" s="130">
        <f t="shared" si="159"/>
        <v>0</v>
      </c>
      <c r="S140" s="138"/>
      <c r="T140" s="104">
        <f t="shared" si="160"/>
        <v>0</v>
      </c>
      <c r="U140" s="130">
        <f t="shared" si="161"/>
        <v>0</v>
      </c>
      <c r="V140" s="138"/>
      <c r="W140" s="104">
        <f t="shared" si="162"/>
        <v>0</v>
      </c>
      <c r="X140" s="130">
        <f t="shared" si="163"/>
        <v>0</v>
      </c>
      <c r="Y140" s="304"/>
      <c r="Z140" s="138">
        <f t="shared" si="164"/>
        <v>0</v>
      </c>
      <c r="AA140" s="130">
        <f t="shared" si="165"/>
        <v>0</v>
      </c>
    </row>
    <row r="141" spans="1:27" s="30" customFormat="1" ht="14.25" customHeight="1">
      <c r="A141" s="118">
        <v>8</v>
      </c>
      <c r="B141" s="56">
        <v>44409</v>
      </c>
      <c r="C141" s="68">
        <f>'base(indices)'!C143</f>
        <v>0</v>
      </c>
      <c r="D141" s="312">
        <v>1</v>
      </c>
      <c r="E141" s="60">
        <f t="shared" si="151"/>
        <v>0</v>
      </c>
      <c r="F141" s="59">
        <v>0</v>
      </c>
      <c r="G141" s="60">
        <f t="shared" si="152"/>
        <v>0</v>
      </c>
      <c r="H141" s="61">
        <f t="shared" si="153"/>
        <v>0</v>
      </c>
      <c r="I141" s="106">
        <f t="shared" si="150"/>
        <v>0</v>
      </c>
      <c r="J141" s="63">
        <v>0</v>
      </c>
      <c r="K141" s="102">
        <f t="shared" si="154"/>
        <v>0</v>
      </c>
      <c r="L141" s="127">
        <f t="shared" si="155"/>
        <v>0</v>
      </c>
      <c r="M141" s="65">
        <f t="shared" si="117"/>
        <v>0</v>
      </c>
      <c r="N141" s="102">
        <f t="shared" si="156"/>
        <v>0</v>
      </c>
      <c r="O141" s="66">
        <f t="shared" si="157"/>
        <v>0</v>
      </c>
      <c r="P141" s="65">
        <f t="shared" si="120"/>
        <v>0</v>
      </c>
      <c r="Q141" s="102">
        <f t="shared" si="158"/>
        <v>0</v>
      </c>
      <c r="R141" s="66">
        <f t="shared" si="159"/>
        <v>0</v>
      </c>
      <c r="S141" s="65">
        <f t="shared" si="123"/>
        <v>0</v>
      </c>
      <c r="T141" s="102">
        <f t="shared" si="160"/>
        <v>0</v>
      </c>
      <c r="U141" s="66">
        <f t="shared" si="161"/>
        <v>0</v>
      </c>
      <c r="V141" s="65">
        <f t="shared" si="126"/>
        <v>0</v>
      </c>
      <c r="W141" s="102">
        <f t="shared" si="162"/>
        <v>0</v>
      </c>
      <c r="X141" s="66">
        <f t="shared" si="163"/>
        <v>0</v>
      </c>
      <c r="Y141" s="65">
        <f t="shared" si="129"/>
        <v>0</v>
      </c>
      <c r="Z141" s="65">
        <f t="shared" si="164"/>
        <v>0</v>
      </c>
      <c r="AA141" s="66">
        <f t="shared" si="165"/>
        <v>0</v>
      </c>
    </row>
    <row r="142" spans="1:27" ht="14.25" customHeight="1">
      <c r="A142" s="117">
        <v>9</v>
      </c>
      <c r="B142" s="46">
        <v>44440</v>
      </c>
      <c r="C142" s="68">
        <f>'base(indices)'!C144</f>
        <v>0</v>
      </c>
      <c r="D142" s="312">
        <v>1</v>
      </c>
      <c r="E142" s="60">
        <f t="shared" si="151"/>
        <v>0</v>
      </c>
      <c r="F142" s="59">
        <v>0</v>
      </c>
      <c r="G142" s="60">
        <f t="shared" si="152"/>
        <v>0</v>
      </c>
      <c r="H142" s="61">
        <f t="shared" si="153"/>
        <v>0</v>
      </c>
      <c r="I142" s="304">
        <f t="shared" si="134"/>
        <v>0</v>
      </c>
      <c r="J142" s="73">
        <v>0</v>
      </c>
      <c r="K142" s="104">
        <f t="shared" si="154"/>
        <v>0</v>
      </c>
      <c r="L142" s="137">
        <f t="shared" si="155"/>
        <v>0</v>
      </c>
      <c r="M142" s="138"/>
      <c r="N142" s="104">
        <f t="shared" si="156"/>
        <v>0</v>
      </c>
      <c r="O142" s="130">
        <f t="shared" si="157"/>
        <v>0</v>
      </c>
      <c r="P142" s="138"/>
      <c r="Q142" s="104">
        <f t="shared" si="158"/>
        <v>0</v>
      </c>
      <c r="R142" s="130">
        <f t="shared" si="159"/>
        <v>0</v>
      </c>
      <c r="S142" s="138"/>
      <c r="T142" s="104">
        <f t="shared" si="160"/>
        <v>0</v>
      </c>
      <c r="U142" s="130">
        <f t="shared" si="161"/>
        <v>0</v>
      </c>
      <c r="V142" s="138"/>
      <c r="W142" s="104">
        <f t="shared" si="162"/>
        <v>0</v>
      </c>
      <c r="X142" s="130">
        <f t="shared" si="163"/>
        <v>0</v>
      </c>
      <c r="Y142" s="304"/>
      <c r="Z142" s="138">
        <f t="shared" si="164"/>
        <v>0</v>
      </c>
      <c r="AA142" s="130">
        <f t="shared" si="165"/>
        <v>0</v>
      </c>
    </row>
    <row r="143" spans="1:27" s="30" customFormat="1" ht="14.25" customHeight="1">
      <c r="A143" s="118">
        <v>10</v>
      </c>
      <c r="B143" s="56">
        <v>44470</v>
      </c>
      <c r="C143" s="68">
        <f>'base(indices)'!C145</f>
        <v>0</v>
      </c>
      <c r="D143" s="312">
        <v>1</v>
      </c>
      <c r="E143" s="60">
        <f t="shared" si="151"/>
        <v>0</v>
      </c>
      <c r="F143" s="59">
        <v>0</v>
      </c>
      <c r="G143" s="60">
        <f t="shared" si="152"/>
        <v>0</v>
      </c>
      <c r="H143" s="61">
        <f t="shared" si="153"/>
        <v>0</v>
      </c>
      <c r="I143" s="106">
        <f t="shared" si="150"/>
        <v>0</v>
      </c>
      <c r="J143" s="63">
        <v>0</v>
      </c>
      <c r="K143" s="102">
        <f t="shared" si="154"/>
        <v>0</v>
      </c>
      <c r="L143" s="127">
        <f t="shared" si="155"/>
        <v>0</v>
      </c>
      <c r="M143" s="65">
        <f t="shared" si="117"/>
        <v>0</v>
      </c>
      <c r="N143" s="102">
        <f t="shared" si="156"/>
        <v>0</v>
      </c>
      <c r="O143" s="66">
        <f t="shared" si="157"/>
        <v>0</v>
      </c>
      <c r="P143" s="65">
        <f t="shared" si="120"/>
        <v>0</v>
      </c>
      <c r="Q143" s="102">
        <f t="shared" si="158"/>
        <v>0</v>
      </c>
      <c r="R143" s="66">
        <f t="shared" si="159"/>
        <v>0</v>
      </c>
      <c r="S143" s="65">
        <f t="shared" si="123"/>
        <v>0</v>
      </c>
      <c r="T143" s="102">
        <f t="shared" si="160"/>
        <v>0</v>
      </c>
      <c r="U143" s="66">
        <f t="shared" si="161"/>
        <v>0</v>
      </c>
      <c r="V143" s="65">
        <f t="shared" si="126"/>
        <v>0</v>
      </c>
      <c r="W143" s="102">
        <f t="shared" si="162"/>
        <v>0</v>
      </c>
      <c r="X143" s="66">
        <f t="shared" si="163"/>
        <v>0</v>
      </c>
      <c r="Y143" s="65">
        <f t="shared" si="129"/>
        <v>0</v>
      </c>
      <c r="Z143" s="65">
        <f t="shared" si="164"/>
        <v>0</v>
      </c>
      <c r="AA143" s="66">
        <f t="shared" si="165"/>
        <v>0</v>
      </c>
    </row>
    <row r="144" spans="1:27" ht="14.25" customHeight="1">
      <c r="A144" s="118">
        <v>11</v>
      </c>
      <c r="B144" s="46">
        <v>44501</v>
      </c>
      <c r="C144" s="68">
        <f>'base(indices)'!C146</f>
        <v>0</v>
      </c>
      <c r="D144" s="312">
        <v>1</v>
      </c>
      <c r="E144" s="60">
        <f t="shared" si="151"/>
        <v>0</v>
      </c>
      <c r="F144" s="59">
        <v>0</v>
      </c>
      <c r="G144" s="60">
        <f t="shared" si="152"/>
        <v>0</v>
      </c>
      <c r="H144" s="61">
        <f t="shared" si="153"/>
        <v>0</v>
      </c>
      <c r="I144" s="304">
        <f t="shared" si="134"/>
        <v>0</v>
      </c>
      <c r="J144" s="73">
        <v>0</v>
      </c>
      <c r="K144" s="104">
        <f t="shared" si="154"/>
        <v>0</v>
      </c>
      <c r="L144" s="137">
        <f t="shared" si="155"/>
        <v>0</v>
      </c>
      <c r="M144" s="138"/>
      <c r="N144" s="104">
        <f t="shared" si="156"/>
        <v>0</v>
      </c>
      <c r="O144" s="130">
        <f t="shared" si="157"/>
        <v>0</v>
      </c>
      <c r="P144" s="138"/>
      <c r="Q144" s="104">
        <f t="shared" si="158"/>
        <v>0</v>
      </c>
      <c r="R144" s="130">
        <f t="shared" si="159"/>
        <v>0</v>
      </c>
      <c r="S144" s="138"/>
      <c r="T144" s="104">
        <f t="shared" si="160"/>
        <v>0</v>
      </c>
      <c r="U144" s="130">
        <f t="shared" si="161"/>
        <v>0</v>
      </c>
      <c r="V144" s="138"/>
      <c r="W144" s="104">
        <f t="shared" si="162"/>
        <v>0</v>
      </c>
      <c r="X144" s="130">
        <f t="shared" si="163"/>
        <v>0</v>
      </c>
      <c r="Y144" s="304"/>
      <c r="Z144" s="138">
        <f t="shared" si="164"/>
        <v>0</v>
      </c>
      <c r="AA144" s="130">
        <f t="shared" si="165"/>
        <v>0</v>
      </c>
    </row>
    <row r="145" spans="1:27" ht="14.25" customHeight="1">
      <c r="A145" s="124">
        <v>12</v>
      </c>
      <c r="B145" s="56">
        <v>44531</v>
      </c>
      <c r="C145" s="68">
        <f>'base(indices)'!C147</f>
        <v>0</v>
      </c>
      <c r="D145" s="312">
        <v>1</v>
      </c>
      <c r="E145" s="60">
        <f t="shared" si="151"/>
        <v>0</v>
      </c>
      <c r="F145" s="59">
        <v>0</v>
      </c>
      <c r="G145" s="60">
        <f t="shared" si="152"/>
        <v>0</v>
      </c>
      <c r="H145" s="61">
        <f t="shared" si="153"/>
        <v>0</v>
      </c>
      <c r="I145" s="106">
        <f t="shared" si="150"/>
        <v>0</v>
      </c>
      <c r="J145" s="63">
        <v>0</v>
      </c>
      <c r="K145" s="102">
        <f t="shared" si="154"/>
        <v>0</v>
      </c>
      <c r="L145" s="127">
        <f t="shared" si="155"/>
        <v>0</v>
      </c>
      <c r="M145" s="65">
        <f t="shared" si="117"/>
        <v>0</v>
      </c>
      <c r="N145" s="102">
        <f t="shared" si="156"/>
        <v>0</v>
      </c>
      <c r="O145" s="66">
        <f t="shared" si="157"/>
        <v>0</v>
      </c>
      <c r="P145" s="65">
        <f t="shared" si="120"/>
        <v>0</v>
      </c>
      <c r="Q145" s="102">
        <f t="shared" si="158"/>
        <v>0</v>
      </c>
      <c r="R145" s="66">
        <f t="shared" si="159"/>
        <v>0</v>
      </c>
      <c r="S145" s="65">
        <f t="shared" si="123"/>
        <v>0</v>
      </c>
      <c r="T145" s="102">
        <f t="shared" si="160"/>
        <v>0</v>
      </c>
      <c r="U145" s="66">
        <f t="shared" si="161"/>
        <v>0</v>
      </c>
      <c r="V145" s="65">
        <f t="shared" si="126"/>
        <v>0</v>
      </c>
      <c r="W145" s="102">
        <f t="shared" si="162"/>
        <v>0</v>
      </c>
      <c r="X145" s="66">
        <f t="shared" si="163"/>
        <v>0</v>
      </c>
      <c r="Y145" s="65">
        <f t="shared" si="129"/>
        <v>0</v>
      </c>
      <c r="Z145" s="65">
        <f t="shared" si="164"/>
        <v>0</v>
      </c>
      <c r="AA145" s="66">
        <f t="shared" si="165"/>
        <v>0</v>
      </c>
    </row>
    <row r="146" spans="1:27" ht="14.25" customHeight="1" thickBot="1">
      <c r="A146" s="116"/>
      <c r="B146" s="76"/>
      <c r="C146" s="77"/>
      <c r="D146" s="78"/>
      <c r="E146" s="80"/>
      <c r="F146" s="79"/>
      <c r="G146" s="80"/>
      <c r="H146" s="262"/>
      <c r="I146" s="93"/>
      <c r="J146" s="94"/>
      <c r="K146" s="95"/>
      <c r="L146" s="121"/>
      <c r="M146" s="85"/>
      <c r="N146" s="83"/>
      <c r="O146" s="86"/>
      <c r="P146" s="85"/>
      <c r="Q146" s="83"/>
      <c r="R146" s="86"/>
      <c r="S146" s="82"/>
      <c r="T146" s="83"/>
      <c r="U146" s="84"/>
      <c r="V146" s="85"/>
      <c r="W146" s="83"/>
      <c r="X146" s="86"/>
      <c r="Y146" s="136"/>
      <c r="Z146" s="82"/>
      <c r="AA146" s="86"/>
    </row>
    <row r="147" spans="1:27" ht="10.5" customHeight="1"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</row>
    <row r="148" spans="1:27" ht="15" customHeight="1">
      <c r="B148" s="43" t="s">
        <v>40</v>
      </c>
      <c r="C148" s="43"/>
      <c r="F148" s="418">
        <f>I8</f>
        <v>44348</v>
      </c>
      <c r="G148" s="418"/>
      <c r="H148" s="417">
        <f>SUM(H134:H147)</f>
        <v>5500</v>
      </c>
      <c r="I148" s="417"/>
    </row>
    <row r="149" spans="1:27" ht="15" customHeight="1">
      <c r="C149" s="32" t="s">
        <v>163</v>
      </c>
      <c r="F149" s="213"/>
      <c r="G149" s="25"/>
      <c r="H149" s="414">
        <f>1100*60</f>
        <v>66000</v>
      </c>
      <c r="I149" s="414"/>
      <c r="N149" s="214"/>
    </row>
    <row r="150" spans="1:27" ht="15" customHeight="1"/>
    <row r="151" spans="1:27" ht="15" customHeight="1"/>
    <row r="152" spans="1:27" ht="15" customHeight="1"/>
    <row r="153" spans="1:27" ht="15" customHeight="1"/>
    <row r="214" spans="12:27" ht="13.5">
      <c r="L214"/>
      <c r="M214" s="14"/>
      <c r="N214" s="8"/>
      <c r="O214" s="14"/>
      <c r="Q214" s="15"/>
      <c r="T214" s="8"/>
      <c r="U214" s="9"/>
      <c r="V214" s="9"/>
      <c r="W214" s="9"/>
      <c r="X214" s="9"/>
      <c r="Y214" s="9"/>
      <c r="Z214" s="9"/>
      <c r="AA214" s="9"/>
    </row>
    <row r="215" spans="12:27" ht="13.5">
      <c r="T215" s="8"/>
      <c r="U215" s="9"/>
      <c r="V215" s="9"/>
      <c r="W215" s="9"/>
      <c r="X215" s="9"/>
      <c r="Y215" s="9"/>
      <c r="Z215" s="9"/>
      <c r="AA215" s="9"/>
    </row>
    <row r="216" spans="12:27" ht="13.5">
      <c r="T216" s="8"/>
      <c r="U216" s="9"/>
      <c r="V216" s="9"/>
      <c r="W216" s="9"/>
      <c r="X216" s="9"/>
      <c r="Y216" s="9"/>
      <c r="Z216" s="9"/>
      <c r="AA216" s="9"/>
    </row>
    <row r="217" spans="12:27" ht="13.5">
      <c r="T217" s="8"/>
      <c r="U217" s="9"/>
      <c r="V217" s="9"/>
      <c r="W217" s="9"/>
      <c r="X217" s="9"/>
      <c r="Y217" s="9"/>
      <c r="Z217" s="9"/>
      <c r="AA217" s="9"/>
    </row>
    <row r="218" spans="12:27" ht="13.5">
      <c r="T218" s="8"/>
      <c r="U218" s="9"/>
      <c r="V218" s="9"/>
      <c r="W218" s="9"/>
      <c r="X218" s="9"/>
      <c r="Y218" s="9"/>
      <c r="Z218" s="9"/>
      <c r="AA218" s="9"/>
    </row>
  </sheetData>
  <mergeCells count="22">
    <mergeCell ref="H149:I149"/>
    <mergeCell ref="G9:G10"/>
    <mergeCell ref="F9:F10"/>
    <mergeCell ref="H148:I148"/>
    <mergeCell ref="F148:G148"/>
    <mergeCell ref="H131:I131"/>
    <mergeCell ref="F131:G131"/>
    <mergeCell ref="Y9:AA9"/>
    <mergeCell ref="S9:U9"/>
    <mergeCell ref="V9:X9"/>
    <mergeCell ref="H9:H10"/>
    <mergeCell ref="I9:I10"/>
    <mergeCell ref="J9:L9"/>
    <mergeCell ref="M9:O9"/>
    <mergeCell ref="P9:R9"/>
    <mergeCell ref="W7:X7"/>
    <mergeCell ref="I8:J8"/>
    <mergeCell ref="A9:A10"/>
    <mergeCell ref="B9:B10"/>
    <mergeCell ref="C9:C10"/>
    <mergeCell ref="D9:D10"/>
    <mergeCell ref="E9:E10"/>
  </mergeCells>
  <phoneticPr fontId="0" type="noConversion"/>
  <conditionalFormatting sqref="J131:K133 E11:E86 G11:H86 C106 F11:F106 C11:C94">
    <cfRule type="cellIs" dxfId="3306" priority="1103" stopIfTrue="1" operator="notEqual">
      <formula>""</formula>
    </cfRule>
  </conditionalFormatting>
  <conditionalFormatting sqref="D11:D106">
    <cfRule type="cellIs" dxfId="3305" priority="957" stopIfTrue="1" operator="equal">
      <formula>"Total"</formula>
    </cfRule>
  </conditionalFormatting>
  <conditionalFormatting sqref="D86">
    <cfRule type="cellIs" dxfId="3304" priority="907" stopIfTrue="1" operator="equal">
      <formula>"Total"</formula>
    </cfRule>
  </conditionalFormatting>
  <conditionalFormatting sqref="F131:F133">
    <cfRule type="cellIs" dxfId="3303" priority="971" stopIfTrue="1" operator="notEqual">
      <formula>""</formula>
    </cfRule>
  </conditionalFormatting>
  <conditionalFormatting sqref="F131:F133">
    <cfRule type="cellIs" dxfId="3302" priority="972" stopIfTrue="1" operator="notEqual">
      <formula>""</formula>
    </cfRule>
  </conditionalFormatting>
  <conditionalFormatting sqref="F88">
    <cfRule type="cellIs" dxfId="3301" priority="900" stopIfTrue="1" operator="notEqual">
      <formula>""</formula>
    </cfRule>
  </conditionalFormatting>
  <conditionalFormatting sqref="E87:E89 G87:H89">
    <cfRule type="cellIs" dxfId="3300" priority="903" stopIfTrue="1" operator="notEqual">
      <formula>""</formula>
    </cfRule>
  </conditionalFormatting>
  <conditionalFormatting sqref="F86">
    <cfRule type="cellIs" dxfId="3299" priority="905" stopIfTrue="1" operator="notEqual">
      <formula>""</formula>
    </cfRule>
  </conditionalFormatting>
  <conditionalFormatting sqref="E87:E89">
    <cfRule type="cellIs" dxfId="3298" priority="901" stopIfTrue="1" operator="notEqual">
      <formula>""</formula>
    </cfRule>
  </conditionalFormatting>
  <conditionalFormatting sqref="E87:E89 G87:H89">
    <cfRule type="cellIs" dxfId="3297" priority="902" stopIfTrue="1" operator="notEqual">
      <formula>""</formula>
    </cfRule>
  </conditionalFormatting>
  <conditionalFormatting sqref="E90 G90:H90">
    <cfRule type="cellIs" dxfId="3296" priority="894" stopIfTrue="1" operator="notEqual">
      <formula>""</formula>
    </cfRule>
  </conditionalFormatting>
  <conditionalFormatting sqref="E90 G90:H90">
    <cfRule type="cellIs" dxfId="3295" priority="893" stopIfTrue="1" operator="notEqual">
      <formula>""</formula>
    </cfRule>
  </conditionalFormatting>
  <conditionalFormatting sqref="F90">
    <cfRule type="cellIs" dxfId="3294" priority="891" stopIfTrue="1" operator="notEqual">
      <formula>""</formula>
    </cfRule>
  </conditionalFormatting>
  <conditionalFormatting sqref="F92">
    <cfRule type="cellIs" dxfId="3293" priority="882" stopIfTrue="1" operator="notEqual">
      <formula>""</formula>
    </cfRule>
  </conditionalFormatting>
  <conditionalFormatting sqref="E91:E106 G91:H106">
    <cfRule type="cellIs" dxfId="3292" priority="885" stopIfTrue="1" operator="notEqual">
      <formula>""</formula>
    </cfRule>
  </conditionalFormatting>
  <conditionalFormatting sqref="D91:D106">
    <cfRule type="cellIs" dxfId="3291" priority="886" stopIfTrue="1" operator="equal">
      <formula>"Total"</formula>
    </cfRule>
  </conditionalFormatting>
  <conditionalFormatting sqref="E94:E106 G94:H106">
    <cfRule type="cellIs" dxfId="3290" priority="875" stopIfTrue="1" operator="notEqual">
      <formula>""</formula>
    </cfRule>
  </conditionalFormatting>
  <conditionalFormatting sqref="F94:F106">
    <cfRule type="cellIs" dxfId="3289" priority="872" stopIfTrue="1" operator="notEqual">
      <formula>""</formula>
    </cfRule>
  </conditionalFormatting>
  <conditionalFormatting sqref="D94:D106">
    <cfRule type="cellIs" dxfId="3288" priority="878" stopIfTrue="1" operator="equal">
      <formula>"Total"</formula>
    </cfRule>
  </conditionalFormatting>
  <conditionalFormatting sqref="F94:F106">
    <cfRule type="cellIs" dxfId="3287" priority="873" stopIfTrue="1" operator="notEqual">
      <formula>""</formula>
    </cfRule>
  </conditionalFormatting>
  <conditionalFormatting sqref="F87:F89">
    <cfRule type="cellIs" dxfId="3286" priority="899" stopIfTrue="1" operator="notEqual">
      <formula>""</formula>
    </cfRule>
  </conditionalFormatting>
  <conditionalFormatting sqref="D90">
    <cfRule type="cellIs" dxfId="3285" priority="896" stopIfTrue="1" operator="equal">
      <formula>"Total"</formula>
    </cfRule>
  </conditionalFormatting>
  <conditionalFormatting sqref="E91:E106">
    <cfRule type="cellIs" dxfId="3284" priority="883" stopIfTrue="1" operator="notEqual">
      <formula>""</formula>
    </cfRule>
  </conditionalFormatting>
  <conditionalFormatting sqref="D90">
    <cfRule type="cellIs" dxfId="3283" priority="895" stopIfTrue="1" operator="equal">
      <formula>"Total"</formula>
    </cfRule>
  </conditionalFormatting>
  <conditionalFormatting sqref="E90">
    <cfRule type="cellIs" dxfId="3282" priority="892" stopIfTrue="1" operator="notEqual">
      <formula>""</formula>
    </cfRule>
  </conditionalFormatting>
  <conditionalFormatting sqref="F90">
    <cfRule type="cellIs" dxfId="3281" priority="890" stopIfTrue="1" operator="notEqual">
      <formula>""</formula>
    </cfRule>
  </conditionalFormatting>
  <conditionalFormatting sqref="F91:F106">
    <cfRule type="cellIs" dxfId="3280" priority="881" stopIfTrue="1" operator="notEqual">
      <formula>""</formula>
    </cfRule>
  </conditionalFormatting>
  <conditionalFormatting sqref="E91:E106 G91:H106">
    <cfRule type="cellIs" dxfId="3279" priority="884" stopIfTrue="1" operator="notEqual">
      <formula>""</formula>
    </cfRule>
  </conditionalFormatting>
  <conditionalFormatting sqref="D94:D106">
    <cfRule type="cellIs" dxfId="3278" priority="877" stopIfTrue="1" operator="equal">
      <formula>"Total"</formula>
    </cfRule>
  </conditionalFormatting>
  <conditionalFormatting sqref="E94:E106 G94:H106">
    <cfRule type="cellIs" dxfId="3277" priority="876" stopIfTrue="1" operator="notEqual">
      <formula>""</formula>
    </cfRule>
  </conditionalFormatting>
  <conditionalFormatting sqref="E94:E106">
    <cfRule type="cellIs" dxfId="3276" priority="874" stopIfTrue="1" operator="notEqual">
      <formula>""</formula>
    </cfRule>
  </conditionalFormatting>
  <conditionalFormatting sqref="D91:D106">
    <cfRule type="cellIs" dxfId="3275" priority="887" stopIfTrue="1" operator="equal">
      <formula>"Total"</formula>
    </cfRule>
  </conditionalFormatting>
  <conditionalFormatting sqref="F94:F106">
    <cfRule type="cellIs" dxfId="3274" priority="871" stopIfTrue="1" operator="notEqual">
      <formula>""</formula>
    </cfRule>
  </conditionalFormatting>
  <conditionalFormatting sqref="D9">
    <cfRule type="cellIs" dxfId="3273" priority="866" stopIfTrue="1" operator="equal">
      <formula>"Total"</formula>
    </cfRule>
  </conditionalFormatting>
  <conditionalFormatting sqref="D9">
    <cfRule type="cellIs" dxfId="3272" priority="865" stopIfTrue="1" operator="equal">
      <formula>"Total"</formula>
    </cfRule>
  </conditionalFormatting>
  <conditionalFormatting sqref="F107:F108">
    <cfRule type="cellIs" dxfId="3271" priority="800" stopIfTrue="1" operator="notEqual">
      <formula>""</formula>
    </cfRule>
  </conditionalFormatting>
  <conditionalFormatting sqref="E108 G108:H108">
    <cfRule type="cellIs" dxfId="3270" priority="787" stopIfTrue="1" operator="notEqual">
      <formula>""</formula>
    </cfRule>
  </conditionalFormatting>
  <conditionalFormatting sqref="E107:E108 G107:H108">
    <cfRule type="cellIs" dxfId="3269" priority="795" stopIfTrue="1" operator="notEqual">
      <formula>""</formula>
    </cfRule>
  </conditionalFormatting>
  <conditionalFormatting sqref="E108 G108:H108">
    <cfRule type="cellIs" dxfId="3268" priority="786" stopIfTrue="1" operator="notEqual">
      <formula>""</formula>
    </cfRule>
  </conditionalFormatting>
  <conditionalFormatting sqref="F108">
    <cfRule type="cellIs" dxfId="3267" priority="784" stopIfTrue="1" operator="notEqual">
      <formula>""</formula>
    </cfRule>
  </conditionalFormatting>
  <conditionalFormatting sqref="E107:E108">
    <cfRule type="cellIs" dxfId="3266" priority="793" stopIfTrue="1" operator="notEqual">
      <formula>""</formula>
    </cfRule>
  </conditionalFormatting>
  <conditionalFormatting sqref="E107:E108 G107:H108">
    <cfRule type="cellIs" dxfId="3265" priority="794" stopIfTrue="1" operator="notEqual">
      <formula>""</formula>
    </cfRule>
  </conditionalFormatting>
  <conditionalFormatting sqref="F107:F108">
    <cfRule type="cellIs" dxfId="3264" priority="792" stopIfTrue="1" operator="notEqual">
      <formula>""</formula>
    </cfRule>
  </conditionalFormatting>
  <conditionalFormatting sqref="E108">
    <cfRule type="cellIs" dxfId="3263" priority="785" stopIfTrue="1" operator="notEqual">
      <formula>""</formula>
    </cfRule>
  </conditionalFormatting>
  <conditionalFormatting sqref="F108">
    <cfRule type="cellIs" dxfId="3262" priority="783" stopIfTrue="1" operator="notEqual">
      <formula>""</formula>
    </cfRule>
  </conditionalFormatting>
  <conditionalFormatting sqref="F108">
    <cfRule type="cellIs" dxfId="3261" priority="782" stopIfTrue="1" operator="notEqual">
      <formula>""</formula>
    </cfRule>
  </conditionalFormatting>
  <conditionalFormatting sqref="F109:F110">
    <cfRule type="cellIs" dxfId="3260" priority="779" stopIfTrue="1" operator="notEqual">
      <formula>""</formula>
    </cfRule>
  </conditionalFormatting>
  <conditionalFormatting sqref="E109:E110 G109:H110">
    <cfRule type="cellIs" dxfId="3259" priority="774" stopIfTrue="1" operator="notEqual">
      <formula>""</formula>
    </cfRule>
  </conditionalFormatting>
  <conditionalFormatting sqref="E110 G110:H110">
    <cfRule type="cellIs" dxfId="3258" priority="765" stopIfTrue="1" operator="notEqual">
      <formula>""</formula>
    </cfRule>
  </conditionalFormatting>
  <conditionalFormatting sqref="F110">
    <cfRule type="cellIs" dxfId="3257" priority="763" stopIfTrue="1" operator="notEqual">
      <formula>""</formula>
    </cfRule>
  </conditionalFormatting>
  <conditionalFormatting sqref="E109:E110">
    <cfRule type="cellIs" dxfId="3256" priority="772" stopIfTrue="1" operator="notEqual">
      <formula>""</formula>
    </cfRule>
  </conditionalFormatting>
  <conditionalFormatting sqref="E109:E110 G109:H110">
    <cfRule type="cellIs" dxfId="3255" priority="773" stopIfTrue="1" operator="notEqual">
      <formula>""</formula>
    </cfRule>
  </conditionalFormatting>
  <conditionalFormatting sqref="F109:F110">
    <cfRule type="cellIs" dxfId="3254" priority="771" stopIfTrue="1" operator="notEqual">
      <formula>""</formula>
    </cfRule>
  </conditionalFormatting>
  <conditionalFormatting sqref="E110 G110:H110">
    <cfRule type="cellIs" dxfId="3253" priority="766" stopIfTrue="1" operator="notEqual">
      <formula>""</formula>
    </cfRule>
  </conditionalFormatting>
  <conditionalFormatting sqref="E110">
    <cfRule type="cellIs" dxfId="3252" priority="764" stopIfTrue="1" operator="notEqual">
      <formula>""</formula>
    </cfRule>
  </conditionalFormatting>
  <conditionalFormatting sqref="F110">
    <cfRule type="cellIs" dxfId="3251" priority="762" stopIfTrue="1" operator="notEqual">
      <formula>""</formula>
    </cfRule>
  </conditionalFormatting>
  <conditionalFormatting sqref="F110">
    <cfRule type="cellIs" dxfId="3250" priority="761" stopIfTrue="1" operator="notEqual">
      <formula>""</formula>
    </cfRule>
  </conditionalFormatting>
  <conditionalFormatting sqref="F111:F112">
    <cfRule type="cellIs" dxfId="3249" priority="758" stopIfTrue="1" operator="notEqual">
      <formula>""</formula>
    </cfRule>
  </conditionalFormatting>
  <conditionalFormatting sqref="E111:E112 G111:H112">
    <cfRule type="cellIs" dxfId="3248" priority="753" stopIfTrue="1" operator="notEqual">
      <formula>""</formula>
    </cfRule>
  </conditionalFormatting>
  <conditionalFormatting sqref="E112 G112:H112">
    <cfRule type="cellIs" dxfId="3247" priority="744" stopIfTrue="1" operator="notEqual">
      <formula>""</formula>
    </cfRule>
  </conditionalFormatting>
  <conditionalFormatting sqref="F112">
    <cfRule type="cellIs" dxfId="3246" priority="742" stopIfTrue="1" operator="notEqual">
      <formula>""</formula>
    </cfRule>
  </conditionalFormatting>
  <conditionalFormatting sqref="E111:E112">
    <cfRule type="cellIs" dxfId="3245" priority="751" stopIfTrue="1" operator="notEqual">
      <formula>""</formula>
    </cfRule>
  </conditionalFormatting>
  <conditionalFormatting sqref="E111:E112 G111:H112">
    <cfRule type="cellIs" dxfId="3244" priority="752" stopIfTrue="1" operator="notEqual">
      <formula>""</formula>
    </cfRule>
  </conditionalFormatting>
  <conditionalFormatting sqref="F111:F112">
    <cfRule type="cellIs" dxfId="3243" priority="750" stopIfTrue="1" operator="notEqual">
      <formula>""</formula>
    </cfRule>
  </conditionalFormatting>
  <conditionalFormatting sqref="E112 G112:H112">
    <cfRule type="cellIs" dxfId="3242" priority="745" stopIfTrue="1" operator="notEqual">
      <formula>""</formula>
    </cfRule>
  </conditionalFormatting>
  <conditionalFormatting sqref="E112">
    <cfRule type="cellIs" dxfId="3241" priority="743" stopIfTrue="1" operator="notEqual">
      <formula>""</formula>
    </cfRule>
  </conditionalFormatting>
  <conditionalFormatting sqref="F112">
    <cfRule type="cellIs" dxfId="3240" priority="741" stopIfTrue="1" operator="notEqual">
      <formula>""</formula>
    </cfRule>
  </conditionalFormatting>
  <conditionalFormatting sqref="F112">
    <cfRule type="cellIs" dxfId="3239" priority="740" stopIfTrue="1" operator="notEqual">
      <formula>""</formula>
    </cfRule>
  </conditionalFormatting>
  <conditionalFormatting sqref="F113:F114">
    <cfRule type="cellIs" dxfId="3238" priority="737" stopIfTrue="1" operator="notEqual">
      <formula>""</formula>
    </cfRule>
  </conditionalFormatting>
  <conditionalFormatting sqref="E113:E114 G113:H114">
    <cfRule type="cellIs" dxfId="3237" priority="732" stopIfTrue="1" operator="notEqual">
      <formula>""</formula>
    </cfRule>
  </conditionalFormatting>
  <conditionalFormatting sqref="E114 G114:H114">
    <cfRule type="cellIs" dxfId="3236" priority="723" stopIfTrue="1" operator="notEqual">
      <formula>""</formula>
    </cfRule>
  </conditionalFormatting>
  <conditionalFormatting sqref="F114">
    <cfRule type="cellIs" dxfId="3235" priority="721" stopIfTrue="1" operator="notEqual">
      <formula>""</formula>
    </cfRule>
  </conditionalFormatting>
  <conditionalFormatting sqref="E113:E114">
    <cfRule type="cellIs" dxfId="3234" priority="730" stopIfTrue="1" operator="notEqual">
      <formula>""</formula>
    </cfRule>
  </conditionalFormatting>
  <conditionalFormatting sqref="E113:E114 G113:H114">
    <cfRule type="cellIs" dxfId="3233" priority="731" stopIfTrue="1" operator="notEqual">
      <formula>""</formula>
    </cfRule>
  </conditionalFormatting>
  <conditionalFormatting sqref="F113:F114">
    <cfRule type="cellIs" dxfId="3232" priority="729" stopIfTrue="1" operator="notEqual">
      <formula>""</formula>
    </cfRule>
  </conditionalFormatting>
  <conditionalFormatting sqref="E114 G114:H114">
    <cfRule type="cellIs" dxfId="3231" priority="724" stopIfTrue="1" operator="notEqual">
      <formula>""</formula>
    </cfRule>
  </conditionalFormatting>
  <conditionalFormatting sqref="E114">
    <cfRule type="cellIs" dxfId="3230" priority="722" stopIfTrue="1" operator="notEqual">
      <formula>""</formula>
    </cfRule>
  </conditionalFormatting>
  <conditionalFormatting sqref="F114">
    <cfRule type="cellIs" dxfId="3229" priority="720" stopIfTrue="1" operator="notEqual">
      <formula>""</formula>
    </cfRule>
  </conditionalFormatting>
  <conditionalFormatting sqref="F114">
    <cfRule type="cellIs" dxfId="3228" priority="719" stopIfTrue="1" operator="notEqual">
      <formula>""</formula>
    </cfRule>
  </conditionalFormatting>
  <conditionalFormatting sqref="F115:F116">
    <cfRule type="cellIs" dxfId="3227" priority="716" stopIfTrue="1" operator="notEqual">
      <formula>""</formula>
    </cfRule>
  </conditionalFormatting>
  <conditionalFormatting sqref="E115:E116 G115:H116">
    <cfRule type="cellIs" dxfId="3226" priority="711" stopIfTrue="1" operator="notEqual">
      <formula>""</formula>
    </cfRule>
  </conditionalFormatting>
  <conditionalFormatting sqref="E116 G116:H116">
    <cfRule type="cellIs" dxfId="3225" priority="702" stopIfTrue="1" operator="notEqual">
      <formula>""</formula>
    </cfRule>
  </conditionalFormatting>
  <conditionalFormatting sqref="F116">
    <cfRule type="cellIs" dxfId="3224" priority="700" stopIfTrue="1" operator="notEqual">
      <formula>""</formula>
    </cfRule>
  </conditionalFormatting>
  <conditionalFormatting sqref="E115:E116">
    <cfRule type="cellIs" dxfId="3223" priority="709" stopIfTrue="1" operator="notEqual">
      <formula>""</formula>
    </cfRule>
  </conditionalFormatting>
  <conditionalFormatting sqref="E115:E116 G115:H116">
    <cfRule type="cellIs" dxfId="3222" priority="710" stopIfTrue="1" operator="notEqual">
      <formula>""</formula>
    </cfRule>
  </conditionalFormatting>
  <conditionalFormatting sqref="F115:F116">
    <cfRule type="cellIs" dxfId="3221" priority="708" stopIfTrue="1" operator="notEqual">
      <formula>""</formula>
    </cfRule>
  </conditionalFormatting>
  <conditionalFormatting sqref="E116 G116:H116">
    <cfRule type="cellIs" dxfId="3220" priority="703" stopIfTrue="1" operator="notEqual">
      <formula>""</formula>
    </cfRule>
  </conditionalFormatting>
  <conditionalFormatting sqref="E116">
    <cfRule type="cellIs" dxfId="3219" priority="701" stopIfTrue="1" operator="notEqual">
      <formula>""</formula>
    </cfRule>
  </conditionalFormatting>
  <conditionalFormatting sqref="F116">
    <cfRule type="cellIs" dxfId="3218" priority="699" stopIfTrue="1" operator="notEqual">
      <formula>""</formula>
    </cfRule>
  </conditionalFormatting>
  <conditionalFormatting sqref="F116">
    <cfRule type="cellIs" dxfId="3217" priority="698" stopIfTrue="1" operator="notEqual">
      <formula>""</formula>
    </cfRule>
  </conditionalFormatting>
  <conditionalFormatting sqref="F117:F130">
    <cfRule type="cellIs" dxfId="3216" priority="695" stopIfTrue="1" operator="notEqual">
      <formula>""</formula>
    </cfRule>
  </conditionalFormatting>
  <conditionalFormatting sqref="E117:E130">
    <cfRule type="cellIs" dxfId="3215" priority="688" stopIfTrue="1" operator="notEqual">
      <formula>""</formula>
    </cfRule>
  </conditionalFormatting>
  <conditionalFormatting sqref="E117:E130 G117:H130">
    <cfRule type="cellIs" dxfId="3214" priority="690" stopIfTrue="1" operator="notEqual">
      <formula>""</formula>
    </cfRule>
  </conditionalFormatting>
  <conditionalFormatting sqref="E118 G118:H118 E120 E122 E124 E126 E128 E130 G120:H120 G122:H122 G124:H124 G126:H126 G128:H128 G130:H130">
    <cfRule type="cellIs" dxfId="3213" priority="681" stopIfTrue="1" operator="notEqual">
      <formula>""</formula>
    </cfRule>
  </conditionalFormatting>
  <conditionalFormatting sqref="F118 F120 F122 F124 F126 F128 F130">
    <cfRule type="cellIs" dxfId="3212" priority="679" stopIfTrue="1" operator="notEqual">
      <formula>""</formula>
    </cfRule>
  </conditionalFormatting>
  <conditionalFormatting sqref="F117:F130">
    <cfRule type="cellIs" dxfId="3211" priority="687" stopIfTrue="1" operator="notEqual">
      <formula>""</formula>
    </cfRule>
  </conditionalFormatting>
  <conditionalFormatting sqref="E117:E130 G117:H130">
    <cfRule type="cellIs" dxfId="3210" priority="689" stopIfTrue="1" operator="notEqual">
      <formula>""</formula>
    </cfRule>
  </conditionalFormatting>
  <conditionalFormatting sqref="E118 E120 E122 E124 E126 E128 E130">
    <cfRule type="cellIs" dxfId="3209" priority="680" stopIfTrue="1" operator="notEqual">
      <formula>""</formula>
    </cfRule>
  </conditionalFormatting>
  <conditionalFormatting sqref="E118 G118:H118 E120 E122 E124 E126 E128 E130 G120:H120 G122:H122 G124:H124 G126:H126 G128:H128 G130:H130">
    <cfRule type="cellIs" dxfId="3208" priority="682" stopIfTrue="1" operator="notEqual">
      <formula>""</formula>
    </cfRule>
  </conditionalFormatting>
  <conditionalFormatting sqref="F118 F120 F122 F124 F126 F128 F130">
    <cfRule type="cellIs" dxfId="3207" priority="678" stopIfTrue="1" operator="notEqual">
      <formula>""</formula>
    </cfRule>
  </conditionalFormatting>
  <conditionalFormatting sqref="F118 F120 F122 F124 F126 F128 F130">
    <cfRule type="cellIs" dxfId="3206" priority="677" stopIfTrue="1" operator="notEqual">
      <formula>""</formula>
    </cfRule>
  </conditionalFormatting>
  <conditionalFormatting sqref="B146">
    <cfRule type="cellIs" dxfId="3205" priority="547" stopIfTrue="1" operator="notEqual">
      <formula>""</formula>
    </cfRule>
  </conditionalFormatting>
  <conditionalFormatting sqref="C146">
    <cfRule type="cellIs" dxfId="3204" priority="476" stopIfTrue="1" operator="notEqual">
      <formula>""</formula>
    </cfRule>
  </conditionalFormatting>
  <conditionalFormatting sqref="E136 G136:H136">
    <cfRule type="cellIs" dxfId="3203" priority="447" stopIfTrue="1" operator="notEqual">
      <formula>""</formula>
    </cfRule>
  </conditionalFormatting>
  <conditionalFormatting sqref="E136">
    <cfRule type="cellIs" dxfId="3202" priority="445" stopIfTrue="1" operator="notEqual">
      <formula>""</formula>
    </cfRule>
  </conditionalFormatting>
  <conditionalFormatting sqref="F148">
    <cfRule type="cellIs" dxfId="3201" priority="441" stopIfTrue="1" operator="notEqual">
      <formula>""</formula>
    </cfRule>
  </conditionalFormatting>
  <conditionalFormatting sqref="E146:H146">
    <cfRule type="cellIs" dxfId="3200" priority="457" stopIfTrue="1" operator="notEqual">
      <formula>""</formula>
    </cfRule>
  </conditionalFormatting>
  <conditionalFormatting sqref="F136">
    <cfRule type="cellIs" dxfId="3199" priority="443" stopIfTrue="1" operator="notEqual">
      <formula>""</formula>
    </cfRule>
  </conditionalFormatting>
  <conditionalFormatting sqref="E136 G136:H136">
    <cfRule type="cellIs" dxfId="3198" priority="446" stopIfTrue="1" operator="notEqual">
      <formula>""</formula>
    </cfRule>
  </conditionalFormatting>
  <conditionalFormatting sqref="H147:X147">
    <cfRule type="cellIs" dxfId="3197" priority="458" stopIfTrue="1" operator="notEqual">
      <formula>""</formula>
    </cfRule>
  </conditionalFormatting>
  <conditionalFormatting sqref="F136">
    <cfRule type="cellIs" dxfId="3196" priority="444" stopIfTrue="1" operator="notEqual">
      <formula>""</formula>
    </cfRule>
  </conditionalFormatting>
  <conditionalFormatting sqref="D146">
    <cfRule type="cellIs" dxfId="3195" priority="456" stopIfTrue="1" operator="equal">
      <formula>"Total"</formula>
    </cfRule>
  </conditionalFormatting>
  <conditionalFormatting sqref="F148">
    <cfRule type="cellIs" dxfId="3194" priority="442" stopIfTrue="1" operator="notEqual">
      <formula>""</formula>
    </cfRule>
  </conditionalFormatting>
  <conditionalFormatting sqref="Y147:AA147">
    <cfRule type="cellIs" dxfId="3193" priority="440" stopIfTrue="1" operator="notEqual">
      <formula>""</formula>
    </cfRule>
  </conditionalFormatting>
  <conditionalFormatting sqref="C22">
    <cfRule type="cellIs" dxfId="3192" priority="436" stopIfTrue="1" operator="notEqual">
      <formula>""</formula>
    </cfRule>
  </conditionalFormatting>
  <conditionalFormatting sqref="C13:C24">
    <cfRule type="cellIs" dxfId="3191" priority="432" stopIfTrue="1" operator="notEqual">
      <formula>""</formula>
    </cfRule>
  </conditionalFormatting>
  <conditionalFormatting sqref="C106 C72:C82 C84:C94">
    <cfRule type="cellIs" dxfId="3190" priority="431" stopIfTrue="1" operator="notEqual">
      <formula>""</formula>
    </cfRule>
  </conditionalFormatting>
  <conditionalFormatting sqref="C83">
    <cfRule type="cellIs" dxfId="3189" priority="424" stopIfTrue="1" operator="notEqual">
      <formula>""</formula>
    </cfRule>
  </conditionalFormatting>
  <conditionalFormatting sqref="C83">
    <cfRule type="cellIs" dxfId="3188" priority="423" stopIfTrue="1" operator="notEqual">
      <formula>""</formula>
    </cfRule>
  </conditionalFormatting>
  <conditionalFormatting sqref="C84:C93">
    <cfRule type="cellIs" dxfId="3187" priority="419" stopIfTrue="1" operator="notEqual">
      <formula>""</formula>
    </cfRule>
  </conditionalFormatting>
  <conditionalFormatting sqref="C11:C22">
    <cfRule type="cellIs" dxfId="3186" priority="422" stopIfTrue="1" operator="notEqual">
      <formula>""</formula>
    </cfRule>
  </conditionalFormatting>
  <conditionalFormatting sqref="C72:C82">
    <cfRule type="cellIs" dxfId="3185" priority="421" stopIfTrue="1" operator="notEqual">
      <formula>""</formula>
    </cfRule>
  </conditionalFormatting>
  <conditionalFormatting sqref="C84:C93">
    <cfRule type="cellIs" dxfId="3184" priority="420" stopIfTrue="1" operator="notEqual">
      <formula>""</formula>
    </cfRule>
  </conditionalFormatting>
  <conditionalFormatting sqref="C83">
    <cfRule type="cellIs" dxfId="3183" priority="414" stopIfTrue="1" operator="notEqual">
      <formula>""</formula>
    </cfRule>
  </conditionalFormatting>
  <conditionalFormatting sqref="C83">
    <cfRule type="cellIs" dxfId="3182" priority="413" stopIfTrue="1" operator="notEqual">
      <formula>""</formula>
    </cfRule>
  </conditionalFormatting>
  <conditionalFormatting sqref="C72:C82">
    <cfRule type="cellIs" dxfId="3181" priority="412" stopIfTrue="1" operator="notEqual">
      <formula>""</formula>
    </cfRule>
  </conditionalFormatting>
  <conditionalFormatting sqref="C71">
    <cfRule type="cellIs" dxfId="3180" priority="411" stopIfTrue="1" operator="notEqual">
      <formula>""</formula>
    </cfRule>
  </conditionalFormatting>
  <conditionalFormatting sqref="C71">
    <cfRule type="cellIs" dxfId="3179" priority="410" stopIfTrue="1" operator="notEqual">
      <formula>""</formula>
    </cfRule>
  </conditionalFormatting>
  <conditionalFormatting sqref="C72:C81">
    <cfRule type="cellIs" dxfId="3178" priority="407" stopIfTrue="1" operator="notEqual">
      <formula>""</formula>
    </cfRule>
  </conditionalFormatting>
  <conditionalFormatting sqref="C60:C70">
    <cfRule type="cellIs" dxfId="3177" priority="409" stopIfTrue="1" operator="notEqual">
      <formula>""</formula>
    </cfRule>
  </conditionalFormatting>
  <conditionalFormatting sqref="C72:C81">
    <cfRule type="cellIs" dxfId="3176" priority="408" stopIfTrue="1" operator="notEqual">
      <formula>""</formula>
    </cfRule>
  </conditionalFormatting>
  <conditionalFormatting sqref="C84:C93">
    <cfRule type="cellIs" dxfId="3175" priority="406" stopIfTrue="1" operator="notEqual">
      <formula>""</formula>
    </cfRule>
  </conditionalFormatting>
  <conditionalFormatting sqref="C84:C93">
    <cfRule type="cellIs" dxfId="3174" priority="405" stopIfTrue="1" operator="notEqual">
      <formula>""</formula>
    </cfRule>
  </conditionalFormatting>
  <conditionalFormatting sqref="C83:C93">
    <cfRule type="cellIs" dxfId="3173" priority="404" stopIfTrue="1" operator="notEqual">
      <formula>""</formula>
    </cfRule>
  </conditionalFormatting>
  <conditionalFormatting sqref="C83:C93">
    <cfRule type="cellIs" dxfId="3172" priority="403" stopIfTrue="1" operator="notEqual">
      <formula>""</formula>
    </cfRule>
  </conditionalFormatting>
  <conditionalFormatting sqref="C11:C12 C14 C16 C18 C20">
    <cfRule type="cellIs" dxfId="3171" priority="402" stopIfTrue="1" operator="notEqual">
      <formula>""</formula>
    </cfRule>
  </conditionalFormatting>
  <conditionalFormatting sqref="C72:C82">
    <cfRule type="cellIs" dxfId="3170" priority="401" stopIfTrue="1" operator="notEqual">
      <formula>""</formula>
    </cfRule>
  </conditionalFormatting>
  <conditionalFormatting sqref="C71">
    <cfRule type="cellIs" dxfId="3169" priority="400" stopIfTrue="1" operator="notEqual">
      <formula>""</formula>
    </cfRule>
  </conditionalFormatting>
  <conditionalFormatting sqref="C71">
    <cfRule type="cellIs" dxfId="3168" priority="399" stopIfTrue="1" operator="notEqual">
      <formula>""</formula>
    </cfRule>
  </conditionalFormatting>
  <conditionalFormatting sqref="C72:C81">
    <cfRule type="cellIs" dxfId="3167" priority="396" stopIfTrue="1" operator="notEqual">
      <formula>""</formula>
    </cfRule>
  </conditionalFormatting>
  <conditionalFormatting sqref="C60:C70">
    <cfRule type="cellIs" dxfId="3166" priority="398" stopIfTrue="1" operator="notEqual">
      <formula>""</formula>
    </cfRule>
  </conditionalFormatting>
  <conditionalFormatting sqref="C72:C81">
    <cfRule type="cellIs" dxfId="3165" priority="397" stopIfTrue="1" operator="notEqual">
      <formula>""</formula>
    </cfRule>
  </conditionalFormatting>
  <conditionalFormatting sqref="C71">
    <cfRule type="cellIs" dxfId="3164" priority="395" stopIfTrue="1" operator="notEqual">
      <formula>""</formula>
    </cfRule>
  </conditionalFormatting>
  <conditionalFormatting sqref="C71">
    <cfRule type="cellIs" dxfId="3163" priority="394" stopIfTrue="1" operator="notEqual">
      <formula>""</formula>
    </cfRule>
  </conditionalFormatting>
  <conditionalFormatting sqref="C60:C70">
    <cfRule type="cellIs" dxfId="3162" priority="393" stopIfTrue="1" operator="notEqual">
      <formula>""</formula>
    </cfRule>
  </conditionalFormatting>
  <conditionalFormatting sqref="C59">
    <cfRule type="cellIs" dxfId="3161" priority="392" stopIfTrue="1" operator="notEqual">
      <formula>""</formula>
    </cfRule>
  </conditionalFormatting>
  <conditionalFormatting sqref="C59">
    <cfRule type="cellIs" dxfId="3160" priority="391" stopIfTrue="1" operator="notEqual">
      <formula>""</formula>
    </cfRule>
  </conditionalFormatting>
  <conditionalFormatting sqref="C60:C69">
    <cfRule type="cellIs" dxfId="3159" priority="388" stopIfTrue="1" operator="notEqual">
      <formula>""</formula>
    </cfRule>
  </conditionalFormatting>
  <conditionalFormatting sqref="C48:C58">
    <cfRule type="cellIs" dxfId="3158" priority="390" stopIfTrue="1" operator="notEqual">
      <formula>""</formula>
    </cfRule>
  </conditionalFormatting>
  <conditionalFormatting sqref="C60:C69">
    <cfRule type="cellIs" dxfId="3157" priority="389" stopIfTrue="1" operator="notEqual">
      <formula>""</formula>
    </cfRule>
  </conditionalFormatting>
  <conditionalFormatting sqref="C72:C81">
    <cfRule type="cellIs" dxfId="3156" priority="387" stopIfTrue="1" operator="notEqual">
      <formula>""</formula>
    </cfRule>
  </conditionalFormatting>
  <conditionalFormatting sqref="C72:C81">
    <cfRule type="cellIs" dxfId="3155" priority="386" stopIfTrue="1" operator="notEqual">
      <formula>""</formula>
    </cfRule>
  </conditionalFormatting>
  <conditionalFormatting sqref="B11:B130">
    <cfRule type="cellIs" dxfId="3154" priority="385" stopIfTrue="1" operator="notEqual">
      <formula>""</formula>
    </cfRule>
  </conditionalFormatting>
  <conditionalFormatting sqref="C83:C93">
    <cfRule type="cellIs" dxfId="3153" priority="384" stopIfTrue="1" operator="notEqual">
      <formula>""</formula>
    </cfRule>
  </conditionalFormatting>
  <conditionalFormatting sqref="C83:C93">
    <cfRule type="cellIs" dxfId="3152" priority="383" stopIfTrue="1" operator="notEqual">
      <formula>""</formula>
    </cfRule>
  </conditionalFormatting>
  <conditionalFormatting sqref="C11:C12 C14 C16 C18 C20">
    <cfRule type="cellIs" dxfId="3151" priority="382" stopIfTrue="1" operator="notEqual">
      <formula>""</formula>
    </cfRule>
  </conditionalFormatting>
  <conditionalFormatting sqref="C72:C82">
    <cfRule type="cellIs" dxfId="3150" priority="381" stopIfTrue="1" operator="notEqual">
      <formula>""</formula>
    </cfRule>
  </conditionalFormatting>
  <conditionalFormatting sqref="C71">
    <cfRule type="cellIs" dxfId="3149" priority="380" stopIfTrue="1" operator="notEqual">
      <formula>""</formula>
    </cfRule>
  </conditionalFormatting>
  <conditionalFormatting sqref="C71">
    <cfRule type="cellIs" dxfId="3148" priority="379" stopIfTrue="1" operator="notEqual">
      <formula>""</formula>
    </cfRule>
  </conditionalFormatting>
  <conditionalFormatting sqref="C72:C81">
    <cfRule type="cellIs" dxfId="3147" priority="376" stopIfTrue="1" operator="notEqual">
      <formula>""</formula>
    </cfRule>
  </conditionalFormatting>
  <conditionalFormatting sqref="C60:C70">
    <cfRule type="cellIs" dxfId="3146" priority="378" stopIfTrue="1" operator="notEqual">
      <formula>""</formula>
    </cfRule>
  </conditionalFormatting>
  <conditionalFormatting sqref="C72:C81">
    <cfRule type="cellIs" dxfId="3145" priority="377" stopIfTrue="1" operator="notEqual">
      <formula>""</formula>
    </cfRule>
  </conditionalFormatting>
  <conditionalFormatting sqref="C71">
    <cfRule type="cellIs" dxfId="3144" priority="375" stopIfTrue="1" operator="notEqual">
      <formula>""</formula>
    </cfRule>
  </conditionalFormatting>
  <conditionalFormatting sqref="C71">
    <cfRule type="cellIs" dxfId="3143" priority="374" stopIfTrue="1" operator="notEqual">
      <formula>""</formula>
    </cfRule>
  </conditionalFormatting>
  <conditionalFormatting sqref="C60:C70">
    <cfRule type="cellIs" dxfId="3142" priority="373" stopIfTrue="1" operator="notEqual">
      <formula>""</formula>
    </cfRule>
  </conditionalFormatting>
  <conditionalFormatting sqref="C59">
    <cfRule type="cellIs" dxfId="3141" priority="372" stopIfTrue="1" operator="notEqual">
      <formula>""</formula>
    </cfRule>
  </conditionalFormatting>
  <conditionalFormatting sqref="C59">
    <cfRule type="cellIs" dxfId="3140" priority="371" stopIfTrue="1" operator="notEqual">
      <formula>""</formula>
    </cfRule>
  </conditionalFormatting>
  <conditionalFormatting sqref="C60:C69">
    <cfRule type="cellIs" dxfId="3139" priority="368" stopIfTrue="1" operator="notEqual">
      <formula>""</formula>
    </cfRule>
  </conditionalFormatting>
  <conditionalFormatting sqref="C48:C58">
    <cfRule type="cellIs" dxfId="3138" priority="370" stopIfTrue="1" operator="notEqual">
      <formula>""</formula>
    </cfRule>
  </conditionalFormatting>
  <conditionalFormatting sqref="C60:C69">
    <cfRule type="cellIs" dxfId="3137" priority="369" stopIfTrue="1" operator="notEqual">
      <formula>""</formula>
    </cfRule>
  </conditionalFormatting>
  <conditionalFormatting sqref="C72:C81">
    <cfRule type="cellIs" dxfId="3136" priority="367" stopIfTrue="1" operator="notEqual">
      <formula>""</formula>
    </cfRule>
  </conditionalFormatting>
  <conditionalFormatting sqref="C72:C81">
    <cfRule type="cellIs" dxfId="3135" priority="366" stopIfTrue="1" operator="notEqual">
      <formula>""</formula>
    </cfRule>
  </conditionalFormatting>
  <conditionalFormatting sqref="C71:C81">
    <cfRule type="cellIs" dxfId="3134" priority="365" stopIfTrue="1" operator="notEqual">
      <formula>""</formula>
    </cfRule>
  </conditionalFormatting>
  <conditionalFormatting sqref="C71:C81">
    <cfRule type="cellIs" dxfId="3133" priority="364" stopIfTrue="1" operator="notEqual">
      <formula>""</formula>
    </cfRule>
  </conditionalFormatting>
  <conditionalFormatting sqref="C60:C70">
    <cfRule type="cellIs" dxfId="3132" priority="363" stopIfTrue="1" operator="notEqual">
      <formula>""</formula>
    </cfRule>
  </conditionalFormatting>
  <conditionalFormatting sqref="C59">
    <cfRule type="cellIs" dxfId="3131" priority="362" stopIfTrue="1" operator="notEqual">
      <formula>""</formula>
    </cfRule>
  </conditionalFormatting>
  <conditionalFormatting sqref="C59">
    <cfRule type="cellIs" dxfId="3130" priority="361" stopIfTrue="1" operator="notEqual">
      <formula>""</formula>
    </cfRule>
  </conditionalFormatting>
  <conditionalFormatting sqref="C60:C69">
    <cfRule type="cellIs" dxfId="3129" priority="358" stopIfTrue="1" operator="notEqual">
      <formula>""</formula>
    </cfRule>
  </conditionalFormatting>
  <conditionalFormatting sqref="C48:C58">
    <cfRule type="cellIs" dxfId="3128" priority="360" stopIfTrue="1" operator="notEqual">
      <formula>""</formula>
    </cfRule>
  </conditionalFormatting>
  <conditionalFormatting sqref="C60:C69">
    <cfRule type="cellIs" dxfId="3127" priority="359" stopIfTrue="1" operator="notEqual">
      <formula>""</formula>
    </cfRule>
  </conditionalFormatting>
  <conditionalFormatting sqref="C59">
    <cfRule type="cellIs" dxfId="3126" priority="357" stopIfTrue="1" operator="notEqual">
      <formula>""</formula>
    </cfRule>
  </conditionalFormatting>
  <conditionalFormatting sqref="C59">
    <cfRule type="cellIs" dxfId="3125" priority="356" stopIfTrue="1" operator="notEqual">
      <formula>""</formula>
    </cfRule>
  </conditionalFormatting>
  <conditionalFormatting sqref="C48:C58">
    <cfRule type="cellIs" dxfId="3124" priority="355" stopIfTrue="1" operator="notEqual">
      <formula>""</formula>
    </cfRule>
  </conditionalFormatting>
  <conditionalFormatting sqref="C47">
    <cfRule type="cellIs" dxfId="3123" priority="354" stopIfTrue="1" operator="notEqual">
      <formula>""</formula>
    </cfRule>
  </conditionalFormatting>
  <conditionalFormatting sqref="C47">
    <cfRule type="cellIs" dxfId="3122" priority="353" stopIfTrue="1" operator="notEqual">
      <formula>""</formula>
    </cfRule>
  </conditionalFormatting>
  <conditionalFormatting sqref="C48:C57">
    <cfRule type="cellIs" dxfId="3121" priority="350" stopIfTrue="1" operator="notEqual">
      <formula>""</formula>
    </cfRule>
  </conditionalFormatting>
  <conditionalFormatting sqref="C36:C46">
    <cfRule type="cellIs" dxfId="3120" priority="352" stopIfTrue="1" operator="notEqual">
      <formula>""</formula>
    </cfRule>
  </conditionalFormatting>
  <conditionalFormatting sqref="C48:C57">
    <cfRule type="cellIs" dxfId="3119" priority="351" stopIfTrue="1" operator="notEqual">
      <formula>""</formula>
    </cfRule>
  </conditionalFormatting>
  <conditionalFormatting sqref="C60:C69">
    <cfRule type="cellIs" dxfId="3118" priority="349" stopIfTrue="1" operator="notEqual">
      <formula>""</formula>
    </cfRule>
  </conditionalFormatting>
  <conditionalFormatting sqref="C60:C69">
    <cfRule type="cellIs" dxfId="3117" priority="348" stopIfTrue="1" operator="notEqual">
      <formula>""</formula>
    </cfRule>
  </conditionalFormatting>
  <conditionalFormatting sqref="C84:C93">
    <cfRule type="cellIs" dxfId="3116" priority="335" stopIfTrue="1" operator="notEqual">
      <formula>""</formula>
    </cfRule>
  </conditionalFormatting>
  <conditionalFormatting sqref="C84:C93">
    <cfRule type="cellIs" dxfId="3115" priority="334" stopIfTrue="1" operator="notEqual">
      <formula>""</formula>
    </cfRule>
  </conditionalFormatting>
  <conditionalFormatting sqref="C106 C72:C82 C84:C94">
    <cfRule type="cellIs" dxfId="3114" priority="344" stopIfTrue="1" operator="notEqual">
      <formula>""</formula>
    </cfRule>
  </conditionalFormatting>
  <conditionalFormatting sqref="C106 C72:C82 C84:C94">
    <cfRule type="cellIs" dxfId="3113" priority="329" stopIfTrue="1" operator="notEqual">
      <formula>""</formula>
    </cfRule>
  </conditionalFormatting>
  <conditionalFormatting sqref="C83">
    <cfRule type="cellIs" dxfId="3112" priority="328" stopIfTrue="1" operator="notEqual">
      <formula>""</formula>
    </cfRule>
  </conditionalFormatting>
  <conditionalFormatting sqref="C106 C72:C82 C84:C94">
    <cfRule type="cellIs" dxfId="3111" priority="339" stopIfTrue="1" operator="notEqual">
      <formula>""</formula>
    </cfRule>
  </conditionalFormatting>
  <conditionalFormatting sqref="C83">
    <cfRule type="cellIs" dxfId="3110" priority="338" stopIfTrue="1" operator="notEqual">
      <formula>""</formula>
    </cfRule>
  </conditionalFormatting>
  <conditionalFormatting sqref="C83">
    <cfRule type="cellIs" dxfId="3109" priority="337" stopIfTrue="1" operator="notEqual">
      <formula>""</formula>
    </cfRule>
  </conditionalFormatting>
  <conditionalFormatting sqref="C72:C82">
    <cfRule type="cellIs" dxfId="3108" priority="336" stopIfTrue="1" operator="notEqual">
      <formula>""</formula>
    </cfRule>
  </conditionalFormatting>
  <conditionalFormatting sqref="C72:C82">
    <cfRule type="cellIs" dxfId="3107" priority="321" stopIfTrue="1" operator="notEqual">
      <formula>""</formula>
    </cfRule>
  </conditionalFormatting>
  <conditionalFormatting sqref="C71">
    <cfRule type="cellIs" dxfId="3106" priority="320" stopIfTrue="1" operator="notEqual">
      <formula>""</formula>
    </cfRule>
  </conditionalFormatting>
  <conditionalFormatting sqref="C71">
    <cfRule type="cellIs" dxfId="3105" priority="319" stopIfTrue="1" operator="notEqual">
      <formula>""</formula>
    </cfRule>
  </conditionalFormatting>
  <conditionalFormatting sqref="C60:C70">
    <cfRule type="cellIs" dxfId="3104" priority="318" stopIfTrue="1" operator="notEqual">
      <formula>""</formula>
    </cfRule>
  </conditionalFormatting>
  <conditionalFormatting sqref="C83">
    <cfRule type="cellIs" dxfId="3103" priority="327" stopIfTrue="1" operator="notEqual">
      <formula>""</formula>
    </cfRule>
  </conditionalFormatting>
  <conditionalFormatting sqref="C84:C93">
    <cfRule type="cellIs" dxfId="3102" priority="324" stopIfTrue="1" operator="notEqual">
      <formula>""</formula>
    </cfRule>
  </conditionalFormatting>
  <conditionalFormatting sqref="C72:C82">
    <cfRule type="cellIs" dxfId="3101" priority="326" stopIfTrue="1" operator="notEqual">
      <formula>""</formula>
    </cfRule>
  </conditionalFormatting>
  <conditionalFormatting sqref="C84:C93">
    <cfRule type="cellIs" dxfId="3100" priority="325" stopIfTrue="1" operator="notEqual">
      <formula>""</formula>
    </cfRule>
  </conditionalFormatting>
  <conditionalFormatting sqref="C83">
    <cfRule type="cellIs" dxfId="3099" priority="323" stopIfTrue="1" operator="notEqual">
      <formula>""</formula>
    </cfRule>
  </conditionalFormatting>
  <conditionalFormatting sqref="C83">
    <cfRule type="cellIs" dxfId="3098" priority="322" stopIfTrue="1" operator="notEqual">
      <formula>""</formula>
    </cfRule>
  </conditionalFormatting>
  <conditionalFormatting sqref="C72:C81">
    <cfRule type="cellIs" dxfId="3097" priority="316" stopIfTrue="1" operator="notEqual">
      <formula>""</formula>
    </cfRule>
  </conditionalFormatting>
  <conditionalFormatting sqref="C72:C81">
    <cfRule type="cellIs" dxfId="3096" priority="317" stopIfTrue="1" operator="notEqual">
      <formula>""</formula>
    </cfRule>
  </conditionalFormatting>
  <conditionalFormatting sqref="C84:C93">
    <cfRule type="cellIs" dxfId="3095" priority="315" stopIfTrue="1" operator="notEqual">
      <formula>""</formula>
    </cfRule>
  </conditionalFormatting>
  <conditionalFormatting sqref="C84:C93">
    <cfRule type="cellIs" dxfId="3094" priority="314" stopIfTrue="1" operator="notEqual">
      <formula>""</formula>
    </cfRule>
  </conditionalFormatting>
  <conditionalFormatting sqref="C71">
    <cfRule type="cellIs" dxfId="3093" priority="301" stopIfTrue="1" operator="notEqual">
      <formula>""</formula>
    </cfRule>
  </conditionalFormatting>
  <conditionalFormatting sqref="C60:C70">
    <cfRule type="cellIs" dxfId="3092" priority="300" stopIfTrue="1" operator="notEqual">
      <formula>""</formula>
    </cfRule>
  </conditionalFormatting>
  <conditionalFormatting sqref="C106 C72:C82 C84:C94">
    <cfRule type="cellIs" dxfId="3091" priority="311" stopIfTrue="1" operator="notEqual">
      <formula>""</formula>
    </cfRule>
  </conditionalFormatting>
  <conditionalFormatting sqref="C83">
    <cfRule type="cellIs" dxfId="3090" priority="310" stopIfTrue="1" operator="notEqual">
      <formula>""</formula>
    </cfRule>
  </conditionalFormatting>
  <conditionalFormatting sqref="C83">
    <cfRule type="cellIs" dxfId="3089" priority="309" stopIfTrue="1" operator="notEqual">
      <formula>""</formula>
    </cfRule>
  </conditionalFormatting>
  <conditionalFormatting sqref="C84:C93">
    <cfRule type="cellIs" dxfId="3088" priority="306" stopIfTrue="1" operator="notEqual">
      <formula>""</formula>
    </cfRule>
  </conditionalFormatting>
  <conditionalFormatting sqref="C72:C82">
    <cfRule type="cellIs" dxfId="3087" priority="308" stopIfTrue="1" operator="notEqual">
      <formula>""</formula>
    </cfRule>
  </conditionalFormatting>
  <conditionalFormatting sqref="C84:C93">
    <cfRule type="cellIs" dxfId="3086" priority="307" stopIfTrue="1" operator="notEqual">
      <formula>""</formula>
    </cfRule>
  </conditionalFormatting>
  <conditionalFormatting sqref="C83">
    <cfRule type="cellIs" dxfId="3085" priority="305" stopIfTrue="1" operator="notEqual">
      <formula>""</formula>
    </cfRule>
  </conditionalFormatting>
  <conditionalFormatting sqref="C83">
    <cfRule type="cellIs" dxfId="3084" priority="304" stopIfTrue="1" operator="notEqual">
      <formula>""</formula>
    </cfRule>
  </conditionalFormatting>
  <conditionalFormatting sqref="C72:C82">
    <cfRule type="cellIs" dxfId="3083" priority="303" stopIfTrue="1" operator="notEqual">
      <formula>""</formula>
    </cfRule>
  </conditionalFormatting>
  <conditionalFormatting sqref="C71">
    <cfRule type="cellIs" dxfId="3082" priority="302" stopIfTrue="1" operator="notEqual">
      <formula>""</formula>
    </cfRule>
  </conditionalFormatting>
  <conditionalFormatting sqref="C72:C81">
    <cfRule type="cellIs" dxfId="3081" priority="298" stopIfTrue="1" operator="notEqual">
      <formula>""</formula>
    </cfRule>
  </conditionalFormatting>
  <conditionalFormatting sqref="C72:C81">
    <cfRule type="cellIs" dxfId="3080" priority="299" stopIfTrue="1" operator="notEqual">
      <formula>""</formula>
    </cfRule>
  </conditionalFormatting>
  <conditionalFormatting sqref="C84:C93">
    <cfRule type="cellIs" dxfId="3079" priority="297" stopIfTrue="1" operator="notEqual">
      <formula>""</formula>
    </cfRule>
  </conditionalFormatting>
  <conditionalFormatting sqref="C84:C93">
    <cfRule type="cellIs" dxfId="3078" priority="296" stopIfTrue="1" operator="notEqual">
      <formula>""</formula>
    </cfRule>
  </conditionalFormatting>
  <conditionalFormatting sqref="C83:C93">
    <cfRule type="cellIs" dxfId="3077" priority="295" stopIfTrue="1" operator="notEqual">
      <formula>""</formula>
    </cfRule>
  </conditionalFormatting>
  <conditionalFormatting sqref="C83:C93">
    <cfRule type="cellIs" dxfId="3076" priority="294" stopIfTrue="1" operator="notEqual">
      <formula>""</formula>
    </cfRule>
  </conditionalFormatting>
  <conditionalFormatting sqref="C72:C82">
    <cfRule type="cellIs" dxfId="3075" priority="293" stopIfTrue="1" operator="notEqual">
      <formula>""</formula>
    </cfRule>
  </conditionalFormatting>
  <conditionalFormatting sqref="C71">
    <cfRule type="cellIs" dxfId="3074" priority="292" stopIfTrue="1" operator="notEqual">
      <formula>""</formula>
    </cfRule>
  </conditionalFormatting>
  <conditionalFormatting sqref="C71">
    <cfRule type="cellIs" dxfId="3073" priority="291" stopIfTrue="1" operator="notEqual">
      <formula>""</formula>
    </cfRule>
  </conditionalFormatting>
  <conditionalFormatting sqref="C72:C81">
    <cfRule type="cellIs" dxfId="3072" priority="288" stopIfTrue="1" operator="notEqual">
      <formula>""</formula>
    </cfRule>
  </conditionalFormatting>
  <conditionalFormatting sqref="C60:C70">
    <cfRule type="cellIs" dxfId="3071" priority="290" stopIfTrue="1" operator="notEqual">
      <formula>""</formula>
    </cfRule>
  </conditionalFormatting>
  <conditionalFormatting sqref="C72:C81">
    <cfRule type="cellIs" dxfId="3070" priority="289" stopIfTrue="1" operator="notEqual">
      <formula>""</formula>
    </cfRule>
  </conditionalFormatting>
  <conditionalFormatting sqref="C71">
    <cfRule type="cellIs" dxfId="3069" priority="287" stopIfTrue="1" operator="notEqual">
      <formula>""</formula>
    </cfRule>
  </conditionalFormatting>
  <conditionalFormatting sqref="C71">
    <cfRule type="cellIs" dxfId="3068" priority="286" stopIfTrue="1" operator="notEqual">
      <formula>""</formula>
    </cfRule>
  </conditionalFormatting>
  <conditionalFormatting sqref="C60:C70">
    <cfRule type="cellIs" dxfId="3067" priority="285" stopIfTrue="1" operator="notEqual">
      <formula>""</formula>
    </cfRule>
  </conditionalFormatting>
  <conditionalFormatting sqref="C59">
    <cfRule type="cellIs" dxfId="3066" priority="284" stopIfTrue="1" operator="notEqual">
      <formula>""</formula>
    </cfRule>
  </conditionalFormatting>
  <conditionalFormatting sqref="C59">
    <cfRule type="cellIs" dxfId="3065" priority="283" stopIfTrue="1" operator="notEqual">
      <formula>""</formula>
    </cfRule>
  </conditionalFormatting>
  <conditionalFormatting sqref="C60:C69">
    <cfRule type="cellIs" dxfId="3064" priority="280" stopIfTrue="1" operator="notEqual">
      <formula>""</formula>
    </cfRule>
  </conditionalFormatting>
  <conditionalFormatting sqref="C48:C58">
    <cfRule type="cellIs" dxfId="3063" priority="282" stopIfTrue="1" operator="notEqual">
      <formula>""</formula>
    </cfRule>
  </conditionalFormatting>
  <conditionalFormatting sqref="C60:C69">
    <cfRule type="cellIs" dxfId="3062" priority="281" stopIfTrue="1" operator="notEqual">
      <formula>""</formula>
    </cfRule>
  </conditionalFormatting>
  <conditionalFormatting sqref="C72:C81">
    <cfRule type="cellIs" dxfId="3061" priority="279" stopIfTrue="1" operator="notEqual">
      <formula>""</formula>
    </cfRule>
  </conditionalFormatting>
  <conditionalFormatting sqref="C72:C81">
    <cfRule type="cellIs" dxfId="3060" priority="278" stopIfTrue="1" operator="notEqual">
      <formula>""</formula>
    </cfRule>
  </conditionalFormatting>
  <conditionalFormatting sqref="C96:C105">
    <cfRule type="cellIs" dxfId="3059" priority="265" stopIfTrue="1" operator="notEqual">
      <formula>""</formula>
    </cfRule>
  </conditionalFormatting>
  <conditionalFormatting sqref="C96:C105">
    <cfRule type="cellIs" dxfId="3058" priority="264" stopIfTrue="1" operator="notEqual">
      <formula>""</formula>
    </cfRule>
  </conditionalFormatting>
  <conditionalFormatting sqref="C95">
    <cfRule type="cellIs" dxfId="3057" priority="263" stopIfTrue="1" operator="notEqual">
      <formula>""</formula>
    </cfRule>
  </conditionalFormatting>
  <conditionalFormatting sqref="C95">
    <cfRule type="cellIs" dxfId="3056" priority="262" stopIfTrue="1" operator="notEqual">
      <formula>""</formula>
    </cfRule>
  </conditionalFormatting>
  <conditionalFormatting sqref="C96:C105">
    <cfRule type="cellIs" dxfId="3055" priority="261" stopIfTrue="1" operator="notEqual">
      <formula>""</formula>
    </cfRule>
  </conditionalFormatting>
  <conditionalFormatting sqref="C95">
    <cfRule type="cellIs" dxfId="3054" priority="272" stopIfTrue="1" operator="notEqual">
      <formula>""</formula>
    </cfRule>
  </conditionalFormatting>
  <conditionalFormatting sqref="C95:C105">
    <cfRule type="cellIs" dxfId="3053" priority="271" stopIfTrue="1" operator="notEqual">
      <formula>""</formula>
    </cfRule>
  </conditionalFormatting>
  <conditionalFormatting sqref="C95:C105">
    <cfRule type="cellIs" dxfId="3052" priority="270" stopIfTrue="1" operator="notEqual">
      <formula>""</formula>
    </cfRule>
  </conditionalFormatting>
  <conditionalFormatting sqref="C96:C105">
    <cfRule type="cellIs" dxfId="3051" priority="268" stopIfTrue="1" operator="notEqual">
      <formula>""</formula>
    </cfRule>
  </conditionalFormatting>
  <conditionalFormatting sqref="C95">
    <cfRule type="cellIs" dxfId="3050" priority="267" stopIfTrue="1" operator="notEqual">
      <formula>""</formula>
    </cfRule>
  </conditionalFormatting>
  <conditionalFormatting sqref="C95">
    <cfRule type="cellIs" dxfId="3049" priority="266" stopIfTrue="1" operator="notEqual">
      <formula>""</formula>
    </cfRule>
  </conditionalFormatting>
  <conditionalFormatting sqref="C96:C105">
    <cfRule type="cellIs" dxfId="3048" priority="260" stopIfTrue="1" operator="notEqual">
      <formula>""</formula>
    </cfRule>
  </conditionalFormatting>
  <conditionalFormatting sqref="C95:C105">
    <cfRule type="cellIs" dxfId="3047" priority="259" stopIfTrue="1" operator="notEqual">
      <formula>""</formula>
    </cfRule>
  </conditionalFormatting>
  <conditionalFormatting sqref="C95:C105">
    <cfRule type="cellIs" dxfId="3046" priority="258" stopIfTrue="1" operator="notEqual">
      <formula>""</formula>
    </cfRule>
  </conditionalFormatting>
  <conditionalFormatting sqref="C95:C105">
    <cfRule type="cellIs" dxfId="3045" priority="257" stopIfTrue="1" operator="notEqual">
      <formula>""</formula>
    </cfRule>
  </conditionalFormatting>
  <conditionalFormatting sqref="C95:C105">
    <cfRule type="cellIs" dxfId="3044" priority="256" stopIfTrue="1" operator="notEqual">
      <formula>""</formula>
    </cfRule>
  </conditionalFormatting>
  <conditionalFormatting sqref="C96:C105">
    <cfRule type="cellIs" dxfId="3043" priority="255" stopIfTrue="1" operator="notEqual">
      <formula>""</formula>
    </cfRule>
  </conditionalFormatting>
  <conditionalFormatting sqref="C96:C105">
    <cfRule type="cellIs" dxfId="3042" priority="254" stopIfTrue="1" operator="notEqual">
      <formula>""</formula>
    </cfRule>
  </conditionalFormatting>
  <conditionalFormatting sqref="C96:C105">
    <cfRule type="cellIs" dxfId="3041" priority="253" stopIfTrue="1" operator="notEqual">
      <formula>""</formula>
    </cfRule>
  </conditionalFormatting>
  <conditionalFormatting sqref="C96:C105">
    <cfRule type="cellIs" dxfId="3040" priority="252" stopIfTrue="1" operator="notEqual">
      <formula>""</formula>
    </cfRule>
  </conditionalFormatting>
  <conditionalFormatting sqref="C96:C105">
    <cfRule type="cellIs" dxfId="3039" priority="251" stopIfTrue="1" operator="notEqual">
      <formula>""</formula>
    </cfRule>
  </conditionalFormatting>
  <conditionalFormatting sqref="C118">
    <cfRule type="cellIs" dxfId="3038" priority="248" stopIfTrue="1" operator="notEqual">
      <formula>""</formula>
    </cfRule>
  </conditionalFormatting>
  <conditionalFormatting sqref="C118">
    <cfRule type="cellIs" dxfId="3037" priority="247" stopIfTrue="1" operator="notEqual">
      <formula>""</formula>
    </cfRule>
  </conditionalFormatting>
  <conditionalFormatting sqref="D108:D130">
    <cfRule type="cellIs" dxfId="3036" priority="243" stopIfTrue="1" operator="equal">
      <formula>"Total"</formula>
    </cfRule>
  </conditionalFormatting>
  <conditionalFormatting sqref="D107">
    <cfRule type="cellIs" dxfId="3035" priority="246" stopIfTrue="1" operator="equal">
      <formula>"Total"</formula>
    </cfRule>
  </conditionalFormatting>
  <conditionalFormatting sqref="D108:D130">
    <cfRule type="cellIs" dxfId="3034" priority="244" stopIfTrue="1" operator="equal">
      <formula>"Total"</formula>
    </cfRule>
  </conditionalFormatting>
  <conditionalFormatting sqref="D107">
    <cfRule type="cellIs" dxfId="3033" priority="245" stopIfTrue="1" operator="equal">
      <formula>"Total"</formula>
    </cfRule>
  </conditionalFormatting>
  <conditionalFormatting sqref="C107:C108">
    <cfRule type="cellIs" dxfId="3032" priority="242" stopIfTrue="1" operator="notEqual">
      <formula>""</formula>
    </cfRule>
  </conditionalFormatting>
  <conditionalFormatting sqref="C107:C108">
    <cfRule type="cellIs" dxfId="3031" priority="241" stopIfTrue="1" operator="notEqual">
      <formula>""</formula>
    </cfRule>
  </conditionalFormatting>
  <conditionalFormatting sqref="C96:C105 C107:C117 C119:C130">
    <cfRule type="cellIs" dxfId="3030" priority="240" stopIfTrue="1" operator="notEqual">
      <formula>""</formula>
    </cfRule>
  </conditionalFormatting>
  <conditionalFormatting sqref="C96:C105 C107:C117 C119:C130">
    <cfRule type="cellIs" dxfId="3029" priority="239" stopIfTrue="1" operator="notEqual">
      <formula>""</formula>
    </cfRule>
  </conditionalFormatting>
  <conditionalFormatting sqref="B136:B145">
    <cfRule type="cellIs" dxfId="3028" priority="234" stopIfTrue="1" operator="notEqual">
      <formula>""</formula>
    </cfRule>
  </conditionalFormatting>
  <conditionalFormatting sqref="B136:B145">
    <cfRule type="cellIs" dxfId="3027" priority="233" stopIfTrue="1" operator="notEqual">
      <formula>""</formula>
    </cfRule>
  </conditionalFormatting>
  <conditionalFormatting sqref="D136">
    <cfRule type="cellIs" dxfId="3026" priority="229" stopIfTrue="1" operator="equal">
      <formula>"Total"</formula>
    </cfRule>
  </conditionalFormatting>
  <conditionalFormatting sqref="D136">
    <cfRule type="cellIs" dxfId="3025" priority="230" stopIfTrue="1" operator="equal">
      <formula>"Total"</formula>
    </cfRule>
  </conditionalFormatting>
  <conditionalFormatting sqref="C12">
    <cfRule type="cellIs" dxfId="3024" priority="219" stopIfTrue="1" operator="notEqual">
      <formula>""</formula>
    </cfRule>
  </conditionalFormatting>
  <conditionalFormatting sqref="C71">
    <cfRule type="cellIs" dxfId="3023" priority="218" stopIfTrue="1" operator="notEqual">
      <formula>""</formula>
    </cfRule>
  </conditionalFormatting>
  <conditionalFormatting sqref="C71">
    <cfRule type="cellIs" dxfId="3022" priority="217" stopIfTrue="1" operator="notEqual">
      <formula>""</formula>
    </cfRule>
  </conditionalFormatting>
  <conditionalFormatting sqref="C72:C81">
    <cfRule type="cellIs" dxfId="3021" priority="214" stopIfTrue="1" operator="notEqual">
      <formula>""</formula>
    </cfRule>
  </conditionalFormatting>
  <conditionalFormatting sqref="C60:C70">
    <cfRule type="cellIs" dxfId="3020" priority="216" stopIfTrue="1" operator="notEqual">
      <formula>""</formula>
    </cfRule>
  </conditionalFormatting>
  <conditionalFormatting sqref="C72:C81">
    <cfRule type="cellIs" dxfId="3019" priority="215" stopIfTrue="1" operator="notEqual">
      <formula>""</formula>
    </cfRule>
  </conditionalFormatting>
  <conditionalFormatting sqref="C71">
    <cfRule type="cellIs" dxfId="3018" priority="213" stopIfTrue="1" operator="notEqual">
      <formula>""</formula>
    </cfRule>
  </conditionalFormatting>
  <conditionalFormatting sqref="C71">
    <cfRule type="cellIs" dxfId="3017" priority="212" stopIfTrue="1" operator="notEqual">
      <formula>""</formula>
    </cfRule>
  </conditionalFormatting>
  <conditionalFormatting sqref="C60:C70">
    <cfRule type="cellIs" dxfId="3016" priority="211" stopIfTrue="1" operator="notEqual">
      <formula>""</formula>
    </cfRule>
  </conditionalFormatting>
  <conditionalFormatting sqref="C59">
    <cfRule type="cellIs" dxfId="3015" priority="210" stopIfTrue="1" operator="notEqual">
      <formula>""</formula>
    </cfRule>
  </conditionalFormatting>
  <conditionalFormatting sqref="C59">
    <cfRule type="cellIs" dxfId="3014" priority="209" stopIfTrue="1" operator="notEqual">
      <formula>""</formula>
    </cfRule>
  </conditionalFormatting>
  <conditionalFormatting sqref="C60:C69">
    <cfRule type="cellIs" dxfId="3013" priority="206" stopIfTrue="1" operator="notEqual">
      <formula>""</formula>
    </cfRule>
  </conditionalFormatting>
  <conditionalFormatting sqref="C48:C58">
    <cfRule type="cellIs" dxfId="3012" priority="208" stopIfTrue="1" operator="notEqual">
      <formula>""</formula>
    </cfRule>
  </conditionalFormatting>
  <conditionalFormatting sqref="C60:C69">
    <cfRule type="cellIs" dxfId="3011" priority="207" stopIfTrue="1" operator="notEqual">
      <formula>""</formula>
    </cfRule>
  </conditionalFormatting>
  <conditionalFormatting sqref="C72:C81">
    <cfRule type="cellIs" dxfId="3010" priority="205" stopIfTrue="1" operator="notEqual">
      <formula>""</formula>
    </cfRule>
  </conditionalFormatting>
  <conditionalFormatting sqref="C72:C81">
    <cfRule type="cellIs" dxfId="3009" priority="204" stopIfTrue="1" operator="notEqual">
      <formula>""</formula>
    </cfRule>
  </conditionalFormatting>
  <conditionalFormatting sqref="C71:C81">
    <cfRule type="cellIs" dxfId="3008" priority="203" stopIfTrue="1" operator="notEqual">
      <formula>""</formula>
    </cfRule>
  </conditionalFormatting>
  <conditionalFormatting sqref="C71:C81">
    <cfRule type="cellIs" dxfId="3007" priority="202" stopIfTrue="1" operator="notEqual">
      <formula>""</formula>
    </cfRule>
  </conditionalFormatting>
  <conditionalFormatting sqref="C60:C70">
    <cfRule type="cellIs" dxfId="3006" priority="201" stopIfTrue="1" operator="notEqual">
      <formula>""</formula>
    </cfRule>
  </conditionalFormatting>
  <conditionalFormatting sqref="C59">
    <cfRule type="cellIs" dxfId="3005" priority="200" stopIfTrue="1" operator="notEqual">
      <formula>""</formula>
    </cfRule>
  </conditionalFormatting>
  <conditionalFormatting sqref="C59">
    <cfRule type="cellIs" dxfId="3004" priority="199" stopIfTrue="1" operator="notEqual">
      <formula>""</formula>
    </cfRule>
  </conditionalFormatting>
  <conditionalFormatting sqref="C60:C69">
    <cfRule type="cellIs" dxfId="3003" priority="196" stopIfTrue="1" operator="notEqual">
      <formula>""</formula>
    </cfRule>
  </conditionalFormatting>
  <conditionalFormatting sqref="C48:C58">
    <cfRule type="cellIs" dxfId="3002" priority="198" stopIfTrue="1" operator="notEqual">
      <formula>""</formula>
    </cfRule>
  </conditionalFormatting>
  <conditionalFormatting sqref="C60:C69">
    <cfRule type="cellIs" dxfId="3001" priority="197" stopIfTrue="1" operator="notEqual">
      <formula>""</formula>
    </cfRule>
  </conditionalFormatting>
  <conditionalFormatting sqref="C59">
    <cfRule type="cellIs" dxfId="3000" priority="195" stopIfTrue="1" operator="notEqual">
      <formula>""</formula>
    </cfRule>
  </conditionalFormatting>
  <conditionalFormatting sqref="C59">
    <cfRule type="cellIs" dxfId="2999" priority="194" stopIfTrue="1" operator="notEqual">
      <formula>""</formula>
    </cfRule>
  </conditionalFormatting>
  <conditionalFormatting sqref="C48:C58">
    <cfRule type="cellIs" dxfId="2998" priority="193" stopIfTrue="1" operator="notEqual">
      <formula>""</formula>
    </cfRule>
  </conditionalFormatting>
  <conditionalFormatting sqref="C47">
    <cfRule type="cellIs" dxfId="2997" priority="192" stopIfTrue="1" operator="notEqual">
      <formula>""</formula>
    </cfRule>
  </conditionalFormatting>
  <conditionalFormatting sqref="C47">
    <cfRule type="cellIs" dxfId="2996" priority="191" stopIfTrue="1" operator="notEqual">
      <formula>""</formula>
    </cfRule>
  </conditionalFormatting>
  <conditionalFormatting sqref="C48:C57">
    <cfRule type="cellIs" dxfId="2995" priority="188" stopIfTrue="1" operator="notEqual">
      <formula>""</formula>
    </cfRule>
  </conditionalFormatting>
  <conditionalFormatting sqref="C36:C46">
    <cfRule type="cellIs" dxfId="2994" priority="190" stopIfTrue="1" operator="notEqual">
      <formula>""</formula>
    </cfRule>
  </conditionalFormatting>
  <conditionalFormatting sqref="C48:C57">
    <cfRule type="cellIs" dxfId="2993" priority="189" stopIfTrue="1" operator="notEqual">
      <formula>""</formula>
    </cfRule>
  </conditionalFormatting>
  <conditionalFormatting sqref="C60:C69">
    <cfRule type="cellIs" dxfId="2992" priority="187" stopIfTrue="1" operator="notEqual">
      <formula>""</formula>
    </cfRule>
  </conditionalFormatting>
  <conditionalFormatting sqref="C60:C69">
    <cfRule type="cellIs" dxfId="2991" priority="186" stopIfTrue="1" operator="notEqual">
      <formula>""</formula>
    </cfRule>
  </conditionalFormatting>
  <conditionalFormatting sqref="C71:C81">
    <cfRule type="cellIs" dxfId="2990" priority="185" stopIfTrue="1" operator="notEqual">
      <formula>""</formula>
    </cfRule>
  </conditionalFormatting>
  <conditionalFormatting sqref="C71:C81">
    <cfRule type="cellIs" dxfId="2989" priority="184" stopIfTrue="1" operator="notEqual">
      <formula>""</formula>
    </cfRule>
  </conditionalFormatting>
  <conditionalFormatting sqref="C60:C70">
    <cfRule type="cellIs" dxfId="2988" priority="183" stopIfTrue="1" operator="notEqual">
      <formula>""</formula>
    </cfRule>
  </conditionalFormatting>
  <conditionalFormatting sqref="C59">
    <cfRule type="cellIs" dxfId="2987" priority="182" stopIfTrue="1" operator="notEqual">
      <formula>""</formula>
    </cfRule>
  </conditionalFormatting>
  <conditionalFormatting sqref="C59">
    <cfRule type="cellIs" dxfId="2986" priority="181" stopIfTrue="1" operator="notEqual">
      <formula>""</formula>
    </cfRule>
  </conditionalFormatting>
  <conditionalFormatting sqref="C60:C69">
    <cfRule type="cellIs" dxfId="2985" priority="178" stopIfTrue="1" operator="notEqual">
      <formula>""</formula>
    </cfRule>
  </conditionalFormatting>
  <conditionalFormatting sqref="C48:C58">
    <cfRule type="cellIs" dxfId="2984" priority="180" stopIfTrue="1" operator="notEqual">
      <formula>""</formula>
    </cfRule>
  </conditionalFormatting>
  <conditionalFormatting sqref="C60:C69">
    <cfRule type="cellIs" dxfId="2983" priority="179" stopIfTrue="1" operator="notEqual">
      <formula>""</formula>
    </cfRule>
  </conditionalFormatting>
  <conditionalFormatting sqref="C59">
    <cfRule type="cellIs" dxfId="2982" priority="177" stopIfTrue="1" operator="notEqual">
      <formula>""</formula>
    </cfRule>
  </conditionalFormatting>
  <conditionalFormatting sqref="C59">
    <cfRule type="cellIs" dxfId="2981" priority="176" stopIfTrue="1" operator="notEqual">
      <formula>""</formula>
    </cfRule>
  </conditionalFormatting>
  <conditionalFormatting sqref="C48:C58">
    <cfRule type="cellIs" dxfId="2980" priority="175" stopIfTrue="1" operator="notEqual">
      <formula>""</formula>
    </cfRule>
  </conditionalFormatting>
  <conditionalFormatting sqref="C47">
    <cfRule type="cellIs" dxfId="2979" priority="174" stopIfTrue="1" operator="notEqual">
      <formula>""</formula>
    </cfRule>
  </conditionalFormatting>
  <conditionalFormatting sqref="C47">
    <cfRule type="cellIs" dxfId="2978" priority="173" stopIfTrue="1" operator="notEqual">
      <formula>""</formula>
    </cfRule>
  </conditionalFormatting>
  <conditionalFormatting sqref="C48:C57">
    <cfRule type="cellIs" dxfId="2977" priority="170" stopIfTrue="1" operator="notEqual">
      <formula>""</formula>
    </cfRule>
  </conditionalFormatting>
  <conditionalFormatting sqref="C36:C46">
    <cfRule type="cellIs" dxfId="2976" priority="172" stopIfTrue="1" operator="notEqual">
      <formula>""</formula>
    </cfRule>
  </conditionalFormatting>
  <conditionalFormatting sqref="C48:C57">
    <cfRule type="cellIs" dxfId="2975" priority="171" stopIfTrue="1" operator="notEqual">
      <formula>""</formula>
    </cfRule>
  </conditionalFormatting>
  <conditionalFormatting sqref="C60:C69">
    <cfRule type="cellIs" dxfId="2974" priority="169" stopIfTrue="1" operator="notEqual">
      <formula>""</formula>
    </cfRule>
  </conditionalFormatting>
  <conditionalFormatting sqref="C60:C69">
    <cfRule type="cellIs" dxfId="2973" priority="168" stopIfTrue="1" operator="notEqual">
      <formula>""</formula>
    </cfRule>
  </conditionalFormatting>
  <conditionalFormatting sqref="C59:C69">
    <cfRule type="cellIs" dxfId="2972" priority="167" stopIfTrue="1" operator="notEqual">
      <formula>""</formula>
    </cfRule>
  </conditionalFormatting>
  <conditionalFormatting sqref="C59:C69">
    <cfRule type="cellIs" dxfId="2971" priority="166" stopIfTrue="1" operator="notEqual">
      <formula>""</formula>
    </cfRule>
  </conditionalFormatting>
  <conditionalFormatting sqref="C48:C58">
    <cfRule type="cellIs" dxfId="2970" priority="165" stopIfTrue="1" operator="notEqual">
      <formula>""</formula>
    </cfRule>
  </conditionalFormatting>
  <conditionalFormatting sqref="C47">
    <cfRule type="cellIs" dxfId="2969" priority="164" stopIfTrue="1" operator="notEqual">
      <formula>""</formula>
    </cfRule>
  </conditionalFormatting>
  <conditionalFormatting sqref="C47">
    <cfRule type="cellIs" dxfId="2968" priority="163" stopIfTrue="1" operator="notEqual">
      <formula>""</formula>
    </cfRule>
  </conditionalFormatting>
  <conditionalFormatting sqref="C48:C57">
    <cfRule type="cellIs" dxfId="2967" priority="160" stopIfTrue="1" operator="notEqual">
      <formula>""</formula>
    </cfRule>
  </conditionalFormatting>
  <conditionalFormatting sqref="C36:C46">
    <cfRule type="cellIs" dxfId="2966" priority="162" stopIfTrue="1" operator="notEqual">
      <formula>""</formula>
    </cfRule>
  </conditionalFormatting>
  <conditionalFormatting sqref="C48:C57">
    <cfRule type="cellIs" dxfId="2965" priority="161" stopIfTrue="1" operator="notEqual">
      <formula>""</formula>
    </cfRule>
  </conditionalFormatting>
  <conditionalFormatting sqref="C47">
    <cfRule type="cellIs" dxfId="2964" priority="159" stopIfTrue="1" operator="notEqual">
      <formula>""</formula>
    </cfRule>
  </conditionalFormatting>
  <conditionalFormatting sqref="C47">
    <cfRule type="cellIs" dxfId="2963" priority="158" stopIfTrue="1" operator="notEqual">
      <formula>""</formula>
    </cfRule>
  </conditionalFormatting>
  <conditionalFormatting sqref="C36:C46">
    <cfRule type="cellIs" dxfId="2962" priority="157" stopIfTrue="1" operator="notEqual">
      <formula>""</formula>
    </cfRule>
  </conditionalFormatting>
  <conditionalFormatting sqref="C35">
    <cfRule type="cellIs" dxfId="2961" priority="156" stopIfTrue="1" operator="notEqual">
      <formula>""</formula>
    </cfRule>
  </conditionalFormatting>
  <conditionalFormatting sqref="C35">
    <cfRule type="cellIs" dxfId="2960" priority="155" stopIfTrue="1" operator="notEqual">
      <formula>""</formula>
    </cfRule>
  </conditionalFormatting>
  <conditionalFormatting sqref="C36:C45">
    <cfRule type="cellIs" dxfId="2959" priority="152" stopIfTrue="1" operator="notEqual">
      <formula>""</formula>
    </cfRule>
  </conditionalFormatting>
  <conditionalFormatting sqref="C24:C34">
    <cfRule type="cellIs" dxfId="2958" priority="154" stopIfTrue="1" operator="notEqual">
      <formula>""</formula>
    </cfRule>
  </conditionalFormatting>
  <conditionalFormatting sqref="C36:C45">
    <cfRule type="cellIs" dxfId="2957" priority="153" stopIfTrue="1" operator="notEqual">
      <formula>""</formula>
    </cfRule>
  </conditionalFormatting>
  <conditionalFormatting sqref="C48:C57">
    <cfRule type="cellIs" dxfId="2956" priority="151" stopIfTrue="1" operator="notEqual">
      <formula>""</formula>
    </cfRule>
  </conditionalFormatting>
  <conditionalFormatting sqref="C48:C57">
    <cfRule type="cellIs" dxfId="2955" priority="150" stopIfTrue="1" operator="notEqual">
      <formula>""</formula>
    </cfRule>
  </conditionalFormatting>
  <conditionalFormatting sqref="C72:C81">
    <cfRule type="cellIs" dxfId="2954" priority="146" stopIfTrue="1" operator="notEqual">
      <formula>""</formula>
    </cfRule>
  </conditionalFormatting>
  <conditionalFormatting sqref="C72:C81">
    <cfRule type="cellIs" dxfId="2953" priority="145" stopIfTrue="1" operator="notEqual">
      <formula>""</formula>
    </cfRule>
  </conditionalFormatting>
  <conditionalFormatting sqref="C71">
    <cfRule type="cellIs" dxfId="2952" priority="144" stopIfTrue="1" operator="notEqual">
      <formula>""</formula>
    </cfRule>
  </conditionalFormatting>
  <conditionalFormatting sqref="C71">
    <cfRule type="cellIs" dxfId="2951" priority="149" stopIfTrue="1" operator="notEqual">
      <formula>""</formula>
    </cfRule>
  </conditionalFormatting>
  <conditionalFormatting sqref="C71">
    <cfRule type="cellIs" dxfId="2950" priority="148" stopIfTrue="1" operator="notEqual">
      <formula>""</formula>
    </cfRule>
  </conditionalFormatting>
  <conditionalFormatting sqref="C60:C70">
    <cfRule type="cellIs" dxfId="2949" priority="147" stopIfTrue="1" operator="notEqual">
      <formula>""</formula>
    </cfRule>
  </conditionalFormatting>
  <conditionalFormatting sqref="C60:C70">
    <cfRule type="cellIs" dxfId="2948" priority="137" stopIfTrue="1" operator="notEqual">
      <formula>""</formula>
    </cfRule>
  </conditionalFormatting>
  <conditionalFormatting sqref="C59">
    <cfRule type="cellIs" dxfId="2947" priority="136" stopIfTrue="1" operator="notEqual">
      <formula>""</formula>
    </cfRule>
  </conditionalFormatting>
  <conditionalFormatting sqref="C59">
    <cfRule type="cellIs" dxfId="2946" priority="135" stopIfTrue="1" operator="notEqual">
      <formula>""</formula>
    </cfRule>
  </conditionalFormatting>
  <conditionalFormatting sqref="C48:C58">
    <cfRule type="cellIs" dxfId="2945" priority="134" stopIfTrue="1" operator="notEqual">
      <formula>""</formula>
    </cfRule>
  </conditionalFormatting>
  <conditionalFormatting sqref="C71">
    <cfRule type="cellIs" dxfId="2944" priority="143" stopIfTrue="1" operator="notEqual">
      <formula>""</formula>
    </cfRule>
  </conditionalFormatting>
  <conditionalFormatting sqref="C72:C81">
    <cfRule type="cellIs" dxfId="2943" priority="140" stopIfTrue="1" operator="notEqual">
      <formula>""</formula>
    </cfRule>
  </conditionalFormatting>
  <conditionalFormatting sqref="C60:C70">
    <cfRule type="cellIs" dxfId="2942" priority="142" stopIfTrue="1" operator="notEqual">
      <formula>""</formula>
    </cfRule>
  </conditionalFormatting>
  <conditionalFormatting sqref="C72:C81">
    <cfRule type="cellIs" dxfId="2941" priority="141" stopIfTrue="1" operator="notEqual">
      <formula>""</formula>
    </cfRule>
  </conditionalFormatting>
  <conditionalFormatting sqref="C71">
    <cfRule type="cellIs" dxfId="2940" priority="139" stopIfTrue="1" operator="notEqual">
      <formula>""</formula>
    </cfRule>
  </conditionalFormatting>
  <conditionalFormatting sqref="C71">
    <cfRule type="cellIs" dxfId="2939" priority="138" stopIfTrue="1" operator="notEqual">
      <formula>""</formula>
    </cfRule>
  </conditionalFormatting>
  <conditionalFormatting sqref="C60:C69">
    <cfRule type="cellIs" dxfId="2938" priority="132" stopIfTrue="1" operator="notEqual">
      <formula>""</formula>
    </cfRule>
  </conditionalFormatting>
  <conditionalFormatting sqref="C60:C69">
    <cfRule type="cellIs" dxfId="2937" priority="133" stopIfTrue="1" operator="notEqual">
      <formula>""</formula>
    </cfRule>
  </conditionalFormatting>
  <conditionalFormatting sqref="C72:C81">
    <cfRule type="cellIs" dxfId="2936" priority="131" stopIfTrue="1" operator="notEqual">
      <formula>""</formula>
    </cfRule>
  </conditionalFormatting>
  <conditionalFormatting sqref="C72:C81">
    <cfRule type="cellIs" dxfId="2935" priority="130" stopIfTrue="1" operator="notEqual">
      <formula>""</formula>
    </cfRule>
  </conditionalFormatting>
  <conditionalFormatting sqref="C59">
    <cfRule type="cellIs" dxfId="2934" priority="120" stopIfTrue="1" operator="notEqual">
      <formula>""</formula>
    </cfRule>
  </conditionalFormatting>
  <conditionalFormatting sqref="C48:C58">
    <cfRule type="cellIs" dxfId="2933" priority="119" stopIfTrue="1" operator="notEqual">
      <formula>""</formula>
    </cfRule>
  </conditionalFormatting>
  <conditionalFormatting sqref="C71">
    <cfRule type="cellIs" dxfId="2932" priority="129" stopIfTrue="1" operator="notEqual">
      <formula>""</formula>
    </cfRule>
  </conditionalFormatting>
  <conditionalFormatting sqref="C71">
    <cfRule type="cellIs" dxfId="2931" priority="128" stopIfTrue="1" operator="notEqual">
      <formula>""</formula>
    </cfRule>
  </conditionalFormatting>
  <conditionalFormatting sqref="C72:C81">
    <cfRule type="cellIs" dxfId="2930" priority="125" stopIfTrue="1" operator="notEqual">
      <formula>""</formula>
    </cfRule>
  </conditionalFormatting>
  <conditionalFormatting sqref="C60:C70">
    <cfRule type="cellIs" dxfId="2929" priority="127" stopIfTrue="1" operator="notEqual">
      <formula>""</formula>
    </cfRule>
  </conditionalFormatting>
  <conditionalFormatting sqref="C72:C81">
    <cfRule type="cellIs" dxfId="2928" priority="126" stopIfTrue="1" operator="notEqual">
      <formula>""</formula>
    </cfRule>
  </conditionalFormatting>
  <conditionalFormatting sqref="C71">
    <cfRule type="cellIs" dxfId="2927" priority="124" stopIfTrue="1" operator="notEqual">
      <formula>""</formula>
    </cfRule>
  </conditionalFormatting>
  <conditionalFormatting sqref="C71">
    <cfRule type="cellIs" dxfId="2926" priority="123" stopIfTrue="1" operator="notEqual">
      <formula>""</formula>
    </cfRule>
  </conditionalFormatting>
  <conditionalFormatting sqref="C60:C70">
    <cfRule type="cellIs" dxfId="2925" priority="122" stopIfTrue="1" operator="notEqual">
      <formula>""</formula>
    </cfRule>
  </conditionalFormatting>
  <conditionalFormatting sqref="C59">
    <cfRule type="cellIs" dxfId="2924" priority="121" stopIfTrue="1" operator="notEqual">
      <formula>""</formula>
    </cfRule>
  </conditionalFormatting>
  <conditionalFormatting sqref="C60:C69">
    <cfRule type="cellIs" dxfId="2923" priority="117" stopIfTrue="1" operator="notEqual">
      <formula>""</formula>
    </cfRule>
  </conditionalFormatting>
  <conditionalFormatting sqref="C60:C69">
    <cfRule type="cellIs" dxfId="2922" priority="118" stopIfTrue="1" operator="notEqual">
      <formula>""</formula>
    </cfRule>
  </conditionalFormatting>
  <conditionalFormatting sqref="C72:C81">
    <cfRule type="cellIs" dxfId="2921" priority="116" stopIfTrue="1" operator="notEqual">
      <formula>""</formula>
    </cfRule>
  </conditionalFormatting>
  <conditionalFormatting sqref="C72:C81">
    <cfRule type="cellIs" dxfId="2920" priority="115" stopIfTrue="1" operator="notEqual">
      <formula>""</formula>
    </cfRule>
  </conditionalFormatting>
  <conditionalFormatting sqref="C71:C81">
    <cfRule type="cellIs" dxfId="2919" priority="114" stopIfTrue="1" operator="notEqual">
      <formula>""</formula>
    </cfRule>
  </conditionalFormatting>
  <conditionalFormatting sqref="C71:C81">
    <cfRule type="cellIs" dxfId="2918" priority="113" stopIfTrue="1" operator="notEqual">
      <formula>""</formula>
    </cfRule>
  </conditionalFormatting>
  <conditionalFormatting sqref="C60:C70">
    <cfRule type="cellIs" dxfId="2917" priority="112" stopIfTrue="1" operator="notEqual">
      <formula>""</formula>
    </cfRule>
  </conditionalFormatting>
  <conditionalFormatting sqref="C59">
    <cfRule type="cellIs" dxfId="2916" priority="111" stopIfTrue="1" operator="notEqual">
      <formula>""</formula>
    </cfRule>
  </conditionalFormatting>
  <conditionalFormatting sqref="C59">
    <cfRule type="cellIs" dxfId="2915" priority="110" stopIfTrue="1" operator="notEqual">
      <formula>""</formula>
    </cfRule>
  </conditionalFormatting>
  <conditionalFormatting sqref="C60:C69">
    <cfRule type="cellIs" dxfId="2914" priority="107" stopIfTrue="1" operator="notEqual">
      <formula>""</formula>
    </cfRule>
  </conditionalFormatting>
  <conditionalFormatting sqref="C48:C58">
    <cfRule type="cellIs" dxfId="2913" priority="109" stopIfTrue="1" operator="notEqual">
      <formula>""</formula>
    </cfRule>
  </conditionalFormatting>
  <conditionalFormatting sqref="C60:C69">
    <cfRule type="cellIs" dxfId="2912" priority="108" stopIfTrue="1" operator="notEqual">
      <formula>""</formula>
    </cfRule>
  </conditionalFormatting>
  <conditionalFormatting sqref="C59">
    <cfRule type="cellIs" dxfId="2911" priority="106" stopIfTrue="1" operator="notEqual">
      <formula>""</formula>
    </cfRule>
  </conditionalFormatting>
  <conditionalFormatting sqref="C59">
    <cfRule type="cellIs" dxfId="2910" priority="105" stopIfTrue="1" operator="notEqual">
      <formula>""</formula>
    </cfRule>
  </conditionalFormatting>
  <conditionalFormatting sqref="C48:C58">
    <cfRule type="cellIs" dxfId="2909" priority="104" stopIfTrue="1" operator="notEqual">
      <formula>""</formula>
    </cfRule>
  </conditionalFormatting>
  <conditionalFormatting sqref="C47">
    <cfRule type="cellIs" dxfId="2908" priority="103" stopIfTrue="1" operator="notEqual">
      <formula>""</formula>
    </cfRule>
  </conditionalFormatting>
  <conditionalFormatting sqref="C47">
    <cfRule type="cellIs" dxfId="2907" priority="102" stopIfTrue="1" operator="notEqual">
      <formula>""</formula>
    </cfRule>
  </conditionalFormatting>
  <conditionalFormatting sqref="C48:C57">
    <cfRule type="cellIs" dxfId="2906" priority="99" stopIfTrue="1" operator="notEqual">
      <formula>""</formula>
    </cfRule>
  </conditionalFormatting>
  <conditionalFormatting sqref="C36:C46">
    <cfRule type="cellIs" dxfId="2905" priority="101" stopIfTrue="1" operator="notEqual">
      <formula>""</formula>
    </cfRule>
  </conditionalFormatting>
  <conditionalFormatting sqref="C48:C57">
    <cfRule type="cellIs" dxfId="2904" priority="100" stopIfTrue="1" operator="notEqual">
      <formula>""</formula>
    </cfRule>
  </conditionalFormatting>
  <conditionalFormatting sqref="C60:C69">
    <cfRule type="cellIs" dxfId="2903" priority="98" stopIfTrue="1" operator="notEqual">
      <formula>""</formula>
    </cfRule>
  </conditionalFormatting>
  <conditionalFormatting sqref="C60:C69">
    <cfRule type="cellIs" dxfId="2902" priority="97" stopIfTrue="1" operator="notEqual">
      <formula>""</formula>
    </cfRule>
  </conditionalFormatting>
  <conditionalFormatting sqref="C84:C93">
    <cfRule type="cellIs" dxfId="2901" priority="90" stopIfTrue="1" operator="notEqual">
      <formula>""</formula>
    </cfRule>
  </conditionalFormatting>
  <conditionalFormatting sqref="C84:C93">
    <cfRule type="cellIs" dxfId="2900" priority="89" stopIfTrue="1" operator="notEqual">
      <formula>""</formula>
    </cfRule>
  </conditionalFormatting>
  <conditionalFormatting sqref="C83">
    <cfRule type="cellIs" dxfId="2899" priority="88" stopIfTrue="1" operator="notEqual">
      <formula>""</formula>
    </cfRule>
  </conditionalFormatting>
  <conditionalFormatting sqref="C83">
    <cfRule type="cellIs" dxfId="2898" priority="87" stopIfTrue="1" operator="notEqual">
      <formula>""</formula>
    </cfRule>
  </conditionalFormatting>
  <conditionalFormatting sqref="C84:C93">
    <cfRule type="cellIs" dxfId="2897" priority="86" stopIfTrue="1" operator="notEqual">
      <formula>""</formula>
    </cfRule>
  </conditionalFormatting>
  <conditionalFormatting sqref="C83">
    <cfRule type="cellIs" dxfId="2896" priority="96" stopIfTrue="1" operator="notEqual">
      <formula>""</formula>
    </cfRule>
  </conditionalFormatting>
  <conditionalFormatting sqref="C83:C93">
    <cfRule type="cellIs" dxfId="2895" priority="95" stopIfTrue="1" operator="notEqual">
      <formula>""</formula>
    </cfRule>
  </conditionalFormatting>
  <conditionalFormatting sqref="C83:C93">
    <cfRule type="cellIs" dxfId="2894" priority="94" stopIfTrue="1" operator="notEqual">
      <formula>""</formula>
    </cfRule>
  </conditionalFormatting>
  <conditionalFormatting sqref="C84:C93">
    <cfRule type="cellIs" dxfId="2893" priority="93" stopIfTrue="1" operator="notEqual">
      <formula>""</formula>
    </cfRule>
  </conditionalFormatting>
  <conditionalFormatting sqref="C83">
    <cfRule type="cellIs" dxfId="2892" priority="92" stopIfTrue="1" operator="notEqual">
      <formula>""</formula>
    </cfRule>
  </conditionalFormatting>
  <conditionalFormatting sqref="C83">
    <cfRule type="cellIs" dxfId="2891" priority="91" stopIfTrue="1" operator="notEqual">
      <formula>""</formula>
    </cfRule>
  </conditionalFormatting>
  <conditionalFormatting sqref="C84:C93">
    <cfRule type="cellIs" dxfId="2890" priority="85" stopIfTrue="1" operator="notEqual">
      <formula>""</formula>
    </cfRule>
  </conditionalFormatting>
  <conditionalFormatting sqref="C83:C93">
    <cfRule type="cellIs" dxfId="2889" priority="84" stopIfTrue="1" operator="notEqual">
      <formula>""</formula>
    </cfRule>
  </conditionalFormatting>
  <conditionalFormatting sqref="C83:C93">
    <cfRule type="cellIs" dxfId="2888" priority="83" stopIfTrue="1" operator="notEqual">
      <formula>""</formula>
    </cfRule>
  </conditionalFormatting>
  <conditionalFormatting sqref="C83:C93">
    <cfRule type="cellIs" dxfId="2887" priority="82" stopIfTrue="1" operator="notEqual">
      <formula>""</formula>
    </cfRule>
  </conditionalFormatting>
  <conditionalFormatting sqref="C83:C93">
    <cfRule type="cellIs" dxfId="2886" priority="81" stopIfTrue="1" operator="notEqual">
      <formula>""</formula>
    </cfRule>
  </conditionalFormatting>
  <conditionalFormatting sqref="C84:C93">
    <cfRule type="cellIs" dxfId="2885" priority="80" stopIfTrue="1" operator="notEqual">
      <formula>""</formula>
    </cfRule>
  </conditionalFormatting>
  <conditionalFormatting sqref="C84:C93">
    <cfRule type="cellIs" dxfId="2884" priority="79" stopIfTrue="1" operator="notEqual">
      <formula>""</formula>
    </cfRule>
  </conditionalFormatting>
  <conditionalFormatting sqref="C84:C93">
    <cfRule type="cellIs" dxfId="2883" priority="78" stopIfTrue="1" operator="notEqual">
      <formula>""</formula>
    </cfRule>
  </conditionalFormatting>
  <conditionalFormatting sqref="C84:C93">
    <cfRule type="cellIs" dxfId="2882" priority="77" stopIfTrue="1" operator="notEqual">
      <formula>""</formula>
    </cfRule>
  </conditionalFormatting>
  <conditionalFormatting sqref="C84:C93">
    <cfRule type="cellIs" dxfId="2881" priority="76" stopIfTrue="1" operator="notEqual">
      <formula>""</formula>
    </cfRule>
  </conditionalFormatting>
  <conditionalFormatting sqref="C106">
    <cfRule type="cellIs" dxfId="2880" priority="75" stopIfTrue="1" operator="notEqual">
      <formula>""</formula>
    </cfRule>
  </conditionalFormatting>
  <conditionalFormatting sqref="C106">
    <cfRule type="cellIs" dxfId="2879" priority="74" stopIfTrue="1" operator="notEqual">
      <formula>""</formula>
    </cfRule>
  </conditionalFormatting>
  <conditionalFormatting sqref="C95:C96">
    <cfRule type="cellIs" dxfId="2878" priority="73" stopIfTrue="1" operator="notEqual">
      <formula>""</formula>
    </cfRule>
  </conditionalFormatting>
  <conditionalFormatting sqref="C95:C96">
    <cfRule type="cellIs" dxfId="2877" priority="72" stopIfTrue="1" operator="notEqual">
      <formula>""</formula>
    </cfRule>
  </conditionalFormatting>
  <conditionalFormatting sqref="E134 G134:H134">
    <cfRule type="cellIs" dxfId="2876" priority="55" stopIfTrue="1" operator="notEqual">
      <formula>""</formula>
    </cfRule>
  </conditionalFormatting>
  <conditionalFormatting sqref="C134">
    <cfRule type="cellIs" dxfId="2875" priority="52" stopIfTrue="1" operator="notEqual">
      <formula>""</formula>
    </cfRule>
  </conditionalFormatting>
  <conditionalFormatting sqref="B134">
    <cfRule type="cellIs" dxfId="2874" priority="50" stopIfTrue="1" operator="notEqual">
      <formula>""</formula>
    </cfRule>
  </conditionalFormatting>
  <conditionalFormatting sqref="E134">
    <cfRule type="cellIs" dxfId="2873" priority="54" stopIfTrue="1" operator="notEqual">
      <formula>""</formula>
    </cfRule>
  </conditionalFormatting>
  <conditionalFormatting sqref="E134 G134:H134">
    <cfRule type="cellIs" dxfId="2872" priority="56" stopIfTrue="1" operator="notEqual">
      <formula>""</formula>
    </cfRule>
  </conditionalFormatting>
  <conditionalFormatting sqref="C134">
    <cfRule type="cellIs" dxfId="2871" priority="51" stopIfTrue="1" operator="notEqual">
      <formula>""</formula>
    </cfRule>
  </conditionalFormatting>
  <conditionalFormatting sqref="F134">
    <cfRule type="cellIs" dxfId="2870" priority="53" stopIfTrue="1" operator="notEqual">
      <formula>""</formula>
    </cfRule>
  </conditionalFormatting>
  <conditionalFormatting sqref="B134">
    <cfRule type="cellIs" dxfId="2869" priority="49" stopIfTrue="1" operator="notEqual">
      <formula>""</formula>
    </cfRule>
  </conditionalFormatting>
  <conditionalFormatting sqref="D134">
    <cfRule type="cellIs" dxfId="2868" priority="46" stopIfTrue="1" operator="equal">
      <formula>"Total"</formula>
    </cfRule>
  </conditionalFormatting>
  <conditionalFormatting sqref="D135:D136">
    <cfRule type="cellIs" dxfId="2867" priority="33" stopIfTrue="1" operator="equal">
      <formula>"Total"</formula>
    </cfRule>
  </conditionalFormatting>
  <conditionalFormatting sqref="D135:D136">
    <cfRule type="cellIs" dxfId="2866" priority="34" stopIfTrue="1" operator="equal">
      <formula>"Total"</formula>
    </cfRule>
  </conditionalFormatting>
  <conditionalFormatting sqref="E135:E136 G135:H136">
    <cfRule type="cellIs" dxfId="2865" priority="43" stopIfTrue="1" operator="notEqual">
      <formula>""</formula>
    </cfRule>
  </conditionalFormatting>
  <conditionalFormatting sqref="E135:E136">
    <cfRule type="cellIs" dxfId="2864" priority="41" stopIfTrue="1" operator="notEqual">
      <formula>""</formula>
    </cfRule>
  </conditionalFormatting>
  <conditionalFormatting sqref="E135:E136 G135:H136">
    <cfRule type="cellIs" dxfId="2863" priority="42" stopIfTrue="1" operator="notEqual">
      <formula>""</formula>
    </cfRule>
  </conditionalFormatting>
  <conditionalFormatting sqref="F135:F136">
    <cfRule type="cellIs" dxfId="2862" priority="40" stopIfTrue="1" operator="notEqual">
      <formula>""</formula>
    </cfRule>
  </conditionalFormatting>
  <conditionalFormatting sqref="F135:F136">
    <cfRule type="cellIs" dxfId="2861" priority="39" stopIfTrue="1" operator="notEqual">
      <formula>""</formula>
    </cfRule>
  </conditionalFormatting>
  <conditionalFormatting sqref="C135:C145">
    <cfRule type="cellIs" dxfId="2860" priority="38" stopIfTrue="1" operator="notEqual">
      <formula>""</formula>
    </cfRule>
  </conditionalFormatting>
  <conditionalFormatting sqref="C135:C145">
    <cfRule type="cellIs" dxfId="2859" priority="37" stopIfTrue="1" operator="notEqual">
      <formula>""</formula>
    </cfRule>
  </conditionalFormatting>
  <conditionalFormatting sqref="B135">
    <cfRule type="cellIs" dxfId="2858" priority="36" stopIfTrue="1" operator="notEqual">
      <formula>""</formula>
    </cfRule>
  </conditionalFormatting>
  <conditionalFormatting sqref="B135">
    <cfRule type="cellIs" dxfId="2857" priority="35" stopIfTrue="1" operator="notEqual">
      <formula>""</formula>
    </cfRule>
  </conditionalFormatting>
  <conditionalFormatting sqref="E137 G137:H137">
    <cfRule type="cellIs" dxfId="2856" priority="30" stopIfTrue="1" operator="notEqual">
      <formula>""</formula>
    </cfRule>
  </conditionalFormatting>
  <conditionalFormatting sqref="E137">
    <cfRule type="cellIs" dxfId="2855" priority="28" stopIfTrue="1" operator="notEqual">
      <formula>""</formula>
    </cfRule>
  </conditionalFormatting>
  <conditionalFormatting sqref="F137">
    <cfRule type="cellIs" dxfId="2854" priority="26" stopIfTrue="1" operator="notEqual">
      <formula>""</formula>
    </cfRule>
  </conditionalFormatting>
  <conditionalFormatting sqref="E137 G137:H137">
    <cfRule type="cellIs" dxfId="2853" priority="29" stopIfTrue="1" operator="notEqual">
      <formula>""</formula>
    </cfRule>
  </conditionalFormatting>
  <conditionalFormatting sqref="F137">
    <cfRule type="cellIs" dxfId="2852" priority="27" stopIfTrue="1" operator="notEqual">
      <formula>""</formula>
    </cfRule>
  </conditionalFormatting>
  <conditionalFormatting sqref="D137">
    <cfRule type="cellIs" dxfId="2851" priority="24" stopIfTrue="1" operator="equal">
      <formula>"Total"</formula>
    </cfRule>
  </conditionalFormatting>
  <conditionalFormatting sqref="D137">
    <cfRule type="cellIs" dxfId="2850" priority="25" stopIfTrue="1" operator="equal">
      <formula>"Total"</formula>
    </cfRule>
  </conditionalFormatting>
  <conditionalFormatting sqref="D137">
    <cfRule type="cellIs" dxfId="2849" priority="17" stopIfTrue="1" operator="equal">
      <formula>"Total"</formula>
    </cfRule>
  </conditionalFormatting>
  <conditionalFormatting sqref="D137">
    <cfRule type="cellIs" dxfId="2848" priority="18" stopIfTrue="1" operator="equal">
      <formula>"Total"</formula>
    </cfRule>
  </conditionalFormatting>
  <conditionalFormatting sqref="E137 G137:H137">
    <cfRule type="cellIs" dxfId="2847" priority="23" stopIfTrue="1" operator="notEqual">
      <formula>""</formula>
    </cfRule>
  </conditionalFormatting>
  <conditionalFormatting sqref="E137">
    <cfRule type="cellIs" dxfId="2846" priority="21" stopIfTrue="1" operator="notEqual">
      <formula>""</formula>
    </cfRule>
  </conditionalFormatting>
  <conditionalFormatting sqref="E137 G137:H137">
    <cfRule type="cellIs" dxfId="2845" priority="22" stopIfTrue="1" operator="notEqual">
      <formula>""</formula>
    </cfRule>
  </conditionalFormatting>
  <conditionalFormatting sqref="F137">
    <cfRule type="cellIs" dxfId="2844" priority="20" stopIfTrue="1" operator="notEqual">
      <formula>""</formula>
    </cfRule>
  </conditionalFormatting>
  <conditionalFormatting sqref="F137">
    <cfRule type="cellIs" dxfId="2843" priority="19" stopIfTrue="1" operator="notEqual">
      <formula>""</formula>
    </cfRule>
  </conditionalFormatting>
  <conditionalFormatting sqref="E138:E145 G138:H145">
    <cfRule type="cellIs" dxfId="2842" priority="16" stopIfTrue="1" operator="notEqual">
      <formula>""</formula>
    </cfRule>
  </conditionalFormatting>
  <conditionalFormatting sqref="E138:E145">
    <cfRule type="cellIs" dxfId="2841" priority="14" stopIfTrue="1" operator="notEqual">
      <formula>""</formula>
    </cfRule>
  </conditionalFormatting>
  <conditionalFormatting sqref="F138:F145">
    <cfRule type="cellIs" dxfId="2840" priority="12" stopIfTrue="1" operator="notEqual">
      <formula>""</formula>
    </cfRule>
  </conditionalFormatting>
  <conditionalFormatting sqref="E138:E145 G138:H145">
    <cfRule type="cellIs" dxfId="2839" priority="15" stopIfTrue="1" operator="notEqual">
      <formula>""</formula>
    </cfRule>
  </conditionalFormatting>
  <conditionalFormatting sqref="F138:F145">
    <cfRule type="cellIs" dxfId="2838" priority="13" stopIfTrue="1" operator="notEqual">
      <formula>""</formula>
    </cfRule>
  </conditionalFormatting>
  <conditionalFormatting sqref="D138:D145">
    <cfRule type="cellIs" dxfId="2837" priority="10" stopIfTrue="1" operator="equal">
      <formula>"Total"</formula>
    </cfRule>
  </conditionalFormatting>
  <conditionalFormatting sqref="D138:D145">
    <cfRule type="cellIs" dxfId="2836" priority="11" stopIfTrue="1" operator="equal">
      <formula>"Total"</formula>
    </cfRule>
  </conditionalFormatting>
  <conditionalFormatting sqref="D138:D145">
    <cfRule type="cellIs" dxfId="2835" priority="3" stopIfTrue="1" operator="equal">
      <formula>"Total"</formula>
    </cfRule>
  </conditionalFormatting>
  <conditionalFormatting sqref="D138:D145">
    <cfRule type="cellIs" dxfId="2834" priority="4" stopIfTrue="1" operator="equal">
      <formula>"Total"</formula>
    </cfRule>
  </conditionalFormatting>
  <conditionalFormatting sqref="E138:E145 G138:H145">
    <cfRule type="cellIs" dxfId="2833" priority="9" stopIfTrue="1" operator="notEqual">
      <formula>""</formula>
    </cfRule>
  </conditionalFormatting>
  <conditionalFormatting sqref="E138:E145">
    <cfRule type="cellIs" dxfId="2832" priority="7" stopIfTrue="1" operator="notEqual">
      <formula>""</formula>
    </cfRule>
  </conditionalFormatting>
  <conditionalFormatting sqref="E138:E145 G138:H145">
    <cfRule type="cellIs" dxfId="2831" priority="8" stopIfTrue="1" operator="notEqual">
      <formula>""</formula>
    </cfRule>
  </conditionalFormatting>
  <conditionalFormatting sqref="F138:F145">
    <cfRule type="cellIs" dxfId="2830" priority="6" stopIfTrue="1" operator="notEqual">
      <formula>""</formula>
    </cfRule>
  </conditionalFormatting>
  <conditionalFormatting sqref="F138:F145">
    <cfRule type="cellIs" dxfId="2829" priority="5" stopIfTrue="1" operator="notEqual">
      <formula>""</formula>
    </cfRule>
  </conditionalFormatting>
  <pageMargins left="0.23622047244094491" right="0.11811023622047245" top="0.31496062992125984" bottom="0.27559055118110237" header="0.15748031496062992" footer="0.51181102362204722"/>
  <pageSetup paperSize="9" scale="86" orientation="landscape" horizontalDpi="4294967294" verticalDpi="4294967294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2"/>
  <sheetViews>
    <sheetView zoomScale="110" zoomScaleNormal="110" workbookViewId="0">
      <pane ySplit="10" topLeftCell="A11" activePane="bottomLeft" state="frozen"/>
      <selection pane="bottomLeft" activeCell="H24" sqref="H24"/>
    </sheetView>
  </sheetViews>
  <sheetFormatPr defaultRowHeight="12.75"/>
  <cols>
    <col min="1" max="1" width="8.5703125" customWidth="1"/>
    <col min="2" max="2" width="3" customWidth="1"/>
    <col min="3" max="3" width="5" style="1" customWidth="1"/>
    <col min="4" max="4" width="5.85546875" style="1" customWidth="1"/>
    <col min="5" max="5" width="6.7109375" style="1" customWidth="1"/>
    <col min="6" max="6" width="7" style="1" customWidth="1"/>
    <col min="7" max="7" width="6.7109375" style="1" customWidth="1"/>
    <col min="8" max="8" width="6.5703125" style="1" customWidth="1"/>
    <col min="9" max="9" width="9.140625" style="1" customWidth="1"/>
    <col min="10" max="11" width="10.85546875" style="1" customWidth="1"/>
    <col min="12" max="12" width="11.28515625" style="1" customWidth="1"/>
    <col min="13" max="14" width="10.85546875" style="1" customWidth="1"/>
    <col min="15" max="15" width="9.5703125" style="1" customWidth="1"/>
  </cols>
  <sheetData>
    <row r="1" spans="2:15" ht="1.5" customHeight="1"/>
    <row r="3" spans="2:15" ht="9" customHeight="1"/>
    <row r="4" spans="2:15" ht="9.75" customHeight="1">
      <c r="J4" s="2"/>
      <c r="K4" s="2"/>
    </row>
    <row r="5" spans="2:15" ht="14.25" customHeight="1">
      <c r="J5" s="2"/>
      <c r="K5" s="2"/>
    </row>
    <row r="6" spans="2:15" ht="15">
      <c r="B6" s="114" t="s">
        <v>193</v>
      </c>
      <c r="C6" s="113"/>
      <c r="D6" s="45"/>
      <c r="E6" s="45"/>
      <c r="F6" s="45"/>
      <c r="G6" s="45"/>
      <c r="H6" s="45"/>
      <c r="I6" s="45"/>
      <c r="J6" s="329" t="s">
        <v>190</v>
      </c>
      <c r="K6" s="365">
        <f>'base(indices)'!K1</f>
        <v>43983</v>
      </c>
      <c r="L6" s="115" t="s">
        <v>100</v>
      </c>
      <c r="M6" s="21"/>
      <c r="N6" s="21"/>
      <c r="O6" s="366">
        <f>'base(indices)'!H1</f>
        <v>44348</v>
      </c>
    </row>
    <row r="7" spans="2:15" ht="9" customHeight="1"/>
    <row r="8" spans="2:15" ht="13.5" thickBot="1">
      <c r="C8" s="6" t="s">
        <v>85</v>
      </c>
      <c r="D8" s="6"/>
      <c r="G8" s="5"/>
      <c r="H8" s="5"/>
      <c r="K8" s="338" t="s">
        <v>184</v>
      </c>
      <c r="L8" s="339"/>
      <c r="N8" s="329" t="s">
        <v>187</v>
      </c>
      <c r="O8" s="330"/>
    </row>
    <row r="9" spans="2:15" ht="14.25" customHeight="1">
      <c r="B9" s="424" t="s">
        <v>42</v>
      </c>
      <c r="C9" s="395" t="s">
        <v>4</v>
      </c>
      <c r="D9" s="397" t="s">
        <v>36</v>
      </c>
      <c r="E9" s="399" t="s">
        <v>37</v>
      </c>
      <c r="F9" s="399" t="s">
        <v>43</v>
      </c>
      <c r="G9" s="415" t="s">
        <v>44</v>
      </c>
      <c r="H9" s="415" t="s">
        <v>45</v>
      </c>
      <c r="I9" s="469" t="s">
        <v>122</v>
      </c>
      <c r="J9" s="479" t="s">
        <v>69</v>
      </c>
      <c r="K9" s="481">
        <v>0.9</v>
      </c>
      <c r="L9" s="473">
        <v>0.8</v>
      </c>
      <c r="M9" s="475">
        <v>0.7</v>
      </c>
      <c r="N9" s="473">
        <v>0.6</v>
      </c>
      <c r="O9" s="477">
        <v>0.5</v>
      </c>
    </row>
    <row r="10" spans="2:15" ht="24.75" customHeight="1" thickBot="1">
      <c r="B10" s="468"/>
      <c r="C10" s="396"/>
      <c r="D10" s="398"/>
      <c r="E10" s="400"/>
      <c r="F10" s="400"/>
      <c r="G10" s="416"/>
      <c r="H10" s="416"/>
      <c r="I10" s="470"/>
      <c r="J10" s="480"/>
      <c r="K10" s="482"/>
      <c r="L10" s="474"/>
      <c r="M10" s="476"/>
      <c r="N10" s="474"/>
      <c r="O10" s="478"/>
    </row>
    <row r="11" spans="2:15" s="30" customFormat="1" ht="13.5" customHeight="1">
      <c r="B11" s="124">
        <v>4</v>
      </c>
      <c r="C11" s="119">
        <v>42036</v>
      </c>
      <c r="D11" s="57">
        <f>724*2+788*2</f>
        <v>3024</v>
      </c>
      <c r="E11" s="96">
        <f>'base(indices)'!G65</f>
        <v>1.3652553700000001</v>
      </c>
      <c r="F11" s="58">
        <f t="shared" ref="F11:F14" si="0">D11*E11</f>
        <v>4128.5322388800005</v>
      </c>
      <c r="G11" s="361">
        <f>'base(indices)'!I65</f>
        <v>1.5632E-2</v>
      </c>
      <c r="H11" s="60">
        <f t="shared" ref="H11:H14" si="1">F11*G11</f>
        <v>64.537215958172169</v>
      </c>
      <c r="I11" s="190">
        <f>(F11+H11)</f>
        <v>4193.0694548381725</v>
      </c>
      <c r="J11" s="331">
        <f>I11</f>
        <v>4193.0694548381725</v>
      </c>
      <c r="K11" s="332">
        <f>J11*K$9</f>
        <v>3773.7625093543552</v>
      </c>
      <c r="L11" s="333">
        <f>J11*$L$9</f>
        <v>3354.4555638705383</v>
      </c>
      <c r="M11" s="332">
        <f>J11*M$9</f>
        <v>2935.1486183867205</v>
      </c>
      <c r="N11" s="332">
        <f>J11*N$9</f>
        <v>2515.8416729029036</v>
      </c>
      <c r="O11" s="142">
        <f>J11*O$9</f>
        <v>2096.5347274190863</v>
      </c>
    </row>
    <row r="12" spans="2:15" s="30" customFormat="1" ht="13.5" customHeight="1">
      <c r="B12" s="124">
        <v>4</v>
      </c>
      <c r="C12" s="119">
        <v>42401</v>
      </c>
      <c r="D12" s="57">
        <f>788*2+880*2</f>
        <v>3336</v>
      </c>
      <c r="E12" s="96">
        <f>'base(indices)'!G77</f>
        <v>1.2628924500000001</v>
      </c>
      <c r="F12" s="58">
        <f t="shared" si="0"/>
        <v>4213.0092132</v>
      </c>
      <c r="G12" s="361">
        <f>'base(indices)'!I77</f>
        <v>1.5632E-2</v>
      </c>
      <c r="H12" s="60">
        <f t="shared" si="1"/>
        <v>65.857760020742404</v>
      </c>
      <c r="I12" s="190">
        <f>(F12+H12)</f>
        <v>4278.8669732207427</v>
      </c>
      <c r="J12" s="334">
        <f t="shared" ref="J12:J14" si="2">I12</f>
        <v>4278.8669732207427</v>
      </c>
      <c r="K12" s="332">
        <f>J12*K$9</f>
        <v>3850.9802758986684</v>
      </c>
      <c r="L12" s="333">
        <f>J12*$L$9</f>
        <v>3423.0935785765942</v>
      </c>
      <c r="M12" s="332">
        <f>J12*M$9</f>
        <v>2995.2068812545199</v>
      </c>
      <c r="N12" s="332">
        <f>J12*N$9</f>
        <v>2567.3201839324456</v>
      </c>
      <c r="O12" s="142">
        <f>J12*O$9</f>
        <v>2139.4334866103713</v>
      </c>
    </row>
    <row r="13" spans="2:15" s="30" customFormat="1" ht="13.5" customHeight="1">
      <c r="B13" s="124">
        <v>4</v>
      </c>
      <c r="C13" s="119">
        <v>42767</v>
      </c>
      <c r="D13" s="57">
        <f>880*2+937*2</f>
        <v>3634</v>
      </c>
      <c r="E13" s="96">
        <f>'base(indices)'!G89</f>
        <v>1.1920929300000001</v>
      </c>
      <c r="F13" s="58">
        <f t="shared" si="0"/>
        <v>4332.0657076200005</v>
      </c>
      <c r="G13" s="361">
        <f>'base(indices)'!I99</f>
        <v>1.5632E-2</v>
      </c>
      <c r="H13" s="60">
        <f t="shared" si="1"/>
        <v>67.718851141515842</v>
      </c>
      <c r="I13" s="190">
        <f t="shared" ref="I13:I14" si="3">(F13+H13)</f>
        <v>4399.7845587615166</v>
      </c>
      <c r="J13" s="334">
        <f t="shared" si="2"/>
        <v>4399.7845587615166</v>
      </c>
      <c r="K13" s="332">
        <f>J13*K$9</f>
        <v>3959.8061028853649</v>
      </c>
      <c r="L13" s="333">
        <f>J13*$L$9</f>
        <v>3519.8276470092133</v>
      </c>
      <c r="M13" s="332">
        <f>J13*M$9</f>
        <v>3079.8491911330616</v>
      </c>
      <c r="N13" s="332">
        <f>J13*N$9</f>
        <v>2639.8707352569099</v>
      </c>
      <c r="O13" s="142">
        <f>J13*O$9</f>
        <v>2199.8922793807583</v>
      </c>
    </row>
    <row r="14" spans="2:15" ht="13.5" customHeight="1">
      <c r="B14" s="124">
        <v>4</v>
      </c>
      <c r="C14" s="56">
        <v>43132</v>
      </c>
      <c r="D14" s="57">
        <f>937*2+954*2</f>
        <v>3782</v>
      </c>
      <c r="E14" s="96">
        <f>'base(indices)'!G101</f>
        <v>1.1571562</v>
      </c>
      <c r="F14" s="58">
        <f t="shared" si="0"/>
        <v>4376.3647484000003</v>
      </c>
      <c r="G14" s="361">
        <f>'base(indices)'!I101</f>
        <v>1.5632E-2</v>
      </c>
      <c r="H14" s="60">
        <f t="shared" si="1"/>
        <v>68.411333746988802</v>
      </c>
      <c r="I14" s="190">
        <f t="shared" si="3"/>
        <v>4444.7760821469892</v>
      </c>
      <c r="J14" s="334">
        <f t="shared" si="2"/>
        <v>4444.7760821469892</v>
      </c>
      <c r="K14" s="332">
        <f>J14*K$9</f>
        <v>4000.2984739322906</v>
      </c>
      <c r="L14" s="333">
        <f>J14*$L$9</f>
        <v>3555.8208657175915</v>
      </c>
      <c r="M14" s="332">
        <f>J14*M$9</f>
        <v>3111.3432575028924</v>
      </c>
      <c r="N14" s="332">
        <f>J14*N$9</f>
        <v>2666.8656492881933</v>
      </c>
      <c r="O14" s="142">
        <f>J14*O$9</f>
        <v>2222.3880410734946</v>
      </c>
    </row>
    <row r="15" spans="2:15" ht="13.5" customHeight="1">
      <c r="B15" s="124">
        <v>4</v>
      </c>
      <c r="C15" s="119">
        <v>43497</v>
      </c>
      <c r="D15" s="57">
        <f>954*2+998*2</f>
        <v>3904</v>
      </c>
      <c r="E15" s="96">
        <f>'base(indices)'!G113</f>
        <v>1.1151438899999999</v>
      </c>
      <c r="F15" s="58">
        <f>D15*E15</f>
        <v>4353.5217465599999</v>
      </c>
      <c r="G15" s="361">
        <f>'base(indices)'!I113</f>
        <v>1.5632E-2</v>
      </c>
      <c r="H15" s="60">
        <f>F15*G15</f>
        <v>68.054251942225918</v>
      </c>
      <c r="I15" s="190">
        <f>(F15+H15)</f>
        <v>4421.575998502226</v>
      </c>
      <c r="J15" s="334">
        <f>I15</f>
        <v>4421.575998502226</v>
      </c>
      <c r="K15" s="332">
        <f>J15*K$9</f>
        <v>3979.4183986520034</v>
      </c>
      <c r="L15" s="333">
        <f>J15*$L$9</f>
        <v>3537.2607988017808</v>
      </c>
      <c r="M15" s="332">
        <f>J15*M$9</f>
        <v>3095.1031989515582</v>
      </c>
      <c r="N15" s="332">
        <f>J15*N$9</f>
        <v>2652.9455991013356</v>
      </c>
      <c r="O15" s="142">
        <f>J15*O$9</f>
        <v>2210.787999251113</v>
      </c>
    </row>
    <row r="16" spans="2:15" ht="13.5" customHeight="1">
      <c r="B16" s="118">
        <v>4</v>
      </c>
      <c r="C16" s="56">
        <v>43862</v>
      </c>
      <c r="D16" s="57">
        <f>998*2+1045*2</f>
        <v>4086</v>
      </c>
      <c r="E16" s="96">
        <f>'base(indices)'!G125</f>
        <v>1.0687803899999999</v>
      </c>
      <c r="F16" s="70">
        <f>D16*E16</f>
        <v>4367.0366735399994</v>
      </c>
      <c r="G16" s="361">
        <f>'base(indices)'!I125</f>
        <v>1.5632E-2</v>
      </c>
      <c r="H16" s="60">
        <f>F16*G16</f>
        <v>68.265517280777274</v>
      </c>
      <c r="I16" s="170">
        <f>(F16+H16)</f>
        <v>4435.3021908207766</v>
      </c>
      <c r="J16" s="334">
        <f>I16</f>
        <v>4435.3021908207766</v>
      </c>
      <c r="K16" s="142">
        <f t="shared" ref="K16:O17" si="4">$J16*K$9</f>
        <v>3991.771971738699</v>
      </c>
      <c r="L16" s="332">
        <f t="shared" si="4"/>
        <v>3548.2417526566214</v>
      </c>
      <c r="M16" s="332">
        <f t="shared" si="4"/>
        <v>3104.7115335745434</v>
      </c>
      <c r="N16" s="332">
        <f t="shared" si="4"/>
        <v>2661.1813144924658</v>
      </c>
      <c r="O16" s="142">
        <f t="shared" si="4"/>
        <v>2217.6510954103883</v>
      </c>
    </row>
    <row r="17" spans="2:16" ht="13.5" customHeight="1">
      <c r="B17" s="118">
        <v>4</v>
      </c>
      <c r="C17" s="56">
        <v>44228</v>
      </c>
      <c r="D17" s="57">
        <f>1045*2+1100*2</f>
        <v>4290</v>
      </c>
      <c r="E17" s="96">
        <f>'base(indices)'!G137</f>
        <v>1.02471848</v>
      </c>
      <c r="F17" s="70">
        <f>D17*E17</f>
        <v>4396.0422791999999</v>
      </c>
      <c r="G17" s="361">
        <f>'base(indices)'!I137</f>
        <v>5.4980000000000003E-3</v>
      </c>
      <c r="H17" s="60">
        <f>F17*G17</f>
        <v>24.169440451041602</v>
      </c>
      <c r="I17" s="170">
        <f>(F17+H17)</f>
        <v>4420.2117196510417</v>
      </c>
      <c r="J17" s="334">
        <f>I17</f>
        <v>4420.2117196510417</v>
      </c>
      <c r="K17" s="142">
        <f t="shared" si="4"/>
        <v>3978.1905476859374</v>
      </c>
      <c r="L17" s="332">
        <f t="shared" si="4"/>
        <v>3536.1693757208336</v>
      </c>
      <c r="M17" s="332">
        <f t="shared" si="4"/>
        <v>3094.1482037557289</v>
      </c>
      <c r="N17" s="332">
        <f t="shared" si="4"/>
        <v>2652.1270317906251</v>
      </c>
      <c r="O17" s="142">
        <f t="shared" si="4"/>
        <v>2210.1058598255208</v>
      </c>
    </row>
    <row r="18" spans="2:16" ht="13.5" customHeight="1" thickBot="1">
      <c r="B18" s="229"/>
      <c r="C18" s="230"/>
      <c r="D18" s="231"/>
      <c r="E18" s="278"/>
      <c r="F18" s="279"/>
      <c r="G18" s="335"/>
      <c r="H18" s="233"/>
      <c r="I18" s="336"/>
      <c r="J18" s="337"/>
      <c r="K18" s="258"/>
      <c r="L18" s="94"/>
      <c r="M18" s="258"/>
      <c r="N18" s="258"/>
      <c r="O18" s="125"/>
    </row>
    <row r="19" spans="2:16">
      <c r="C19" s="24"/>
      <c r="D19" s="24"/>
      <c r="E19" s="24"/>
      <c r="F19" s="24"/>
      <c r="G19" s="24"/>
      <c r="H19" s="24"/>
      <c r="I19" s="24"/>
      <c r="J19" s="24"/>
      <c r="K19" s="24"/>
      <c r="L19" s="27"/>
      <c r="M19" s="27"/>
      <c r="N19" s="27"/>
      <c r="O19" s="27"/>
    </row>
    <row r="20" spans="2:16">
      <c r="C20" s="28"/>
      <c r="D20"/>
      <c r="K20" s="7"/>
      <c r="L20" s="16"/>
      <c r="M20" s="16"/>
      <c r="N20" s="16"/>
      <c r="O20" s="16"/>
    </row>
    <row r="21" spans="2:16">
      <c r="C21" s="28" t="s">
        <v>185</v>
      </c>
      <c r="P21" s="1"/>
    </row>
    <row r="22" spans="2:16" ht="13.5">
      <c r="C22" s="8"/>
      <c r="D22" s="8"/>
      <c r="E22" s="8"/>
      <c r="F22" s="8"/>
      <c r="G22" s="8"/>
      <c r="H22" s="8"/>
      <c r="I22" s="17"/>
      <c r="J22" s="8"/>
      <c r="K22" s="9"/>
      <c r="L22" s="16"/>
      <c r="M22" s="16"/>
      <c r="N22" s="16"/>
      <c r="O22" s="16"/>
    </row>
  </sheetData>
  <mergeCells count="14">
    <mergeCell ref="G9:G10"/>
    <mergeCell ref="H9:H10"/>
    <mergeCell ref="I9:I10"/>
    <mergeCell ref="J9:J10"/>
    <mergeCell ref="B9:B10"/>
    <mergeCell ref="C9:C10"/>
    <mergeCell ref="D9:D10"/>
    <mergeCell ref="E9:E10"/>
    <mergeCell ref="F9:F10"/>
    <mergeCell ref="K9:K10"/>
    <mergeCell ref="L9:L10"/>
    <mergeCell ref="M9:M10"/>
    <mergeCell ref="N9:N10"/>
    <mergeCell ref="O9:O10"/>
  </mergeCells>
  <conditionalFormatting sqref="F18:I18 C11:D16 C18:D18 F11:F16 H11:I15">
    <cfRule type="cellIs" dxfId="14" priority="17" stopIfTrue="1" operator="notEqual">
      <formula>""</formula>
    </cfRule>
  </conditionalFormatting>
  <conditionalFormatting sqref="E11:E18">
    <cfRule type="cellIs" dxfId="13" priority="16" stopIfTrue="1" operator="equal">
      <formula>"Total"</formula>
    </cfRule>
  </conditionalFormatting>
  <conditionalFormatting sqref="F14 H14 H18 F18">
    <cfRule type="cellIs" dxfId="12" priority="14" stopIfTrue="1" operator="notEqual">
      <formula>""</formula>
    </cfRule>
  </conditionalFormatting>
  <conditionalFormatting sqref="F14 H14 H18 F18">
    <cfRule type="cellIs" dxfId="11" priority="13" stopIfTrue="1" operator="notEqual">
      <formula>""</formula>
    </cfRule>
  </conditionalFormatting>
  <conditionalFormatting sqref="F14 F18">
    <cfRule type="cellIs" dxfId="10" priority="12" stopIfTrue="1" operator="notEqual">
      <formula>""</formula>
    </cfRule>
  </conditionalFormatting>
  <conditionalFormatting sqref="H16:I16">
    <cfRule type="cellIs" dxfId="9" priority="10" stopIfTrue="1" operator="notEqual">
      <formula>""</formula>
    </cfRule>
  </conditionalFormatting>
  <conditionalFormatting sqref="H16:I16">
    <cfRule type="cellIs" dxfId="8" priority="11" stopIfTrue="1" operator="notEqual">
      <formula>""</formula>
    </cfRule>
  </conditionalFormatting>
  <conditionalFormatting sqref="F17 C17:D17">
    <cfRule type="cellIs" dxfId="7" priority="9" stopIfTrue="1" operator="notEqual">
      <formula>""</formula>
    </cfRule>
  </conditionalFormatting>
  <conditionalFormatting sqref="H17:I17">
    <cfRule type="cellIs" dxfId="6" priority="7" stopIfTrue="1" operator="notEqual">
      <formula>""</formula>
    </cfRule>
  </conditionalFormatting>
  <conditionalFormatting sqref="H17:I17">
    <cfRule type="cellIs" dxfId="5" priority="8" stopIfTrue="1" operator="notEqual">
      <formula>""</formula>
    </cfRule>
  </conditionalFormatting>
  <conditionalFormatting sqref="G13:G17">
    <cfRule type="cellIs" dxfId="4" priority="3" stopIfTrue="1" operator="equal">
      <formula>"Total"</formula>
    </cfRule>
  </conditionalFormatting>
  <conditionalFormatting sqref="G11">
    <cfRule type="cellIs" dxfId="3" priority="5" stopIfTrue="1" operator="equal">
      <formula>"Total"</formula>
    </cfRule>
  </conditionalFormatting>
  <conditionalFormatting sqref="G12">
    <cfRule type="cellIs" dxfId="2" priority="4" stopIfTrue="1" operator="equal">
      <formula>"Total"</formula>
    </cfRule>
  </conditionalFormatting>
  <conditionalFormatting sqref="E9">
    <cfRule type="cellIs" dxfId="1" priority="2" stopIfTrue="1" operator="equal">
      <formula>"Total"</formula>
    </cfRule>
  </conditionalFormatting>
  <conditionalFormatting sqref="E9">
    <cfRule type="cellIs" dxfId="0" priority="1" stopIfTrue="1" operator="equal">
      <formula>"Total"</formula>
    </cfRule>
  </conditionalFormatting>
  <pageMargins left="0.39370078740157483" right="0.23622047244094491" top="0.15748031496062992" bottom="0.19685039370078741" header="0.31496062992125984" footer="0.31496062992125984"/>
  <pageSetup paperSize="9" scale="93" orientation="landscape" horizontalDpi="4294967294" vertic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0"/>
  <sheetViews>
    <sheetView workbookViewId="0">
      <selection activeCell="K3" sqref="K3"/>
    </sheetView>
  </sheetViews>
  <sheetFormatPr defaultRowHeight="12.75"/>
  <cols>
    <col min="2" max="2" width="8.7109375" customWidth="1"/>
    <col min="3" max="3" width="11.42578125" customWidth="1"/>
    <col min="4" max="4" width="7.28515625" customWidth="1"/>
    <col min="5" max="5" width="8.5703125" customWidth="1"/>
    <col min="6" max="6" width="7.28515625" customWidth="1"/>
    <col min="7" max="7" width="9.5703125" customWidth="1"/>
    <col min="8" max="8" width="10" customWidth="1"/>
    <col min="11" max="11" width="7.85546875" customWidth="1"/>
  </cols>
  <sheetData>
    <row r="1" spans="1:11" ht="15">
      <c r="H1" s="168">
        <v>44348</v>
      </c>
      <c r="J1" t="s">
        <v>151</v>
      </c>
      <c r="K1" s="173">
        <v>43983</v>
      </c>
    </row>
    <row r="2" spans="1:11">
      <c r="A2" s="483" t="s">
        <v>146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</row>
    <row r="4" spans="1:11">
      <c r="A4" s="22" t="s">
        <v>5</v>
      </c>
      <c r="B4" s="22">
        <v>1</v>
      </c>
      <c r="C4" s="22">
        <v>510</v>
      </c>
      <c r="D4" s="22">
        <v>1</v>
      </c>
      <c r="E4" s="22">
        <v>0</v>
      </c>
      <c r="F4" s="22">
        <v>510</v>
      </c>
      <c r="G4" s="22">
        <v>1.41121001</v>
      </c>
      <c r="H4" s="22">
        <v>719.71</v>
      </c>
      <c r="I4" s="23">
        <v>1.5632E-2</v>
      </c>
      <c r="J4" s="22">
        <v>11.25</v>
      </c>
      <c r="K4" s="22">
        <v>730.96</v>
      </c>
    </row>
    <row r="5" spans="1:11">
      <c r="A5" s="22" t="s">
        <v>6</v>
      </c>
      <c r="B5" s="22">
        <v>1</v>
      </c>
      <c r="C5" s="22">
        <v>510</v>
      </c>
      <c r="D5" s="22">
        <v>1</v>
      </c>
      <c r="E5" s="22">
        <v>0</v>
      </c>
      <c r="F5" s="22">
        <v>510</v>
      </c>
      <c r="G5" s="22">
        <v>1.41121001</v>
      </c>
      <c r="H5" s="22">
        <v>719.71</v>
      </c>
      <c r="I5" s="23">
        <v>1.5632E-2</v>
      </c>
      <c r="J5" s="22">
        <v>11.25</v>
      </c>
      <c r="K5" s="22">
        <v>730.96</v>
      </c>
    </row>
    <row r="6" spans="1:11">
      <c r="A6" s="22" t="s">
        <v>7</v>
      </c>
      <c r="B6" s="22">
        <v>1</v>
      </c>
      <c r="C6" s="22">
        <v>510</v>
      </c>
      <c r="D6" s="22">
        <v>1</v>
      </c>
      <c r="E6" s="22">
        <v>0</v>
      </c>
      <c r="F6" s="22">
        <v>510</v>
      </c>
      <c r="G6" s="22">
        <v>1.41121001</v>
      </c>
      <c r="H6" s="22">
        <v>719.71</v>
      </c>
      <c r="I6" s="23">
        <v>1.5632E-2</v>
      </c>
      <c r="J6" s="22">
        <v>11.25</v>
      </c>
      <c r="K6" s="22">
        <v>730.96</v>
      </c>
    </row>
    <row r="7" spans="1:11">
      <c r="A7" s="22" t="s">
        <v>8</v>
      </c>
      <c r="B7" s="22">
        <v>1</v>
      </c>
      <c r="C7" s="22">
        <v>510</v>
      </c>
      <c r="D7" s="22">
        <v>1</v>
      </c>
      <c r="E7" s="22">
        <v>0</v>
      </c>
      <c r="F7" s="22">
        <v>510</v>
      </c>
      <c r="G7" s="22">
        <v>1.4100932100000001</v>
      </c>
      <c r="H7" s="22">
        <v>719.14</v>
      </c>
      <c r="I7" s="23">
        <v>1.5632E-2</v>
      </c>
      <c r="J7" s="22">
        <v>11.24</v>
      </c>
      <c r="K7" s="22">
        <v>730.38</v>
      </c>
    </row>
    <row r="8" spans="1:11">
      <c r="A8" s="22" t="s">
        <v>9</v>
      </c>
      <c r="B8" s="22">
        <v>1</v>
      </c>
      <c r="C8" s="22">
        <v>510</v>
      </c>
      <c r="D8" s="22">
        <v>1</v>
      </c>
      <c r="E8" s="22">
        <v>0</v>
      </c>
      <c r="F8" s="22">
        <v>510</v>
      </c>
      <c r="G8" s="22">
        <v>1.4100932100000001</v>
      </c>
      <c r="H8" s="22">
        <v>719.14</v>
      </c>
      <c r="I8" s="23">
        <v>1.5632E-2</v>
      </c>
      <c r="J8" s="22">
        <v>11.24</v>
      </c>
      <c r="K8" s="22">
        <v>730.38</v>
      </c>
    </row>
    <row r="9" spans="1:11">
      <c r="A9" s="22" t="s">
        <v>10</v>
      </c>
      <c r="B9" s="22">
        <v>1</v>
      </c>
      <c r="C9" s="22">
        <v>510</v>
      </c>
      <c r="D9" s="22">
        <v>1</v>
      </c>
      <c r="E9" s="22">
        <v>0</v>
      </c>
      <c r="F9" s="22">
        <v>510</v>
      </c>
      <c r="G9" s="22">
        <v>1.40937443</v>
      </c>
      <c r="H9" s="22">
        <v>718.78</v>
      </c>
      <c r="I9" s="23">
        <v>1.5632E-2</v>
      </c>
      <c r="J9" s="22">
        <v>11.23</v>
      </c>
      <c r="K9" s="22">
        <v>730.01</v>
      </c>
    </row>
    <row r="10" spans="1:11">
      <c r="A10" s="22" t="s">
        <v>11</v>
      </c>
      <c r="B10" s="22">
        <v>1</v>
      </c>
      <c r="C10" s="22">
        <v>510</v>
      </c>
      <c r="D10" s="22">
        <v>1</v>
      </c>
      <c r="E10" s="22">
        <v>0</v>
      </c>
      <c r="F10" s="22">
        <v>510</v>
      </c>
      <c r="G10" s="22">
        <v>1.4085448</v>
      </c>
      <c r="H10" s="22">
        <v>718.35</v>
      </c>
      <c r="I10" s="23">
        <v>1.5632E-2</v>
      </c>
      <c r="J10" s="22">
        <v>11.23</v>
      </c>
      <c r="K10" s="22">
        <v>729.58</v>
      </c>
    </row>
    <row r="11" spans="1:11">
      <c r="A11" s="22" t="s">
        <v>12</v>
      </c>
      <c r="B11" s="22">
        <v>1</v>
      </c>
      <c r="C11" s="22">
        <v>510</v>
      </c>
      <c r="D11" s="22">
        <v>1</v>
      </c>
      <c r="E11" s="22">
        <v>0</v>
      </c>
      <c r="F11" s="22">
        <v>510</v>
      </c>
      <c r="G11" s="22">
        <v>1.40692543</v>
      </c>
      <c r="H11" s="22">
        <v>717.53</v>
      </c>
      <c r="I11" s="23">
        <v>1.5632E-2</v>
      </c>
      <c r="J11" s="22">
        <v>11.21</v>
      </c>
      <c r="K11" s="22">
        <v>728.74</v>
      </c>
    </row>
    <row r="12" spans="1:11">
      <c r="A12" s="22" t="s">
        <v>13</v>
      </c>
      <c r="B12" s="22">
        <v>1</v>
      </c>
      <c r="C12" s="22">
        <v>510</v>
      </c>
      <c r="D12" s="22">
        <v>1</v>
      </c>
      <c r="E12" s="22">
        <v>0</v>
      </c>
      <c r="F12" s="22">
        <v>510</v>
      </c>
      <c r="G12" s="22">
        <v>1.4056477000000001</v>
      </c>
      <c r="H12" s="22">
        <v>716.88</v>
      </c>
      <c r="I12" s="23">
        <v>1.5632E-2</v>
      </c>
      <c r="J12" s="22">
        <v>11.2</v>
      </c>
      <c r="K12" s="22">
        <v>728.08</v>
      </c>
    </row>
    <row r="13" spans="1:11">
      <c r="A13" s="22" t="s">
        <v>14</v>
      </c>
      <c r="B13" s="22">
        <v>1</v>
      </c>
      <c r="C13" s="22">
        <v>510</v>
      </c>
      <c r="D13" s="22">
        <v>1</v>
      </c>
      <c r="E13" s="22">
        <v>0</v>
      </c>
      <c r="F13" s="22">
        <v>510</v>
      </c>
      <c r="G13" s="22">
        <v>1.4046616199999999</v>
      </c>
      <c r="H13" s="22">
        <v>716.37</v>
      </c>
      <c r="I13" s="23">
        <v>1.5632E-2</v>
      </c>
      <c r="J13" s="22">
        <v>11.19</v>
      </c>
      <c r="K13" s="22">
        <v>727.56</v>
      </c>
    </row>
    <row r="14" spans="1:11">
      <c r="A14" s="22" t="s">
        <v>15</v>
      </c>
      <c r="B14" s="22">
        <v>1</v>
      </c>
      <c r="C14" s="22">
        <v>510</v>
      </c>
      <c r="D14" s="22">
        <v>1</v>
      </c>
      <c r="E14" s="22">
        <v>0</v>
      </c>
      <c r="F14" s="22">
        <v>510</v>
      </c>
      <c r="G14" s="22">
        <v>1.4039989399999999</v>
      </c>
      <c r="H14" s="22">
        <v>716.04</v>
      </c>
      <c r="I14" s="23">
        <v>1.5632E-2</v>
      </c>
      <c r="J14" s="22">
        <v>11.19</v>
      </c>
      <c r="K14" s="22">
        <v>727.23</v>
      </c>
    </row>
    <row r="15" spans="1:11">
      <c r="A15" s="22" t="s">
        <v>16</v>
      </c>
      <c r="B15" s="22">
        <v>1</v>
      </c>
      <c r="C15" s="22">
        <v>510</v>
      </c>
      <c r="D15" s="22">
        <v>1</v>
      </c>
      <c r="E15" s="22">
        <v>0</v>
      </c>
      <c r="F15" s="22">
        <v>510</v>
      </c>
      <c r="G15" s="22">
        <v>1.4035273500000001</v>
      </c>
      <c r="H15" s="22">
        <v>715.79</v>
      </c>
      <c r="I15" s="23">
        <v>1.5632E-2</v>
      </c>
      <c r="J15" s="22">
        <v>11.19</v>
      </c>
      <c r="K15" s="22">
        <v>726.98</v>
      </c>
    </row>
    <row r="16" spans="1:11">
      <c r="A16" s="22" t="s">
        <v>17</v>
      </c>
      <c r="B16" s="22">
        <v>1.0647</v>
      </c>
      <c r="C16" s="22">
        <v>540</v>
      </c>
      <c r="D16" s="22">
        <v>1</v>
      </c>
      <c r="E16" s="22">
        <v>0</v>
      </c>
      <c r="F16" s="22">
        <v>540</v>
      </c>
      <c r="G16" s="22">
        <v>1.4015567600000001</v>
      </c>
      <c r="H16" s="22">
        <v>756.84</v>
      </c>
      <c r="I16" s="23">
        <v>1.5632E-2</v>
      </c>
      <c r="J16" s="22">
        <v>11.83</v>
      </c>
      <c r="K16" s="22">
        <v>768.67</v>
      </c>
    </row>
    <row r="17" spans="1:11">
      <c r="A17" s="22" t="s">
        <v>18</v>
      </c>
      <c r="B17" s="22">
        <v>1</v>
      </c>
      <c r="C17" s="22">
        <v>540</v>
      </c>
      <c r="D17" s="22">
        <v>1</v>
      </c>
      <c r="E17" s="22">
        <v>0</v>
      </c>
      <c r="F17" s="22">
        <v>540</v>
      </c>
      <c r="G17" s="22">
        <v>1.40055536</v>
      </c>
      <c r="H17" s="22">
        <v>756.3</v>
      </c>
      <c r="I17" s="23">
        <v>1.5632E-2</v>
      </c>
      <c r="J17" s="22">
        <v>11.82</v>
      </c>
      <c r="K17" s="22">
        <v>768.12</v>
      </c>
    </row>
    <row r="18" spans="1:11">
      <c r="A18" s="22" t="s">
        <v>19</v>
      </c>
      <c r="B18" s="22">
        <v>1</v>
      </c>
      <c r="C18" s="22">
        <v>545</v>
      </c>
      <c r="D18" s="22">
        <v>1</v>
      </c>
      <c r="E18" s="22">
        <v>0</v>
      </c>
      <c r="F18" s="22">
        <v>545</v>
      </c>
      <c r="G18" s="22">
        <v>1.3998218600000001</v>
      </c>
      <c r="H18" s="22">
        <v>762.9</v>
      </c>
      <c r="I18" s="23">
        <v>1.5632E-2</v>
      </c>
      <c r="J18" s="22">
        <v>11.92</v>
      </c>
      <c r="K18" s="22">
        <v>774.82</v>
      </c>
    </row>
    <row r="19" spans="1:11">
      <c r="A19" s="22" t="s">
        <v>20</v>
      </c>
      <c r="B19" s="22">
        <v>1</v>
      </c>
      <c r="C19" s="22">
        <v>545</v>
      </c>
      <c r="D19" s="22">
        <v>1</v>
      </c>
      <c r="E19" s="22">
        <v>0</v>
      </c>
      <c r="F19" s="22">
        <v>545</v>
      </c>
      <c r="G19" s="22">
        <v>1.3981273299999999</v>
      </c>
      <c r="H19" s="22">
        <v>761.98</v>
      </c>
      <c r="I19" s="23">
        <v>1.5632E-2</v>
      </c>
      <c r="J19" s="22">
        <v>11.91</v>
      </c>
      <c r="K19" s="22">
        <v>773.89</v>
      </c>
    </row>
    <row r="20" spans="1:11">
      <c r="A20" s="22" t="s">
        <v>21</v>
      </c>
      <c r="B20" s="22">
        <v>1</v>
      </c>
      <c r="C20" s="22">
        <v>545</v>
      </c>
      <c r="D20" s="22">
        <v>1</v>
      </c>
      <c r="E20" s="22">
        <v>0</v>
      </c>
      <c r="F20" s="22">
        <v>545</v>
      </c>
      <c r="G20" s="22">
        <v>1.39761161</v>
      </c>
      <c r="H20" s="22">
        <v>761.69</v>
      </c>
      <c r="I20" s="23">
        <v>1.5632E-2</v>
      </c>
      <c r="J20" s="22">
        <v>11.9</v>
      </c>
      <c r="K20" s="22">
        <v>773.59</v>
      </c>
    </row>
    <row r="21" spans="1:11">
      <c r="A21" s="22" t="s">
        <v>22</v>
      </c>
      <c r="B21" s="22">
        <v>1</v>
      </c>
      <c r="C21" s="22">
        <v>545</v>
      </c>
      <c r="D21" s="22">
        <v>1</v>
      </c>
      <c r="E21" s="22">
        <v>0</v>
      </c>
      <c r="F21" s="22">
        <v>545</v>
      </c>
      <c r="G21" s="22">
        <v>1.3954207999999999</v>
      </c>
      <c r="H21" s="22">
        <v>760.5</v>
      </c>
      <c r="I21" s="23">
        <v>1.5632E-2</v>
      </c>
      <c r="J21" s="22">
        <v>11.88</v>
      </c>
      <c r="K21" s="22">
        <v>772.38</v>
      </c>
    </row>
    <row r="22" spans="1:11">
      <c r="A22" s="22" t="s">
        <v>23</v>
      </c>
      <c r="B22" s="22">
        <v>1</v>
      </c>
      <c r="C22" s="22">
        <v>545</v>
      </c>
      <c r="D22" s="22">
        <v>1</v>
      </c>
      <c r="E22" s="22">
        <v>0</v>
      </c>
      <c r="F22" s="22">
        <v>545</v>
      </c>
      <c r="G22" s="22">
        <v>1.3938680299999999</v>
      </c>
      <c r="H22" s="22">
        <v>759.65</v>
      </c>
      <c r="I22" s="23">
        <v>1.5632E-2</v>
      </c>
      <c r="J22" s="22">
        <v>11.87</v>
      </c>
      <c r="K22" s="22">
        <v>771.52</v>
      </c>
    </row>
    <row r="23" spans="1:11">
      <c r="A23" s="22" t="s">
        <v>24</v>
      </c>
      <c r="B23" s="22">
        <v>1</v>
      </c>
      <c r="C23" s="22">
        <v>545</v>
      </c>
      <c r="D23" s="22">
        <v>1</v>
      </c>
      <c r="E23" s="22">
        <v>0</v>
      </c>
      <c r="F23" s="22">
        <v>545</v>
      </c>
      <c r="G23" s="22">
        <v>1.3921570700000001</v>
      </c>
      <c r="H23" s="22">
        <v>758.72</v>
      </c>
      <c r="I23" s="23">
        <v>1.5632E-2</v>
      </c>
      <c r="J23" s="22">
        <v>11.86</v>
      </c>
      <c r="K23" s="22">
        <v>770.58</v>
      </c>
    </row>
    <row r="24" spans="1:11">
      <c r="A24" s="22" t="s">
        <v>25</v>
      </c>
      <c r="B24" s="22">
        <v>1</v>
      </c>
      <c r="C24" s="22">
        <v>545</v>
      </c>
      <c r="D24" s="22">
        <v>1</v>
      </c>
      <c r="E24" s="22">
        <v>0</v>
      </c>
      <c r="F24" s="22">
        <v>545</v>
      </c>
      <c r="G24" s="22">
        <v>1.3892729399999999</v>
      </c>
      <c r="H24" s="22">
        <v>757.15</v>
      </c>
      <c r="I24" s="23">
        <v>1.5632E-2</v>
      </c>
      <c r="J24" s="22">
        <v>11.83</v>
      </c>
      <c r="K24" s="22">
        <v>768.98</v>
      </c>
    </row>
    <row r="25" spans="1:11">
      <c r="A25" s="22" t="s">
        <v>26</v>
      </c>
      <c r="B25" s="22">
        <v>1</v>
      </c>
      <c r="C25" s="22">
        <v>545</v>
      </c>
      <c r="D25" s="22">
        <v>1</v>
      </c>
      <c r="E25" s="22">
        <v>0</v>
      </c>
      <c r="F25" s="22">
        <v>545</v>
      </c>
      <c r="G25" s="22">
        <v>1.3878808899999999</v>
      </c>
      <c r="H25" s="22">
        <v>756.39</v>
      </c>
      <c r="I25" s="23">
        <v>1.5632E-2</v>
      </c>
      <c r="J25" s="22">
        <v>11.82</v>
      </c>
      <c r="K25" s="22">
        <v>768.21</v>
      </c>
    </row>
    <row r="26" spans="1:11">
      <c r="A26" s="22" t="s">
        <v>27</v>
      </c>
      <c r="B26" s="22">
        <v>1</v>
      </c>
      <c r="C26" s="22">
        <v>545</v>
      </c>
      <c r="D26" s="22">
        <v>1</v>
      </c>
      <c r="E26" s="22">
        <v>0</v>
      </c>
      <c r="F26" s="22">
        <v>545</v>
      </c>
      <c r="G26" s="22">
        <v>1.38702094</v>
      </c>
      <c r="H26" s="22">
        <v>755.92</v>
      </c>
      <c r="I26" s="23">
        <v>1.5632E-2</v>
      </c>
      <c r="J26" s="22">
        <v>11.81</v>
      </c>
      <c r="K26" s="22">
        <v>767.73</v>
      </c>
    </row>
    <row r="27" spans="1:11">
      <c r="A27" s="22" t="s">
        <v>28</v>
      </c>
      <c r="B27" s="22">
        <v>1</v>
      </c>
      <c r="C27" s="22">
        <v>545</v>
      </c>
      <c r="D27" s="22">
        <v>1</v>
      </c>
      <c r="E27" s="22">
        <v>0</v>
      </c>
      <c r="F27" s="22">
        <v>545</v>
      </c>
      <c r="G27" s="22">
        <v>1.3861268899999999</v>
      </c>
      <c r="H27" s="22">
        <v>755.44</v>
      </c>
      <c r="I27" s="23">
        <v>1.5632E-2</v>
      </c>
      <c r="J27" s="22">
        <v>11.81</v>
      </c>
      <c r="K27" s="22">
        <v>767.25</v>
      </c>
    </row>
    <row r="28" spans="1:11">
      <c r="A28" s="22" t="s">
        <v>29</v>
      </c>
      <c r="B28" s="22">
        <v>1.0608</v>
      </c>
      <c r="C28" s="22">
        <v>622</v>
      </c>
      <c r="D28" s="22">
        <v>1</v>
      </c>
      <c r="E28" s="22">
        <v>0</v>
      </c>
      <c r="F28" s="22">
        <v>622</v>
      </c>
      <c r="G28" s="22">
        <v>1.3848293</v>
      </c>
      <c r="H28" s="22">
        <v>861.36</v>
      </c>
      <c r="I28" s="23">
        <v>1.5632E-2</v>
      </c>
      <c r="J28" s="22">
        <v>13.46</v>
      </c>
      <c r="K28" s="22">
        <v>874.82</v>
      </c>
    </row>
    <row r="29" spans="1:11">
      <c r="A29" s="22" t="s">
        <v>30</v>
      </c>
      <c r="B29" s="22">
        <v>1</v>
      </c>
      <c r="C29" s="22">
        <v>622</v>
      </c>
      <c r="D29" s="22">
        <v>1</v>
      </c>
      <c r="E29" s="22">
        <v>0</v>
      </c>
      <c r="F29" s="22">
        <v>622</v>
      </c>
      <c r="G29" s="22">
        <v>1.3836338399999999</v>
      </c>
      <c r="H29" s="22">
        <v>860.62</v>
      </c>
      <c r="I29" s="23">
        <v>1.5632E-2</v>
      </c>
      <c r="J29" s="22">
        <v>13.45</v>
      </c>
      <c r="K29" s="22">
        <v>874.07</v>
      </c>
    </row>
    <row r="30" spans="1:11">
      <c r="A30" s="22" t="s">
        <v>31</v>
      </c>
      <c r="B30" s="22">
        <v>1</v>
      </c>
      <c r="C30" s="22">
        <v>622</v>
      </c>
      <c r="D30" s="22">
        <v>1</v>
      </c>
      <c r="E30" s="22">
        <v>0</v>
      </c>
      <c r="F30" s="22">
        <v>622</v>
      </c>
      <c r="G30" s="22">
        <v>1.3836338399999999</v>
      </c>
      <c r="H30" s="22">
        <v>860.62</v>
      </c>
      <c r="I30" s="23">
        <v>1.5632E-2</v>
      </c>
      <c r="J30" s="22">
        <v>13.45</v>
      </c>
      <c r="K30" s="22">
        <v>874.07</v>
      </c>
    </row>
    <row r="31" spans="1:11">
      <c r="A31" s="22" t="s">
        <v>32</v>
      </c>
      <c r="B31" s="22">
        <v>1</v>
      </c>
      <c r="C31" s="22">
        <v>622</v>
      </c>
      <c r="D31" s="22">
        <v>1</v>
      </c>
      <c r="E31" s="22">
        <v>0</v>
      </c>
      <c r="F31" s="22">
        <v>622</v>
      </c>
      <c r="G31" s="22">
        <v>1.3821577</v>
      </c>
      <c r="H31" s="22">
        <v>859.7</v>
      </c>
      <c r="I31" s="23">
        <v>1.5632E-2</v>
      </c>
      <c r="J31" s="22">
        <v>13.43</v>
      </c>
      <c r="K31" s="22">
        <v>873.13</v>
      </c>
    </row>
    <row r="32" spans="1:11">
      <c r="A32" s="22" t="s">
        <v>33</v>
      </c>
      <c r="B32" s="22">
        <v>1</v>
      </c>
      <c r="C32" s="22">
        <v>622</v>
      </c>
      <c r="D32" s="22">
        <v>1</v>
      </c>
      <c r="E32" s="22">
        <v>0</v>
      </c>
      <c r="F32" s="22">
        <v>622</v>
      </c>
      <c r="G32" s="22">
        <v>1.38184402</v>
      </c>
      <c r="H32" s="22">
        <v>859.5</v>
      </c>
      <c r="I32" s="23">
        <v>1.5632E-2</v>
      </c>
      <c r="J32" s="22">
        <v>13.43</v>
      </c>
      <c r="K32" s="22">
        <v>872.93</v>
      </c>
    </row>
    <row r="33" spans="1:11">
      <c r="A33" s="22" t="s">
        <v>34</v>
      </c>
      <c r="B33" s="22">
        <v>1</v>
      </c>
      <c r="C33" s="22">
        <v>622</v>
      </c>
      <c r="D33" s="22">
        <v>1</v>
      </c>
      <c r="E33" s="22">
        <v>0</v>
      </c>
      <c r="F33" s="22">
        <v>622</v>
      </c>
      <c r="G33" s="22">
        <v>1.38119762</v>
      </c>
      <c r="H33" s="22">
        <v>859.1</v>
      </c>
      <c r="I33" s="23">
        <v>1.5632E-2</v>
      </c>
      <c r="J33" s="22">
        <v>13.43</v>
      </c>
      <c r="K33" s="22">
        <v>872.53</v>
      </c>
    </row>
    <row r="34" spans="1:11">
      <c r="A34" s="22" t="s">
        <v>35</v>
      </c>
      <c r="B34" s="22">
        <v>1</v>
      </c>
      <c r="C34" s="22">
        <v>622</v>
      </c>
      <c r="D34" s="22">
        <v>1</v>
      </c>
      <c r="E34" s="22">
        <v>0</v>
      </c>
      <c r="F34" s="22">
        <v>622</v>
      </c>
      <c r="G34" s="22">
        <v>1.38119762</v>
      </c>
      <c r="H34" s="22">
        <v>859.1</v>
      </c>
      <c r="I34" s="23">
        <v>1.5632E-2</v>
      </c>
      <c r="J34" s="22">
        <v>13.43</v>
      </c>
      <c r="K34" s="22">
        <v>872.53</v>
      </c>
    </row>
    <row r="35" spans="1:11">
      <c r="A35" s="22" t="s">
        <v>49</v>
      </c>
      <c r="B35" s="22">
        <v>1</v>
      </c>
      <c r="C35" s="22">
        <v>622</v>
      </c>
      <c r="D35" s="22">
        <v>1</v>
      </c>
      <c r="E35" s="22">
        <v>0</v>
      </c>
      <c r="F35" s="22">
        <v>622</v>
      </c>
      <c r="G35" s="22">
        <v>1.38099876</v>
      </c>
      <c r="H35" s="22">
        <v>858.98</v>
      </c>
      <c r="I35" s="23">
        <v>1.5632E-2</v>
      </c>
      <c r="J35" s="22">
        <v>13.42</v>
      </c>
      <c r="K35" s="22">
        <v>872.4</v>
      </c>
    </row>
    <row r="36" spans="1:11">
      <c r="A36" s="22" t="s">
        <v>50</v>
      </c>
      <c r="B36" s="22">
        <v>1</v>
      </c>
      <c r="C36" s="22">
        <v>622</v>
      </c>
      <c r="D36" s="22">
        <v>1</v>
      </c>
      <c r="E36" s="22">
        <v>0</v>
      </c>
      <c r="F36" s="22">
        <v>622</v>
      </c>
      <c r="G36" s="22">
        <v>1.38082891</v>
      </c>
      <c r="H36" s="22">
        <v>858.87</v>
      </c>
      <c r="I36" s="23">
        <v>1.5632E-2</v>
      </c>
      <c r="J36" s="22">
        <v>13.42</v>
      </c>
      <c r="K36" s="22">
        <v>872.29</v>
      </c>
    </row>
    <row r="37" spans="1:11">
      <c r="A37" s="22" t="s">
        <v>51</v>
      </c>
      <c r="B37" s="22">
        <v>1</v>
      </c>
      <c r="C37" s="22">
        <v>622</v>
      </c>
      <c r="D37" s="22">
        <v>1</v>
      </c>
      <c r="E37" s="22">
        <v>0</v>
      </c>
      <c r="F37" s="22">
        <v>622</v>
      </c>
      <c r="G37" s="22">
        <v>1.38082891</v>
      </c>
      <c r="H37" s="22">
        <v>858.87</v>
      </c>
      <c r="I37" s="23">
        <v>1.5632E-2</v>
      </c>
      <c r="J37" s="22">
        <v>13.42</v>
      </c>
      <c r="K37" s="22">
        <v>872.29</v>
      </c>
    </row>
    <row r="38" spans="1:11">
      <c r="A38" s="22" t="s">
        <v>52</v>
      </c>
      <c r="B38" s="22">
        <v>1</v>
      </c>
      <c r="C38" s="22">
        <v>622</v>
      </c>
      <c r="D38" s="22">
        <v>1</v>
      </c>
      <c r="E38" s="22">
        <v>0</v>
      </c>
      <c r="F38" s="22">
        <v>622</v>
      </c>
      <c r="G38" s="22">
        <v>1.38082891</v>
      </c>
      <c r="H38" s="22">
        <v>858.87</v>
      </c>
      <c r="I38" s="23">
        <v>1.5632E-2</v>
      </c>
      <c r="J38" s="22">
        <v>13.42</v>
      </c>
      <c r="K38" s="22">
        <v>872.29</v>
      </c>
    </row>
    <row r="39" spans="1:11">
      <c r="A39" s="22" t="s">
        <v>53</v>
      </c>
      <c r="B39" s="22">
        <v>1</v>
      </c>
      <c r="C39" s="22">
        <v>622</v>
      </c>
      <c r="D39" s="22">
        <v>1</v>
      </c>
      <c r="E39" s="22">
        <v>0</v>
      </c>
      <c r="F39" s="22">
        <v>622</v>
      </c>
      <c r="G39" s="22">
        <v>1.38082891</v>
      </c>
      <c r="H39" s="22">
        <v>858.87</v>
      </c>
      <c r="I39" s="23">
        <v>1.5632E-2</v>
      </c>
      <c r="J39" s="22">
        <v>13.42</v>
      </c>
      <c r="K39" s="22">
        <v>872.29</v>
      </c>
    </row>
    <row r="40" spans="1:11">
      <c r="A40" s="22" t="s">
        <v>54</v>
      </c>
      <c r="B40" s="22">
        <v>1.0620000000000001</v>
      </c>
      <c r="C40" s="22">
        <v>678</v>
      </c>
      <c r="D40" s="22">
        <v>1</v>
      </c>
      <c r="E40" s="22">
        <v>0</v>
      </c>
      <c r="F40" s="22">
        <v>678</v>
      </c>
      <c r="G40" s="22">
        <v>1.38082891</v>
      </c>
      <c r="H40" s="22">
        <v>936.2</v>
      </c>
      <c r="I40" s="23">
        <v>1.5632E-2</v>
      </c>
      <c r="J40" s="22">
        <v>14.63</v>
      </c>
      <c r="K40" s="22">
        <v>950.83</v>
      </c>
    </row>
    <row r="41" spans="1:11">
      <c r="A41" s="22" t="s">
        <v>56</v>
      </c>
      <c r="B41" s="22">
        <v>1</v>
      </c>
      <c r="C41" s="22">
        <v>678</v>
      </c>
      <c r="D41" s="22">
        <v>1</v>
      </c>
      <c r="E41" s="22">
        <v>0</v>
      </c>
      <c r="F41" s="22">
        <v>678</v>
      </c>
      <c r="G41" s="22">
        <v>1.38082891</v>
      </c>
      <c r="H41" s="22">
        <v>936.2</v>
      </c>
      <c r="I41" s="23">
        <v>1.5632E-2</v>
      </c>
      <c r="J41" s="22">
        <v>14.63</v>
      </c>
      <c r="K41" s="22">
        <v>950.83</v>
      </c>
    </row>
    <row r="42" spans="1:11">
      <c r="A42" s="22" t="s">
        <v>57</v>
      </c>
      <c r="B42" s="22">
        <v>1</v>
      </c>
      <c r="C42" s="22">
        <v>678</v>
      </c>
      <c r="D42" s="22">
        <v>1</v>
      </c>
      <c r="E42" s="22">
        <v>0</v>
      </c>
      <c r="F42" s="22">
        <v>678</v>
      </c>
      <c r="G42" s="22">
        <v>1.38082891</v>
      </c>
      <c r="H42" s="22">
        <v>936.2</v>
      </c>
      <c r="I42" s="23">
        <v>1.5632E-2</v>
      </c>
      <c r="J42" s="22">
        <v>14.63</v>
      </c>
      <c r="K42" s="22">
        <v>950.83</v>
      </c>
    </row>
    <row r="43" spans="1:11">
      <c r="A43" s="22" t="s">
        <v>58</v>
      </c>
      <c r="B43" s="22">
        <v>1</v>
      </c>
      <c r="C43" s="22">
        <v>678</v>
      </c>
      <c r="D43" s="22">
        <v>1</v>
      </c>
      <c r="E43" s="22">
        <v>0</v>
      </c>
      <c r="F43" s="22">
        <v>678</v>
      </c>
      <c r="G43" s="22">
        <v>1.38082891</v>
      </c>
      <c r="H43" s="22">
        <v>936.2</v>
      </c>
      <c r="I43" s="23">
        <v>1.5632E-2</v>
      </c>
      <c r="J43" s="22">
        <v>14.63</v>
      </c>
      <c r="K43" s="22">
        <v>950.83</v>
      </c>
    </row>
    <row r="44" spans="1:11">
      <c r="A44" s="22" t="s">
        <v>59</v>
      </c>
      <c r="B44" s="22">
        <v>1</v>
      </c>
      <c r="C44" s="22">
        <v>678</v>
      </c>
      <c r="D44" s="22">
        <v>1</v>
      </c>
      <c r="E44" s="22">
        <v>0</v>
      </c>
      <c r="F44" s="22">
        <v>678</v>
      </c>
      <c r="G44" s="22">
        <v>1.38082891</v>
      </c>
      <c r="H44" s="22">
        <v>936.2</v>
      </c>
      <c r="I44" s="23">
        <v>1.5632E-2</v>
      </c>
      <c r="J44" s="22">
        <v>14.63</v>
      </c>
      <c r="K44" s="22">
        <v>950.83</v>
      </c>
    </row>
    <row r="45" spans="1:11">
      <c r="A45" s="22" t="s">
        <v>60</v>
      </c>
      <c r="B45" s="22">
        <v>1</v>
      </c>
      <c r="C45" s="22">
        <v>678</v>
      </c>
      <c r="D45" s="22">
        <v>1</v>
      </c>
      <c r="E45" s="22">
        <v>0</v>
      </c>
      <c r="F45" s="22">
        <v>678</v>
      </c>
      <c r="G45" s="22">
        <v>1.38082891</v>
      </c>
      <c r="H45" s="22">
        <v>936.2</v>
      </c>
      <c r="I45" s="23">
        <v>1.5632E-2</v>
      </c>
      <c r="J45" s="22">
        <v>14.63</v>
      </c>
      <c r="K45" s="22">
        <v>950.83</v>
      </c>
    </row>
    <row r="46" spans="1:11">
      <c r="A46" s="22" t="s">
        <v>61</v>
      </c>
      <c r="B46" s="22">
        <v>1</v>
      </c>
      <c r="C46" s="22">
        <v>678</v>
      </c>
      <c r="D46" s="22">
        <v>1</v>
      </c>
      <c r="E46" s="22">
        <v>0</v>
      </c>
      <c r="F46" s="22">
        <v>678</v>
      </c>
      <c r="G46" s="22">
        <v>1.38082891</v>
      </c>
      <c r="H46" s="22">
        <v>936.2</v>
      </c>
      <c r="I46" s="23">
        <v>1.5632E-2</v>
      </c>
      <c r="J46" s="22">
        <v>14.63</v>
      </c>
      <c r="K46" s="22">
        <v>950.83</v>
      </c>
    </row>
    <row r="47" spans="1:11">
      <c r="A47" s="22" t="s">
        <v>62</v>
      </c>
      <c r="B47" s="22">
        <v>1</v>
      </c>
      <c r="C47" s="22">
        <v>678</v>
      </c>
      <c r="D47" s="22">
        <v>1</v>
      </c>
      <c r="E47" s="22">
        <v>0</v>
      </c>
      <c r="F47" s="22">
        <v>678</v>
      </c>
      <c r="G47" s="22">
        <v>1.38054038</v>
      </c>
      <c r="H47" s="22">
        <v>936</v>
      </c>
      <c r="I47" s="23">
        <v>1.5632E-2</v>
      </c>
      <c r="J47" s="22">
        <v>14.63</v>
      </c>
      <c r="K47" s="22">
        <v>950.63</v>
      </c>
    </row>
    <row r="48" spans="1:11">
      <c r="A48" s="22" t="s">
        <v>64</v>
      </c>
      <c r="B48" s="22">
        <v>1</v>
      </c>
      <c r="C48" s="22">
        <v>678</v>
      </c>
      <c r="D48" s="22">
        <v>1</v>
      </c>
      <c r="E48" s="22">
        <v>0</v>
      </c>
      <c r="F48" s="22">
        <v>678</v>
      </c>
      <c r="G48" s="22">
        <v>1.38054038</v>
      </c>
      <c r="H48" s="22">
        <v>936</v>
      </c>
      <c r="I48" s="23">
        <v>1.5632E-2</v>
      </c>
      <c r="J48" s="22">
        <v>14.63</v>
      </c>
      <c r="K48" s="22">
        <v>950.63</v>
      </c>
    </row>
    <row r="49" spans="1:11">
      <c r="A49" s="22" t="s">
        <v>65</v>
      </c>
      <c r="B49" s="22">
        <v>1</v>
      </c>
      <c r="C49" s="22">
        <v>678</v>
      </c>
      <c r="D49" s="22">
        <v>1</v>
      </c>
      <c r="E49" s="22">
        <v>0</v>
      </c>
      <c r="F49" s="22">
        <v>678</v>
      </c>
      <c r="G49" s="22">
        <v>1.38043133</v>
      </c>
      <c r="H49" s="22">
        <v>935.93</v>
      </c>
      <c r="I49" s="23">
        <v>1.5632E-2</v>
      </c>
      <c r="J49" s="22">
        <v>14.63</v>
      </c>
      <c r="K49" s="22">
        <v>950.56</v>
      </c>
    </row>
    <row r="50" spans="1:11">
      <c r="A50" s="22" t="s">
        <v>66</v>
      </c>
      <c r="B50" s="22">
        <v>1</v>
      </c>
      <c r="C50" s="22">
        <v>678</v>
      </c>
      <c r="D50" s="22">
        <v>1</v>
      </c>
      <c r="E50" s="22">
        <v>0</v>
      </c>
      <c r="F50" s="22">
        <v>678</v>
      </c>
      <c r="G50" s="22">
        <v>1.3791625000000001</v>
      </c>
      <c r="H50" s="22">
        <v>935.07</v>
      </c>
      <c r="I50" s="23">
        <v>1.5632E-2</v>
      </c>
      <c r="J50" s="22">
        <v>14.61</v>
      </c>
      <c r="K50" s="22">
        <v>949.68</v>
      </c>
    </row>
    <row r="51" spans="1:11">
      <c r="A51" s="22" t="s">
        <v>67</v>
      </c>
      <c r="B51" s="22">
        <v>1</v>
      </c>
      <c r="C51" s="22">
        <v>678</v>
      </c>
      <c r="D51" s="22">
        <v>1</v>
      </c>
      <c r="E51" s="22">
        <v>0</v>
      </c>
      <c r="F51" s="22">
        <v>678</v>
      </c>
      <c r="G51" s="22">
        <v>1.3788770699999999</v>
      </c>
      <c r="H51" s="22">
        <v>934.87</v>
      </c>
      <c r="I51" s="23">
        <v>1.5632E-2</v>
      </c>
      <c r="J51" s="22">
        <v>14.61</v>
      </c>
      <c r="K51" s="22">
        <v>949.48</v>
      </c>
    </row>
    <row r="52" spans="1:11">
      <c r="A52" s="22" t="s">
        <v>71</v>
      </c>
      <c r="B52" s="22">
        <v>1.0556000000000001</v>
      </c>
      <c r="C52" s="22">
        <v>724</v>
      </c>
      <c r="D52" s="22">
        <v>1</v>
      </c>
      <c r="E52" s="22">
        <v>0</v>
      </c>
      <c r="F52" s="22">
        <v>724</v>
      </c>
      <c r="G52" s="22">
        <v>1.3781962400000001</v>
      </c>
      <c r="H52" s="22">
        <v>997.81</v>
      </c>
      <c r="I52" s="23">
        <v>1.5632E-2</v>
      </c>
      <c r="J52" s="22">
        <v>15.59</v>
      </c>
      <c r="K52" s="157">
        <v>1013.4</v>
      </c>
    </row>
    <row r="53" spans="1:11">
      <c r="A53" s="22" t="s">
        <v>72</v>
      </c>
      <c r="B53" s="22">
        <v>1</v>
      </c>
      <c r="C53" s="22">
        <v>724</v>
      </c>
      <c r="D53" s="22">
        <v>1</v>
      </c>
      <c r="E53" s="22">
        <v>0</v>
      </c>
      <c r="F53" s="22">
        <v>724</v>
      </c>
      <c r="G53" s="22">
        <v>1.3766461400000001</v>
      </c>
      <c r="H53" s="22">
        <v>996.69</v>
      </c>
      <c r="I53" s="23">
        <v>1.5632E-2</v>
      </c>
      <c r="J53" s="22">
        <v>15.58</v>
      </c>
      <c r="K53" s="157">
        <v>1012.27</v>
      </c>
    </row>
    <row r="54" spans="1:11">
      <c r="A54" s="22" t="s">
        <v>73</v>
      </c>
      <c r="B54" s="22">
        <v>1</v>
      </c>
      <c r="C54" s="22">
        <v>724</v>
      </c>
      <c r="D54" s="22">
        <v>1</v>
      </c>
      <c r="E54" s="22">
        <v>0</v>
      </c>
      <c r="F54" s="22">
        <v>724</v>
      </c>
      <c r="G54" s="22">
        <v>1.3759072800000001</v>
      </c>
      <c r="H54" s="22">
        <v>996.15</v>
      </c>
      <c r="I54" s="23">
        <v>1.5632E-2</v>
      </c>
      <c r="J54" s="22">
        <v>15.57</v>
      </c>
      <c r="K54" s="157">
        <v>1011.72</v>
      </c>
    </row>
    <row r="55" spans="1:11">
      <c r="A55" s="22" t="s">
        <v>74</v>
      </c>
      <c r="B55" s="22">
        <v>1</v>
      </c>
      <c r="C55" s="22">
        <v>724</v>
      </c>
      <c r="D55" s="22">
        <v>1</v>
      </c>
      <c r="E55" s="22">
        <v>0</v>
      </c>
      <c r="F55" s="22">
        <v>724</v>
      </c>
      <c r="G55" s="22">
        <v>1.37554138</v>
      </c>
      <c r="H55" s="22">
        <v>995.89</v>
      </c>
      <c r="I55" s="23">
        <v>1.5632E-2</v>
      </c>
      <c r="J55" s="22">
        <v>15.56</v>
      </c>
      <c r="K55" s="157">
        <v>1011.45</v>
      </c>
    </row>
    <row r="56" spans="1:11">
      <c r="A56" s="22" t="s">
        <v>75</v>
      </c>
      <c r="B56" s="22">
        <v>1</v>
      </c>
      <c r="C56" s="22">
        <v>724</v>
      </c>
      <c r="D56" s="22">
        <v>1</v>
      </c>
      <c r="E56" s="22">
        <v>0</v>
      </c>
      <c r="F56" s="22">
        <v>724</v>
      </c>
      <c r="G56" s="22">
        <v>1.3749103</v>
      </c>
      <c r="H56" s="22">
        <v>995.43</v>
      </c>
      <c r="I56" s="23">
        <v>1.5632E-2</v>
      </c>
      <c r="J56" s="22">
        <v>15.56</v>
      </c>
      <c r="K56" s="157">
        <v>1010.99</v>
      </c>
    </row>
    <row r="57" spans="1:11">
      <c r="A57" s="22" t="s">
        <v>76</v>
      </c>
      <c r="B57" s="22">
        <v>1</v>
      </c>
      <c r="C57" s="22">
        <v>724</v>
      </c>
      <c r="D57" s="22">
        <v>1</v>
      </c>
      <c r="E57" s="22">
        <v>0</v>
      </c>
      <c r="F57" s="22">
        <v>724</v>
      </c>
      <c r="G57" s="22">
        <v>1.3740803500000001</v>
      </c>
      <c r="H57" s="22">
        <v>994.83</v>
      </c>
      <c r="I57" s="23">
        <v>1.5632E-2</v>
      </c>
      <c r="J57" s="22">
        <v>15.55</v>
      </c>
      <c r="K57" s="157">
        <v>1010.38</v>
      </c>
    </row>
    <row r="58" spans="1:11">
      <c r="A58" s="22" t="s">
        <v>77</v>
      </c>
      <c r="B58" s="22">
        <v>1</v>
      </c>
      <c r="C58" s="22">
        <v>724</v>
      </c>
      <c r="D58" s="22">
        <v>1</v>
      </c>
      <c r="E58" s="22">
        <v>0</v>
      </c>
      <c r="F58" s="22">
        <v>724</v>
      </c>
      <c r="G58" s="22">
        <v>1.3734417000000001</v>
      </c>
      <c r="H58" s="22">
        <v>994.37</v>
      </c>
      <c r="I58" s="23">
        <v>1.5632E-2</v>
      </c>
      <c r="J58" s="22">
        <v>15.54</v>
      </c>
      <c r="K58" s="157">
        <v>1009.91</v>
      </c>
    </row>
    <row r="59" spans="1:11">
      <c r="A59" s="22" t="s">
        <v>78</v>
      </c>
      <c r="B59" s="22">
        <v>1</v>
      </c>
      <c r="C59" s="22">
        <v>724</v>
      </c>
      <c r="D59" s="22">
        <v>1</v>
      </c>
      <c r="E59" s="22">
        <v>0</v>
      </c>
      <c r="F59" s="22">
        <v>724</v>
      </c>
      <c r="G59" s="22">
        <v>1.3719956200000001</v>
      </c>
      <c r="H59" s="22">
        <v>993.32</v>
      </c>
      <c r="I59" s="23">
        <v>1.5632E-2</v>
      </c>
      <c r="J59" s="22">
        <v>15.52</v>
      </c>
      <c r="K59" s="157">
        <v>1008.84</v>
      </c>
    </row>
    <row r="60" spans="1:11">
      <c r="A60" s="22" t="s">
        <v>79</v>
      </c>
      <c r="B60" s="22">
        <v>1</v>
      </c>
      <c r="C60" s="22">
        <v>724</v>
      </c>
      <c r="D60" s="22">
        <v>1</v>
      </c>
      <c r="E60" s="22">
        <v>0</v>
      </c>
      <c r="F60" s="22">
        <v>724</v>
      </c>
      <c r="G60" s="22">
        <v>1.3711701700000001</v>
      </c>
      <c r="H60" s="22">
        <v>992.72</v>
      </c>
      <c r="I60" s="23">
        <v>1.5632E-2</v>
      </c>
      <c r="J60" s="22">
        <v>15.51</v>
      </c>
      <c r="K60" s="157">
        <v>1008.23</v>
      </c>
    </row>
    <row r="61" spans="1:11">
      <c r="A61" s="22" t="s">
        <v>80</v>
      </c>
      <c r="B61" s="22">
        <v>1</v>
      </c>
      <c r="C61" s="22">
        <v>724</v>
      </c>
      <c r="D61" s="22">
        <v>1</v>
      </c>
      <c r="E61" s="22">
        <v>0</v>
      </c>
      <c r="F61" s="22">
        <v>724</v>
      </c>
      <c r="G61" s="22">
        <v>1.36997419</v>
      </c>
      <c r="H61" s="22">
        <v>991.86</v>
      </c>
      <c r="I61" s="23">
        <v>1.5632E-2</v>
      </c>
      <c r="J61" s="22">
        <v>15.5</v>
      </c>
      <c r="K61" s="157">
        <v>1007.36</v>
      </c>
    </row>
    <row r="62" spans="1:11">
      <c r="A62" s="22" t="s">
        <v>81</v>
      </c>
      <c r="B62" s="22">
        <v>1</v>
      </c>
      <c r="C62" s="22">
        <v>724</v>
      </c>
      <c r="D62" s="22">
        <v>1</v>
      </c>
      <c r="E62" s="22">
        <v>0</v>
      </c>
      <c r="F62" s="22">
        <v>724</v>
      </c>
      <c r="G62" s="22">
        <v>1.3685536300000001</v>
      </c>
      <c r="H62" s="22">
        <v>990.83</v>
      </c>
      <c r="I62" s="23">
        <v>1.5632E-2</v>
      </c>
      <c r="J62" s="22">
        <v>15.48</v>
      </c>
      <c r="K62" s="157">
        <v>1006.31</v>
      </c>
    </row>
    <row r="63" spans="1:11">
      <c r="A63" s="22" t="s">
        <v>83</v>
      </c>
      <c r="B63" s="22">
        <v>1</v>
      </c>
      <c r="C63" s="22">
        <v>724</v>
      </c>
      <c r="D63" s="22">
        <v>1</v>
      </c>
      <c r="E63" s="22">
        <v>0</v>
      </c>
      <c r="F63" s="22">
        <v>724</v>
      </c>
      <c r="G63" s="22">
        <v>1.3678929399999999</v>
      </c>
      <c r="H63" s="22">
        <v>990.35</v>
      </c>
      <c r="I63" s="23">
        <v>1.5632E-2</v>
      </c>
      <c r="J63" s="22">
        <v>15.48</v>
      </c>
      <c r="K63" s="157">
        <v>1005.83</v>
      </c>
    </row>
    <row r="64" spans="1:11">
      <c r="A64" s="22" t="s">
        <v>84</v>
      </c>
      <c r="B64" s="22">
        <v>1.0623</v>
      </c>
      <c r="C64" s="22">
        <v>788</v>
      </c>
      <c r="D64" s="22">
        <v>1</v>
      </c>
      <c r="E64" s="22">
        <v>0</v>
      </c>
      <c r="F64" s="22">
        <v>788</v>
      </c>
      <c r="G64" s="22">
        <v>1.3664540599999999</v>
      </c>
      <c r="H64" s="157">
        <v>1076.76</v>
      </c>
      <c r="I64" s="23">
        <v>1.5632E-2</v>
      </c>
      <c r="J64" s="22">
        <v>16.829999999999998</v>
      </c>
      <c r="K64" s="157">
        <v>1093.5899999999999</v>
      </c>
    </row>
    <row r="65" spans="1:11">
      <c r="A65" s="22" t="s">
        <v>86</v>
      </c>
      <c r="B65" s="22">
        <v>1</v>
      </c>
      <c r="C65" s="22">
        <v>788</v>
      </c>
      <c r="D65" s="22">
        <v>1</v>
      </c>
      <c r="E65" s="22">
        <v>0</v>
      </c>
      <c r="F65" s="22">
        <v>788</v>
      </c>
      <c r="G65" s="22">
        <v>1.3652553700000001</v>
      </c>
      <c r="H65" s="157">
        <v>1075.82</v>
      </c>
      <c r="I65" s="23">
        <v>1.5632E-2</v>
      </c>
      <c r="J65" s="22">
        <v>16.809999999999999</v>
      </c>
      <c r="K65" s="157">
        <v>1092.6300000000001</v>
      </c>
    </row>
    <row r="66" spans="1:11">
      <c r="A66" s="22" t="s">
        <v>87</v>
      </c>
      <c r="B66" s="22">
        <v>1</v>
      </c>
      <c r="C66" s="22">
        <v>788</v>
      </c>
      <c r="D66" s="22">
        <v>1</v>
      </c>
      <c r="E66" s="22">
        <v>0</v>
      </c>
      <c r="F66" s="22">
        <v>788</v>
      </c>
      <c r="G66" s="22">
        <v>1.3650260400000001</v>
      </c>
      <c r="H66" s="157">
        <v>1075.6400000000001</v>
      </c>
      <c r="I66" s="23">
        <v>1.5632E-2</v>
      </c>
      <c r="J66" s="22">
        <v>16.809999999999999</v>
      </c>
      <c r="K66" s="157">
        <v>1092.45</v>
      </c>
    </row>
    <row r="67" spans="1:11">
      <c r="A67" s="22" t="s">
        <v>88</v>
      </c>
      <c r="B67" s="22">
        <v>1</v>
      </c>
      <c r="C67" s="22">
        <v>788</v>
      </c>
      <c r="D67" s="22">
        <v>1</v>
      </c>
      <c r="E67" s="22">
        <v>0</v>
      </c>
      <c r="F67" s="22">
        <v>788</v>
      </c>
      <c r="G67" s="22">
        <v>1.36325926</v>
      </c>
      <c r="H67" s="157">
        <v>1074.24</v>
      </c>
      <c r="I67" s="23">
        <v>1.5632E-2</v>
      </c>
      <c r="J67" s="22">
        <v>16.79</v>
      </c>
      <c r="K67" s="157">
        <v>1091.03</v>
      </c>
    </row>
    <row r="68" spans="1:11">
      <c r="A68" s="22" t="s">
        <v>89</v>
      </c>
      <c r="B68" s="22">
        <v>1</v>
      </c>
      <c r="C68" s="22">
        <v>788</v>
      </c>
      <c r="D68" s="22">
        <v>1</v>
      </c>
      <c r="E68" s="22">
        <v>0</v>
      </c>
      <c r="F68" s="22">
        <v>788</v>
      </c>
      <c r="G68" s="22">
        <v>1.34882681</v>
      </c>
      <c r="H68" s="157">
        <v>1062.8699999999999</v>
      </c>
      <c r="I68" s="23">
        <v>1.5632E-2</v>
      </c>
      <c r="J68" s="22">
        <v>16.61</v>
      </c>
      <c r="K68" s="157">
        <v>1079.48</v>
      </c>
    </row>
    <row r="69" spans="1:11">
      <c r="A69" s="22" t="s">
        <v>90</v>
      </c>
      <c r="B69" s="22">
        <v>1</v>
      </c>
      <c r="C69" s="22">
        <v>788</v>
      </c>
      <c r="D69" s="22">
        <v>1</v>
      </c>
      <c r="E69" s="22">
        <v>0</v>
      </c>
      <c r="F69" s="22">
        <v>788</v>
      </c>
      <c r="G69" s="22">
        <v>1.3407821200000001</v>
      </c>
      <c r="H69" s="157">
        <v>1056.53</v>
      </c>
      <c r="I69" s="23">
        <v>1.5632E-2</v>
      </c>
      <c r="J69" s="22">
        <v>16.510000000000002</v>
      </c>
      <c r="K69" s="157">
        <v>1073.04</v>
      </c>
    </row>
    <row r="70" spans="1:11">
      <c r="A70" s="22" t="s">
        <v>91</v>
      </c>
      <c r="B70" s="22">
        <v>1</v>
      </c>
      <c r="C70" s="22">
        <v>788</v>
      </c>
      <c r="D70" s="22">
        <v>1</v>
      </c>
      <c r="E70" s="22">
        <v>0</v>
      </c>
      <c r="F70" s="22">
        <v>788</v>
      </c>
      <c r="G70" s="22">
        <v>1.3276384999999999</v>
      </c>
      <c r="H70" s="157">
        <v>1046.18</v>
      </c>
      <c r="I70" s="23">
        <v>1.5632E-2</v>
      </c>
      <c r="J70" s="22">
        <v>16.350000000000001</v>
      </c>
      <c r="K70" s="157">
        <v>1062.53</v>
      </c>
    </row>
    <row r="71" spans="1:11">
      <c r="A71" s="22" t="s">
        <v>92</v>
      </c>
      <c r="B71" s="22">
        <v>1</v>
      </c>
      <c r="C71" s="22">
        <v>788</v>
      </c>
      <c r="D71" s="22">
        <v>1</v>
      </c>
      <c r="E71" s="22">
        <v>0</v>
      </c>
      <c r="F71" s="22">
        <v>788</v>
      </c>
      <c r="G71" s="22">
        <v>1.3198513700000001</v>
      </c>
      <c r="H71" s="157">
        <v>1040.04</v>
      </c>
      <c r="I71" s="23">
        <v>1.5632E-2</v>
      </c>
      <c r="J71" s="22">
        <v>16.25</v>
      </c>
      <c r="K71" s="157">
        <v>1056.29</v>
      </c>
    </row>
    <row r="72" spans="1:11">
      <c r="A72" s="22" t="s">
        <v>93</v>
      </c>
      <c r="B72" s="22">
        <v>1</v>
      </c>
      <c r="C72" s="22">
        <v>788</v>
      </c>
      <c r="D72" s="22">
        <v>1</v>
      </c>
      <c r="E72" s="22">
        <v>0</v>
      </c>
      <c r="F72" s="22">
        <v>788</v>
      </c>
      <c r="G72" s="22">
        <v>1.3142003099999999</v>
      </c>
      <c r="H72" s="157">
        <v>1035.5899999999999</v>
      </c>
      <c r="I72" s="23">
        <v>1.5632E-2</v>
      </c>
      <c r="J72" s="22">
        <v>16.18</v>
      </c>
      <c r="K72" s="157">
        <v>1051.77</v>
      </c>
    </row>
    <row r="73" spans="1:11">
      <c r="A73" s="22" t="s">
        <v>94</v>
      </c>
      <c r="B73" s="22">
        <v>1</v>
      </c>
      <c r="C73" s="22">
        <v>788</v>
      </c>
      <c r="D73" s="22">
        <v>1</v>
      </c>
      <c r="E73" s="22">
        <v>0</v>
      </c>
      <c r="F73" s="22">
        <v>788</v>
      </c>
      <c r="G73" s="22">
        <v>1.30909484</v>
      </c>
      <c r="H73" s="157">
        <v>1031.56</v>
      </c>
      <c r="I73" s="23">
        <v>1.5632E-2</v>
      </c>
      <c r="J73" s="22">
        <v>16.12</v>
      </c>
      <c r="K73" s="157">
        <v>1047.68</v>
      </c>
    </row>
    <row r="74" spans="1:11">
      <c r="A74" s="22" t="s">
        <v>95</v>
      </c>
      <c r="B74" s="22">
        <v>1</v>
      </c>
      <c r="C74" s="22">
        <v>788</v>
      </c>
      <c r="D74" s="22">
        <v>1</v>
      </c>
      <c r="E74" s="22">
        <v>0</v>
      </c>
      <c r="F74" s="22">
        <v>788</v>
      </c>
      <c r="G74" s="22">
        <v>1.30051147</v>
      </c>
      <c r="H74" s="157">
        <v>1024.8</v>
      </c>
      <c r="I74" s="23">
        <v>1.5632E-2</v>
      </c>
      <c r="J74" s="22">
        <v>16.02</v>
      </c>
      <c r="K74" s="157">
        <v>1040.82</v>
      </c>
    </row>
    <row r="75" spans="1:11">
      <c r="A75" s="22" t="s">
        <v>96</v>
      </c>
      <c r="B75" s="22">
        <v>1</v>
      </c>
      <c r="C75" s="22">
        <v>788</v>
      </c>
      <c r="D75" s="22">
        <v>1</v>
      </c>
      <c r="E75" s="22">
        <v>0</v>
      </c>
      <c r="F75" s="22">
        <v>788</v>
      </c>
      <c r="G75" s="22">
        <v>1.28955029</v>
      </c>
      <c r="H75" s="157">
        <v>1016.16</v>
      </c>
      <c r="I75" s="23">
        <v>1.5632E-2</v>
      </c>
      <c r="J75" s="22">
        <v>15.88</v>
      </c>
      <c r="K75" s="157">
        <v>1032.04</v>
      </c>
    </row>
    <row r="76" spans="1:11">
      <c r="A76" s="22" t="s">
        <v>97</v>
      </c>
      <c r="B76" s="22">
        <v>1.1128</v>
      </c>
      <c r="C76" s="22">
        <v>880</v>
      </c>
      <c r="D76" s="22">
        <v>1</v>
      </c>
      <c r="E76" s="22">
        <v>0</v>
      </c>
      <c r="F76" s="22">
        <v>880</v>
      </c>
      <c r="G76" s="22">
        <v>1.27451106</v>
      </c>
      <c r="H76" s="157">
        <v>1121.57</v>
      </c>
      <c r="I76" s="23">
        <v>1.5632E-2</v>
      </c>
      <c r="J76" s="22">
        <v>17.53</v>
      </c>
      <c r="K76" s="157">
        <v>1139.0999999999999</v>
      </c>
    </row>
    <row r="77" spans="1:11">
      <c r="A77" s="22" t="s">
        <v>98</v>
      </c>
      <c r="B77" s="22">
        <v>1</v>
      </c>
      <c r="C77" s="22">
        <v>880</v>
      </c>
      <c r="D77" s="22">
        <v>1</v>
      </c>
      <c r="E77" s="22">
        <v>0</v>
      </c>
      <c r="F77" s="22">
        <v>880</v>
      </c>
      <c r="G77" s="22">
        <v>1.2628924500000001</v>
      </c>
      <c r="H77" s="157">
        <v>1111.3399999999999</v>
      </c>
      <c r="I77" s="23">
        <v>1.5632E-2</v>
      </c>
      <c r="J77" s="22">
        <v>17.37</v>
      </c>
      <c r="K77" s="157">
        <v>1128.71</v>
      </c>
    </row>
    <row r="78" spans="1:11">
      <c r="A78" s="22" t="s">
        <v>99</v>
      </c>
      <c r="B78" s="22">
        <v>1</v>
      </c>
      <c r="C78" s="22">
        <v>880</v>
      </c>
      <c r="D78" s="22">
        <v>1</v>
      </c>
      <c r="E78" s="22">
        <v>0</v>
      </c>
      <c r="F78" s="22">
        <v>880</v>
      </c>
      <c r="G78" s="22">
        <v>1.24521046</v>
      </c>
      <c r="H78" s="157">
        <v>1095.78</v>
      </c>
      <c r="I78" s="23">
        <v>1.5632E-2</v>
      </c>
      <c r="J78" s="22">
        <v>17.13</v>
      </c>
      <c r="K78" s="157">
        <v>1112.9100000000001</v>
      </c>
    </row>
    <row r="79" spans="1:11">
      <c r="A79" s="22" t="s">
        <v>102</v>
      </c>
      <c r="B79" s="22">
        <v>1</v>
      </c>
      <c r="C79" s="22">
        <v>880</v>
      </c>
      <c r="D79" s="22">
        <v>1</v>
      </c>
      <c r="E79" s="22">
        <v>0</v>
      </c>
      <c r="F79" s="22">
        <v>880</v>
      </c>
      <c r="G79" s="22">
        <v>1.2398789800000001</v>
      </c>
      <c r="H79" s="157">
        <v>1091.0899999999999</v>
      </c>
      <c r="I79" s="23">
        <v>1.5632E-2</v>
      </c>
      <c r="J79" s="22">
        <v>17.05</v>
      </c>
      <c r="K79" s="157">
        <v>1108.1400000000001</v>
      </c>
    </row>
    <row r="80" spans="1:11">
      <c r="A80" s="22" t="s">
        <v>103</v>
      </c>
      <c r="B80" s="22">
        <v>1</v>
      </c>
      <c r="C80" s="22">
        <v>880</v>
      </c>
      <c r="D80" s="22">
        <v>1</v>
      </c>
      <c r="E80" s="22">
        <v>0</v>
      </c>
      <c r="F80" s="22">
        <v>880</v>
      </c>
      <c r="G80" s="22">
        <v>1.2335876800000001</v>
      </c>
      <c r="H80" s="157">
        <v>1085.55</v>
      </c>
      <c r="I80" s="23">
        <v>1.5632E-2</v>
      </c>
      <c r="J80" s="22">
        <v>16.97</v>
      </c>
      <c r="K80" s="157">
        <v>1102.52</v>
      </c>
    </row>
    <row r="81" spans="1:11">
      <c r="A81" s="22" t="s">
        <v>104</v>
      </c>
      <c r="B81" s="22">
        <v>1</v>
      </c>
      <c r="C81" s="22">
        <v>880</v>
      </c>
      <c r="D81" s="22">
        <v>1</v>
      </c>
      <c r="E81" s="22">
        <v>0</v>
      </c>
      <c r="F81" s="22">
        <v>880</v>
      </c>
      <c r="G81" s="22">
        <v>1.22306929</v>
      </c>
      <c r="H81" s="157">
        <v>1076.3</v>
      </c>
      <c r="I81" s="23">
        <v>1.5632E-2</v>
      </c>
      <c r="J81" s="22">
        <v>16.82</v>
      </c>
      <c r="K81" s="157">
        <v>1093.1199999999999</v>
      </c>
    </row>
    <row r="82" spans="1:11">
      <c r="A82" s="22" t="s">
        <v>105</v>
      </c>
      <c r="B82" s="22">
        <v>1</v>
      </c>
      <c r="C82" s="22">
        <v>880</v>
      </c>
      <c r="D82" s="22">
        <v>1</v>
      </c>
      <c r="E82" s="22">
        <v>0</v>
      </c>
      <c r="F82" s="22">
        <v>880</v>
      </c>
      <c r="G82" s="22">
        <v>1.2181964999999999</v>
      </c>
      <c r="H82" s="157">
        <v>1072.01</v>
      </c>
      <c r="I82" s="23">
        <v>1.5632E-2</v>
      </c>
      <c r="J82" s="22">
        <v>16.75</v>
      </c>
      <c r="K82" s="157">
        <v>1088.76</v>
      </c>
    </row>
    <row r="83" spans="1:11">
      <c r="A83" s="22" t="s">
        <v>106</v>
      </c>
      <c r="B83" s="22">
        <v>1</v>
      </c>
      <c r="C83" s="22">
        <v>880</v>
      </c>
      <c r="D83" s="22">
        <v>1</v>
      </c>
      <c r="E83" s="22">
        <v>0</v>
      </c>
      <c r="F83" s="22">
        <v>880</v>
      </c>
      <c r="G83" s="22">
        <v>1.21165357</v>
      </c>
      <c r="H83" s="157">
        <v>1066.25</v>
      </c>
      <c r="I83" s="23">
        <v>1.5632E-2</v>
      </c>
      <c r="J83" s="22">
        <v>16.66</v>
      </c>
      <c r="K83" s="157">
        <v>1082.9100000000001</v>
      </c>
    </row>
    <row r="84" spans="1:11">
      <c r="A84" s="22" t="s">
        <v>107</v>
      </c>
      <c r="B84" s="22">
        <v>1</v>
      </c>
      <c r="C84" s="22">
        <v>880</v>
      </c>
      <c r="D84" s="22">
        <v>1</v>
      </c>
      <c r="E84" s="22">
        <v>0</v>
      </c>
      <c r="F84" s="22">
        <v>880</v>
      </c>
      <c r="G84" s="22">
        <v>1.20622556</v>
      </c>
      <c r="H84" s="157">
        <v>1061.47</v>
      </c>
      <c r="I84" s="23">
        <v>1.5632E-2</v>
      </c>
      <c r="J84" s="22">
        <v>16.59</v>
      </c>
      <c r="K84" s="157">
        <v>1078.06</v>
      </c>
    </row>
    <row r="85" spans="1:11">
      <c r="A85" s="22" t="s">
        <v>108</v>
      </c>
      <c r="B85" s="22">
        <v>1</v>
      </c>
      <c r="C85" s="22">
        <v>880</v>
      </c>
      <c r="D85" s="22">
        <v>1</v>
      </c>
      <c r="E85" s="22">
        <v>0</v>
      </c>
      <c r="F85" s="22">
        <v>880</v>
      </c>
      <c r="G85" s="22">
        <v>1.2034575999999999</v>
      </c>
      <c r="H85" s="157">
        <v>1059.04</v>
      </c>
      <c r="I85" s="23">
        <v>1.5632E-2</v>
      </c>
      <c r="J85" s="22">
        <v>16.55</v>
      </c>
      <c r="K85" s="157">
        <v>1075.5899999999999</v>
      </c>
    </row>
    <row r="86" spans="1:11">
      <c r="A86" s="22" t="s">
        <v>109</v>
      </c>
      <c r="B86" s="22">
        <v>1</v>
      </c>
      <c r="C86" s="22">
        <v>880</v>
      </c>
      <c r="D86" s="22">
        <v>1</v>
      </c>
      <c r="E86" s="22">
        <v>0</v>
      </c>
      <c r="F86" s="22">
        <v>880</v>
      </c>
      <c r="G86" s="22">
        <v>1.2011753700000001</v>
      </c>
      <c r="H86" s="157">
        <v>1057.03</v>
      </c>
      <c r="I86" s="23">
        <v>1.5632E-2</v>
      </c>
      <c r="J86" s="22">
        <v>16.52</v>
      </c>
      <c r="K86" s="157">
        <v>1073.55</v>
      </c>
    </row>
    <row r="87" spans="1:11">
      <c r="A87" s="22" t="s">
        <v>110</v>
      </c>
      <c r="B87" s="22">
        <v>1</v>
      </c>
      <c r="C87" s="22">
        <v>880</v>
      </c>
      <c r="D87" s="22">
        <v>1</v>
      </c>
      <c r="E87" s="22">
        <v>0</v>
      </c>
      <c r="F87" s="22">
        <v>880</v>
      </c>
      <c r="G87" s="22">
        <v>1.1980604100000001</v>
      </c>
      <c r="H87" s="157">
        <v>1054.29</v>
      </c>
      <c r="I87" s="23">
        <v>1.5632E-2</v>
      </c>
      <c r="J87" s="22">
        <v>16.48</v>
      </c>
      <c r="K87" s="157">
        <v>1070.77</v>
      </c>
    </row>
    <row r="88" spans="1:11">
      <c r="A88" s="22" t="s">
        <v>111</v>
      </c>
      <c r="B88" s="22">
        <v>1.0658000000000001</v>
      </c>
      <c r="C88" s="22">
        <v>937</v>
      </c>
      <c r="D88" s="22">
        <v>1</v>
      </c>
      <c r="E88" s="22">
        <v>0</v>
      </c>
      <c r="F88" s="22">
        <v>937</v>
      </c>
      <c r="G88" s="22">
        <v>1.19578842</v>
      </c>
      <c r="H88" s="157">
        <v>1120.45</v>
      </c>
      <c r="I88" s="23">
        <v>1.5632E-2</v>
      </c>
      <c r="J88" s="22">
        <v>17.510000000000002</v>
      </c>
      <c r="K88" s="157">
        <v>1137.96</v>
      </c>
    </row>
    <row r="89" spans="1:11">
      <c r="A89" s="22" t="s">
        <v>112</v>
      </c>
      <c r="B89" s="22">
        <v>1</v>
      </c>
      <c r="C89" s="22">
        <v>937</v>
      </c>
      <c r="D89" s="22">
        <v>1</v>
      </c>
      <c r="E89" s="22">
        <v>0</v>
      </c>
      <c r="F89" s="22">
        <v>937</v>
      </c>
      <c r="G89" s="22">
        <v>1.1920929300000001</v>
      </c>
      <c r="H89" s="157">
        <v>1116.99</v>
      </c>
      <c r="I89" s="23">
        <v>1.5632E-2</v>
      </c>
      <c r="J89" s="22">
        <v>17.46</v>
      </c>
      <c r="K89" s="157">
        <v>1134.45</v>
      </c>
    </row>
    <row r="90" spans="1:11">
      <c r="A90" s="22" t="s">
        <v>113</v>
      </c>
      <c r="B90" s="22">
        <v>1</v>
      </c>
      <c r="C90" s="22">
        <v>937</v>
      </c>
      <c r="D90" s="22">
        <v>1</v>
      </c>
      <c r="E90" s="22">
        <v>0</v>
      </c>
      <c r="F90" s="22">
        <v>937</v>
      </c>
      <c r="G90" s="22">
        <v>1.1856902</v>
      </c>
      <c r="H90" s="157">
        <v>1110.99</v>
      </c>
      <c r="I90" s="23">
        <v>1.5632E-2</v>
      </c>
      <c r="J90" s="22">
        <v>17.36</v>
      </c>
      <c r="K90" s="157">
        <v>1128.3499999999999</v>
      </c>
    </row>
    <row r="91" spans="1:11">
      <c r="A91" s="22" t="s">
        <v>114</v>
      </c>
      <c r="B91" s="22">
        <v>1</v>
      </c>
      <c r="C91" s="22">
        <v>937</v>
      </c>
      <c r="D91" s="22">
        <v>1</v>
      </c>
      <c r="E91" s="22">
        <v>0</v>
      </c>
      <c r="F91" s="22">
        <v>937</v>
      </c>
      <c r="G91" s="22">
        <v>1.1839143299999999</v>
      </c>
      <c r="H91" s="157">
        <v>1109.32</v>
      </c>
      <c r="I91" s="23">
        <v>1.5632E-2</v>
      </c>
      <c r="J91" s="22">
        <v>17.34</v>
      </c>
      <c r="K91" s="157">
        <v>1126.6600000000001</v>
      </c>
    </row>
    <row r="92" spans="1:11">
      <c r="A92" s="22" t="s">
        <v>115</v>
      </c>
      <c r="B92" s="22">
        <v>1</v>
      </c>
      <c r="C92" s="22">
        <v>937</v>
      </c>
      <c r="D92" s="22">
        <v>1</v>
      </c>
      <c r="E92" s="22">
        <v>0</v>
      </c>
      <c r="F92" s="22">
        <v>937</v>
      </c>
      <c r="G92" s="22">
        <v>1.18143332</v>
      </c>
      <c r="H92" s="157">
        <v>1107</v>
      </c>
      <c r="I92" s="23">
        <v>1.5632E-2</v>
      </c>
      <c r="J92" s="22">
        <v>17.3</v>
      </c>
      <c r="K92" s="157">
        <v>1124.3</v>
      </c>
    </row>
    <row r="93" spans="1:11">
      <c r="A93" s="22" t="s">
        <v>116</v>
      </c>
      <c r="B93" s="22">
        <v>1</v>
      </c>
      <c r="C93" s="22">
        <v>937</v>
      </c>
      <c r="D93" s="22">
        <v>1</v>
      </c>
      <c r="E93" s="22">
        <v>0</v>
      </c>
      <c r="F93" s="22">
        <v>937</v>
      </c>
      <c r="G93" s="22">
        <v>1.1786046699999999</v>
      </c>
      <c r="H93" s="157">
        <v>1104.3499999999999</v>
      </c>
      <c r="I93" s="23">
        <v>1.5632E-2</v>
      </c>
      <c r="J93" s="22">
        <v>17.260000000000002</v>
      </c>
      <c r="K93" s="157">
        <v>1121.6099999999999</v>
      </c>
    </row>
    <row r="94" spans="1:11">
      <c r="A94" s="22" t="s">
        <v>117</v>
      </c>
      <c r="B94" s="22">
        <v>1</v>
      </c>
      <c r="C94" s="22">
        <v>937</v>
      </c>
      <c r="D94" s="22">
        <v>1</v>
      </c>
      <c r="E94" s="22">
        <v>0</v>
      </c>
      <c r="F94" s="22">
        <v>937</v>
      </c>
      <c r="G94" s="22">
        <v>1.1767219099999999</v>
      </c>
      <c r="H94" s="157">
        <v>1102.58</v>
      </c>
      <c r="I94" s="23">
        <v>1.5632E-2</v>
      </c>
      <c r="J94" s="22">
        <v>17.23</v>
      </c>
      <c r="K94" s="157">
        <v>1119.81</v>
      </c>
    </row>
    <row r="95" spans="1:11">
      <c r="A95" s="22" t="s">
        <v>118</v>
      </c>
      <c r="B95" s="22">
        <v>1</v>
      </c>
      <c r="C95" s="22">
        <v>937</v>
      </c>
      <c r="D95" s="22">
        <v>1</v>
      </c>
      <c r="E95" s="22">
        <v>0</v>
      </c>
      <c r="F95" s="22">
        <v>937</v>
      </c>
      <c r="G95" s="22">
        <v>1.1788438299999999</v>
      </c>
      <c r="H95" s="157">
        <v>1104.57</v>
      </c>
      <c r="I95" s="23">
        <v>1.5632E-2</v>
      </c>
      <c r="J95" s="22">
        <v>17.260000000000002</v>
      </c>
      <c r="K95" s="157">
        <v>1121.83</v>
      </c>
    </row>
    <row r="96" spans="1:11">
      <c r="A96" s="22" t="s">
        <v>119</v>
      </c>
      <c r="B96" s="22">
        <v>1</v>
      </c>
      <c r="C96" s="22">
        <v>937</v>
      </c>
      <c r="D96" s="22">
        <v>1</v>
      </c>
      <c r="E96" s="22">
        <v>0</v>
      </c>
      <c r="F96" s="22">
        <v>937</v>
      </c>
      <c r="G96" s="22">
        <v>1.17473227</v>
      </c>
      <c r="H96" s="157">
        <v>1100.72</v>
      </c>
      <c r="I96" s="23">
        <v>1.5632E-2</v>
      </c>
      <c r="J96" s="22">
        <v>17.2</v>
      </c>
      <c r="K96" s="157">
        <v>1117.92</v>
      </c>
    </row>
    <row r="97" spans="1:11">
      <c r="A97" s="22" t="s">
        <v>120</v>
      </c>
      <c r="B97" s="22">
        <v>1</v>
      </c>
      <c r="C97" s="22">
        <v>937</v>
      </c>
      <c r="D97" s="22">
        <v>1</v>
      </c>
      <c r="E97" s="22">
        <v>0</v>
      </c>
      <c r="F97" s="22">
        <v>937</v>
      </c>
      <c r="G97" s="22">
        <v>1.1734414799999999</v>
      </c>
      <c r="H97" s="157">
        <v>1099.51</v>
      </c>
      <c r="I97" s="23">
        <v>1.5632E-2</v>
      </c>
      <c r="J97" s="22">
        <v>17.18</v>
      </c>
      <c r="K97" s="157">
        <v>1116.69</v>
      </c>
    </row>
    <row r="98" spans="1:11">
      <c r="A98" s="22" t="s">
        <v>121</v>
      </c>
      <c r="B98" s="22">
        <v>1</v>
      </c>
      <c r="C98" s="22">
        <v>937</v>
      </c>
      <c r="D98" s="22">
        <v>1</v>
      </c>
      <c r="E98" s="22">
        <v>0</v>
      </c>
      <c r="F98" s="22">
        <v>937</v>
      </c>
      <c r="G98" s="22">
        <v>1.1694652999999999</v>
      </c>
      <c r="H98" s="157">
        <v>1095.78</v>
      </c>
      <c r="I98" s="23">
        <v>1.5632E-2</v>
      </c>
      <c r="J98" s="22">
        <v>17.13</v>
      </c>
      <c r="K98" s="157">
        <v>1112.9100000000001</v>
      </c>
    </row>
    <row r="99" spans="1:11">
      <c r="A99" s="22" t="s">
        <v>125</v>
      </c>
      <c r="B99" s="22">
        <v>1</v>
      </c>
      <c r="C99" s="22">
        <v>937</v>
      </c>
      <c r="D99" s="22">
        <v>1</v>
      </c>
      <c r="E99" s="22">
        <v>0</v>
      </c>
      <c r="F99" s="22">
        <v>937</v>
      </c>
      <c r="G99" s="22">
        <v>1.16573495</v>
      </c>
      <c r="H99" s="157">
        <v>1092.29</v>
      </c>
      <c r="I99" s="23">
        <v>1.5632E-2</v>
      </c>
      <c r="J99" s="22">
        <v>17.07</v>
      </c>
      <c r="K99" s="157">
        <v>1109.3599999999999</v>
      </c>
    </row>
    <row r="100" spans="1:11">
      <c r="A100" s="22" t="s">
        <v>126</v>
      </c>
      <c r="B100" s="22">
        <v>1.0206999999999999</v>
      </c>
      <c r="C100" s="22">
        <v>954</v>
      </c>
      <c r="D100" s="22">
        <v>1</v>
      </c>
      <c r="E100" s="22">
        <v>0</v>
      </c>
      <c r="F100" s="22">
        <v>954</v>
      </c>
      <c r="G100" s="22">
        <v>1.1616691100000001</v>
      </c>
      <c r="H100" s="157">
        <v>1108.23</v>
      </c>
      <c r="I100" s="23">
        <v>1.5632E-2</v>
      </c>
      <c r="J100" s="22">
        <v>17.32</v>
      </c>
      <c r="K100" s="157">
        <v>1125.55</v>
      </c>
    </row>
    <row r="101" spans="1:11">
      <c r="A101" s="22" t="s">
        <v>127</v>
      </c>
      <c r="B101" s="22">
        <v>1</v>
      </c>
      <c r="C101" s="22">
        <v>954</v>
      </c>
      <c r="D101" s="22">
        <v>1</v>
      </c>
      <c r="E101" s="22">
        <v>0</v>
      </c>
      <c r="F101" s="22">
        <v>954</v>
      </c>
      <c r="G101" s="22">
        <v>1.1571562</v>
      </c>
      <c r="H101" s="157">
        <v>1103.92</v>
      </c>
      <c r="I101" s="23">
        <v>1.5632E-2</v>
      </c>
      <c r="J101" s="22">
        <v>17.25</v>
      </c>
      <c r="K101" s="157">
        <v>1121.17</v>
      </c>
    </row>
    <row r="102" spans="1:11">
      <c r="A102" s="22" t="s">
        <v>128</v>
      </c>
      <c r="B102" s="22">
        <v>1</v>
      </c>
      <c r="C102" s="22">
        <v>954</v>
      </c>
      <c r="D102" s="22">
        <v>1</v>
      </c>
      <c r="E102" s="22">
        <v>0</v>
      </c>
      <c r="F102" s="22">
        <v>954</v>
      </c>
      <c r="G102" s="22">
        <v>1.1527756499999999</v>
      </c>
      <c r="H102" s="157">
        <v>1099.74</v>
      </c>
      <c r="I102" s="23">
        <v>1.5632E-2</v>
      </c>
      <c r="J102" s="22">
        <v>17.190000000000001</v>
      </c>
      <c r="K102" s="157">
        <v>1116.93</v>
      </c>
    </row>
    <row r="103" spans="1:11">
      <c r="A103" s="22" t="s">
        <v>129</v>
      </c>
      <c r="B103" s="22">
        <v>1</v>
      </c>
      <c r="C103" s="22">
        <v>954</v>
      </c>
      <c r="D103" s="22">
        <v>1</v>
      </c>
      <c r="E103" s="22">
        <v>0</v>
      </c>
      <c r="F103" s="22">
        <v>954</v>
      </c>
      <c r="G103" s="22">
        <v>1.15162403</v>
      </c>
      <c r="H103" s="157">
        <v>1098.6500000000001</v>
      </c>
      <c r="I103" s="23">
        <v>1.5632E-2</v>
      </c>
      <c r="J103" s="22">
        <v>17.170000000000002</v>
      </c>
      <c r="K103" s="157">
        <v>1115.82</v>
      </c>
    </row>
    <row r="104" spans="1:11">
      <c r="A104" s="22" t="s">
        <v>130</v>
      </c>
      <c r="B104" s="22">
        <v>1</v>
      </c>
      <c r="C104" s="22">
        <v>954</v>
      </c>
      <c r="D104" s="22">
        <v>1</v>
      </c>
      <c r="E104" s="22">
        <v>0</v>
      </c>
      <c r="F104" s="22">
        <v>954</v>
      </c>
      <c r="G104" s="22">
        <v>1.1492106799999999</v>
      </c>
      <c r="H104" s="157">
        <v>1096.3399999999999</v>
      </c>
      <c r="I104" s="23">
        <v>1.5632E-2</v>
      </c>
      <c r="J104" s="22">
        <v>17.13</v>
      </c>
      <c r="K104" s="157">
        <v>1113.47</v>
      </c>
    </row>
    <row r="105" spans="1:11">
      <c r="A105" s="22" t="s">
        <v>134</v>
      </c>
      <c r="B105" s="22">
        <v>1</v>
      </c>
      <c r="C105" s="22">
        <v>954</v>
      </c>
      <c r="D105" s="22">
        <v>1</v>
      </c>
      <c r="E105" s="22">
        <v>0</v>
      </c>
      <c r="F105" s="22">
        <v>954</v>
      </c>
      <c r="G105" s="22">
        <v>1.14760404</v>
      </c>
      <c r="H105" s="157">
        <v>1094.81</v>
      </c>
      <c r="I105" s="23">
        <v>1.5632E-2</v>
      </c>
      <c r="J105" s="22">
        <v>17.11</v>
      </c>
      <c r="K105" s="157">
        <v>1111.92</v>
      </c>
    </row>
    <row r="106" spans="1:11">
      <c r="A106" s="22" t="s">
        <v>135</v>
      </c>
      <c r="B106" s="22">
        <v>1</v>
      </c>
      <c r="C106" s="22">
        <v>954</v>
      </c>
      <c r="D106" s="22">
        <v>1</v>
      </c>
      <c r="E106" s="22">
        <v>0</v>
      </c>
      <c r="F106" s="22">
        <v>954</v>
      </c>
      <c r="G106" s="22">
        <v>1.13500548</v>
      </c>
      <c r="H106" s="157">
        <v>1082.79</v>
      </c>
      <c r="I106" s="23">
        <v>1.5632E-2</v>
      </c>
      <c r="J106" s="22">
        <v>16.920000000000002</v>
      </c>
      <c r="K106" s="157">
        <v>1099.71</v>
      </c>
    </row>
    <row r="107" spans="1:11">
      <c r="A107" s="22" t="s">
        <v>136</v>
      </c>
      <c r="B107" s="22">
        <v>1</v>
      </c>
      <c r="C107" s="22">
        <v>954</v>
      </c>
      <c r="D107" s="22">
        <v>1</v>
      </c>
      <c r="E107" s="22">
        <v>0</v>
      </c>
      <c r="F107" s="22">
        <v>954</v>
      </c>
      <c r="G107" s="22">
        <v>1.12778764</v>
      </c>
      <c r="H107" s="157">
        <v>1075.9100000000001</v>
      </c>
      <c r="I107" s="23">
        <v>1.5632E-2</v>
      </c>
      <c r="J107" s="22">
        <v>16.809999999999999</v>
      </c>
      <c r="K107" s="157">
        <v>1092.72</v>
      </c>
    </row>
    <row r="108" spans="1:11">
      <c r="A108" s="22" t="s">
        <v>137</v>
      </c>
      <c r="B108" s="22">
        <v>1</v>
      </c>
      <c r="C108" s="22">
        <v>954</v>
      </c>
      <c r="D108" s="22">
        <v>1</v>
      </c>
      <c r="E108" s="22">
        <v>0</v>
      </c>
      <c r="F108" s="22">
        <v>954</v>
      </c>
      <c r="G108" s="22">
        <v>1.1263234200000001</v>
      </c>
      <c r="H108" s="157">
        <v>1074.51</v>
      </c>
      <c r="I108" s="23">
        <v>1.5632E-2</v>
      </c>
      <c r="J108" s="22">
        <v>16.79</v>
      </c>
      <c r="K108" s="157">
        <v>1091.3</v>
      </c>
    </row>
    <row r="109" spans="1:11">
      <c r="A109" s="22" t="s">
        <v>138</v>
      </c>
      <c r="B109" s="22">
        <v>1</v>
      </c>
      <c r="C109" s="22">
        <v>954</v>
      </c>
      <c r="D109" s="22">
        <v>1</v>
      </c>
      <c r="E109" s="22">
        <v>0</v>
      </c>
      <c r="F109" s="22">
        <v>954</v>
      </c>
      <c r="G109" s="22">
        <v>1.1253106399999999</v>
      </c>
      <c r="H109" s="157">
        <v>1073.54</v>
      </c>
      <c r="I109" s="23">
        <v>1.5632E-2</v>
      </c>
      <c r="J109" s="22">
        <v>16.78</v>
      </c>
      <c r="K109" s="157">
        <v>1090.32</v>
      </c>
    </row>
    <row r="110" spans="1:11">
      <c r="A110" s="22" t="s">
        <v>139</v>
      </c>
      <c r="B110" s="22">
        <v>1</v>
      </c>
      <c r="C110" s="22">
        <v>954</v>
      </c>
      <c r="D110" s="22">
        <v>1</v>
      </c>
      <c r="E110" s="22">
        <v>0</v>
      </c>
      <c r="F110" s="22">
        <v>954</v>
      </c>
      <c r="G110" s="22">
        <v>1.1188214700000001</v>
      </c>
      <c r="H110" s="157">
        <v>1067.3499999999999</v>
      </c>
      <c r="I110" s="23">
        <v>1.5632E-2</v>
      </c>
      <c r="J110" s="22">
        <v>16.68</v>
      </c>
      <c r="K110" s="157">
        <v>1084.03</v>
      </c>
    </row>
    <row r="111" spans="1:11">
      <c r="A111" s="22" t="s">
        <v>140</v>
      </c>
      <c r="B111" s="22">
        <v>1</v>
      </c>
      <c r="C111" s="22">
        <v>954</v>
      </c>
      <c r="D111" s="22">
        <v>1</v>
      </c>
      <c r="E111" s="22">
        <v>0</v>
      </c>
      <c r="F111" s="22">
        <v>954</v>
      </c>
      <c r="G111" s="22">
        <v>1.1166997400000001</v>
      </c>
      <c r="H111" s="157">
        <v>1065.33</v>
      </c>
      <c r="I111" s="23">
        <v>1.5632E-2</v>
      </c>
      <c r="J111" s="22">
        <v>16.649999999999999</v>
      </c>
      <c r="K111" s="157">
        <v>1081.98</v>
      </c>
    </row>
    <row r="112" spans="1:11">
      <c r="A112" s="22" t="s">
        <v>141</v>
      </c>
      <c r="B112" s="22">
        <v>1.0343</v>
      </c>
      <c r="C112" s="22">
        <v>998</v>
      </c>
      <c r="D112" s="22">
        <v>1</v>
      </c>
      <c r="E112" s="22">
        <v>0</v>
      </c>
      <c r="F112" s="22">
        <v>998</v>
      </c>
      <c r="G112" s="22">
        <v>1.1184893300000001</v>
      </c>
      <c r="H112" s="157">
        <v>1116.25</v>
      </c>
      <c r="I112" s="23">
        <v>1.5632E-2</v>
      </c>
      <c r="J112" s="22">
        <v>17.45</v>
      </c>
      <c r="K112" s="157">
        <v>1133.7</v>
      </c>
    </row>
    <row r="113" spans="1:11">
      <c r="A113" s="22" t="s">
        <v>142</v>
      </c>
      <c r="B113" s="22">
        <v>1</v>
      </c>
      <c r="C113" s="22">
        <v>998</v>
      </c>
      <c r="D113" s="22">
        <v>1</v>
      </c>
      <c r="E113" s="22">
        <v>0</v>
      </c>
      <c r="F113" s="22">
        <v>998</v>
      </c>
      <c r="G113" s="22">
        <v>1.1151438899999999</v>
      </c>
      <c r="H113" s="157">
        <v>1112.9100000000001</v>
      </c>
      <c r="I113" s="23">
        <v>1.5632E-2</v>
      </c>
      <c r="J113" s="22">
        <v>17.39</v>
      </c>
      <c r="K113" s="157">
        <v>1130.3</v>
      </c>
    </row>
    <row r="114" spans="1:11">
      <c r="A114" s="22" t="s">
        <v>143</v>
      </c>
      <c r="B114" s="22">
        <v>1</v>
      </c>
      <c r="C114" s="22">
        <v>998</v>
      </c>
      <c r="D114" s="22">
        <v>1</v>
      </c>
      <c r="E114" s="22">
        <v>0</v>
      </c>
      <c r="F114" s="22">
        <v>998</v>
      </c>
      <c r="G114" s="22">
        <v>1.11136525</v>
      </c>
      <c r="H114" s="157">
        <v>1109.1400000000001</v>
      </c>
      <c r="I114" s="23">
        <v>1.5632E-2</v>
      </c>
      <c r="J114" s="22">
        <v>17.329999999999998</v>
      </c>
      <c r="K114" s="157">
        <v>1126.47</v>
      </c>
    </row>
    <row r="115" spans="1:11">
      <c r="A115" s="22" t="s">
        <v>144</v>
      </c>
      <c r="B115" s="22">
        <v>1</v>
      </c>
      <c r="C115" s="22">
        <v>998</v>
      </c>
      <c r="D115" s="22">
        <v>1</v>
      </c>
      <c r="E115" s="22">
        <v>0</v>
      </c>
      <c r="F115" s="22">
        <v>998</v>
      </c>
      <c r="G115" s="22">
        <v>1.10539611</v>
      </c>
      <c r="H115" s="157">
        <v>1103.18</v>
      </c>
      <c r="I115" s="23">
        <v>1.5632E-2</v>
      </c>
      <c r="J115" s="22">
        <v>17.239999999999998</v>
      </c>
      <c r="K115" s="157">
        <v>1120.42</v>
      </c>
    </row>
    <row r="116" spans="1:11">
      <c r="A116" s="22" t="s">
        <v>145</v>
      </c>
      <c r="B116" s="22">
        <v>1</v>
      </c>
      <c r="C116" s="22">
        <v>998</v>
      </c>
      <c r="D116" s="22">
        <v>1</v>
      </c>
      <c r="E116" s="22">
        <v>0</v>
      </c>
      <c r="F116" s="22">
        <v>998</v>
      </c>
      <c r="G116" s="22">
        <v>1.0974941499999999</v>
      </c>
      <c r="H116" s="157">
        <v>1095.3</v>
      </c>
      <c r="I116" s="23">
        <v>1.5632E-2</v>
      </c>
      <c r="J116" s="22">
        <v>17.12</v>
      </c>
      <c r="K116" s="157">
        <v>1112.42</v>
      </c>
    </row>
    <row r="117" spans="1:11">
      <c r="A117" s="22" t="s">
        <v>147</v>
      </c>
      <c r="B117" s="22">
        <v>1</v>
      </c>
      <c r="C117" s="22">
        <v>998</v>
      </c>
      <c r="D117" s="22">
        <v>1</v>
      </c>
      <c r="E117" s="22">
        <v>0</v>
      </c>
      <c r="F117" s="22">
        <v>998</v>
      </c>
      <c r="G117" s="22">
        <v>1.0936663200000001</v>
      </c>
      <c r="H117" s="157">
        <v>1091.47</v>
      </c>
      <c r="I117" s="23">
        <v>1.5632E-2</v>
      </c>
      <c r="J117" s="22">
        <v>17.059999999999999</v>
      </c>
      <c r="K117" s="157">
        <v>1108.53</v>
      </c>
    </row>
    <row r="118" spans="1:11">
      <c r="A118" s="22" t="s">
        <v>148</v>
      </c>
      <c r="B118" s="22">
        <v>1</v>
      </c>
      <c r="C118" s="22">
        <v>998</v>
      </c>
      <c r="D118" s="22">
        <v>1</v>
      </c>
      <c r="E118" s="22">
        <v>0</v>
      </c>
      <c r="F118" s="22">
        <v>998</v>
      </c>
      <c r="G118" s="22">
        <v>1.09301052</v>
      </c>
      <c r="H118" s="157">
        <v>1090.82</v>
      </c>
      <c r="I118" s="23">
        <v>1.5632E-2</v>
      </c>
      <c r="J118" s="22">
        <v>17.05</v>
      </c>
      <c r="K118" s="157">
        <v>1107.8699999999999</v>
      </c>
    </row>
    <row r="119" spans="1:11">
      <c r="A119" s="22" t="s">
        <v>149</v>
      </c>
      <c r="B119" s="22">
        <v>1</v>
      </c>
      <c r="C119" s="22">
        <v>998</v>
      </c>
      <c r="D119" s="22">
        <v>1</v>
      </c>
      <c r="E119" s="22">
        <v>0</v>
      </c>
      <c r="F119" s="22">
        <v>998</v>
      </c>
      <c r="G119" s="22">
        <v>1.0920276900000001</v>
      </c>
      <c r="H119" s="157">
        <v>1089.8399999999999</v>
      </c>
      <c r="I119" s="23">
        <v>1.5632E-2</v>
      </c>
      <c r="J119" s="22">
        <v>17.03</v>
      </c>
      <c r="K119" s="157">
        <v>1106.8699999999999</v>
      </c>
    </row>
    <row r="120" spans="1:11">
      <c r="A120" s="22" t="s">
        <v>150</v>
      </c>
      <c r="B120" s="22">
        <v>1</v>
      </c>
      <c r="C120" s="22">
        <v>998</v>
      </c>
      <c r="D120" s="22">
        <v>1</v>
      </c>
      <c r="E120" s="22">
        <v>0</v>
      </c>
      <c r="F120" s="22">
        <v>998</v>
      </c>
      <c r="G120" s="22">
        <v>1.0911547699999999</v>
      </c>
      <c r="H120" s="157">
        <v>1088.97</v>
      </c>
      <c r="I120" s="23">
        <v>1.5632E-2</v>
      </c>
      <c r="J120" s="22">
        <v>17.02</v>
      </c>
      <c r="K120" s="157">
        <v>1105.99</v>
      </c>
    </row>
    <row r="121" spans="1:11">
      <c r="A121" s="22" t="s">
        <v>152</v>
      </c>
      <c r="B121" s="22">
        <v>1</v>
      </c>
      <c r="C121" s="22">
        <v>998</v>
      </c>
      <c r="D121" s="22">
        <v>1</v>
      </c>
      <c r="E121" s="22">
        <v>0</v>
      </c>
      <c r="F121" s="22">
        <v>998</v>
      </c>
      <c r="G121" s="22">
        <v>1.0901736099999999</v>
      </c>
      <c r="H121" s="157">
        <v>1087.99</v>
      </c>
      <c r="I121" s="23">
        <v>1.5632E-2</v>
      </c>
      <c r="J121" s="22">
        <v>17</v>
      </c>
      <c r="K121" s="157">
        <v>1104.99</v>
      </c>
    </row>
    <row r="122" spans="1:11">
      <c r="A122" s="22" t="s">
        <v>153</v>
      </c>
      <c r="B122" s="22">
        <v>1</v>
      </c>
      <c r="C122" s="22">
        <v>998</v>
      </c>
      <c r="D122" s="22">
        <v>1</v>
      </c>
      <c r="E122" s="22">
        <v>0</v>
      </c>
      <c r="F122" s="22">
        <v>998</v>
      </c>
      <c r="G122" s="22">
        <v>1.08919334</v>
      </c>
      <c r="H122" s="157">
        <v>1087.01</v>
      </c>
      <c r="I122" s="23">
        <v>1.5632E-2</v>
      </c>
      <c r="J122" s="22">
        <v>16.989999999999998</v>
      </c>
      <c r="K122" s="157">
        <v>1104</v>
      </c>
    </row>
    <row r="123" spans="1:11">
      <c r="A123" s="22" t="s">
        <v>154</v>
      </c>
      <c r="B123" s="22">
        <v>1</v>
      </c>
      <c r="C123" s="22">
        <v>998</v>
      </c>
      <c r="D123" s="22">
        <v>1</v>
      </c>
      <c r="E123" s="22">
        <v>0</v>
      </c>
      <c r="F123" s="22">
        <v>998</v>
      </c>
      <c r="G123" s="22">
        <v>1.0876706</v>
      </c>
      <c r="H123" s="157">
        <v>1085.49</v>
      </c>
      <c r="I123" s="23">
        <v>1.5632E-2</v>
      </c>
      <c r="J123" s="22">
        <v>16.96</v>
      </c>
      <c r="K123" s="157">
        <v>1102.45</v>
      </c>
    </row>
    <row r="124" spans="1:11">
      <c r="A124" s="22" t="s">
        <v>162</v>
      </c>
      <c r="B124" s="22">
        <v>1.0448</v>
      </c>
      <c r="C124" s="157">
        <v>1039</v>
      </c>
      <c r="D124" s="22">
        <v>1</v>
      </c>
      <c r="E124" s="22">
        <v>0</v>
      </c>
      <c r="F124" s="157">
        <v>1039</v>
      </c>
      <c r="G124" s="22">
        <v>1.07636873</v>
      </c>
      <c r="H124" s="157">
        <v>1118.3399999999999</v>
      </c>
      <c r="I124" s="23">
        <v>1.5632E-2</v>
      </c>
      <c r="J124" s="22">
        <v>17.48</v>
      </c>
      <c r="K124" s="157">
        <v>1135.82</v>
      </c>
    </row>
    <row r="125" spans="1:11">
      <c r="A125" s="22" t="s">
        <v>171</v>
      </c>
      <c r="B125" s="22">
        <v>1</v>
      </c>
      <c r="C125" s="157">
        <v>1045</v>
      </c>
      <c r="D125" s="22">
        <v>1</v>
      </c>
      <c r="E125" s="22">
        <v>0</v>
      </c>
      <c r="F125" s="157">
        <v>1045</v>
      </c>
      <c r="G125" s="22">
        <v>1.0687803899999999</v>
      </c>
      <c r="H125" s="157">
        <v>1116.8699999999999</v>
      </c>
      <c r="I125" s="23">
        <v>1.5632E-2</v>
      </c>
      <c r="J125" s="22">
        <v>17.45</v>
      </c>
      <c r="K125" s="157">
        <v>1134.32</v>
      </c>
    </row>
    <row r="126" spans="1:11">
      <c r="A126" s="22" t="s">
        <v>173</v>
      </c>
      <c r="B126" s="22">
        <v>1</v>
      </c>
      <c r="C126" s="157">
        <v>1045</v>
      </c>
      <c r="D126" s="22">
        <v>1</v>
      </c>
      <c r="E126" s="22">
        <v>0</v>
      </c>
      <c r="F126" s="157">
        <v>1045</v>
      </c>
      <c r="G126" s="22">
        <v>1.06643423</v>
      </c>
      <c r="H126" s="157">
        <v>1114.42</v>
      </c>
      <c r="I126" s="23">
        <v>1.5632E-2</v>
      </c>
      <c r="J126" s="22">
        <v>17.420000000000002</v>
      </c>
      <c r="K126" s="157">
        <v>1131.8399999999999</v>
      </c>
    </row>
    <row r="127" spans="1:11">
      <c r="A127" s="22" t="s">
        <v>175</v>
      </c>
      <c r="B127" s="22">
        <v>1</v>
      </c>
      <c r="C127" s="157">
        <v>1045</v>
      </c>
      <c r="D127" s="22">
        <v>1</v>
      </c>
      <c r="E127" s="22">
        <v>0</v>
      </c>
      <c r="F127" s="157">
        <v>1045</v>
      </c>
      <c r="G127" s="22">
        <v>1.0662209899999999</v>
      </c>
      <c r="H127" s="157">
        <v>1114.2</v>
      </c>
      <c r="I127" s="23">
        <v>1.5632E-2</v>
      </c>
      <c r="J127" s="22">
        <v>17.41</v>
      </c>
      <c r="K127" s="157">
        <v>1131.6099999999999</v>
      </c>
    </row>
    <row r="128" spans="1:11">
      <c r="A128" s="22" t="s">
        <v>176</v>
      </c>
      <c r="B128" s="22">
        <v>1</v>
      </c>
      <c r="C128" s="157">
        <v>1045</v>
      </c>
      <c r="D128" s="22">
        <v>1</v>
      </c>
      <c r="E128" s="22">
        <v>0</v>
      </c>
      <c r="F128" s="157">
        <v>1045</v>
      </c>
      <c r="G128" s="22">
        <v>1.06632762</v>
      </c>
      <c r="H128" s="157">
        <v>1114.31</v>
      </c>
      <c r="I128" s="23">
        <v>1.5632E-2</v>
      </c>
      <c r="J128" s="22">
        <v>17.41</v>
      </c>
      <c r="K128" s="157">
        <v>1131.72</v>
      </c>
    </row>
    <row r="129" spans="1:11">
      <c r="A129" s="22" t="s">
        <v>177</v>
      </c>
      <c r="B129" s="22">
        <v>1</v>
      </c>
      <c r="C129" s="157">
        <v>1045</v>
      </c>
      <c r="D129" s="22">
        <v>1</v>
      </c>
      <c r="E129" s="22">
        <v>0</v>
      </c>
      <c r="F129" s="157">
        <v>1045</v>
      </c>
      <c r="G129" s="22">
        <v>1.0726562900000001</v>
      </c>
      <c r="H129" s="157">
        <v>1120.92</v>
      </c>
      <c r="I129" s="23">
        <v>1.5632E-2</v>
      </c>
      <c r="J129" s="22">
        <v>17.52</v>
      </c>
      <c r="K129" s="157">
        <v>1138.44</v>
      </c>
    </row>
    <row r="130" spans="1:11">
      <c r="A130" s="22" t="s">
        <v>178</v>
      </c>
      <c r="B130" s="22">
        <v>1</v>
      </c>
      <c r="C130" s="157">
        <v>1045</v>
      </c>
      <c r="D130" s="22">
        <v>1</v>
      </c>
      <c r="E130" s="22">
        <v>0</v>
      </c>
      <c r="F130" s="157">
        <v>1045</v>
      </c>
      <c r="G130" s="22">
        <v>1.0724418</v>
      </c>
      <c r="H130" s="157">
        <v>1120.7</v>
      </c>
      <c r="I130" s="23">
        <v>1.3899E-2</v>
      </c>
      <c r="J130" s="22">
        <v>15.57</v>
      </c>
      <c r="K130" s="157">
        <v>1136.27</v>
      </c>
    </row>
    <row r="131" spans="1:11">
      <c r="A131" s="22" t="s">
        <v>179</v>
      </c>
      <c r="B131" s="22">
        <v>1</v>
      </c>
      <c r="C131" s="157">
        <v>1045</v>
      </c>
      <c r="D131" s="22">
        <v>1</v>
      </c>
      <c r="E131" s="22">
        <v>0</v>
      </c>
      <c r="F131" s="157">
        <v>1045</v>
      </c>
      <c r="G131" s="22">
        <v>1.0692341000000001</v>
      </c>
      <c r="H131" s="157">
        <v>1117.3499999999999</v>
      </c>
      <c r="I131" s="23">
        <v>1.2596E-2</v>
      </c>
      <c r="J131" s="22">
        <v>14.07</v>
      </c>
      <c r="K131" s="157">
        <v>1131.42</v>
      </c>
    </row>
    <row r="132" spans="1:11">
      <c r="A132" s="22" t="s">
        <v>180</v>
      </c>
      <c r="B132" s="22">
        <v>1</v>
      </c>
      <c r="C132" s="157">
        <v>1045</v>
      </c>
      <c r="D132" s="22">
        <v>1</v>
      </c>
      <c r="E132" s="22">
        <v>0</v>
      </c>
      <c r="F132" s="157">
        <v>1045</v>
      </c>
      <c r="G132" s="22">
        <v>1.0667805100000001</v>
      </c>
      <c r="H132" s="157">
        <v>1114.78</v>
      </c>
      <c r="I132" s="23">
        <v>1.1292999999999999E-2</v>
      </c>
      <c r="J132" s="22">
        <v>12.59</v>
      </c>
      <c r="K132" s="157">
        <v>1127.3699999999999</v>
      </c>
    </row>
    <row r="133" spans="1:11">
      <c r="A133" s="22" t="s">
        <v>181</v>
      </c>
      <c r="B133" s="22">
        <v>1</v>
      </c>
      <c r="C133" s="157">
        <v>1045</v>
      </c>
      <c r="D133" s="22">
        <v>1</v>
      </c>
      <c r="E133" s="22">
        <v>0</v>
      </c>
      <c r="F133" s="157">
        <v>1045</v>
      </c>
      <c r="G133" s="22">
        <v>1.0620015</v>
      </c>
      <c r="H133" s="157">
        <v>1109.79</v>
      </c>
      <c r="I133" s="23">
        <v>1.0134000000000001E-2</v>
      </c>
      <c r="J133" s="22">
        <v>11.24</v>
      </c>
      <c r="K133" s="157">
        <v>1121.03</v>
      </c>
    </row>
    <row r="134" spans="1:11">
      <c r="A134" s="22" t="s">
        <v>182</v>
      </c>
      <c r="B134" s="22">
        <v>1</v>
      </c>
      <c r="C134" s="157">
        <v>1045</v>
      </c>
      <c r="D134" s="22">
        <v>1</v>
      </c>
      <c r="E134" s="22">
        <v>0</v>
      </c>
      <c r="F134" s="157">
        <v>1045</v>
      </c>
      <c r="G134" s="22">
        <v>1.0521116500000001</v>
      </c>
      <c r="H134" s="157">
        <v>1099.45</v>
      </c>
      <c r="I134" s="23">
        <v>8.9750000000000003E-3</v>
      </c>
      <c r="J134" s="22">
        <v>9.86</v>
      </c>
      <c r="K134" s="157">
        <v>1109.31</v>
      </c>
    </row>
    <row r="135" spans="1:11">
      <c r="A135" s="22" t="s">
        <v>186</v>
      </c>
      <c r="B135" s="22">
        <v>1</v>
      </c>
      <c r="C135" s="157">
        <v>1045</v>
      </c>
      <c r="D135" s="22">
        <v>1</v>
      </c>
      <c r="E135" s="22">
        <v>0</v>
      </c>
      <c r="F135" s="157">
        <v>1045</v>
      </c>
      <c r="G135" s="22">
        <v>1.0436580200000001</v>
      </c>
      <c r="H135" s="157">
        <v>1090.6199999999999</v>
      </c>
      <c r="I135" s="23">
        <v>7.816E-3</v>
      </c>
      <c r="J135" s="22">
        <v>8.52</v>
      </c>
      <c r="K135" s="157">
        <v>1099.1400000000001</v>
      </c>
    </row>
    <row r="136" spans="1:11">
      <c r="A136" s="22" t="s">
        <v>188</v>
      </c>
      <c r="B136" s="22">
        <v>1.0545</v>
      </c>
      <c r="C136" s="157">
        <v>1100</v>
      </c>
      <c r="D136" s="22">
        <v>1</v>
      </c>
      <c r="E136" s="22">
        <v>0</v>
      </c>
      <c r="F136" s="157">
        <v>1100</v>
      </c>
      <c r="G136" s="22">
        <v>1.03271128</v>
      </c>
      <c r="H136" s="157">
        <v>1135.98</v>
      </c>
      <c r="I136" s="23">
        <v>6.6569999999999997E-3</v>
      </c>
      <c r="J136" s="22">
        <v>7.56</v>
      </c>
      <c r="K136" s="157">
        <v>1143.54</v>
      </c>
    </row>
    <row r="137" spans="1:11">
      <c r="A137" s="22" t="s">
        <v>189</v>
      </c>
      <c r="B137" s="22">
        <v>1</v>
      </c>
      <c r="C137" s="157">
        <v>1100</v>
      </c>
      <c r="D137" s="22">
        <v>1</v>
      </c>
      <c r="E137" s="22">
        <v>0</v>
      </c>
      <c r="F137" s="157">
        <v>1100</v>
      </c>
      <c r="G137" s="22">
        <v>1.02471848</v>
      </c>
      <c r="H137" s="157">
        <v>1127.19</v>
      </c>
      <c r="I137" s="23">
        <v>5.4980000000000003E-3</v>
      </c>
      <c r="J137" s="22">
        <v>6.19</v>
      </c>
      <c r="K137" s="157">
        <v>1133.3800000000001</v>
      </c>
    </row>
    <row r="138" spans="1:11">
      <c r="A138" s="22" t="s">
        <v>194</v>
      </c>
      <c r="B138" s="22">
        <v>1</v>
      </c>
      <c r="C138" s="157">
        <v>1100</v>
      </c>
      <c r="D138" s="22">
        <v>1</v>
      </c>
      <c r="E138" s="22">
        <v>0</v>
      </c>
      <c r="F138" s="157">
        <v>1100</v>
      </c>
      <c r="G138" s="22">
        <v>1.0198233299999999</v>
      </c>
      <c r="H138" s="157">
        <v>1121.8</v>
      </c>
      <c r="I138" s="23">
        <v>4.339E-3</v>
      </c>
      <c r="J138" s="22">
        <v>4.8600000000000003</v>
      </c>
      <c r="K138" s="157">
        <v>1126.6600000000001</v>
      </c>
    </row>
    <row r="139" spans="1:11">
      <c r="A139" s="22" t="s">
        <v>195</v>
      </c>
      <c r="B139" s="22">
        <v>1</v>
      </c>
      <c r="C139" s="157">
        <v>1100</v>
      </c>
      <c r="D139" s="22">
        <v>1</v>
      </c>
      <c r="E139" s="22">
        <v>0</v>
      </c>
      <c r="F139" s="157">
        <v>1100</v>
      </c>
      <c r="G139" s="22">
        <v>1.0104263600000001</v>
      </c>
      <c r="H139" s="157">
        <v>1111.46</v>
      </c>
      <c r="I139" s="23">
        <v>3.1800000000000001E-3</v>
      </c>
      <c r="J139" s="22">
        <v>3.53</v>
      </c>
      <c r="K139" s="157">
        <v>1114.99</v>
      </c>
    </row>
    <row r="140" spans="1:11">
      <c r="A140" s="22" t="s">
        <v>197</v>
      </c>
      <c r="B140" s="22">
        <v>1</v>
      </c>
      <c r="C140" s="157">
        <v>1100</v>
      </c>
      <c r="D140" s="22">
        <v>1</v>
      </c>
      <c r="E140" s="22">
        <v>0</v>
      </c>
      <c r="F140" s="157">
        <v>1100</v>
      </c>
      <c r="G140" s="22">
        <v>1.00439996</v>
      </c>
      <c r="H140" s="157">
        <v>1104.8399999999999</v>
      </c>
      <c r="I140" s="23">
        <v>1.5900000000000001E-3</v>
      </c>
      <c r="J140" s="22">
        <v>1.75</v>
      </c>
      <c r="K140" s="157">
        <v>1106.5899999999999</v>
      </c>
    </row>
    <row r="141" spans="1:11">
      <c r="B141" s="348"/>
      <c r="C141" s="348"/>
    </row>
    <row r="142" spans="1:11">
      <c r="B142" s="28"/>
      <c r="C142" s="349"/>
      <c r="D142" s="28"/>
    </row>
    <row r="143" spans="1:11">
      <c r="B143" s="28"/>
      <c r="C143" s="349"/>
      <c r="D143" s="28"/>
    </row>
    <row r="144" spans="1:11">
      <c r="B144" s="28"/>
      <c r="C144" s="350"/>
      <c r="D144" s="351"/>
    </row>
    <row r="145" spans="1:11">
      <c r="B145" s="352"/>
      <c r="C145" s="352"/>
    </row>
    <row r="146" spans="1:11">
      <c r="A146" s="22"/>
      <c r="B146" s="22"/>
      <c r="C146" s="157"/>
      <c r="D146" s="22"/>
      <c r="E146" s="22"/>
      <c r="F146" s="157"/>
      <c r="G146" s="22"/>
      <c r="H146" s="157"/>
      <c r="I146" s="23"/>
      <c r="J146" s="22"/>
      <c r="K146" s="157"/>
    </row>
    <row r="147" spans="1:11">
      <c r="A147" s="22"/>
      <c r="B147" s="22"/>
      <c r="C147" s="157"/>
      <c r="D147" s="22"/>
      <c r="E147" s="22"/>
      <c r="F147" s="157"/>
      <c r="G147" s="22"/>
      <c r="H147" s="157"/>
      <c r="I147" s="23"/>
      <c r="J147" s="22"/>
      <c r="K147" s="157"/>
    </row>
    <row r="148" spans="1:11">
      <c r="A148" s="22"/>
      <c r="B148" s="22"/>
      <c r="C148" s="157"/>
      <c r="D148" s="22"/>
      <c r="E148" s="22"/>
      <c r="F148" s="157"/>
      <c r="G148" s="22"/>
      <c r="H148" s="157"/>
      <c r="I148" s="23"/>
      <c r="J148" s="22"/>
      <c r="K148" s="157"/>
    </row>
    <row r="149" spans="1:11">
      <c r="A149" s="22"/>
      <c r="B149" s="22"/>
      <c r="C149" s="157"/>
      <c r="D149" s="22"/>
      <c r="E149" s="22"/>
      <c r="F149" s="157"/>
      <c r="G149" s="22"/>
      <c r="H149" s="157"/>
      <c r="I149" s="23"/>
      <c r="J149" s="22"/>
      <c r="K149" s="157"/>
    </row>
    <row r="150" spans="1:11">
      <c r="B150" s="157"/>
      <c r="C150" s="157"/>
      <c r="D150" s="157"/>
      <c r="E150" s="157"/>
      <c r="F150" s="157"/>
    </row>
  </sheetData>
  <sheetProtection selectLockedCells="1" selectUnlockedCells="1"/>
  <mergeCells count="1">
    <mergeCell ref="A2:K2"/>
  </mergeCells>
  <phoneticPr fontId="0" type="noConversion"/>
  <pageMargins left="0.25" right="0.25" top="0.75" bottom="0.75" header="0.3" footer="0.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" sqref="A4:K144"/>
    </sheetView>
  </sheetViews>
  <sheetFormatPr defaultRowHeight="12.75"/>
  <sheetData/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209"/>
  <sheetViews>
    <sheetView view="pageBreakPreview" topLeftCell="A113" zoomScale="110" zoomScaleNormal="110" zoomScaleSheetLayoutView="110" workbookViewId="0">
      <selection activeCell="A209" sqref="A209"/>
    </sheetView>
  </sheetViews>
  <sheetFormatPr defaultRowHeight="12.75"/>
  <cols>
    <col min="1" max="1" width="2.85546875" customWidth="1"/>
    <col min="2" max="2" width="5" style="1" customWidth="1"/>
    <col min="3" max="3" width="5.7109375" style="1" customWidth="1"/>
    <col min="4" max="4" width="6" style="1" customWidth="1"/>
    <col min="5" max="5" width="5" style="1" customWidth="1"/>
    <col min="6" max="6" width="3.85546875" style="1" customWidth="1"/>
    <col min="7" max="7" width="3.140625" style="1" customWidth="1"/>
    <col min="8" max="8" width="5.5703125" style="1" customWidth="1"/>
    <col min="9" max="13" width="6.42578125" style="1" customWidth="1"/>
    <col min="14" max="14" width="6.28515625" style="1" customWidth="1"/>
    <col min="15" max="15" width="6.42578125" style="1" customWidth="1"/>
    <col min="16" max="16" width="6.42578125" customWidth="1"/>
    <col min="17" max="17" width="6.28515625" customWidth="1"/>
    <col min="18" max="19" width="6.42578125" customWidth="1"/>
    <col min="20" max="20" width="6.5703125" customWidth="1"/>
    <col min="21" max="22" width="6.42578125" customWidth="1"/>
    <col min="23" max="23" width="6" customWidth="1"/>
    <col min="24" max="25" width="6.42578125" customWidth="1"/>
    <col min="26" max="26" width="5.85546875" customWidth="1"/>
    <col min="27" max="27" width="6.42578125" customWidth="1"/>
  </cols>
  <sheetData>
    <row r="3" spans="1:27" ht="9.75" customHeight="1">
      <c r="I3" s="3" t="s">
        <v>2</v>
      </c>
      <c r="L3" s="2"/>
      <c r="M3" s="2"/>
    </row>
    <row r="4" spans="1:27" ht="9.75" customHeight="1">
      <c r="I4" s="3" t="s">
        <v>174</v>
      </c>
      <c r="L4" s="2"/>
      <c r="M4" s="2"/>
    </row>
    <row r="5" spans="1:27">
      <c r="I5" s="4" t="s">
        <v>1</v>
      </c>
    </row>
    <row r="6" spans="1:27" ht="3" customHeight="1"/>
    <row r="7" spans="1:27" ht="15">
      <c r="B7" s="112" t="s">
        <v>3</v>
      </c>
      <c r="C7" s="113"/>
      <c r="D7" s="45"/>
      <c r="E7" s="45"/>
      <c r="F7" s="45"/>
      <c r="G7" s="45"/>
      <c r="H7" s="45"/>
      <c r="J7" s="110"/>
      <c r="K7" s="439" t="s">
        <v>41</v>
      </c>
      <c r="L7" s="439"/>
      <c r="T7" s="115" t="s">
        <v>156</v>
      </c>
      <c r="U7" s="21"/>
      <c r="V7" s="271"/>
      <c r="W7" s="391">
        <f>'base(indices)'!H1</f>
        <v>44348</v>
      </c>
      <c r="X7" s="391"/>
    </row>
    <row r="8" spans="1:27" ht="13.5" thickBot="1">
      <c r="B8" s="6" t="str">
        <f>'BENEFÍCIOS-SEM JRS E SEM CORREÇ'!B8</f>
        <v>Obs: D.I.P. (Data Início Pgto-Adm) em:</v>
      </c>
      <c r="I8" s="435">
        <f>'BENEFÍCIOS-SEM JRS E SEM CORREÇ'!I8:I8</f>
        <v>44348</v>
      </c>
      <c r="J8" s="435"/>
      <c r="L8" s="109"/>
      <c r="M8" s="110"/>
      <c r="N8" s="111"/>
      <c r="O8" s="110"/>
      <c r="P8" s="110"/>
    </row>
    <row r="9" spans="1:27" ht="12.75" customHeight="1" thickBot="1">
      <c r="A9" s="424" t="s">
        <v>42</v>
      </c>
      <c r="B9" s="395" t="s">
        <v>4</v>
      </c>
      <c r="C9" s="397" t="s">
        <v>36</v>
      </c>
      <c r="D9" s="399" t="s">
        <v>37</v>
      </c>
      <c r="E9" s="399" t="s">
        <v>43</v>
      </c>
      <c r="F9" s="415" t="s">
        <v>164</v>
      </c>
      <c r="G9" s="415" t="s">
        <v>165</v>
      </c>
      <c r="H9" s="407" t="s">
        <v>157</v>
      </c>
      <c r="I9" s="428" t="s">
        <v>158</v>
      </c>
      <c r="J9" s="440" t="s">
        <v>155</v>
      </c>
      <c r="K9" s="441"/>
      <c r="L9" s="442"/>
      <c r="M9" s="436">
        <v>0.95</v>
      </c>
      <c r="N9" s="437"/>
      <c r="O9" s="438"/>
      <c r="P9" s="431">
        <v>0.9</v>
      </c>
      <c r="Q9" s="432"/>
      <c r="R9" s="433"/>
      <c r="S9" s="436">
        <v>0.8</v>
      </c>
      <c r="T9" s="437"/>
      <c r="U9" s="438"/>
      <c r="V9" s="431">
        <v>0.7</v>
      </c>
      <c r="W9" s="432"/>
      <c r="X9" s="433"/>
      <c r="Y9" s="431">
        <v>0.6</v>
      </c>
      <c r="Z9" s="432"/>
      <c r="AA9" s="433"/>
    </row>
    <row r="10" spans="1:27" ht="30" customHeight="1" thickBot="1">
      <c r="A10" s="425"/>
      <c r="B10" s="396"/>
      <c r="C10" s="398"/>
      <c r="D10" s="400"/>
      <c r="E10" s="400"/>
      <c r="F10" s="416"/>
      <c r="G10" s="416"/>
      <c r="H10" s="408"/>
      <c r="I10" s="429"/>
      <c r="J10" s="224" t="s">
        <v>166</v>
      </c>
      <c r="K10" s="225" t="s">
        <v>63</v>
      </c>
      <c r="L10" s="226" t="s">
        <v>0</v>
      </c>
      <c r="M10" s="224" t="s">
        <v>166</v>
      </c>
      <c r="N10" s="225" t="s">
        <v>63</v>
      </c>
      <c r="O10" s="228" t="s">
        <v>133</v>
      </c>
      <c r="P10" s="224" t="s">
        <v>166</v>
      </c>
      <c r="Q10" s="225" t="s">
        <v>63</v>
      </c>
      <c r="R10" s="227" t="s">
        <v>39</v>
      </c>
      <c r="S10" s="224" t="s">
        <v>166</v>
      </c>
      <c r="T10" s="225" t="s">
        <v>63</v>
      </c>
      <c r="U10" s="227" t="s">
        <v>46</v>
      </c>
      <c r="V10" s="224" t="s">
        <v>166</v>
      </c>
      <c r="W10" s="225" t="s">
        <v>63</v>
      </c>
      <c r="X10" s="227" t="s">
        <v>47</v>
      </c>
      <c r="Y10" s="224" t="s">
        <v>166</v>
      </c>
      <c r="Z10" s="225" t="s">
        <v>63</v>
      </c>
      <c r="AA10" s="227" t="s">
        <v>48</v>
      </c>
    </row>
    <row r="11" spans="1:27" ht="13.5" customHeight="1">
      <c r="A11" s="219">
        <v>120</v>
      </c>
      <c r="B11" s="215">
        <v>40544</v>
      </c>
      <c r="C11" s="47">
        <v>540</v>
      </c>
      <c r="D11" s="309">
        <v>1</v>
      </c>
      <c r="E11" s="87">
        <f t="shared" ref="E11:E74" si="0">C11*D11</f>
        <v>540</v>
      </c>
      <c r="F11" s="133">
        <v>0</v>
      </c>
      <c r="G11" s="87">
        <f t="shared" ref="G11:G74" si="1">E11*F11</f>
        <v>0</v>
      </c>
      <c r="H11" s="47">
        <f t="shared" ref="H11:H74" si="2">E11+G11</f>
        <v>540</v>
      </c>
      <c r="I11" s="108">
        <f>H131</f>
        <v>98036</v>
      </c>
      <c r="J11" s="165">
        <f>IF((I11)+K11&gt;I149,I149-K11,(I11))</f>
        <v>60500</v>
      </c>
      <c r="K11" s="165">
        <f t="shared" ref="K11:K42" si="3">I$148</f>
        <v>5500</v>
      </c>
      <c r="L11" s="256">
        <f t="shared" ref="L11:L20" si="4">J11+K11</f>
        <v>66000</v>
      </c>
      <c r="M11" s="54">
        <f>$J$11*M$9</f>
        <v>57475</v>
      </c>
      <c r="N11" s="165">
        <f t="shared" ref="N11:N42" si="5">K11*M$9</f>
        <v>5225</v>
      </c>
      <c r="O11" s="55">
        <f t="shared" ref="O11:O20" si="6">M11+N11</f>
        <v>62700</v>
      </c>
      <c r="P11" s="128">
        <f t="shared" ref="P11:P42" si="7">J11*$P$9</f>
        <v>54450</v>
      </c>
      <c r="Q11" s="165">
        <f t="shared" ref="Q11:Q42" si="8">K11*P$9</f>
        <v>4950</v>
      </c>
      <c r="R11" s="166">
        <f t="shared" ref="R11:R42" si="9">P11+Q11</f>
        <v>59400</v>
      </c>
      <c r="S11" s="54">
        <f t="shared" ref="S11:S42" si="10">J11*S$9</f>
        <v>48400</v>
      </c>
      <c r="T11" s="165">
        <f t="shared" ref="T11:T42" si="11">K11*S$9</f>
        <v>4400</v>
      </c>
      <c r="U11" s="55">
        <f t="shared" ref="U11:U71" si="12">S11+T11</f>
        <v>52800</v>
      </c>
      <c r="V11" s="54">
        <f t="shared" ref="V11:V42" si="13">J11*V$9</f>
        <v>42350</v>
      </c>
      <c r="W11" s="165">
        <f t="shared" ref="W11:W42" si="14">K11*V$9</f>
        <v>3849.9999999999995</v>
      </c>
      <c r="X11" s="55">
        <f t="shared" ref="X11:X69" si="15">V11+W11</f>
        <v>46200</v>
      </c>
      <c r="Y11" s="123">
        <f t="shared" ref="Y11:Y42" si="16">J11*Y$9</f>
        <v>36300</v>
      </c>
      <c r="Z11" s="123">
        <f t="shared" ref="Z11:Z42" si="17">K11*Y$9</f>
        <v>3300</v>
      </c>
      <c r="AA11" s="55">
        <f t="shared" ref="AA11:AA74" si="18">Y11+Z11</f>
        <v>39600</v>
      </c>
    </row>
    <row r="12" spans="1:27" ht="13.5" customHeight="1">
      <c r="A12" s="118">
        <v>119</v>
      </c>
      <c r="B12" s="216">
        <v>40575</v>
      </c>
      <c r="C12" s="68">
        <v>540</v>
      </c>
      <c r="D12" s="310">
        <v>1</v>
      </c>
      <c r="E12" s="60">
        <f t="shared" si="0"/>
        <v>540</v>
      </c>
      <c r="F12" s="59">
        <v>0</v>
      </c>
      <c r="G12" s="60">
        <f t="shared" si="1"/>
        <v>0</v>
      </c>
      <c r="H12" s="57">
        <f t="shared" si="2"/>
        <v>540</v>
      </c>
      <c r="I12" s="106">
        <f t="shared" ref="I12:I43" si="19">I11-H11</f>
        <v>97496</v>
      </c>
      <c r="J12" s="63">
        <f>IF((I12)+K12&gt;I149,I149-K12,(I12))</f>
        <v>60500</v>
      </c>
      <c r="K12" s="63">
        <f t="shared" si="3"/>
        <v>5500</v>
      </c>
      <c r="L12" s="146">
        <f t="shared" si="4"/>
        <v>66000</v>
      </c>
      <c r="M12" s="65">
        <f t="shared" ref="M12:M43" si="20">J12*M$9</f>
        <v>57475</v>
      </c>
      <c r="N12" s="63">
        <f t="shared" si="5"/>
        <v>5225</v>
      </c>
      <c r="O12" s="66">
        <f t="shared" si="6"/>
        <v>62700</v>
      </c>
      <c r="P12" s="63">
        <f t="shared" si="7"/>
        <v>54450</v>
      </c>
      <c r="Q12" s="63">
        <f t="shared" si="8"/>
        <v>4950</v>
      </c>
      <c r="R12" s="67">
        <f t="shared" si="9"/>
        <v>59400</v>
      </c>
      <c r="S12" s="65">
        <f t="shared" si="10"/>
        <v>48400</v>
      </c>
      <c r="T12" s="63">
        <f t="shared" si="11"/>
        <v>4400</v>
      </c>
      <c r="U12" s="66">
        <f t="shared" si="12"/>
        <v>52800</v>
      </c>
      <c r="V12" s="65">
        <f t="shared" si="13"/>
        <v>42350</v>
      </c>
      <c r="W12" s="63">
        <f t="shared" si="14"/>
        <v>3849.9999999999995</v>
      </c>
      <c r="X12" s="66">
        <f t="shared" si="15"/>
        <v>46200</v>
      </c>
      <c r="Y12" s="102">
        <f t="shared" si="16"/>
        <v>36300</v>
      </c>
      <c r="Z12" s="102">
        <f t="shared" si="17"/>
        <v>3300</v>
      </c>
      <c r="AA12" s="66">
        <f t="shared" si="18"/>
        <v>39600</v>
      </c>
    </row>
    <row r="13" spans="1:27" ht="13.5" customHeight="1">
      <c r="A13" s="118">
        <v>118</v>
      </c>
      <c r="B13" s="217">
        <v>40603</v>
      </c>
      <c r="C13" s="68">
        <v>545</v>
      </c>
      <c r="D13" s="311">
        <v>1</v>
      </c>
      <c r="E13" s="70">
        <f t="shared" si="0"/>
        <v>545</v>
      </c>
      <c r="F13" s="59">
        <v>0</v>
      </c>
      <c r="G13" s="70">
        <f t="shared" si="1"/>
        <v>0</v>
      </c>
      <c r="H13" s="68">
        <f t="shared" si="2"/>
        <v>545</v>
      </c>
      <c r="I13" s="107">
        <f t="shared" si="19"/>
        <v>96956</v>
      </c>
      <c r="J13" s="49">
        <f>IF((I13)+K13&gt;I149,I149-K13,(I13))</f>
        <v>60500</v>
      </c>
      <c r="K13" s="49">
        <f t="shared" si="3"/>
        <v>5500</v>
      </c>
      <c r="L13" s="145">
        <f t="shared" si="4"/>
        <v>66000</v>
      </c>
      <c r="M13" s="51">
        <f t="shared" si="20"/>
        <v>57475</v>
      </c>
      <c r="N13" s="49">
        <f t="shared" si="5"/>
        <v>5225</v>
      </c>
      <c r="O13" s="52">
        <f t="shared" si="6"/>
        <v>62700</v>
      </c>
      <c r="P13" s="73">
        <f t="shared" si="7"/>
        <v>54450</v>
      </c>
      <c r="Q13" s="49">
        <f t="shared" si="8"/>
        <v>4950</v>
      </c>
      <c r="R13" s="53">
        <f t="shared" si="9"/>
        <v>59400</v>
      </c>
      <c r="S13" s="51">
        <f t="shared" si="10"/>
        <v>48400</v>
      </c>
      <c r="T13" s="49">
        <f t="shared" si="11"/>
        <v>4400</v>
      </c>
      <c r="U13" s="52">
        <f t="shared" si="12"/>
        <v>52800</v>
      </c>
      <c r="V13" s="51">
        <f t="shared" si="13"/>
        <v>42350</v>
      </c>
      <c r="W13" s="49">
        <f t="shared" si="14"/>
        <v>3849.9999999999995</v>
      </c>
      <c r="X13" s="52">
        <f t="shared" si="15"/>
        <v>46200</v>
      </c>
      <c r="Y13" s="122">
        <f t="shared" si="16"/>
        <v>36300</v>
      </c>
      <c r="Z13" s="122">
        <f t="shared" si="17"/>
        <v>3300</v>
      </c>
      <c r="AA13" s="52">
        <f t="shared" si="18"/>
        <v>39600</v>
      </c>
    </row>
    <row r="14" spans="1:27" ht="13.5" customHeight="1">
      <c r="A14" s="118">
        <v>117</v>
      </c>
      <c r="B14" s="216">
        <v>40634</v>
      </c>
      <c r="C14" s="68">
        <v>545</v>
      </c>
      <c r="D14" s="310">
        <v>1</v>
      </c>
      <c r="E14" s="60">
        <f t="shared" si="0"/>
        <v>545</v>
      </c>
      <c r="F14" s="59">
        <v>0</v>
      </c>
      <c r="G14" s="60">
        <f t="shared" si="1"/>
        <v>0</v>
      </c>
      <c r="H14" s="57">
        <f t="shared" si="2"/>
        <v>545</v>
      </c>
      <c r="I14" s="106">
        <f t="shared" si="19"/>
        <v>96411</v>
      </c>
      <c r="J14" s="63">
        <f>IF((I14)+K14&gt;I149,I149-K14,(I14))</f>
        <v>60500</v>
      </c>
      <c r="K14" s="63">
        <f t="shared" si="3"/>
        <v>5500</v>
      </c>
      <c r="L14" s="146">
        <f t="shared" si="4"/>
        <v>66000</v>
      </c>
      <c r="M14" s="65">
        <f t="shared" si="20"/>
        <v>57475</v>
      </c>
      <c r="N14" s="63">
        <f t="shared" si="5"/>
        <v>5225</v>
      </c>
      <c r="O14" s="66">
        <f t="shared" si="6"/>
        <v>62700</v>
      </c>
      <c r="P14" s="63">
        <f t="shared" si="7"/>
        <v>54450</v>
      </c>
      <c r="Q14" s="63">
        <f t="shared" si="8"/>
        <v>4950</v>
      </c>
      <c r="R14" s="67">
        <f t="shared" si="9"/>
        <v>59400</v>
      </c>
      <c r="S14" s="65">
        <f t="shared" si="10"/>
        <v>48400</v>
      </c>
      <c r="T14" s="63">
        <f t="shared" si="11"/>
        <v>4400</v>
      </c>
      <c r="U14" s="66">
        <f t="shared" si="12"/>
        <v>52800</v>
      </c>
      <c r="V14" s="65">
        <f t="shared" si="13"/>
        <v>42350</v>
      </c>
      <c r="W14" s="63">
        <f t="shared" si="14"/>
        <v>3849.9999999999995</v>
      </c>
      <c r="X14" s="66">
        <f t="shared" si="15"/>
        <v>46200</v>
      </c>
      <c r="Y14" s="102">
        <f t="shared" si="16"/>
        <v>36300</v>
      </c>
      <c r="Z14" s="102">
        <f t="shared" si="17"/>
        <v>3300</v>
      </c>
      <c r="AA14" s="66">
        <f t="shared" si="18"/>
        <v>39600</v>
      </c>
    </row>
    <row r="15" spans="1:27" ht="13.5" customHeight="1">
      <c r="A15" s="118">
        <v>116</v>
      </c>
      <c r="B15" s="217">
        <v>40664</v>
      </c>
      <c r="C15" s="68">
        <v>545</v>
      </c>
      <c r="D15" s="311">
        <v>1</v>
      </c>
      <c r="E15" s="70">
        <f t="shared" si="0"/>
        <v>545</v>
      </c>
      <c r="F15" s="59">
        <v>0</v>
      </c>
      <c r="G15" s="70">
        <f t="shared" si="1"/>
        <v>0</v>
      </c>
      <c r="H15" s="68">
        <f t="shared" si="2"/>
        <v>545</v>
      </c>
      <c r="I15" s="107">
        <f t="shared" si="19"/>
        <v>95866</v>
      </c>
      <c r="J15" s="49">
        <f>IF((I15)+K15&gt;I149,I149-K15,(I15))</f>
        <v>60500</v>
      </c>
      <c r="K15" s="49">
        <f t="shared" si="3"/>
        <v>5500</v>
      </c>
      <c r="L15" s="145">
        <f t="shared" si="4"/>
        <v>66000</v>
      </c>
      <c r="M15" s="51">
        <f t="shared" si="20"/>
        <v>57475</v>
      </c>
      <c r="N15" s="49">
        <f t="shared" si="5"/>
        <v>5225</v>
      </c>
      <c r="O15" s="52">
        <f t="shared" si="6"/>
        <v>62700</v>
      </c>
      <c r="P15" s="73">
        <f t="shared" si="7"/>
        <v>54450</v>
      </c>
      <c r="Q15" s="49">
        <f t="shared" si="8"/>
        <v>4950</v>
      </c>
      <c r="R15" s="53">
        <f t="shared" si="9"/>
        <v>59400</v>
      </c>
      <c r="S15" s="51">
        <f t="shared" si="10"/>
        <v>48400</v>
      </c>
      <c r="T15" s="49">
        <f t="shared" si="11"/>
        <v>4400</v>
      </c>
      <c r="U15" s="52">
        <f t="shared" si="12"/>
        <v>52800</v>
      </c>
      <c r="V15" s="51">
        <f t="shared" si="13"/>
        <v>42350</v>
      </c>
      <c r="W15" s="49">
        <f t="shared" si="14"/>
        <v>3849.9999999999995</v>
      </c>
      <c r="X15" s="52">
        <f t="shared" si="15"/>
        <v>46200</v>
      </c>
      <c r="Y15" s="122">
        <f t="shared" si="16"/>
        <v>36300</v>
      </c>
      <c r="Z15" s="122">
        <f t="shared" si="17"/>
        <v>3300</v>
      </c>
      <c r="AA15" s="52">
        <f t="shared" si="18"/>
        <v>39600</v>
      </c>
    </row>
    <row r="16" spans="1:27" ht="13.5" customHeight="1">
      <c r="A16" s="118">
        <v>115</v>
      </c>
      <c r="B16" s="216">
        <v>40695</v>
      </c>
      <c r="C16" s="68">
        <v>545</v>
      </c>
      <c r="D16" s="310">
        <v>1</v>
      </c>
      <c r="E16" s="60">
        <f t="shared" si="0"/>
        <v>545</v>
      </c>
      <c r="F16" s="59">
        <v>0</v>
      </c>
      <c r="G16" s="60">
        <f t="shared" si="1"/>
        <v>0</v>
      </c>
      <c r="H16" s="57">
        <f t="shared" si="2"/>
        <v>545</v>
      </c>
      <c r="I16" s="106">
        <f t="shared" si="19"/>
        <v>95321</v>
      </c>
      <c r="J16" s="63">
        <f>IF((I16)+K16&gt;I149,I149-K16,(I16))</f>
        <v>60500</v>
      </c>
      <c r="K16" s="63">
        <f t="shared" si="3"/>
        <v>5500</v>
      </c>
      <c r="L16" s="146">
        <f t="shared" si="4"/>
        <v>66000</v>
      </c>
      <c r="M16" s="65">
        <f t="shared" si="20"/>
        <v>57475</v>
      </c>
      <c r="N16" s="63">
        <f t="shared" si="5"/>
        <v>5225</v>
      </c>
      <c r="O16" s="66">
        <f t="shared" si="6"/>
        <v>62700</v>
      </c>
      <c r="P16" s="63">
        <f t="shared" si="7"/>
        <v>54450</v>
      </c>
      <c r="Q16" s="63">
        <f t="shared" si="8"/>
        <v>4950</v>
      </c>
      <c r="R16" s="67">
        <f t="shared" si="9"/>
        <v>59400</v>
      </c>
      <c r="S16" s="65">
        <f t="shared" si="10"/>
        <v>48400</v>
      </c>
      <c r="T16" s="63">
        <f t="shared" si="11"/>
        <v>4400</v>
      </c>
      <c r="U16" s="66">
        <f t="shared" si="12"/>
        <v>52800</v>
      </c>
      <c r="V16" s="65">
        <f t="shared" si="13"/>
        <v>42350</v>
      </c>
      <c r="W16" s="63">
        <f t="shared" si="14"/>
        <v>3849.9999999999995</v>
      </c>
      <c r="X16" s="66">
        <f t="shared" si="15"/>
        <v>46200</v>
      </c>
      <c r="Y16" s="102">
        <f t="shared" si="16"/>
        <v>36300</v>
      </c>
      <c r="Z16" s="102">
        <f t="shared" si="17"/>
        <v>3300</v>
      </c>
      <c r="AA16" s="66">
        <f t="shared" si="18"/>
        <v>39600</v>
      </c>
    </row>
    <row r="17" spans="1:27" ht="13.5" customHeight="1">
      <c r="A17" s="118">
        <v>114</v>
      </c>
      <c r="B17" s="217">
        <v>40725</v>
      </c>
      <c r="C17" s="68">
        <v>545</v>
      </c>
      <c r="D17" s="310">
        <v>1</v>
      </c>
      <c r="E17" s="70">
        <f t="shared" si="0"/>
        <v>545</v>
      </c>
      <c r="F17" s="59">
        <v>0</v>
      </c>
      <c r="G17" s="70">
        <f t="shared" si="1"/>
        <v>0</v>
      </c>
      <c r="H17" s="68">
        <f t="shared" si="2"/>
        <v>545</v>
      </c>
      <c r="I17" s="107">
        <f t="shared" si="19"/>
        <v>94776</v>
      </c>
      <c r="J17" s="49">
        <f>IF((I17)+K17&gt;I149,I149-K17,(I17))</f>
        <v>60500</v>
      </c>
      <c r="K17" s="49">
        <f t="shared" si="3"/>
        <v>5500</v>
      </c>
      <c r="L17" s="145">
        <f t="shared" si="4"/>
        <v>66000</v>
      </c>
      <c r="M17" s="51">
        <f t="shared" si="20"/>
        <v>57475</v>
      </c>
      <c r="N17" s="49">
        <f t="shared" si="5"/>
        <v>5225</v>
      </c>
      <c r="O17" s="52">
        <f t="shared" si="6"/>
        <v>62700</v>
      </c>
      <c r="P17" s="73">
        <f t="shared" si="7"/>
        <v>54450</v>
      </c>
      <c r="Q17" s="49">
        <f t="shared" si="8"/>
        <v>4950</v>
      </c>
      <c r="R17" s="53">
        <f t="shared" si="9"/>
        <v>59400</v>
      </c>
      <c r="S17" s="51">
        <f t="shared" si="10"/>
        <v>48400</v>
      </c>
      <c r="T17" s="49">
        <f t="shared" si="11"/>
        <v>4400</v>
      </c>
      <c r="U17" s="52">
        <f t="shared" si="12"/>
        <v>52800</v>
      </c>
      <c r="V17" s="51">
        <f t="shared" si="13"/>
        <v>42350</v>
      </c>
      <c r="W17" s="49">
        <f t="shared" si="14"/>
        <v>3849.9999999999995</v>
      </c>
      <c r="X17" s="52">
        <f t="shared" si="15"/>
        <v>46200</v>
      </c>
      <c r="Y17" s="122">
        <f t="shared" si="16"/>
        <v>36300</v>
      </c>
      <c r="Z17" s="122">
        <f t="shared" si="17"/>
        <v>3300</v>
      </c>
      <c r="AA17" s="52">
        <f t="shared" si="18"/>
        <v>39600</v>
      </c>
    </row>
    <row r="18" spans="1:27" ht="13.5" customHeight="1">
      <c r="A18" s="118">
        <v>113</v>
      </c>
      <c r="B18" s="216">
        <v>40756</v>
      </c>
      <c r="C18" s="68">
        <v>545</v>
      </c>
      <c r="D18" s="310">
        <v>1</v>
      </c>
      <c r="E18" s="60">
        <f t="shared" si="0"/>
        <v>545</v>
      </c>
      <c r="F18" s="59">
        <v>0</v>
      </c>
      <c r="G18" s="60">
        <f t="shared" si="1"/>
        <v>0</v>
      </c>
      <c r="H18" s="57">
        <f t="shared" si="2"/>
        <v>545</v>
      </c>
      <c r="I18" s="106">
        <f t="shared" si="19"/>
        <v>94231</v>
      </c>
      <c r="J18" s="63">
        <f>IF((I18)+K18&gt;I149,I149-K18,(I18))</f>
        <v>60500</v>
      </c>
      <c r="K18" s="63">
        <f t="shared" si="3"/>
        <v>5500</v>
      </c>
      <c r="L18" s="146">
        <f t="shared" si="4"/>
        <v>66000</v>
      </c>
      <c r="M18" s="65">
        <f t="shared" si="20"/>
        <v>57475</v>
      </c>
      <c r="N18" s="63">
        <f t="shared" si="5"/>
        <v>5225</v>
      </c>
      <c r="O18" s="66">
        <f t="shared" si="6"/>
        <v>62700</v>
      </c>
      <c r="P18" s="63">
        <f t="shared" si="7"/>
        <v>54450</v>
      </c>
      <c r="Q18" s="63">
        <f t="shared" si="8"/>
        <v>4950</v>
      </c>
      <c r="R18" s="67">
        <f t="shared" si="9"/>
        <v>59400</v>
      </c>
      <c r="S18" s="65">
        <f t="shared" si="10"/>
        <v>48400</v>
      </c>
      <c r="T18" s="63">
        <f t="shared" si="11"/>
        <v>4400</v>
      </c>
      <c r="U18" s="66">
        <f t="shared" si="12"/>
        <v>52800</v>
      </c>
      <c r="V18" s="65">
        <f t="shared" si="13"/>
        <v>42350</v>
      </c>
      <c r="W18" s="63">
        <f t="shared" si="14"/>
        <v>3849.9999999999995</v>
      </c>
      <c r="X18" s="66">
        <f t="shared" si="15"/>
        <v>46200</v>
      </c>
      <c r="Y18" s="102">
        <f t="shared" si="16"/>
        <v>36300</v>
      </c>
      <c r="Z18" s="102">
        <f t="shared" si="17"/>
        <v>3300</v>
      </c>
      <c r="AA18" s="66">
        <f t="shared" si="18"/>
        <v>39600</v>
      </c>
    </row>
    <row r="19" spans="1:27" ht="13.5" customHeight="1">
      <c r="A19" s="118">
        <v>112</v>
      </c>
      <c r="B19" s="217">
        <v>40787</v>
      </c>
      <c r="C19" s="68">
        <v>545</v>
      </c>
      <c r="D19" s="310">
        <v>1</v>
      </c>
      <c r="E19" s="70">
        <f t="shared" si="0"/>
        <v>545</v>
      </c>
      <c r="F19" s="59">
        <v>0</v>
      </c>
      <c r="G19" s="70">
        <f t="shared" si="1"/>
        <v>0</v>
      </c>
      <c r="H19" s="68">
        <f t="shared" si="2"/>
        <v>545</v>
      </c>
      <c r="I19" s="107">
        <f t="shared" si="19"/>
        <v>93686</v>
      </c>
      <c r="J19" s="49">
        <f>IF((I19)+K19&gt;I149,I149-K19,(I19))</f>
        <v>60500</v>
      </c>
      <c r="K19" s="49">
        <f t="shared" si="3"/>
        <v>5500</v>
      </c>
      <c r="L19" s="145">
        <f t="shared" si="4"/>
        <v>66000</v>
      </c>
      <c r="M19" s="51">
        <f t="shared" si="20"/>
        <v>57475</v>
      </c>
      <c r="N19" s="49">
        <f t="shared" si="5"/>
        <v>5225</v>
      </c>
      <c r="O19" s="52">
        <f t="shared" si="6"/>
        <v>62700</v>
      </c>
      <c r="P19" s="73">
        <f t="shared" si="7"/>
        <v>54450</v>
      </c>
      <c r="Q19" s="49">
        <f t="shared" si="8"/>
        <v>4950</v>
      </c>
      <c r="R19" s="53">
        <f t="shared" si="9"/>
        <v>59400</v>
      </c>
      <c r="S19" s="51">
        <f t="shared" si="10"/>
        <v>48400</v>
      </c>
      <c r="T19" s="49">
        <f t="shared" si="11"/>
        <v>4400</v>
      </c>
      <c r="U19" s="52">
        <f t="shared" si="12"/>
        <v>52800</v>
      </c>
      <c r="V19" s="51">
        <f t="shared" si="13"/>
        <v>42350</v>
      </c>
      <c r="W19" s="49">
        <f t="shared" si="14"/>
        <v>3849.9999999999995</v>
      </c>
      <c r="X19" s="52">
        <f t="shared" si="15"/>
        <v>46200</v>
      </c>
      <c r="Y19" s="122">
        <f t="shared" si="16"/>
        <v>36300</v>
      </c>
      <c r="Z19" s="122">
        <f t="shared" si="17"/>
        <v>3300</v>
      </c>
      <c r="AA19" s="52">
        <f t="shared" si="18"/>
        <v>39600</v>
      </c>
    </row>
    <row r="20" spans="1:27" ht="13.5" customHeight="1">
      <c r="A20" s="118">
        <v>111</v>
      </c>
      <c r="B20" s="216">
        <v>40817</v>
      </c>
      <c r="C20" s="68">
        <v>545</v>
      </c>
      <c r="D20" s="310">
        <v>1</v>
      </c>
      <c r="E20" s="60">
        <f t="shared" si="0"/>
        <v>545</v>
      </c>
      <c r="F20" s="59">
        <v>0</v>
      </c>
      <c r="G20" s="60">
        <f t="shared" si="1"/>
        <v>0</v>
      </c>
      <c r="H20" s="57">
        <f t="shared" si="2"/>
        <v>545</v>
      </c>
      <c r="I20" s="106">
        <f t="shared" si="19"/>
        <v>93141</v>
      </c>
      <c r="J20" s="63">
        <f>IF((I20)+K20&gt;I149,I149-K20,(I20))</f>
        <v>60500</v>
      </c>
      <c r="K20" s="63">
        <f t="shared" si="3"/>
        <v>5500</v>
      </c>
      <c r="L20" s="146">
        <f t="shared" si="4"/>
        <v>66000</v>
      </c>
      <c r="M20" s="65">
        <f t="shared" si="20"/>
        <v>57475</v>
      </c>
      <c r="N20" s="63">
        <f t="shared" si="5"/>
        <v>5225</v>
      </c>
      <c r="O20" s="66">
        <f t="shared" si="6"/>
        <v>62700</v>
      </c>
      <c r="P20" s="63">
        <f t="shared" si="7"/>
        <v>54450</v>
      </c>
      <c r="Q20" s="63">
        <f t="shared" si="8"/>
        <v>4950</v>
      </c>
      <c r="R20" s="67">
        <f t="shared" si="9"/>
        <v>59400</v>
      </c>
      <c r="S20" s="65">
        <f t="shared" si="10"/>
        <v>48400</v>
      </c>
      <c r="T20" s="63">
        <f t="shared" si="11"/>
        <v>4400</v>
      </c>
      <c r="U20" s="66">
        <f t="shared" si="12"/>
        <v>52800</v>
      </c>
      <c r="V20" s="65">
        <f t="shared" si="13"/>
        <v>42350</v>
      </c>
      <c r="W20" s="63">
        <f t="shared" si="14"/>
        <v>3849.9999999999995</v>
      </c>
      <c r="X20" s="66">
        <f t="shared" si="15"/>
        <v>46200</v>
      </c>
      <c r="Y20" s="102">
        <f t="shared" si="16"/>
        <v>36300</v>
      </c>
      <c r="Z20" s="102">
        <f t="shared" si="17"/>
        <v>3300</v>
      </c>
      <c r="AA20" s="66">
        <f t="shared" si="18"/>
        <v>39600</v>
      </c>
    </row>
    <row r="21" spans="1:27" ht="13.5" customHeight="1">
      <c r="A21" s="118">
        <v>110</v>
      </c>
      <c r="B21" s="217">
        <v>40848</v>
      </c>
      <c r="C21" s="68">
        <v>545</v>
      </c>
      <c r="D21" s="310">
        <v>1</v>
      </c>
      <c r="E21" s="70">
        <f t="shared" si="0"/>
        <v>545</v>
      </c>
      <c r="F21" s="59">
        <v>0</v>
      </c>
      <c r="G21" s="70">
        <f t="shared" si="1"/>
        <v>0</v>
      </c>
      <c r="H21" s="68">
        <f t="shared" si="2"/>
        <v>545</v>
      </c>
      <c r="I21" s="107">
        <f t="shared" si="19"/>
        <v>92596</v>
      </c>
      <c r="J21" s="49">
        <f>IF((I21)+K21&gt;I149,I149-K21,(I21))</f>
        <v>60500</v>
      </c>
      <c r="K21" s="49">
        <f t="shared" si="3"/>
        <v>5500</v>
      </c>
      <c r="L21" s="145">
        <f>J21+K21</f>
        <v>66000</v>
      </c>
      <c r="M21" s="51">
        <f t="shared" si="20"/>
        <v>57475</v>
      </c>
      <c r="N21" s="49">
        <f t="shared" si="5"/>
        <v>5225</v>
      </c>
      <c r="O21" s="52">
        <f>M21+N21</f>
        <v>62700</v>
      </c>
      <c r="P21" s="73">
        <f t="shared" si="7"/>
        <v>54450</v>
      </c>
      <c r="Q21" s="49">
        <f t="shared" si="8"/>
        <v>4950</v>
      </c>
      <c r="R21" s="53">
        <f t="shared" si="9"/>
        <v>59400</v>
      </c>
      <c r="S21" s="51">
        <f t="shared" si="10"/>
        <v>48400</v>
      </c>
      <c r="T21" s="49">
        <f t="shared" si="11"/>
        <v>4400</v>
      </c>
      <c r="U21" s="52">
        <f t="shared" si="12"/>
        <v>52800</v>
      </c>
      <c r="V21" s="51">
        <f t="shared" si="13"/>
        <v>42350</v>
      </c>
      <c r="W21" s="49">
        <f t="shared" si="14"/>
        <v>3849.9999999999995</v>
      </c>
      <c r="X21" s="52">
        <f t="shared" si="15"/>
        <v>46200</v>
      </c>
      <c r="Y21" s="122">
        <f t="shared" si="16"/>
        <v>36300</v>
      </c>
      <c r="Z21" s="122">
        <f t="shared" si="17"/>
        <v>3300</v>
      </c>
      <c r="AA21" s="52">
        <f t="shared" si="18"/>
        <v>39600</v>
      </c>
    </row>
    <row r="22" spans="1:27" ht="13.5" customHeight="1">
      <c r="A22" s="118">
        <v>109</v>
      </c>
      <c r="B22" s="216">
        <v>40878</v>
      </c>
      <c r="C22" s="68">
        <v>545</v>
      </c>
      <c r="D22" s="310">
        <v>1</v>
      </c>
      <c r="E22" s="60">
        <f t="shared" si="0"/>
        <v>545</v>
      </c>
      <c r="F22" s="59">
        <v>0</v>
      </c>
      <c r="G22" s="60">
        <f t="shared" si="1"/>
        <v>0</v>
      </c>
      <c r="H22" s="57">
        <f t="shared" si="2"/>
        <v>545</v>
      </c>
      <c r="I22" s="106">
        <f t="shared" si="19"/>
        <v>92051</v>
      </c>
      <c r="J22" s="63">
        <f>IF((I22)+K22&gt;I149,I149-K22,(I22))</f>
        <v>60500</v>
      </c>
      <c r="K22" s="63">
        <f t="shared" si="3"/>
        <v>5500</v>
      </c>
      <c r="L22" s="146">
        <f>J22+K22</f>
        <v>66000</v>
      </c>
      <c r="M22" s="65">
        <f t="shared" si="20"/>
        <v>57475</v>
      </c>
      <c r="N22" s="63">
        <f t="shared" si="5"/>
        <v>5225</v>
      </c>
      <c r="O22" s="66">
        <f t="shared" ref="O22:O85" si="21">M22+N22</f>
        <v>62700</v>
      </c>
      <c r="P22" s="63">
        <f t="shared" si="7"/>
        <v>54450</v>
      </c>
      <c r="Q22" s="63">
        <f t="shared" si="8"/>
        <v>4950</v>
      </c>
      <c r="R22" s="67">
        <f t="shared" si="9"/>
        <v>59400</v>
      </c>
      <c r="S22" s="65">
        <f t="shared" si="10"/>
        <v>48400</v>
      </c>
      <c r="T22" s="63">
        <f t="shared" si="11"/>
        <v>4400</v>
      </c>
      <c r="U22" s="66">
        <f t="shared" si="12"/>
        <v>52800</v>
      </c>
      <c r="V22" s="65">
        <f t="shared" si="13"/>
        <v>42350</v>
      </c>
      <c r="W22" s="63">
        <f t="shared" si="14"/>
        <v>3849.9999999999995</v>
      </c>
      <c r="X22" s="66">
        <f t="shared" si="15"/>
        <v>46200</v>
      </c>
      <c r="Y22" s="102">
        <f t="shared" si="16"/>
        <v>36300</v>
      </c>
      <c r="Z22" s="102">
        <f t="shared" si="17"/>
        <v>3300</v>
      </c>
      <c r="AA22" s="66">
        <f t="shared" si="18"/>
        <v>39600</v>
      </c>
    </row>
    <row r="23" spans="1:27" ht="13.5" customHeight="1">
      <c r="A23" s="118">
        <v>108</v>
      </c>
      <c r="B23" s="217">
        <v>40909</v>
      </c>
      <c r="C23" s="68">
        <v>622</v>
      </c>
      <c r="D23" s="310">
        <v>1</v>
      </c>
      <c r="E23" s="70">
        <f t="shared" si="0"/>
        <v>622</v>
      </c>
      <c r="F23" s="59">
        <v>0</v>
      </c>
      <c r="G23" s="70">
        <f t="shared" si="1"/>
        <v>0</v>
      </c>
      <c r="H23" s="68">
        <f t="shared" si="2"/>
        <v>622</v>
      </c>
      <c r="I23" s="107">
        <f t="shared" si="19"/>
        <v>91506</v>
      </c>
      <c r="J23" s="49">
        <f>IF((I23)+K23&gt;I149,I149-K23,(I23))</f>
        <v>60500</v>
      </c>
      <c r="K23" s="49">
        <f t="shared" si="3"/>
        <v>5500</v>
      </c>
      <c r="L23" s="145">
        <f t="shared" ref="L23:L37" si="22">J23+K23</f>
        <v>66000</v>
      </c>
      <c r="M23" s="51">
        <f t="shared" si="20"/>
        <v>57475</v>
      </c>
      <c r="N23" s="49">
        <f t="shared" si="5"/>
        <v>5225</v>
      </c>
      <c r="O23" s="52">
        <f t="shared" si="21"/>
        <v>62700</v>
      </c>
      <c r="P23" s="73">
        <f t="shared" si="7"/>
        <v>54450</v>
      </c>
      <c r="Q23" s="49">
        <f t="shared" si="8"/>
        <v>4950</v>
      </c>
      <c r="R23" s="53">
        <f t="shared" si="9"/>
        <v>59400</v>
      </c>
      <c r="S23" s="51">
        <f t="shared" si="10"/>
        <v>48400</v>
      </c>
      <c r="T23" s="49">
        <f t="shared" si="11"/>
        <v>4400</v>
      </c>
      <c r="U23" s="52">
        <f t="shared" si="12"/>
        <v>52800</v>
      </c>
      <c r="V23" s="51">
        <f t="shared" si="13"/>
        <v>42350</v>
      </c>
      <c r="W23" s="49">
        <f t="shared" si="14"/>
        <v>3849.9999999999995</v>
      </c>
      <c r="X23" s="52">
        <f t="shared" si="15"/>
        <v>46200</v>
      </c>
      <c r="Y23" s="122">
        <f t="shared" si="16"/>
        <v>36300</v>
      </c>
      <c r="Z23" s="122">
        <f t="shared" si="17"/>
        <v>3300</v>
      </c>
      <c r="AA23" s="52">
        <f t="shared" si="18"/>
        <v>39600</v>
      </c>
    </row>
    <row r="24" spans="1:27" ht="13.5" customHeight="1">
      <c r="A24" s="118">
        <v>107</v>
      </c>
      <c r="B24" s="216">
        <v>40940</v>
      </c>
      <c r="C24" s="68">
        <v>622</v>
      </c>
      <c r="D24" s="310">
        <v>1</v>
      </c>
      <c r="E24" s="60">
        <f t="shared" si="0"/>
        <v>622</v>
      </c>
      <c r="F24" s="59">
        <v>0</v>
      </c>
      <c r="G24" s="60">
        <f t="shared" si="1"/>
        <v>0</v>
      </c>
      <c r="H24" s="57">
        <f t="shared" si="2"/>
        <v>622</v>
      </c>
      <c r="I24" s="106">
        <f t="shared" si="19"/>
        <v>90884</v>
      </c>
      <c r="J24" s="63">
        <f>IF((I24)+K24&gt;I149,I149-K24,(I24))</f>
        <v>60500</v>
      </c>
      <c r="K24" s="63">
        <f t="shared" si="3"/>
        <v>5500</v>
      </c>
      <c r="L24" s="146">
        <f t="shared" si="22"/>
        <v>66000</v>
      </c>
      <c r="M24" s="65">
        <f t="shared" si="20"/>
        <v>57475</v>
      </c>
      <c r="N24" s="63">
        <f t="shared" si="5"/>
        <v>5225</v>
      </c>
      <c r="O24" s="66">
        <f t="shared" si="21"/>
        <v>62700</v>
      </c>
      <c r="P24" s="63">
        <f t="shared" si="7"/>
        <v>54450</v>
      </c>
      <c r="Q24" s="63">
        <f t="shared" si="8"/>
        <v>4950</v>
      </c>
      <c r="R24" s="67">
        <f t="shared" si="9"/>
        <v>59400</v>
      </c>
      <c r="S24" s="65">
        <f t="shared" si="10"/>
        <v>48400</v>
      </c>
      <c r="T24" s="63">
        <f t="shared" si="11"/>
        <v>4400</v>
      </c>
      <c r="U24" s="66">
        <f t="shared" si="12"/>
        <v>52800</v>
      </c>
      <c r="V24" s="65">
        <f t="shared" si="13"/>
        <v>42350</v>
      </c>
      <c r="W24" s="63">
        <f t="shared" si="14"/>
        <v>3849.9999999999995</v>
      </c>
      <c r="X24" s="66">
        <f t="shared" si="15"/>
        <v>46200</v>
      </c>
      <c r="Y24" s="102">
        <f t="shared" si="16"/>
        <v>36300</v>
      </c>
      <c r="Z24" s="102">
        <f t="shared" si="17"/>
        <v>3300</v>
      </c>
      <c r="AA24" s="66">
        <f t="shared" si="18"/>
        <v>39600</v>
      </c>
    </row>
    <row r="25" spans="1:27" ht="13.5" customHeight="1">
      <c r="A25" s="118">
        <v>106</v>
      </c>
      <c r="B25" s="216">
        <v>40969</v>
      </c>
      <c r="C25" s="68">
        <v>622</v>
      </c>
      <c r="D25" s="310">
        <v>1</v>
      </c>
      <c r="E25" s="70">
        <f t="shared" si="0"/>
        <v>622</v>
      </c>
      <c r="F25" s="59">
        <v>0</v>
      </c>
      <c r="G25" s="70">
        <f t="shared" si="1"/>
        <v>0</v>
      </c>
      <c r="H25" s="68">
        <f t="shared" si="2"/>
        <v>622</v>
      </c>
      <c r="I25" s="107">
        <f t="shared" si="19"/>
        <v>90262</v>
      </c>
      <c r="J25" s="49">
        <f>IF((I25)+K25&gt;I149,I149-K25,(I25))</f>
        <v>60500</v>
      </c>
      <c r="K25" s="49">
        <f t="shared" si="3"/>
        <v>5500</v>
      </c>
      <c r="L25" s="145">
        <f t="shared" si="22"/>
        <v>66000</v>
      </c>
      <c r="M25" s="51">
        <f t="shared" si="20"/>
        <v>57475</v>
      </c>
      <c r="N25" s="49">
        <f t="shared" si="5"/>
        <v>5225</v>
      </c>
      <c r="O25" s="52">
        <f t="shared" si="21"/>
        <v>62700</v>
      </c>
      <c r="P25" s="73">
        <f t="shared" si="7"/>
        <v>54450</v>
      </c>
      <c r="Q25" s="49">
        <f t="shared" si="8"/>
        <v>4950</v>
      </c>
      <c r="R25" s="53">
        <f t="shared" si="9"/>
        <v>59400</v>
      </c>
      <c r="S25" s="51">
        <f t="shared" si="10"/>
        <v>48400</v>
      </c>
      <c r="T25" s="49">
        <f t="shared" si="11"/>
        <v>4400</v>
      </c>
      <c r="U25" s="52">
        <f t="shared" si="12"/>
        <v>52800</v>
      </c>
      <c r="V25" s="51">
        <f t="shared" si="13"/>
        <v>42350</v>
      </c>
      <c r="W25" s="49">
        <f t="shared" si="14"/>
        <v>3849.9999999999995</v>
      </c>
      <c r="X25" s="52">
        <f t="shared" si="15"/>
        <v>46200</v>
      </c>
      <c r="Y25" s="122">
        <f t="shared" si="16"/>
        <v>36300</v>
      </c>
      <c r="Z25" s="122">
        <f t="shared" si="17"/>
        <v>3300</v>
      </c>
      <c r="AA25" s="52">
        <f t="shared" si="18"/>
        <v>39600</v>
      </c>
    </row>
    <row r="26" spans="1:27" ht="13.5" customHeight="1">
      <c r="A26" s="118">
        <v>105</v>
      </c>
      <c r="B26" s="217">
        <v>41000</v>
      </c>
      <c r="C26" s="68">
        <v>622</v>
      </c>
      <c r="D26" s="310">
        <v>1</v>
      </c>
      <c r="E26" s="60">
        <f t="shared" si="0"/>
        <v>622</v>
      </c>
      <c r="F26" s="59">
        <v>0</v>
      </c>
      <c r="G26" s="60">
        <f t="shared" si="1"/>
        <v>0</v>
      </c>
      <c r="H26" s="57">
        <f t="shared" si="2"/>
        <v>622</v>
      </c>
      <c r="I26" s="106">
        <f t="shared" si="19"/>
        <v>89640</v>
      </c>
      <c r="J26" s="63">
        <f>IF((I26)+K26&gt;I149,I149-K26,(I26))</f>
        <v>60500</v>
      </c>
      <c r="K26" s="63">
        <f t="shared" si="3"/>
        <v>5500</v>
      </c>
      <c r="L26" s="146">
        <f t="shared" si="22"/>
        <v>66000</v>
      </c>
      <c r="M26" s="65">
        <f t="shared" si="20"/>
        <v>57475</v>
      </c>
      <c r="N26" s="63">
        <f t="shared" si="5"/>
        <v>5225</v>
      </c>
      <c r="O26" s="66">
        <f t="shared" si="21"/>
        <v>62700</v>
      </c>
      <c r="P26" s="63">
        <f t="shared" si="7"/>
        <v>54450</v>
      </c>
      <c r="Q26" s="63">
        <f t="shared" si="8"/>
        <v>4950</v>
      </c>
      <c r="R26" s="67">
        <f t="shared" si="9"/>
        <v>59400</v>
      </c>
      <c r="S26" s="65">
        <f t="shared" si="10"/>
        <v>48400</v>
      </c>
      <c r="T26" s="63">
        <f t="shared" si="11"/>
        <v>4400</v>
      </c>
      <c r="U26" s="66">
        <f t="shared" si="12"/>
        <v>52800</v>
      </c>
      <c r="V26" s="65">
        <f t="shared" si="13"/>
        <v>42350</v>
      </c>
      <c r="W26" s="63">
        <f t="shared" si="14"/>
        <v>3849.9999999999995</v>
      </c>
      <c r="X26" s="66">
        <f t="shared" si="15"/>
        <v>46200</v>
      </c>
      <c r="Y26" s="102">
        <f t="shared" si="16"/>
        <v>36300</v>
      </c>
      <c r="Z26" s="102">
        <f t="shared" si="17"/>
        <v>3300</v>
      </c>
      <c r="AA26" s="66">
        <f t="shared" si="18"/>
        <v>39600</v>
      </c>
    </row>
    <row r="27" spans="1:27" ht="13.5" customHeight="1">
      <c r="A27" s="118">
        <v>104</v>
      </c>
      <c r="B27" s="216">
        <v>41030</v>
      </c>
      <c r="C27" s="68">
        <v>622</v>
      </c>
      <c r="D27" s="310">
        <v>1</v>
      </c>
      <c r="E27" s="70">
        <f t="shared" si="0"/>
        <v>622</v>
      </c>
      <c r="F27" s="59">
        <v>0</v>
      </c>
      <c r="G27" s="70">
        <f t="shared" si="1"/>
        <v>0</v>
      </c>
      <c r="H27" s="68">
        <f t="shared" si="2"/>
        <v>622</v>
      </c>
      <c r="I27" s="107">
        <f t="shared" si="19"/>
        <v>89018</v>
      </c>
      <c r="J27" s="49">
        <f>IF((I27)+K27&gt;I149,I149-K27,(I27))</f>
        <v>60500</v>
      </c>
      <c r="K27" s="49">
        <f t="shared" si="3"/>
        <v>5500</v>
      </c>
      <c r="L27" s="145">
        <f t="shared" si="22"/>
        <v>66000</v>
      </c>
      <c r="M27" s="51">
        <f t="shared" si="20"/>
        <v>57475</v>
      </c>
      <c r="N27" s="49">
        <f t="shared" si="5"/>
        <v>5225</v>
      </c>
      <c r="O27" s="52">
        <f t="shared" si="21"/>
        <v>62700</v>
      </c>
      <c r="P27" s="73">
        <f t="shared" si="7"/>
        <v>54450</v>
      </c>
      <c r="Q27" s="49">
        <f t="shared" si="8"/>
        <v>4950</v>
      </c>
      <c r="R27" s="53">
        <f t="shared" si="9"/>
        <v>59400</v>
      </c>
      <c r="S27" s="51">
        <f t="shared" si="10"/>
        <v>48400</v>
      </c>
      <c r="T27" s="49">
        <f t="shared" si="11"/>
        <v>4400</v>
      </c>
      <c r="U27" s="52">
        <f t="shared" si="12"/>
        <v>52800</v>
      </c>
      <c r="V27" s="51">
        <f t="shared" si="13"/>
        <v>42350</v>
      </c>
      <c r="W27" s="49">
        <f t="shared" si="14"/>
        <v>3849.9999999999995</v>
      </c>
      <c r="X27" s="52">
        <f t="shared" si="15"/>
        <v>46200</v>
      </c>
      <c r="Y27" s="122">
        <f t="shared" si="16"/>
        <v>36300</v>
      </c>
      <c r="Z27" s="122">
        <f t="shared" si="17"/>
        <v>3300</v>
      </c>
      <c r="AA27" s="52">
        <f t="shared" si="18"/>
        <v>39600</v>
      </c>
    </row>
    <row r="28" spans="1:27" ht="13.5" customHeight="1">
      <c r="A28" s="118">
        <v>103</v>
      </c>
      <c r="B28" s="217">
        <v>41061</v>
      </c>
      <c r="C28" s="68">
        <v>622</v>
      </c>
      <c r="D28" s="310">
        <v>1</v>
      </c>
      <c r="E28" s="60">
        <f t="shared" si="0"/>
        <v>622</v>
      </c>
      <c r="F28" s="59">
        <v>0</v>
      </c>
      <c r="G28" s="60">
        <f t="shared" si="1"/>
        <v>0</v>
      </c>
      <c r="H28" s="57">
        <f t="shared" si="2"/>
        <v>622</v>
      </c>
      <c r="I28" s="106">
        <f t="shared" si="19"/>
        <v>88396</v>
      </c>
      <c r="J28" s="63">
        <f>IF((I28)+K28&gt;I149,I149-K28,(I28))</f>
        <v>60500</v>
      </c>
      <c r="K28" s="63">
        <f t="shared" si="3"/>
        <v>5500</v>
      </c>
      <c r="L28" s="146">
        <f t="shared" si="22"/>
        <v>66000</v>
      </c>
      <c r="M28" s="65">
        <f t="shared" si="20"/>
        <v>57475</v>
      </c>
      <c r="N28" s="63">
        <f t="shared" si="5"/>
        <v>5225</v>
      </c>
      <c r="O28" s="66">
        <f t="shared" si="21"/>
        <v>62700</v>
      </c>
      <c r="P28" s="63">
        <f t="shared" si="7"/>
        <v>54450</v>
      </c>
      <c r="Q28" s="63">
        <f t="shared" si="8"/>
        <v>4950</v>
      </c>
      <c r="R28" s="67">
        <f t="shared" si="9"/>
        <v>59400</v>
      </c>
      <c r="S28" s="65">
        <f t="shared" si="10"/>
        <v>48400</v>
      </c>
      <c r="T28" s="63">
        <f t="shared" si="11"/>
        <v>4400</v>
      </c>
      <c r="U28" s="66">
        <f t="shared" si="12"/>
        <v>52800</v>
      </c>
      <c r="V28" s="65">
        <f t="shared" si="13"/>
        <v>42350</v>
      </c>
      <c r="W28" s="63">
        <f t="shared" si="14"/>
        <v>3849.9999999999995</v>
      </c>
      <c r="X28" s="66">
        <f t="shared" si="15"/>
        <v>46200</v>
      </c>
      <c r="Y28" s="102">
        <f t="shared" si="16"/>
        <v>36300</v>
      </c>
      <c r="Z28" s="102">
        <f t="shared" si="17"/>
        <v>3300</v>
      </c>
      <c r="AA28" s="66">
        <f t="shared" si="18"/>
        <v>39600</v>
      </c>
    </row>
    <row r="29" spans="1:27" ht="13.5" customHeight="1">
      <c r="A29" s="118">
        <v>102</v>
      </c>
      <c r="B29" s="216">
        <v>41091</v>
      </c>
      <c r="C29" s="68">
        <v>622</v>
      </c>
      <c r="D29" s="310">
        <v>1</v>
      </c>
      <c r="E29" s="70">
        <f>C29*D29</f>
        <v>622</v>
      </c>
      <c r="F29" s="59">
        <v>0</v>
      </c>
      <c r="G29" s="70">
        <f t="shared" si="1"/>
        <v>0</v>
      </c>
      <c r="H29" s="68">
        <f t="shared" si="2"/>
        <v>622</v>
      </c>
      <c r="I29" s="107">
        <f t="shared" si="19"/>
        <v>87774</v>
      </c>
      <c r="J29" s="49">
        <f>IF((I29)+K29&gt;I149,I149-K29,(I29))</f>
        <v>60500</v>
      </c>
      <c r="K29" s="49">
        <f t="shared" si="3"/>
        <v>5500</v>
      </c>
      <c r="L29" s="145">
        <f t="shared" si="22"/>
        <v>66000</v>
      </c>
      <c r="M29" s="51">
        <f t="shared" si="20"/>
        <v>57475</v>
      </c>
      <c r="N29" s="49">
        <f t="shared" si="5"/>
        <v>5225</v>
      </c>
      <c r="O29" s="52">
        <f t="shared" si="21"/>
        <v>62700</v>
      </c>
      <c r="P29" s="73">
        <f t="shared" si="7"/>
        <v>54450</v>
      </c>
      <c r="Q29" s="49">
        <f t="shared" si="8"/>
        <v>4950</v>
      </c>
      <c r="R29" s="53">
        <f t="shared" si="9"/>
        <v>59400</v>
      </c>
      <c r="S29" s="51">
        <f t="shared" si="10"/>
        <v>48400</v>
      </c>
      <c r="T29" s="49">
        <f t="shared" si="11"/>
        <v>4400</v>
      </c>
      <c r="U29" s="52">
        <f t="shared" si="12"/>
        <v>52800</v>
      </c>
      <c r="V29" s="51">
        <f t="shared" si="13"/>
        <v>42350</v>
      </c>
      <c r="W29" s="49">
        <f t="shared" si="14"/>
        <v>3849.9999999999995</v>
      </c>
      <c r="X29" s="52">
        <f t="shared" si="15"/>
        <v>46200</v>
      </c>
      <c r="Y29" s="122">
        <f t="shared" si="16"/>
        <v>36300</v>
      </c>
      <c r="Z29" s="122">
        <f t="shared" si="17"/>
        <v>3300</v>
      </c>
      <c r="AA29" s="52">
        <f t="shared" si="18"/>
        <v>39600</v>
      </c>
    </row>
    <row r="30" spans="1:27" ht="13.5" customHeight="1">
      <c r="A30" s="118">
        <v>101</v>
      </c>
      <c r="B30" s="217">
        <v>41122</v>
      </c>
      <c r="C30" s="68">
        <v>622</v>
      </c>
      <c r="D30" s="310">
        <v>1</v>
      </c>
      <c r="E30" s="60">
        <f t="shared" si="0"/>
        <v>622</v>
      </c>
      <c r="F30" s="59">
        <v>0</v>
      </c>
      <c r="G30" s="60">
        <f t="shared" si="1"/>
        <v>0</v>
      </c>
      <c r="H30" s="57">
        <f t="shared" si="2"/>
        <v>622</v>
      </c>
      <c r="I30" s="106">
        <f t="shared" si="19"/>
        <v>87152</v>
      </c>
      <c r="J30" s="63">
        <f>IF((I30)+K30&gt;I149,I149-K30,(I30))</f>
        <v>60500</v>
      </c>
      <c r="K30" s="63">
        <f t="shared" si="3"/>
        <v>5500</v>
      </c>
      <c r="L30" s="146">
        <f t="shared" si="22"/>
        <v>66000</v>
      </c>
      <c r="M30" s="65">
        <f t="shared" si="20"/>
        <v>57475</v>
      </c>
      <c r="N30" s="63">
        <f t="shared" si="5"/>
        <v>5225</v>
      </c>
      <c r="O30" s="66">
        <f t="shared" si="21"/>
        <v>62700</v>
      </c>
      <c r="P30" s="63">
        <f t="shared" si="7"/>
        <v>54450</v>
      </c>
      <c r="Q30" s="63">
        <f t="shared" si="8"/>
        <v>4950</v>
      </c>
      <c r="R30" s="67">
        <f t="shared" si="9"/>
        <v>59400</v>
      </c>
      <c r="S30" s="65">
        <f t="shared" si="10"/>
        <v>48400</v>
      </c>
      <c r="T30" s="63">
        <f t="shared" si="11"/>
        <v>4400</v>
      </c>
      <c r="U30" s="66">
        <f t="shared" si="12"/>
        <v>52800</v>
      </c>
      <c r="V30" s="65">
        <f t="shared" si="13"/>
        <v>42350</v>
      </c>
      <c r="W30" s="63">
        <f t="shared" si="14"/>
        <v>3849.9999999999995</v>
      </c>
      <c r="X30" s="66">
        <f t="shared" si="15"/>
        <v>46200</v>
      </c>
      <c r="Y30" s="102">
        <f t="shared" si="16"/>
        <v>36300</v>
      </c>
      <c r="Z30" s="102">
        <f t="shared" si="17"/>
        <v>3300</v>
      </c>
      <c r="AA30" s="66">
        <f t="shared" si="18"/>
        <v>39600</v>
      </c>
    </row>
    <row r="31" spans="1:27" ht="13.5" customHeight="1">
      <c r="A31" s="118">
        <v>100</v>
      </c>
      <c r="B31" s="216">
        <v>41153</v>
      </c>
      <c r="C31" s="68">
        <v>622</v>
      </c>
      <c r="D31" s="310">
        <v>1</v>
      </c>
      <c r="E31" s="70">
        <f t="shared" si="0"/>
        <v>622</v>
      </c>
      <c r="F31" s="59">
        <v>0</v>
      </c>
      <c r="G31" s="70">
        <f t="shared" si="1"/>
        <v>0</v>
      </c>
      <c r="H31" s="68">
        <f t="shared" si="2"/>
        <v>622</v>
      </c>
      <c r="I31" s="107">
        <f t="shared" si="19"/>
        <v>86530</v>
      </c>
      <c r="J31" s="49">
        <f>IF((I31)+K31&gt;I149,I149-K31,(I31))</f>
        <v>60500</v>
      </c>
      <c r="K31" s="49">
        <f t="shared" si="3"/>
        <v>5500</v>
      </c>
      <c r="L31" s="145">
        <f t="shared" si="22"/>
        <v>66000</v>
      </c>
      <c r="M31" s="51">
        <f t="shared" si="20"/>
        <v>57475</v>
      </c>
      <c r="N31" s="49">
        <f t="shared" si="5"/>
        <v>5225</v>
      </c>
      <c r="O31" s="52">
        <f t="shared" si="21"/>
        <v>62700</v>
      </c>
      <c r="P31" s="73">
        <f t="shared" si="7"/>
        <v>54450</v>
      </c>
      <c r="Q31" s="49">
        <f t="shared" si="8"/>
        <v>4950</v>
      </c>
      <c r="R31" s="53">
        <f t="shared" si="9"/>
        <v>59400</v>
      </c>
      <c r="S31" s="51">
        <f t="shared" si="10"/>
        <v>48400</v>
      </c>
      <c r="T31" s="49">
        <f t="shared" si="11"/>
        <v>4400</v>
      </c>
      <c r="U31" s="52">
        <f t="shared" si="12"/>
        <v>52800</v>
      </c>
      <c r="V31" s="51">
        <f t="shared" si="13"/>
        <v>42350</v>
      </c>
      <c r="W31" s="49">
        <f t="shared" si="14"/>
        <v>3849.9999999999995</v>
      </c>
      <c r="X31" s="52">
        <f t="shared" si="15"/>
        <v>46200</v>
      </c>
      <c r="Y31" s="122">
        <f t="shared" si="16"/>
        <v>36300</v>
      </c>
      <c r="Z31" s="122">
        <f t="shared" si="17"/>
        <v>3300</v>
      </c>
      <c r="AA31" s="52">
        <f t="shared" si="18"/>
        <v>39600</v>
      </c>
    </row>
    <row r="32" spans="1:27" ht="13.5" customHeight="1">
      <c r="A32" s="118">
        <v>99</v>
      </c>
      <c r="B32" s="217">
        <v>41183</v>
      </c>
      <c r="C32" s="68">
        <v>622</v>
      </c>
      <c r="D32" s="310">
        <v>1</v>
      </c>
      <c r="E32" s="60">
        <f t="shared" si="0"/>
        <v>622</v>
      </c>
      <c r="F32" s="59">
        <v>0</v>
      </c>
      <c r="G32" s="60">
        <f t="shared" si="1"/>
        <v>0</v>
      </c>
      <c r="H32" s="57">
        <f t="shared" si="2"/>
        <v>622</v>
      </c>
      <c r="I32" s="106">
        <f t="shared" si="19"/>
        <v>85908</v>
      </c>
      <c r="J32" s="63">
        <f>IF((I32)+K32&gt;I149,I149-K32,(I32))</f>
        <v>60500</v>
      </c>
      <c r="K32" s="63">
        <f t="shared" si="3"/>
        <v>5500</v>
      </c>
      <c r="L32" s="146">
        <f t="shared" si="22"/>
        <v>66000</v>
      </c>
      <c r="M32" s="65">
        <f t="shared" si="20"/>
        <v>57475</v>
      </c>
      <c r="N32" s="63">
        <f t="shared" si="5"/>
        <v>5225</v>
      </c>
      <c r="O32" s="66">
        <f t="shared" si="21"/>
        <v>62700</v>
      </c>
      <c r="P32" s="63">
        <f t="shared" si="7"/>
        <v>54450</v>
      </c>
      <c r="Q32" s="63">
        <f t="shared" si="8"/>
        <v>4950</v>
      </c>
      <c r="R32" s="67">
        <f t="shared" si="9"/>
        <v>59400</v>
      </c>
      <c r="S32" s="65">
        <f t="shared" si="10"/>
        <v>48400</v>
      </c>
      <c r="T32" s="63">
        <f t="shared" si="11"/>
        <v>4400</v>
      </c>
      <c r="U32" s="66">
        <f t="shared" si="12"/>
        <v>52800</v>
      </c>
      <c r="V32" s="65">
        <f t="shared" si="13"/>
        <v>42350</v>
      </c>
      <c r="W32" s="63">
        <f t="shared" si="14"/>
        <v>3849.9999999999995</v>
      </c>
      <c r="X32" s="66">
        <f t="shared" si="15"/>
        <v>46200</v>
      </c>
      <c r="Y32" s="102">
        <f t="shared" si="16"/>
        <v>36300</v>
      </c>
      <c r="Z32" s="102">
        <f t="shared" si="17"/>
        <v>3300</v>
      </c>
      <c r="AA32" s="66">
        <f t="shared" si="18"/>
        <v>39600</v>
      </c>
    </row>
    <row r="33" spans="1:27" ht="13.5" customHeight="1">
      <c r="A33" s="118">
        <v>98</v>
      </c>
      <c r="B33" s="216">
        <v>41214</v>
      </c>
      <c r="C33" s="68">
        <v>622</v>
      </c>
      <c r="D33" s="310">
        <v>1</v>
      </c>
      <c r="E33" s="70">
        <f t="shared" si="0"/>
        <v>622</v>
      </c>
      <c r="F33" s="59">
        <v>0</v>
      </c>
      <c r="G33" s="70">
        <f t="shared" si="1"/>
        <v>0</v>
      </c>
      <c r="H33" s="68">
        <f t="shared" si="2"/>
        <v>622</v>
      </c>
      <c r="I33" s="107">
        <f t="shared" si="19"/>
        <v>85286</v>
      </c>
      <c r="J33" s="49">
        <f>IF((I33)+K33&gt;I149,I149-K33,(I33))</f>
        <v>60500</v>
      </c>
      <c r="K33" s="49">
        <f t="shared" si="3"/>
        <v>5500</v>
      </c>
      <c r="L33" s="145">
        <f t="shared" si="22"/>
        <v>66000</v>
      </c>
      <c r="M33" s="51">
        <f t="shared" si="20"/>
        <v>57475</v>
      </c>
      <c r="N33" s="49">
        <f t="shared" si="5"/>
        <v>5225</v>
      </c>
      <c r="O33" s="52">
        <f t="shared" si="21"/>
        <v>62700</v>
      </c>
      <c r="P33" s="73">
        <f t="shared" si="7"/>
        <v>54450</v>
      </c>
      <c r="Q33" s="49">
        <f t="shared" si="8"/>
        <v>4950</v>
      </c>
      <c r="R33" s="53">
        <f t="shared" si="9"/>
        <v>59400</v>
      </c>
      <c r="S33" s="51">
        <f t="shared" si="10"/>
        <v>48400</v>
      </c>
      <c r="T33" s="49">
        <f t="shared" si="11"/>
        <v>4400</v>
      </c>
      <c r="U33" s="52">
        <f t="shared" si="12"/>
        <v>52800</v>
      </c>
      <c r="V33" s="51">
        <f t="shared" si="13"/>
        <v>42350</v>
      </c>
      <c r="W33" s="49">
        <f t="shared" si="14"/>
        <v>3849.9999999999995</v>
      </c>
      <c r="X33" s="52">
        <f t="shared" si="15"/>
        <v>46200</v>
      </c>
      <c r="Y33" s="122">
        <f t="shared" si="16"/>
        <v>36300</v>
      </c>
      <c r="Z33" s="122">
        <f t="shared" si="17"/>
        <v>3300</v>
      </c>
      <c r="AA33" s="52">
        <f t="shared" si="18"/>
        <v>39600</v>
      </c>
    </row>
    <row r="34" spans="1:27" ht="13.5" customHeight="1">
      <c r="A34" s="118">
        <v>97</v>
      </c>
      <c r="B34" s="217">
        <v>41244</v>
      </c>
      <c r="C34" s="68">
        <v>622</v>
      </c>
      <c r="D34" s="310">
        <v>1</v>
      </c>
      <c r="E34" s="60">
        <f t="shared" si="0"/>
        <v>622</v>
      </c>
      <c r="F34" s="59">
        <v>0</v>
      </c>
      <c r="G34" s="60">
        <f t="shared" si="1"/>
        <v>0</v>
      </c>
      <c r="H34" s="57">
        <f t="shared" si="2"/>
        <v>622</v>
      </c>
      <c r="I34" s="106">
        <f t="shared" si="19"/>
        <v>84664</v>
      </c>
      <c r="J34" s="63">
        <f>IF((I34)+K34&gt;I149,I149-K34,(I34))</f>
        <v>60500</v>
      </c>
      <c r="K34" s="63">
        <f t="shared" si="3"/>
        <v>5500</v>
      </c>
      <c r="L34" s="146">
        <f t="shared" si="22"/>
        <v>66000</v>
      </c>
      <c r="M34" s="65">
        <f t="shared" si="20"/>
        <v>57475</v>
      </c>
      <c r="N34" s="63">
        <f t="shared" si="5"/>
        <v>5225</v>
      </c>
      <c r="O34" s="66">
        <f t="shared" si="21"/>
        <v>62700</v>
      </c>
      <c r="P34" s="63">
        <f t="shared" si="7"/>
        <v>54450</v>
      </c>
      <c r="Q34" s="63">
        <f t="shared" si="8"/>
        <v>4950</v>
      </c>
      <c r="R34" s="67">
        <f t="shared" si="9"/>
        <v>59400</v>
      </c>
      <c r="S34" s="65">
        <f t="shared" si="10"/>
        <v>48400</v>
      </c>
      <c r="T34" s="63">
        <f t="shared" si="11"/>
        <v>4400</v>
      </c>
      <c r="U34" s="66">
        <f t="shared" si="12"/>
        <v>52800</v>
      </c>
      <c r="V34" s="65">
        <f t="shared" si="13"/>
        <v>42350</v>
      </c>
      <c r="W34" s="63">
        <f t="shared" si="14"/>
        <v>3849.9999999999995</v>
      </c>
      <c r="X34" s="66">
        <f t="shared" si="15"/>
        <v>46200</v>
      </c>
      <c r="Y34" s="102">
        <f t="shared" si="16"/>
        <v>36300</v>
      </c>
      <c r="Z34" s="102">
        <f t="shared" si="17"/>
        <v>3300</v>
      </c>
      <c r="AA34" s="66">
        <f t="shared" si="18"/>
        <v>39600</v>
      </c>
    </row>
    <row r="35" spans="1:27" ht="13.5" customHeight="1">
      <c r="A35" s="118">
        <v>96</v>
      </c>
      <c r="B35" s="216">
        <v>41275</v>
      </c>
      <c r="C35" s="68">
        <v>678</v>
      </c>
      <c r="D35" s="310">
        <v>1</v>
      </c>
      <c r="E35" s="70">
        <f t="shared" si="0"/>
        <v>678</v>
      </c>
      <c r="F35" s="59">
        <v>0</v>
      </c>
      <c r="G35" s="70">
        <f t="shared" si="1"/>
        <v>0</v>
      </c>
      <c r="H35" s="68">
        <f t="shared" si="2"/>
        <v>678</v>
      </c>
      <c r="I35" s="107">
        <f t="shared" si="19"/>
        <v>84042</v>
      </c>
      <c r="J35" s="49">
        <f>IF((I35)+K35&gt;I149,I149-K35,(I35))</f>
        <v>60500</v>
      </c>
      <c r="K35" s="49">
        <f t="shared" si="3"/>
        <v>5500</v>
      </c>
      <c r="L35" s="145">
        <f t="shared" si="22"/>
        <v>66000</v>
      </c>
      <c r="M35" s="51">
        <f t="shared" si="20"/>
        <v>57475</v>
      </c>
      <c r="N35" s="49">
        <f t="shared" si="5"/>
        <v>5225</v>
      </c>
      <c r="O35" s="52">
        <f t="shared" si="21"/>
        <v>62700</v>
      </c>
      <c r="P35" s="73">
        <f t="shared" si="7"/>
        <v>54450</v>
      </c>
      <c r="Q35" s="49">
        <f t="shared" si="8"/>
        <v>4950</v>
      </c>
      <c r="R35" s="53">
        <f t="shared" si="9"/>
        <v>59400</v>
      </c>
      <c r="S35" s="51">
        <f t="shared" si="10"/>
        <v>48400</v>
      </c>
      <c r="T35" s="49">
        <f t="shared" si="11"/>
        <v>4400</v>
      </c>
      <c r="U35" s="52">
        <f t="shared" si="12"/>
        <v>52800</v>
      </c>
      <c r="V35" s="51">
        <f t="shared" si="13"/>
        <v>42350</v>
      </c>
      <c r="W35" s="49">
        <f t="shared" si="14"/>
        <v>3849.9999999999995</v>
      </c>
      <c r="X35" s="52">
        <f t="shared" si="15"/>
        <v>46200</v>
      </c>
      <c r="Y35" s="122">
        <f t="shared" si="16"/>
        <v>36300</v>
      </c>
      <c r="Z35" s="122">
        <f t="shared" si="17"/>
        <v>3300</v>
      </c>
      <c r="AA35" s="52">
        <f t="shared" si="18"/>
        <v>39600</v>
      </c>
    </row>
    <row r="36" spans="1:27" ht="13.5" customHeight="1">
      <c r="A36" s="118">
        <v>95</v>
      </c>
      <c r="B36" s="217">
        <v>41306</v>
      </c>
      <c r="C36" s="68">
        <v>678</v>
      </c>
      <c r="D36" s="310">
        <v>1</v>
      </c>
      <c r="E36" s="60">
        <f t="shared" si="0"/>
        <v>678</v>
      </c>
      <c r="F36" s="59">
        <v>0</v>
      </c>
      <c r="G36" s="60">
        <f t="shared" si="1"/>
        <v>0</v>
      </c>
      <c r="H36" s="57">
        <f t="shared" si="2"/>
        <v>678</v>
      </c>
      <c r="I36" s="106">
        <f t="shared" si="19"/>
        <v>83364</v>
      </c>
      <c r="J36" s="63">
        <f>IF((I36)+K36&gt;I149,I149-K36,(I36))</f>
        <v>60500</v>
      </c>
      <c r="K36" s="63">
        <f t="shared" si="3"/>
        <v>5500</v>
      </c>
      <c r="L36" s="146">
        <f t="shared" si="22"/>
        <v>66000</v>
      </c>
      <c r="M36" s="65">
        <f t="shared" si="20"/>
        <v>57475</v>
      </c>
      <c r="N36" s="63">
        <f t="shared" si="5"/>
        <v>5225</v>
      </c>
      <c r="O36" s="66">
        <f t="shared" si="21"/>
        <v>62700</v>
      </c>
      <c r="P36" s="63">
        <f t="shared" si="7"/>
        <v>54450</v>
      </c>
      <c r="Q36" s="63">
        <f t="shared" si="8"/>
        <v>4950</v>
      </c>
      <c r="R36" s="67">
        <f t="shared" si="9"/>
        <v>59400</v>
      </c>
      <c r="S36" s="65">
        <f t="shared" si="10"/>
        <v>48400</v>
      </c>
      <c r="T36" s="63">
        <f t="shared" si="11"/>
        <v>4400</v>
      </c>
      <c r="U36" s="66">
        <f t="shared" si="12"/>
        <v>52800</v>
      </c>
      <c r="V36" s="65">
        <f t="shared" si="13"/>
        <v>42350</v>
      </c>
      <c r="W36" s="63">
        <f t="shared" si="14"/>
        <v>3849.9999999999995</v>
      </c>
      <c r="X36" s="66">
        <f t="shared" si="15"/>
        <v>46200</v>
      </c>
      <c r="Y36" s="102">
        <f t="shared" si="16"/>
        <v>36300</v>
      </c>
      <c r="Z36" s="102">
        <f t="shared" si="17"/>
        <v>3300</v>
      </c>
      <c r="AA36" s="66">
        <f t="shared" si="18"/>
        <v>39600</v>
      </c>
    </row>
    <row r="37" spans="1:27" ht="13.5" customHeight="1">
      <c r="A37" s="118">
        <v>94</v>
      </c>
      <c r="B37" s="216">
        <v>41334</v>
      </c>
      <c r="C37" s="68">
        <v>678</v>
      </c>
      <c r="D37" s="310">
        <v>1</v>
      </c>
      <c r="E37" s="70">
        <f t="shared" si="0"/>
        <v>678</v>
      </c>
      <c r="F37" s="59">
        <v>0</v>
      </c>
      <c r="G37" s="70">
        <f t="shared" si="1"/>
        <v>0</v>
      </c>
      <c r="H37" s="68">
        <f t="shared" si="2"/>
        <v>678</v>
      </c>
      <c r="I37" s="107">
        <f t="shared" si="19"/>
        <v>82686</v>
      </c>
      <c r="J37" s="49">
        <f>IF((I37)+K37&gt;I149,I149-K37,(I37))</f>
        <v>60500</v>
      </c>
      <c r="K37" s="73">
        <f t="shared" si="3"/>
        <v>5500</v>
      </c>
      <c r="L37" s="147">
        <f t="shared" si="22"/>
        <v>66000</v>
      </c>
      <c r="M37" s="51">
        <f t="shared" si="20"/>
        <v>57475</v>
      </c>
      <c r="N37" s="49">
        <f t="shared" si="5"/>
        <v>5225</v>
      </c>
      <c r="O37" s="52">
        <f t="shared" si="21"/>
        <v>62700</v>
      </c>
      <c r="P37" s="73">
        <f t="shared" si="7"/>
        <v>54450</v>
      </c>
      <c r="Q37" s="49">
        <f t="shared" si="8"/>
        <v>4950</v>
      </c>
      <c r="R37" s="53">
        <f t="shared" si="9"/>
        <v>59400</v>
      </c>
      <c r="S37" s="51">
        <f t="shared" si="10"/>
        <v>48400</v>
      </c>
      <c r="T37" s="49">
        <f t="shared" si="11"/>
        <v>4400</v>
      </c>
      <c r="U37" s="52">
        <f t="shared" si="12"/>
        <v>52800</v>
      </c>
      <c r="V37" s="51">
        <f t="shared" si="13"/>
        <v>42350</v>
      </c>
      <c r="W37" s="49">
        <f t="shared" si="14"/>
        <v>3849.9999999999995</v>
      </c>
      <c r="X37" s="52">
        <f t="shared" si="15"/>
        <v>46200</v>
      </c>
      <c r="Y37" s="122">
        <f t="shared" si="16"/>
        <v>36300</v>
      </c>
      <c r="Z37" s="122">
        <f t="shared" si="17"/>
        <v>3300</v>
      </c>
      <c r="AA37" s="52">
        <f t="shared" si="18"/>
        <v>39600</v>
      </c>
    </row>
    <row r="38" spans="1:27" ht="13.5" customHeight="1">
      <c r="A38" s="118">
        <v>93</v>
      </c>
      <c r="B38" s="216">
        <v>41365</v>
      </c>
      <c r="C38" s="68">
        <v>678</v>
      </c>
      <c r="D38" s="310">
        <v>1</v>
      </c>
      <c r="E38" s="60">
        <f t="shared" si="0"/>
        <v>678</v>
      </c>
      <c r="F38" s="59">
        <v>0</v>
      </c>
      <c r="G38" s="60">
        <f t="shared" si="1"/>
        <v>0</v>
      </c>
      <c r="H38" s="57">
        <f t="shared" si="2"/>
        <v>678</v>
      </c>
      <c r="I38" s="106">
        <f t="shared" si="19"/>
        <v>82008</v>
      </c>
      <c r="J38" s="63">
        <f>IF((I38)+K38&gt;I149,I149-K38,(I38))</f>
        <v>60500</v>
      </c>
      <c r="K38" s="63">
        <f t="shared" si="3"/>
        <v>5500</v>
      </c>
      <c r="L38" s="148">
        <f t="shared" ref="L38:L69" si="23">J38+K38</f>
        <v>66000</v>
      </c>
      <c r="M38" s="65">
        <f t="shared" si="20"/>
        <v>57475</v>
      </c>
      <c r="N38" s="63">
        <f t="shared" si="5"/>
        <v>5225</v>
      </c>
      <c r="O38" s="66">
        <f t="shared" si="21"/>
        <v>62700</v>
      </c>
      <c r="P38" s="63">
        <f t="shared" si="7"/>
        <v>54450</v>
      </c>
      <c r="Q38" s="63">
        <f t="shared" si="8"/>
        <v>4950</v>
      </c>
      <c r="R38" s="67">
        <f t="shared" si="9"/>
        <v>59400</v>
      </c>
      <c r="S38" s="65">
        <f t="shared" si="10"/>
        <v>48400</v>
      </c>
      <c r="T38" s="63">
        <f t="shared" si="11"/>
        <v>4400</v>
      </c>
      <c r="U38" s="66">
        <f t="shared" si="12"/>
        <v>52800</v>
      </c>
      <c r="V38" s="65">
        <f t="shared" si="13"/>
        <v>42350</v>
      </c>
      <c r="W38" s="63">
        <f t="shared" si="14"/>
        <v>3849.9999999999995</v>
      </c>
      <c r="X38" s="66">
        <f t="shared" si="15"/>
        <v>46200</v>
      </c>
      <c r="Y38" s="102">
        <f t="shared" si="16"/>
        <v>36300</v>
      </c>
      <c r="Z38" s="102">
        <f t="shared" si="17"/>
        <v>3300</v>
      </c>
      <c r="AA38" s="66">
        <f t="shared" si="18"/>
        <v>39600</v>
      </c>
    </row>
    <row r="39" spans="1:27" ht="13.5" customHeight="1">
      <c r="A39" s="118">
        <v>92</v>
      </c>
      <c r="B39" s="217">
        <v>41395</v>
      </c>
      <c r="C39" s="68">
        <v>678</v>
      </c>
      <c r="D39" s="310">
        <v>1</v>
      </c>
      <c r="E39" s="70">
        <f t="shared" si="0"/>
        <v>678</v>
      </c>
      <c r="F39" s="59">
        <v>0</v>
      </c>
      <c r="G39" s="70">
        <f t="shared" si="1"/>
        <v>0</v>
      </c>
      <c r="H39" s="68">
        <f t="shared" si="2"/>
        <v>678</v>
      </c>
      <c r="I39" s="107">
        <f t="shared" si="19"/>
        <v>81330</v>
      </c>
      <c r="J39" s="49">
        <f>IF((I39)+K39&gt;I149,I149-K39,(I39))</f>
        <v>60500</v>
      </c>
      <c r="K39" s="49">
        <f t="shared" si="3"/>
        <v>5500</v>
      </c>
      <c r="L39" s="145">
        <f t="shared" si="23"/>
        <v>66000</v>
      </c>
      <c r="M39" s="51">
        <f t="shared" si="20"/>
        <v>57475</v>
      </c>
      <c r="N39" s="49">
        <f t="shared" si="5"/>
        <v>5225</v>
      </c>
      <c r="O39" s="52">
        <f t="shared" si="21"/>
        <v>62700</v>
      </c>
      <c r="P39" s="73">
        <f t="shared" si="7"/>
        <v>54450</v>
      </c>
      <c r="Q39" s="49">
        <f t="shared" si="8"/>
        <v>4950</v>
      </c>
      <c r="R39" s="53">
        <f t="shared" si="9"/>
        <v>59400</v>
      </c>
      <c r="S39" s="51">
        <f t="shared" si="10"/>
        <v>48400</v>
      </c>
      <c r="T39" s="49">
        <f t="shared" si="11"/>
        <v>4400</v>
      </c>
      <c r="U39" s="52">
        <f t="shared" si="12"/>
        <v>52800</v>
      </c>
      <c r="V39" s="51">
        <f t="shared" si="13"/>
        <v>42350</v>
      </c>
      <c r="W39" s="49">
        <f t="shared" si="14"/>
        <v>3849.9999999999995</v>
      </c>
      <c r="X39" s="52">
        <f t="shared" si="15"/>
        <v>46200</v>
      </c>
      <c r="Y39" s="122">
        <f t="shared" si="16"/>
        <v>36300</v>
      </c>
      <c r="Z39" s="122">
        <f t="shared" si="17"/>
        <v>3300</v>
      </c>
      <c r="AA39" s="52">
        <f t="shared" si="18"/>
        <v>39600</v>
      </c>
    </row>
    <row r="40" spans="1:27" ht="13.5" customHeight="1">
      <c r="A40" s="118">
        <v>91</v>
      </c>
      <c r="B40" s="216">
        <v>41426</v>
      </c>
      <c r="C40" s="68">
        <v>678</v>
      </c>
      <c r="D40" s="310">
        <v>1</v>
      </c>
      <c r="E40" s="60">
        <f t="shared" si="0"/>
        <v>678</v>
      </c>
      <c r="F40" s="59">
        <v>0</v>
      </c>
      <c r="G40" s="60">
        <f t="shared" si="1"/>
        <v>0</v>
      </c>
      <c r="H40" s="57">
        <f t="shared" si="2"/>
        <v>678</v>
      </c>
      <c r="I40" s="106">
        <f t="shared" si="19"/>
        <v>80652</v>
      </c>
      <c r="J40" s="63">
        <f>IF((I40)+K40&gt;I149,I149-K40,(I40))</f>
        <v>60500</v>
      </c>
      <c r="K40" s="63">
        <f t="shared" si="3"/>
        <v>5500</v>
      </c>
      <c r="L40" s="148">
        <f t="shared" si="23"/>
        <v>66000</v>
      </c>
      <c r="M40" s="65">
        <f t="shared" si="20"/>
        <v>57475</v>
      </c>
      <c r="N40" s="63">
        <f t="shared" si="5"/>
        <v>5225</v>
      </c>
      <c r="O40" s="66">
        <f t="shared" si="21"/>
        <v>62700</v>
      </c>
      <c r="P40" s="63">
        <f t="shared" si="7"/>
        <v>54450</v>
      </c>
      <c r="Q40" s="63">
        <f t="shared" si="8"/>
        <v>4950</v>
      </c>
      <c r="R40" s="67">
        <f t="shared" si="9"/>
        <v>59400</v>
      </c>
      <c r="S40" s="65">
        <f t="shared" si="10"/>
        <v>48400</v>
      </c>
      <c r="T40" s="63">
        <f t="shared" si="11"/>
        <v>4400</v>
      </c>
      <c r="U40" s="66">
        <f t="shared" si="12"/>
        <v>52800</v>
      </c>
      <c r="V40" s="65">
        <f t="shared" si="13"/>
        <v>42350</v>
      </c>
      <c r="W40" s="63">
        <f t="shared" si="14"/>
        <v>3849.9999999999995</v>
      </c>
      <c r="X40" s="66">
        <f t="shared" si="15"/>
        <v>46200</v>
      </c>
      <c r="Y40" s="102">
        <f t="shared" si="16"/>
        <v>36300</v>
      </c>
      <c r="Z40" s="102">
        <f t="shared" si="17"/>
        <v>3300</v>
      </c>
      <c r="AA40" s="66">
        <f t="shared" si="18"/>
        <v>39600</v>
      </c>
    </row>
    <row r="41" spans="1:27" ht="13.5" customHeight="1">
      <c r="A41" s="118">
        <v>90</v>
      </c>
      <c r="B41" s="217">
        <v>41456</v>
      </c>
      <c r="C41" s="68">
        <v>678</v>
      </c>
      <c r="D41" s="310">
        <v>1</v>
      </c>
      <c r="E41" s="70">
        <f t="shared" si="0"/>
        <v>678</v>
      </c>
      <c r="F41" s="59">
        <v>0</v>
      </c>
      <c r="G41" s="70">
        <f t="shared" si="1"/>
        <v>0</v>
      </c>
      <c r="H41" s="68">
        <f t="shared" si="2"/>
        <v>678</v>
      </c>
      <c r="I41" s="107">
        <f t="shared" si="19"/>
        <v>79974</v>
      </c>
      <c r="J41" s="49">
        <f>IF((I41)+K41&gt;I149,I149-K41,(I41))</f>
        <v>60500</v>
      </c>
      <c r="K41" s="49">
        <f t="shared" si="3"/>
        <v>5500</v>
      </c>
      <c r="L41" s="145">
        <f t="shared" si="23"/>
        <v>66000</v>
      </c>
      <c r="M41" s="51">
        <f t="shared" si="20"/>
        <v>57475</v>
      </c>
      <c r="N41" s="49">
        <f t="shared" si="5"/>
        <v>5225</v>
      </c>
      <c r="O41" s="52">
        <f t="shared" si="21"/>
        <v>62700</v>
      </c>
      <c r="P41" s="73">
        <f t="shared" si="7"/>
        <v>54450</v>
      </c>
      <c r="Q41" s="49">
        <f t="shared" si="8"/>
        <v>4950</v>
      </c>
      <c r="R41" s="53">
        <f t="shared" si="9"/>
        <v>59400</v>
      </c>
      <c r="S41" s="51">
        <f t="shared" si="10"/>
        <v>48400</v>
      </c>
      <c r="T41" s="49">
        <f t="shared" si="11"/>
        <v>4400</v>
      </c>
      <c r="U41" s="52">
        <f t="shared" si="12"/>
        <v>52800</v>
      </c>
      <c r="V41" s="51">
        <f t="shared" si="13"/>
        <v>42350</v>
      </c>
      <c r="W41" s="49">
        <f t="shared" si="14"/>
        <v>3849.9999999999995</v>
      </c>
      <c r="X41" s="52">
        <f t="shared" si="15"/>
        <v>46200</v>
      </c>
      <c r="Y41" s="122">
        <f t="shared" si="16"/>
        <v>36300</v>
      </c>
      <c r="Z41" s="122">
        <f t="shared" si="17"/>
        <v>3300</v>
      </c>
      <c r="AA41" s="52">
        <f t="shared" si="18"/>
        <v>39600</v>
      </c>
    </row>
    <row r="42" spans="1:27" ht="13.5" customHeight="1">
      <c r="A42" s="118">
        <v>89</v>
      </c>
      <c r="B42" s="216">
        <v>41487</v>
      </c>
      <c r="C42" s="68">
        <v>678</v>
      </c>
      <c r="D42" s="310">
        <v>1</v>
      </c>
      <c r="E42" s="60">
        <f t="shared" si="0"/>
        <v>678</v>
      </c>
      <c r="F42" s="59">
        <v>0</v>
      </c>
      <c r="G42" s="60">
        <f t="shared" si="1"/>
        <v>0</v>
      </c>
      <c r="H42" s="57">
        <f t="shared" si="2"/>
        <v>678</v>
      </c>
      <c r="I42" s="106">
        <f t="shared" si="19"/>
        <v>79296</v>
      </c>
      <c r="J42" s="63">
        <f>IF((I42)+K42&gt;I149,I149-K42,(I42))</f>
        <v>60500</v>
      </c>
      <c r="K42" s="63">
        <f t="shared" si="3"/>
        <v>5500</v>
      </c>
      <c r="L42" s="148">
        <f t="shared" si="23"/>
        <v>66000</v>
      </c>
      <c r="M42" s="65">
        <f t="shared" si="20"/>
        <v>57475</v>
      </c>
      <c r="N42" s="63">
        <f t="shared" si="5"/>
        <v>5225</v>
      </c>
      <c r="O42" s="66">
        <f t="shared" si="21"/>
        <v>62700</v>
      </c>
      <c r="P42" s="63">
        <f t="shared" si="7"/>
        <v>54450</v>
      </c>
      <c r="Q42" s="63">
        <f t="shared" si="8"/>
        <v>4950</v>
      </c>
      <c r="R42" s="67">
        <f t="shared" si="9"/>
        <v>59400</v>
      </c>
      <c r="S42" s="65">
        <f t="shared" si="10"/>
        <v>48400</v>
      </c>
      <c r="T42" s="63">
        <f t="shared" si="11"/>
        <v>4400</v>
      </c>
      <c r="U42" s="66">
        <f t="shared" si="12"/>
        <v>52800</v>
      </c>
      <c r="V42" s="65">
        <f t="shared" si="13"/>
        <v>42350</v>
      </c>
      <c r="W42" s="63">
        <f t="shared" si="14"/>
        <v>3849.9999999999995</v>
      </c>
      <c r="X42" s="66">
        <f t="shared" si="15"/>
        <v>46200</v>
      </c>
      <c r="Y42" s="102">
        <f t="shared" si="16"/>
        <v>36300</v>
      </c>
      <c r="Z42" s="102">
        <f t="shared" si="17"/>
        <v>3300</v>
      </c>
      <c r="AA42" s="66">
        <f t="shared" si="18"/>
        <v>39600</v>
      </c>
    </row>
    <row r="43" spans="1:27" ht="13.5" customHeight="1">
      <c r="A43" s="118">
        <v>88</v>
      </c>
      <c r="B43" s="217">
        <v>41518</v>
      </c>
      <c r="C43" s="68">
        <v>678</v>
      </c>
      <c r="D43" s="310">
        <v>1</v>
      </c>
      <c r="E43" s="70">
        <f t="shared" si="0"/>
        <v>678</v>
      </c>
      <c r="F43" s="59">
        <v>0</v>
      </c>
      <c r="G43" s="70">
        <f t="shared" si="1"/>
        <v>0</v>
      </c>
      <c r="H43" s="68">
        <f t="shared" si="2"/>
        <v>678</v>
      </c>
      <c r="I43" s="107">
        <f t="shared" si="19"/>
        <v>78618</v>
      </c>
      <c r="J43" s="49">
        <f>IF((I43)+K43&gt;I149,I149-K43,(I43))</f>
        <v>60500</v>
      </c>
      <c r="K43" s="49">
        <f t="shared" ref="K43:K74" si="24">I$148</f>
        <v>5500</v>
      </c>
      <c r="L43" s="145">
        <f t="shared" si="23"/>
        <v>66000</v>
      </c>
      <c r="M43" s="51">
        <f t="shared" si="20"/>
        <v>57475</v>
      </c>
      <c r="N43" s="49">
        <f t="shared" ref="N43:N74" si="25">K43*M$9</f>
        <v>5225</v>
      </c>
      <c r="O43" s="52">
        <f t="shared" si="21"/>
        <v>62700</v>
      </c>
      <c r="P43" s="73">
        <f t="shared" ref="P43:P74" si="26">J43*$P$9</f>
        <v>54450</v>
      </c>
      <c r="Q43" s="49">
        <f t="shared" ref="Q43:Q74" si="27">K43*P$9</f>
        <v>4950</v>
      </c>
      <c r="R43" s="53">
        <f t="shared" ref="R43:R74" si="28">P43+Q43</f>
        <v>59400</v>
      </c>
      <c r="S43" s="51">
        <f t="shared" ref="S43:S74" si="29">J43*S$9</f>
        <v>48400</v>
      </c>
      <c r="T43" s="49">
        <f t="shared" ref="T43:T74" si="30">K43*S$9</f>
        <v>4400</v>
      </c>
      <c r="U43" s="52">
        <f t="shared" si="12"/>
        <v>52800</v>
      </c>
      <c r="V43" s="51">
        <f t="shared" ref="V43:V74" si="31">J43*V$9</f>
        <v>42350</v>
      </c>
      <c r="W43" s="49">
        <f t="shared" ref="W43:W74" si="32">K43*V$9</f>
        <v>3849.9999999999995</v>
      </c>
      <c r="X43" s="52">
        <f t="shared" si="15"/>
        <v>46200</v>
      </c>
      <c r="Y43" s="122">
        <f t="shared" ref="Y43:Y74" si="33">J43*Y$9</f>
        <v>36300</v>
      </c>
      <c r="Z43" s="122">
        <f t="shared" ref="Z43:Z74" si="34">K43*Y$9</f>
        <v>3300</v>
      </c>
      <c r="AA43" s="52">
        <f t="shared" si="18"/>
        <v>39600</v>
      </c>
    </row>
    <row r="44" spans="1:27" ht="13.5" customHeight="1">
      <c r="A44" s="118">
        <v>87</v>
      </c>
      <c r="B44" s="216">
        <v>41548</v>
      </c>
      <c r="C44" s="68">
        <v>678</v>
      </c>
      <c r="D44" s="310">
        <v>1</v>
      </c>
      <c r="E44" s="60">
        <f t="shared" si="0"/>
        <v>678</v>
      </c>
      <c r="F44" s="59">
        <v>0</v>
      </c>
      <c r="G44" s="60">
        <f t="shared" si="1"/>
        <v>0</v>
      </c>
      <c r="H44" s="57">
        <f t="shared" si="2"/>
        <v>678</v>
      </c>
      <c r="I44" s="106">
        <f t="shared" ref="I44:I75" si="35">I43-H43</f>
        <v>77940</v>
      </c>
      <c r="J44" s="63">
        <f>IF((I44)+K44&gt;I149,I149-K44,(I44))</f>
        <v>60500</v>
      </c>
      <c r="K44" s="63">
        <f t="shared" si="24"/>
        <v>5500</v>
      </c>
      <c r="L44" s="148">
        <f t="shared" si="23"/>
        <v>66000</v>
      </c>
      <c r="M44" s="65">
        <f t="shared" ref="M44:M75" si="36">J44*M$9</f>
        <v>57475</v>
      </c>
      <c r="N44" s="63">
        <f t="shared" si="25"/>
        <v>5225</v>
      </c>
      <c r="O44" s="66">
        <f t="shared" si="21"/>
        <v>62700</v>
      </c>
      <c r="P44" s="63">
        <f t="shared" si="26"/>
        <v>54450</v>
      </c>
      <c r="Q44" s="63">
        <f t="shared" si="27"/>
        <v>4950</v>
      </c>
      <c r="R44" s="67">
        <f t="shared" si="28"/>
        <v>59400</v>
      </c>
      <c r="S44" s="65">
        <f t="shared" si="29"/>
        <v>48400</v>
      </c>
      <c r="T44" s="63">
        <f t="shared" si="30"/>
        <v>4400</v>
      </c>
      <c r="U44" s="66">
        <f t="shared" si="12"/>
        <v>52800</v>
      </c>
      <c r="V44" s="65">
        <f t="shared" si="31"/>
        <v>42350</v>
      </c>
      <c r="W44" s="63">
        <f t="shared" si="32"/>
        <v>3849.9999999999995</v>
      </c>
      <c r="X44" s="66">
        <f t="shared" si="15"/>
        <v>46200</v>
      </c>
      <c r="Y44" s="102">
        <f t="shared" si="33"/>
        <v>36300</v>
      </c>
      <c r="Z44" s="102">
        <f t="shared" si="34"/>
        <v>3300</v>
      </c>
      <c r="AA44" s="66">
        <f t="shared" si="18"/>
        <v>39600</v>
      </c>
    </row>
    <row r="45" spans="1:27" ht="13.5" customHeight="1">
      <c r="A45" s="118">
        <v>86</v>
      </c>
      <c r="B45" s="217">
        <v>41579</v>
      </c>
      <c r="C45" s="68">
        <v>678</v>
      </c>
      <c r="D45" s="310">
        <v>1</v>
      </c>
      <c r="E45" s="70">
        <f t="shared" si="0"/>
        <v>678</v>
      </c>
      <c r="F45" s="59">
        <v>0</v>
      </c>
      <c r="G45" s="70">
        <f t="shared" si="1"/>
        <v>0</v>
      </c>
      <c r="H45" s="68">
        <f t="shared" si="2"/>
        <v>678</v>
      </c>
      <c r="I45" s="107">
        <f t="shared" si="35"/>
        <v>77262</v>
      </c>
      <c r="J45" s="49">
        <f>IF((I45)+K45&gt;I149,I149-K45,(I45))</f>
        <v>60500</v>
      </c>
      <c r="K45" s="49">
        <f t="shared" si="24"/>
        <v>5500</v>
      </c>
      <c r="L45" s="145">
        <f t="shared" si="23"/>
        <v>66000</v>
      </c>
      <c r="M45" s="51">
        <f t="shared" si="36"/>
        <v>57475</v>
      </c>
      <c r="N45" s="49">
        <f t="shared" si="25"/>
        <v>5225</v>
      </c>
      <c r="O45" s="52">
        <f t="shared" si="21"/>
        <v>62700</v>
      </c>
      <c r="P45" s="73">
        <f t="shared" si="26"/>
        <v>54450</v>
      </c>
      <c r="Q45" s="49">
        <f t="shared" si="27"/>
        <v>4950</v>
      </c>
      <c r="R45" s="53">
        <f t="shared" si="28"/>
        <v>59400</v>
      </c>
      <c r="S45" s="51">
        <f t="shared" si="29"/>
        <v>48400</v>
      </c>
      <c r="T45" s="49">
        <f t="shared" si="30"/>
        <v>4400</v>
      </c>
      <c r="U45" s="52">
        <f t="shared" si="12"/>
        <v>52800</v>
      </c>
      <c r="V45" s="51">
        <f t="shared" si="31"/>
        <v>42350</v>
      </c>
      <c r="W45" s="49">
        <f t="shared" si="32"/>
        <v>3849.9999999999995</v>
      </c>
      <c r="X45" s="52">
        <f t="shared" si="15"/>
        <v>46200</v>
      </c>
      <c r="Y45" s="122">
        <f t="shared" si="33"/>
        <v>36300</v>
      </c>
      <c r="Z45" s="122">
        <f t="shared" si="34"/>
        <v>3300</v>
      </c>
      <c r="AA45" s="52">
        <f t="shared" si="18"/>
        <v>39600</v>
      </c>
    </row>
    <row r="46" spans="1:27" ht="13.5" customHeight="1">
      <c r="A46" s="118">
        <v>85</v>
      </c>
      <c r="B46" s="216">
        <v>41609</v>
      </c>
      <c r="C46" s="68">
        <v>678</v>
      </c>
      <c r="D46" s="310">
        <v>1</v>
      </c>
      <c r="E46" s="60">
        <f>C46*D46</f>
        <v>678</v>
      </c>
      <c r="F46" s="59">
        <v>0</v>
      </c>
      <c r="G46" s="60">
        <f t="shared" si="1"/>
        <v>0</v>
      </c>
      <c r="H46" s="57">
        <f t="shared" si="2"/>
        <v>678</v>
      </c>
      <c r="I46" s="106">
        <f t="shared" si="35"/>
        <v>76584</v>
      </c>
      <c r="J46" s="63">
        <f>IF((I46)+K46&gt;I149,I149-K46,(I46))</f>
        <v>60500</v>
      </c>
      <c r="K46" s="63">
        <f t="shared" si="24"/>
        <v>5500</v>
      </c>
      <c r="L46" s="148">
        <f t="shared" si="23"/>
        <v>66000</v>
      </c>
      <c r="M46" s="65">
        <f t="shared" si="36"/>
        <v>57475</v>
      </c>
      <c r="N46" s="63">
        <f t="shared" si="25"/>
        <v>5225</v>
      </c>
      <c r="O46" s="66">
        <f t="shared" si="21"/>
        <v>62700</v>
      </c>
      <c r="P46" s="63">
        <f t="shared" si="26"/>
        <v>54450</v>
      </c>
      <c r="Q46" s="63">
        <f t="shared" si="27"/>
        <v>4950</v>
      </c>
      <c r="R46" s="67">
        <f t="shared" si="28"/>
        <v>59400</v>
      </c>
      <c r="S46" s="65">
        <f t="shared" si="29"/>
        <v>48400</v>
      </c>
      <c r="T46" s="63">
        <f t="shared" si="30"/>
        <v>4400</v>
      </c>
      <c r="U46" s="66">
        <f t="shared" si="12"/>
        <v>52800</v>
      </c>
      <c r="V46" s="65">
        <f t="shared" si="31"/>
        <v>42350</v>
      </c>
      <c r="W46" s="63">
        <f t="shared" si="32"/>
        <v>3849.9999999999995</v>
      </c>
      <c r="X46" s="66">
        <f t="shared" si="15"/>
        <v>46200</v>
      </c>
      <c r="Y46" s="102">
        <f t="shared" si="33"/>
        <v>36300</v>
      </c>
      <c r="Z46" s="102">
        <f t="shared" si="34"/>
        <v>3300</v>
      </c>
      <c r="AA46" s="66">
        <f t="shared" si="18"/>
        <v>39600</v>
      </c>
    </row>
    <row r="47" spans="1:27" ht="13.5" customHeight="1">
      <c r="A47" s="118">
        <v>84</v>
      </c>
      <c r="B47" s="217">
        <v>41640</v>
      </c>
      <c r="C47" s="68">
        <v>724</v>
      </c>
      <c r="D47" s="310">
        <v>1</v>
      </c>
      <c r="E47" s="70">
        <f t="shared" si="0"/>
        <v>724</v>
      </c>
      <c r="F47" s="59">
        <v>0</v>
      </c>
      <c r="G47" s="70">
        <f t="shared" si="1"/>
        <v>0</v>
      </c>
      <c r="H47" s="68">
        <f t="shared" si="2"/>
        <v>724</v>
      </c>
      <c r="I47" s="107">
        <f t="shared" si="35"/>
        <v>75906</v>
      </c>
      <c r="J47" s="49">
        <f>IF((I47)+K47&gt;I149,I149-K47,(I47))</f>
        <v>60500</v>
      </c>
      <c r="K47" s="49">
        <f t="shared" si="24"/>
        <v>5500</v>
      </c>
      <c r="L47" s="145">
        <f t="shared" si="23"/>
        <v>66000</v>
      </c>
      <c r="M47" s="51">
        <f t="shared" si="36"/>
        <v>57475</v>
      </c>
      <c r="N47" s="49">
        <f t="shared" si="25"/>
        <v>5225</v>
      </c>
      <c r="O47" s="52">
        <f t="shared" si="21"/>
        <v>62700</v>
      </c>
      <c r="P47" s="73">
        <f t="shared" si="26"/>
        <v>54450</v>
      </c>
      <c r="Q47" s="49">
        <f t="shared" si="27"/>
        <v>4950</v>
      </c>
      <c r="R47" s="53">
        <f t="shared" si="28"/>
        <v>59400</v>
      </c>
      <c r="S47" s="51">
        <f t="shared" si="29"/>
        <v>48400</v>
      </c>
      <c r="T47" s="49">
        <f t="shared" si="30"/>
        <v>4400</v>
      </c>
      <c r="U47" s="52">
        <f t="shared" si="12"/>
        <v>52800</v>
      </c>
      <c r="V47" s="51">
        <f t="shared" si="31"/>
        <v>42350</v>
      </c>
      <c r="W47" s="49">
        <f t="shared" si="32"/>
        <v>3849.9999999999995</v>
      </c>
      <c r="X47" s="52">
        <f t="shared" si="15"/>
        <v>46200</v>
      </c>
      <c r="Y47" s="122">
        <f t="shared" si="33"/>
        <v>36300</v>
      </c>
      <c r="Z47" s="122">
        <f t="shared" si="34"/>
        <v>3300</v>
      </c>
      <c r="AA47" s="52">
        <f t="shared" si="18"/>
        <v>39600</v>
      </c>
    </row>
    <row r="48" spans="1:27" ht="13.5" customHeight="1">
      <c r="A48" s="118">
        <v>83</v>
      </c>
      <c r="B48" s="216">
        <v>41671</v>
      </c>
      <c r="C48" s="68">
        <v>724</v>
      </c>
      <c r="D48" s="310">
        <v>1</v>
      </c>
      <c r="E48" s="60">
        <f t="shared" si="0"/>
        <v>724</v>
      </c>
      <c r="F48" s="59">
        <v>0</v>
      </c>
      <c r="G48" s="60">
        <f t="shared" si="1"/>
        <v>0</v>
      </c>
      <c r="H48" s="57">
        <f t="shared" si="2"/>
        <v>724</v>
      </c>
      <c r="I48" s="106">
        <f t="shared" si="35"/>
        <v>75182</v>
      </c>
      <c r="J48" s="63">
        <f>IF((I48)+K48&gt;I149,I149-K48,(I48))</f>
        <v>60500</v>
      </c>
      <c r="K48" s="63">
        <f t="shared" si="24"/>
        <v>5500</v>
      </c>
      <c r="L48" s="148">
        <f t="shared" si="23"/>
        <v>66000</v>
      </c>
      <c r="M48" s="65">
        <f t="shared" si="36"/>
        <v>57475</v>
      </c>
      <c r="N48" s="63">
        <f t="shared" si="25"/>
        <v>5225</v>
      </c>
      <c r="O48" s="66">
        <f t="shared" si="21"/>
        <v>62700</v>
      </c>
      <c r="P48" s="63">
        <f t="shared" si="26"/>
        <v>54450</v>
      </c>
      <c r="Q48" s="63">
        <f t="shared" si="27"/>
        <v>4950</v>
      </c>
      <c r="R48" s="67">
        <f t="shared" si="28"/>
        <v>59400</v>
      </c>
      <c r="S48" s="65">
        <f t="shared" si="29"/>
        <v>48400</v>
      </c>
      <c r="T48" s="63">
        <f t="shared" si="30"/>
        <v>4400</v>
      </c>
      <c r="U48" s="66">
        <f t="shared" si="12"/>
        <v>52800</v>
      </c>
      <c r="V48" s="65">
        <f t="shared" si="31"/>
        <v>42350</v>
      </c>
      <c r="W48" s="63">
        <f t="shared" si="32"/>
        <v>3849.9999999999995</v>
      </c>
      <c r="X48" s="66">
        <f t="shared" si="15"/>
        <v>46200</v>
      </c>
      <c r="Y48" s="102">
        <f t="shared" si="33"/>
        <v>36300</v>
      </c>
      <c r="Z48" s="102">
        <f t="shared" si="34"/>
        <v>3300</v>
      </c>
      <c r="AA48" s="66">
        <f t="shared" si="18"/>
        <v>39600</v>
      </c>
    </row>
    <row r="49" spans="1:27" ht="13.5" customHeight="1">
      <c r="A49" s="118">
        <v>82</v>
      </c>
      <c r="B49" s="217">
        <v>41699</v>
      </c>
      <c r="C49" s="68">
        <v>724</v>
      </c>
      <c r="D49" s="310">
        <v>1</v>
      </c>
      <c r="E49" s="70">
        <f t="shared" si="0"/>
        <v>724</v>
      </c>
      <c r="F49" s="59">
        <v>0</v>
      </c>
      <c r="G49" s="70">
        <f t="shared" si="1"/>
        <v>0</v>
      </c>
      <c r="H49" s="68">
        <f t="shared" si="2"/>
        <v>724</v>
      </c>
      <c r="I49" s="107">
        <f t="shared" si="35"/>
        <v>74458</v>
      </c>
      <c r="J49" s="49">
        <f>IF((I49)+K49&gt;I149,I149-K49,(I49))</f>
        <v>60500</v>
      </c>
      <c r="K49" s="49">
        <f t="shared" si="24"/>
        <v>5500</v>
      </c>
      <c r="L49" s="145">
        <f t="shared" si="23"/>
        <v>66000</v>
      </c>
      <c r="M49" s="51">
        <f t="shared" si="36"/>
        <v>57475</v>
      </c>
      <c r="N49" s="49">
        <f t="shared" si="25"/>
        <v>5225</v>
      </c>
      <c r="O49" s="52">
        <f t="shared" si="21"/>
        <v>62700</v>
      </c>
      <c r="P49" s="73">
        <f t="shared" si="26"/>
        <v>54450</v>
      </c>
      <c r="Q49" s="49">
        <f t="shared" si="27"/>
        <v>4950</v>
      </c>
      <c r="R49" s="53">
        <f t="shared" si="28"/>
        <v>59400</v>
      </c>
      <c r="S49" s="51">
        <f t="shared" si="29"/>
        <v>48400</v>
      </c>
      <c r="T49" s="49">
        <f t="shared" si="30"/>
        <v>4400</v>
      </c>
      <c r="U49" s="52">
        <f t="shared" si="12"/>
        <v>52800</v>
      </c>
      <c r="V49" s="51">
        <f t="shared" si="31"/>
        <v>42350</v>
      </c>
      <c r="W49" s="49">
        <f t="shared" si="32"/>
        <v>3849.9999999999995</v>
      </c>
      <c r="X49" s="52">
        <f t="shared" si="15"/>
        <v>46200</v>
      </c>
      <c r="Y49" s="122">
        <f t="shared" si="33"/>
        <v>36300</v>
      </c>
      <c r="Z49" s="122">
        <f t="shared" si="34"/>
        <v>3300</v>
      </c>
      <c r="AA49" s="52">
        <f t="shared" si="18"/>
        <v>39600</v>
      </c>
    </row>
    <row r="50" spans="1:27" ht="13.5" customHeight="1">
      <c r="A50" s="118">
        <v>81</v>
      </c>
      <c r="B50" s="216">
        <v>41730</v>
      </c>
      <c r="C50" s="68">
        <v>724</v>
      </c>
      <c r="D50" s="310">
        <v>1</v>
      </c>
      <c r="E50" s="60">
        <f t="shared" si="0"/>
        <v>724</v>
      </c>
      <c r="F50" s="59">
        <v>0</v>
      </c>
      <c r="G50" s="60">
        <f t="shared" si="1"/>
        <v>0</v>
      </c>
      <c r="H50" s="57">
        <f t="shared" si="2"/>
        <v>724</v>
      </c>
      <c r="I50" s="106">
        <f t="shared" si="35"/>
        <v>73734</v>
      </c>
      <c r="J50" s="63">
        <f>IF((I50)+K50&gt;I149,I149-K50,(I50))</f>
        <v>60500</v>
      </c>
      <c r="K50" s="63">
        <f t="shared" si="24"/>
        <v>5500</v>
      </c>
      <c r="L50" s="148">
        <f t="shared" si="23"/>
        <v>66000</v>
      </c>
      <c r="M50" s="65">
        <f t="shared" si="36"/>
        <v>57475</v>
      </c>
      <c r="N50" s="63">
        <f t="shared" si="25"/>
        <v>5225</v>
      </c>
      <c r="O50" s="66">
        <f t="shared" si="21"/>
        <v>62700</v>
      </c>
      <c r="P50" s="63">
        <f t="shared" si="26"/>
        <v>54450</v>
      </c>
      <c r="Q50" s="63">
        <f t="shared" si="27"/>
        <v>4950</v>
      </c>
      <c r="R50" s="67">
        <f t="shared" si="28"/>
        <v>59400</v>
      </c>
      <c r="S50" s="65">
        <f t="shared" si="29"/>
        <v>48400</v>
      </c>
      <c r="T50" s="63">
        <f t="shared" si="30"/>
        <v>4400</v>
      </c>
      <c r="U50" s="66">
        <f t="shared" si="12"/>
        <v>52800</v>
      </c>
      <c r="V50" s="65">
        <f t="shared" si="31"/>
        <v>42350</v>
      </c>
      <c r="W50" s="63">
        <f t="shared" si="32"/>
        <v>3849.9999999999995</v>
      </c>
      <c r="X50" s="66">
        <f t="shared" si="15"/>
        <v>46200</v>
      </c>
      <c r="Y50" s="102">
        <f t="shared" si="33"/>
        <v>36300</v>
      </c>
      <c r="Z50" s="102">
        <f t="shared" si="34"/>
        <v>3300</v>
      </c>
      <c r="AA50" s="66">
        <f t="shared" si="18"/>
        <v>39600</v>
      </c>
    </row>
    <row r="51" spans="1:27" ht="13.5" customHeight="1">
      <c r="A51" s="118">
        <v>80</v>
      </c>
      <c r="B51" s="216">
        <v>41760</v>
      </c>
      <c r="C51" s="68">
        <v>724</v>
      </c>
      <c r="D51" s="310">
        <v>1</v>
      </c>
      <c r="E51" s="70">
        <f t="shared" si="0"/>
        <v>724</v>
      </c>
      <c r="F51" s="59">
        <v>0</v>
      </c>
      <c r="G51" s="70">
        <f t="shared" si="1"/>
        <v>0</v>
      </c>
      <c r="H51" s="68">
        <f t="shared" si="2"/>
        <v>724</v>
      </c>
      <c r="I51" s="107">
        <f t="shared" si="35"/>
        <v>73010</v>
      </c>
      <c r="J51" s="49">
        <f>IF((I51)+K51&gt;I149,I149-K51,(I51))</f>
        <v>60500</v>
      </c>
      <c r="K51" s="49">
        <f t="shared" si="24"/>
        <v>5500</v>
      </c>
      <c r="L51" s="145">
        <f t="shared" si="23"/>
        <v>66000</v>
      </c>
      <c r="M51" s="51">
        <f t="shared" si="36"/>
        <v>57475</v>
      </c>
      <c r="N51" s="49">
        <f t="shared" si="25"/>
        <v>5225</v>
      </c>
      <c r="O51" s="52">
        <f t="shared" si="21"/>
        <v>62700</v>
      </c>
      <c r="P51" s="73">
        <f t="shared" si="26"/>
        <v>54450</v>
      </c>
      <c r="Q51" s="49">
        <f t="shared" si="27"/>
        <v>4950</v>
      </c>
      <c r="R51" s="53">
        <f t="shared" si="28"/>
        <v>59400</v>
      </c>
      <c r="S51" s="51">
        <f t="shared" si="29"/>
        <v>48400</v>
      </c>
      <c r="T51" s="49">
        <f t="shared" si="30"/>
        <v>4400</v>
      </c>
      <c r="U51" s="52">
        <f t="shared" si="12"/>
        <v>52800</v>
      </c>
      <c r="V51" s="51">
        <f t="shared" si="31"/>
        <v>42350</v>
      </c>
      <c r="W51" s="49">
        <f t="shared" si="32"/>
        <v>3849.9999999999995</v>
      </c>
      <c r="X51" s="52">
        <f t="shared" si="15"/>
        <v>46200</v>
      </c>
      <c r="Y51" s="122">
        <f t="shared" si="33"/>
        <v>36300</v>
      </c>
      <c r="Z51" s="122">
        <f t="shared" si="34"/>
        <v>3300</v>
      </c>
      <c r="AA51" s="52">
        <f t="shared" si="18"/>
        <v>39600</v>
      </c>
    </row>
    <row r="52" spans="1:27" ht="13.5" customHeight="1">
      <c r="A52" s="118">
        <v>79</v>
      </c>
      <c r="B52" s="217">
        <v>41791</v>
      </c>
      <c r="C52" s="68">
        <v>724</v>
      </c>
      <c r="D52" s="310">
        <v>1</v>
      </c>
      <c r="E52" s="60">
        <f t="shared" si="0"/>
        <v>724</v>
      </c>
      <c r="F52" s="59">
        <v>0</v>
      </c>
      <c r="G52" s="60">
        <f t="shared" si="1"/>
        <v>0</v>
      </c>
      <c r="H52" s="57">
        <f t="shared" si="2"/>
        <v>724</v>
      </c>
      <c r="I52" s="106">
        <f t="shared" si="35"/>
        <v>72286</v>
      </c>
      <c r="J52" s="63">
        <f>IF((I52)+K52&gt;I149,I149-K52,(I52))</f>
        <v>60500</v>
      </c>
      <c r="K52" s="63">
        <f t="shared" si="24"/>
        <v>5500</v>
      </c>
      <c r="L52" s="148">
        <f t="shared" si="23"/>
        <v>66000</v>
      </c>
      <c r="M52" s="65">
        <f t="shared" si="36"/>
        <v>57475</v>
      </c>
      <c r="N52" s="63">
        <f t="shared" si="25"/>
        <v>5225</v>
      </c>
      <c r="O52" s="66">
        <f t="shared" si="21"/>
        <v>62700</v>
      </c>
      <c r="P52" s="63">
        <f t="shared" si="26"/>
        <v>54450</v>
      </c>
      <c r="Q52" s="63">
        <f t="shared" si="27"/>
        <v>4950</v>
      </c>
      <c r="R52" s="67">
        <f t="shared" si="28"/>
        <v>59400</v>
      </c>
      <c r="S52" s="65">
        <f t="shared" si="29"/>
        <v>48400</v>
      </c>
      <c r="T52" s="63">
        <f t="shared" si="30"/>
        <v>4400</v>
      </c>
      <c r="U52" s="66">
        <f t="shared" si="12"/>
        <v>52800</v>
      </c>
      <c r="V52" s="65">
        <f t="shared" si="31"/>
        <v>42350</v>
      </c>
      <c r="W52" s="63">
        <f t="shared" si="32"/>
        <v>3849.9999999999995</v>
      </c>
      <c r="X52" s="66">
        <f t="shared" si="15"/>
        <v>46200</v>
      </c>
      <c r="Y52" s="102">
        <f t="shared" si="33"/>
        <v>36300</v>
      </c>
      <c r="Z52" s="102">
        <f t="shared" si="34"/>
        <v>3300</v>
      </c>
      <c r="AA52" s="66">
        <f t="shared" si="18"/>
        <v>39600</v>
      </c>
    </row>
    <row r="53" spans="1:27" ht="13.5" customHeight="1">
      <c r="A53" s="118">
        <v>78</v>
      </c>
      <c r="B53" s="216">
        <v>41821</v>
      </c>
      <c r="C53" s="68">
        <v>724</v>
      </c>
      <c r="D53" s="310">
        <v>1</v>
      </c>
      <c r="E53" s="70">
        <f t="shared" si="0"/>
        <v>724</v>
      </c>
      <c r="F53" s="59">
        <v>0</v>
      </c>
      <c r="G53" s="70">
        <f t="shared" si="1"/>
        <v>0</v>
      </c>
      <c r="H53" s="68">
        <f t="shared" si="2"/>
        <v>724</v>
      </c>
      <c r="I53" s="107">
        <f t="shared" si="35"/>
        <v>71562</v>
      </c>
      <c r="J53" s="49">
        <f>IF((I53)+K53&gt;I149,I149-K53,(I53))</f>
        <v>60500</v>
      </c>
      <c r="K53" s="49">
        <f t="shared" si="24"/>
        <v>5500</v>
      </c>
      <c r="L53" s="145">
        <f t="shared" si="23"/>
        <v>66000</v>
      </c>
      <c r="M53" s="51">
        <f t="shared" si="36"/>
        <v>57475</v>
      </c>
      <c r="N53" s="49">
        <f t="shared" si="25"/>
        <v>5225</v>
      </c>
      <c r="O53" s="52">
        <f t="shared" si="21"/>
        <v>62700</v>
      </c>
      <c r="P53" s="73">
        <f t="shared" si="26"/>
        <v>54450</v>
      </c>
      <c r="Q53" s="49">
        <f t="shared" si="27"/>
        <v>4950</v>
      </c>
      <c r="R53" s="53">
        <f t="shared" si="28"/>
        <v>59400</v>
      </c>
      <c r="S53" s="51">
        <f t="shared" si="29"/>
        <v>48400</v>
      </c>
      <c r="T53" s="49">
        <f t="shared" si="30"/>
        <v>4400</v>
      </c>
      <c r="U53" s="52">
        <f t="shared" si="12"/>
        <v>52800</v>
      </c>
      <c r="V53" s="51">
        <f t="shared" si="31"/>
        <v>42350</v>
      </c>
      <c r="W53" s="49">
        <f t="shared" si="32"/>
        <v>3849.9999999999995</v>
      </c>
      <c r="X53" s="52">
        <f t="shared" si="15"/>
        <v>46200</v>
      </c>
      <c r="Y53" s="122">
        <f t="shared" si="33"/>
        <v>36300</v>
      </c>
      <c r="Z53" s="122">
        <f t="shared" si="34"/>
        <v>3300</v>
      </c>
      <c r="AA53" s="52">
        <f t="shared" si="18"/>
        <v>39600</v>
      </c>
    </row>
    <row r="54" spans="1:27" ht="13.5" customHeight="1">
      <c r="A54" s="118">
        <v>77</v>
      </c>
      <c r="B54" s="217">
        <v>41852</v>
      </c>
      <c r="C54" s="68">
        <v>724</v>
      </c>
      <c r="D54" s="310">
        <v>1</v>
      </c>
      <c r="E54" s="60">
        <f t="shared" si="0"/>
        <v>724</v>
      </c>
      <c r="F54" s="59">
        <v>0</v>
      </c>
      <c r="G54" s="60">
        <f t="shared" si="1"/>
        <v>0</v>
      </c>
      <c r="H54" s="57">
        <f t="shared" si="2"/>
        <v>724</v>
      </c>
      <c r="I54" s="106">
        <f t="shared" si="35"/>
        <v>70838</v>
      </c>
      <c r="J54" s="63">
        <f>IF((I54)+K54&gt;I149,I149-K54,(I54))</f>
        <v>60500</v>
      </c>
      <c r="K54" s="63">
        <f t="shared" si="24"/>
        <v>5500</v>
      </c>
      <c r="L54" s="148">
        <f t="shared" si="23"/>
        <v>66000</v>
      </c>
      <c r="M54" s="65">
        <f t="shared" si="36"/>
        <v>57475</v>
      </c>
      <c r="N54" s="63">
        <f t="shared" si="25"/>
        <v>5225</v>
      </c>
      <c r="O54" s="66">
        <f t="shared" si="21"/>
        <v>62700</v>
      </c>
      <c r="P54" s="63">
        <f t="shared" si="26"/>
        <v>54450</v>
      </c>
      <c r="Q54" s="63">
        <f t="shared" si="27"/>
        <v>4950</v>
      </c>
      <c r="R54" s="67">
        <f t="shared" si="28"/>
        <v>59400</v>
      </c>
      <c r="S54" s="65">
        <f t="shared" si="29"/>
        <v>48400</v>
      </c>
      <c r="T54" s="63">
        <f t="shared" si="30"/>
        <v>4400</v>
      </c>
      <c r="U54" s="66">
        <f t="shared" si="12"/>
        <v>52800</v>
      </c>
      <c r="V54" s="65">
        <f t="shared" si="31"/>
        <v>42350</v>
      </c>
      <c r="W54" s="63">
        <f t="shared" si="32"/>
        <v>3849.9999999999995</v>
      </c>
      <c r="X54" s="66">
        <f t="shared" si="15"/>
        <v>46200</v>
      </c>
      <c r="Y54" s="102">
        <f t="shared" si="33"/>
        <v>36300</v>
      </c>
      <c r="Z54" s="102">
        <f t="shared" si="34"/>
        <v>3300</v>
      </c>
      <c r="AA54" s="66">
        <f t="shared" si="18"/>
        <v>39600</v>
      </c>
    </row>
    <row r="55" spans="1:27" ht="13.5" customHeight="1">
      <c r="A55" s="118">
        <v>76</v>
      </c>
      <c r="B55" s="216">
        <v>41883</v>
      </c>
      <c r="C55" s="68">
        <v>724</v>
      </c>
      <c r="D55" s="310">
        <v>1</v>
      </c>
      <c r="E55" s="70">
        <f t="shared" si="0"/>
        <v>724</v>
      </c>
      <c r="F55" s="59">
        <v>0</v>
      </c>
      <c r="G55" s="70">
        <f t="shared" si="1"/>
        <v>0</v>
      </c>
      <c r="H55" s="68">
        <f t="shared" si="2"/>
        <v>724</v>
      </c>
      <c r="I55" s="107">
        <f t="shared" si="35"/>
        <v>70114</v>
      </c>
      <c r="J55" s="49">
        <f>IF((I55)+K55&gt;I149,I149-K55,(I55))</f>
        <v>60500</v>
      </c>
      <c r="K55" s="49">
        <f t="shared" si="24"/>
        <v>5500</v>
      </c>
      <c r="L55" s="145">
        <f t="shared" si="23"/>
        <v>66000</v>
      </c>
      <c r="M55" s="51">
        <f t="shared" si="36"/>
        <v>57475</v>
      </c>
      <c r="N55" s="49">
        <f t="shared" si="25"/>
        <v>5225</v>
      </c>
      <c r="O55" s="52">
        <f t="shared" si="21"/>
        <v>62700</v>
      </c>
      <c r="P55" s="73">
        <f t="shared" si="26"/>
        <v>54450</v>
      </c>
      <c r="Q55" s="49">
        <f t="shared" si="27"/>
        <v>4950</v>
      </c>
      <c r="R55" s="53">
        <f t="shared" si="28"/>
        <v>59400</v>
      </c>
      <c r="S55" s="51">
        <f t="shared" si="29"/>
        <v>48400</v>
      </c>
      <c r="T55" s="49">
        <f t="shared" si="30"/>
        <v>4400</v>
      </c>
      <c r="U55" s="52">
        <f t="shared" si="12"/>
        <v>52800</v>
      </c>
      <c r="V55" s="51">
        <f t="shared" si="31"/>
        <v>42350</v>
      </c>
      <c r="W55" s="49">
        <f t="shared" si="32"/>
        <v>3849.9999999999995</v>
      </c>
      <c r="X55" s="52">
        <f t="shared" si="15"/>
        <v>46200</v>
      </c>
      <c r="Y55" s="122">
        <f t="shared" si="33"/>
        <v>36300</v>
      </c>
      <c r="Z55" s="122">
        <f t="shared" si="34"/>
        <v>3300</v>
      </c>
      <c r="AA55" s="52">
        <f t="shared" si="18"/>
        <v>39600</v>
      </c>
    </row>
    <row r="56" spans="1:27" ht="13.5" customHeight="1">
      <c r="A56" s="118">
        <v>75</v>
      </c>
      <c r="B56" s="217">
        <v>41913</v>
      </c>
      <c r="C56" s="68">
        <v>724</v>
      </c>
      <c r="D56" s="310">
        <v>1</v>
      </c>
      <c r="E56" s="60">
        <f t="shared" si="0"/>
        <v>724</v>
      </c>
      <c r="F56" s="59">
        <v>0</v>
      </c>
      <c r="G56" s="60">
        <f t="shared" si="1"/>
        <v>0</v>
      </c>
      <c r="H56" s="57">
        <f t="shared" si="2"/>
        <v>724</v>
      </c>
      <c r="I56" s="106">
        <f t="shared" si="35"/>
        <v>69390</v>
      </c>
      <c r="J56" s="63">
        <f>IF((I56)+K56&gt;I149,I149-K56,(I56))</f>
        <v>60500</v>
      </c>
      <c r="K56" s="63">
        <f t="shared" si="24"/>
        <v>5500</v>
      </c>
      <c r="L56" s="148">
        <f t="shared" si="23"/>
        <v>66000</v>
      </c>
      <c r="M56" s="65">
        <f t="shared" si="36"/>
        <v>57475</v>
      </c>
      <c r="N56" s="63">
        <f t="shared" si="25"/>
        <v>5225</v>
      </c>
      <c r="O56" s="66">
        <f t="shared" si="21"/>
        <v>62700</v>
      </c>
      <c r="P56" s="63">
        <f t="shared" si="26"/>
        <v>54450</v>
      </c>
      <c r="Q56" s="63">
        <f t="shared" si="27"/>
        <v>4950</v>
      </c>
      <c r="R56" s="67">
        <f t="shared" si="28"/>
        <v>59400</v>
      </c>
      <c r="S56" s="65">
        <f t="shared" si="29"/>
        <v>48400</v>
      </c>
      <c r="T56" s="63">
        <f t="shared" si="30"/>
        <v>4400</v>
      </c>
      <c r="U56" s="66">
        <f t="shared" si="12"/>
        <v>52800</v>
      </c>
      <c r="V56" s="65">
        <f t="shared" si="31"/>
        <v>42350</v>
      </c>
      <c r="W56" s="63">
        <f t="shared" si="32"/>
        <v>3849.9999999999995</v>
      </c>
      <c r="X56" s="66">
        <f t="shared" si="15"/>
        <v>46200</v>
      </c>
      <c r="Y56" s="102">
        <f t="shared" si="33"/>
        <v>36300</v>
      </c>
      <c r="Z56" s="102">
        <f t="shared" si="34"/>
        <v>3300</v>
      </c>
      <c r="AA56" s="66">
        <f t="shared" si="18"/>
        <v>39600</v>
      </c>
    </row>
    <row r="57" spans="1:27" ht="13.5" customHeight="1">
      <c r="A57" s="118">
        <v>74</v>
      </c>
      <c r="B57" s="216">
        <v>41944</v>
      </c>
      <c r="C57" s="68">
        <v>724</v>
      </c>
      <c r="D57" s="310">
        <v>1</v>
      </c>
      <c r="E57" s="70">
        <f t="shared" si="0"/>
        <v>724</v>
      </c>
      <c r="F57" s="59">
        <v>0</v>
      </c>
      <c r="G57" s="70">
        <f t="shared" si="1"/>
        <v>0</v>
      </c>
      <c r="H57" s="68">
        <f t="shared" si="2"/>
        <v>724</v>
      </c>
      <c r="I57" s="107">
        <f t="shared" si="35"/>
        <v>68666</v>
      </c>
      <c r="J57" s="49">
        <f>IF((I57)+K57&gt;I149,I149-K57,(I57))</f>
        <v>60500</v>
      </c>
      <c r="K57" s="49">
        <f t="shared" si="24"/>
        <v>5500</v>
      </c>
      <c r="L57" s="145">
        <f t="shared" si="23"/>
        <v>66000</v>
      </c>
      <c r="M57" s="51">
        <f t="shared" si="36"/>
        <v>57475</v>
      </c>
      <c r="N57" s="49">
        <f t="shared" si="25"/>
        <v>5225</v>
      </c>
      <c r="O57" s="52">
        <f t="shared" si="21"/>
        <v>62700</v>
      </c>
      <c r="P57" s="73">
        <f t="shared" si="26"/>
        <v>54450</v>
      </c>
      <c r="Q57" s="49">
        <f t="shared" si="27"/>
        <v>4950</v>
      </c>
      <c r="R57" s="53">
        <f t="shared" si="28"/>
        <v>59400</v>
      </c>
      <c r="S57" s="51">
        <f t="shared" si="29"/>
        <v>48400</v>
      </c>
      <c r="T57" s="49">
        <f t="shared" si="30"/>
        <v>4400</v>
      </c>
      <c r="U57" s="52">
        <f t="shared" si="12"/>
        <v>52800</v>
      </c>
      <c r="V57" s="51">
        <f t="shared" si="31"/>
        <v>42350</v>
      </c>
      <c r="W57" s="49">
        <f t="shared" si="32"/>
        <v>3849.9999999999995</v>
      </c>
      <c r="X57" s="52">
        <f t="shared" si="15"/>
        <v>46200</v>
      </c>
      <c r="Y57" s="122">
        <f t="shared" si="33"/>
        <v>36300</v>
      </c>
      <c r="Z57" s="122">
        <f t="shared" si="34"/>
        <v>3300</v>
      </c>
      <c r="AA57" s="52">
        <f t="shared" si="18"/>
        <v>39600</v>
      </c>
    </row>
    <row r="58" spans="1:27" ht="13.5" customHeight="1">
      <c r="A58" s="118">
        <v>73</v>
      </c>
      <c r="B58" s="217">
        <v>41974</v>
      </c>
      <c r="C58" s="68">
        <v>724</v>
      </c>
      <c r="D58" s="310">
        <v>1</v>
      </c>
      <c r="E58" s="60">
        <f t="shared" si="0"/>
        <v>724</v>
      </c>
      <c r="F58" s="59">
        <v>0</v>
      </c>
      <c r="G58" s="60">
        <f t="shared" si="1"/>
        <v>0</v>
      </c>
      <c r="H58" s="57">
        <f t="shared" si="2"/>
        <v>724</v>
      </c>
      <c r="I58" s="106">
        <f t="shared" si="35"/>
        <v>67942</v>
      </c>
      <c r="J58" s="63">
        <f>IF((I58)+K58&gt;I149,I149-K58,(I58))</f>
        <v>60500</v>
      </c>
      <c r="K58" s="63">
        <f t="shared" si="24"/>
        <v>5500</v>
      </c>
      <c r="L58" s="148">
        <f t="shared" si="23"/>
        <v>66000</v>
      </c>
      <c r="M58" s="65">
        <f t="shared" si="36"/>
        <v>57475</v>
      </c>
      <c r="N58" s="63">
        <f t="shared" si="25"/>
        <v>5225</v>
      </c>
      <c r="O58" s="66">
        <f t="shared" si="21"/>
        <v>62700</v>
      </c>
      <c r="P58" s="63">
        <f t="shared" si="26"/>
        <v>54450</v>
      </c>
      <c r="Q58" s="63">
        <f t="shared" si="27"/>
        <v>4950</v>
      </c>
      <c r="R58" s="67">
        <f t="shared" si="28"/>
        <v>59400</v>
      </c>
      <c r="S58" s="65">
        <f t="shared" si="29"/>
        <v>48400</v>
      </c>
      <c r="T58" s="63">
        <f t="shared" si="30"/>
        <v>4400</v>
      </c>
      <c r="U58" s="66">
        <f t="shared" si="12"/>
        <v>52800</v>
      </c>
      <c r="V58" s="65">
        <f t="shared" si="31"/>
        <v>42350</v>
      </c>
      <c r="W58" s="63">
        <f t="shared" si="32"/>
        <v>3849.9999999999995</v>
      </c>
      <c r="X58" s="66">
        <f t="shared" si="15"/>
        <v>46200</v>
      </c>
      <c r="Y58" s="102">
        <f t="shared" si="33"/>
        <v>36300</v>
      </c>
      <c r="Z58" s="102">
        <f t="shared" si="34"/>
        <v>3300</v>
      </c>
      <c r="AA58" s="66">
        <f t="shared" si="18"/>
        <v>39600</v>
      </c>
    </row>
    <row r="59" spans="1:27" ht="13.5" customHeight="1">
      <c r="A59" s="118">
        <v>72</v>
      </c>
      <c r="B59" s="216">
        <v>42005</v>
      </c>
      <c r="C59" s="68">
        <v>788</v>
      </c>
      <c r="D59" s="310">
        <v>1</v>
      </c>
      <c r="E59" s="70">
        <f t="shared" si="0"/>
        <v>788</v>
      </c>
      <c r="F59" s="59">
        <v>0</v>
      </c>
      <c r="G59" s="70">
        <f t="shared" si="1"/>
        <v>0</v>
      </c>
      <c r="H59" s="68">
        <f t="shared" si="2"/>
        <v>788</v>
      </c>
      <c r="I59" s="107">
        <f t="shared" si="35"/>
        <v>67218</v>
      </c>
      <c r="J59" s="49">
        <f>IF((I59)+K59&gt;I149,I149-K59,(I59))</f>
        <v>60500</v>
      </c>
      <c r="K59" s="49">
        <f t="shared" si="24"/>
        <v>5500</v>
      </c>
      <c r="L59" s="145">
        <f t="shared" si="23"/>
        <v>66000</v>
      </c>
      <c r="M59" s="51">
        <f t="shared" si="36"/>
        <v>57475</v>
      </c>
      <c r="N59" s="49">
        <f t="shared" si="25"/>
        <v>5225</v>
      </c>
      <c r="O59" s="52">
        <f t="shared" si="21"/>
        <v>62700</v>
      </c>
      <c r="P59" s="73">
        <f t="shared" si="26"/>
        <v>54450</v>
      </c>
      <c r="Q59" s="49">
        <f t="shared" si="27"/>
        <v>4950</v>
      </c>
      <c r="R59" s="53">
        <f t="shared" si="28"/>
        <v>59400</v>
      </c>
      <c r="S59" s="51">
        <f t="shared" si="29"/>
        <v>48400</v>
      </c>
      <c r="T59" s="49">
        <f t="shared" si="30"/>
        <v>4400</v>
      </c>
      <c r="U59" s="52">
        <f t="shared" si="12"/>
        <v>52800</v>
      </c>
      <c r="V59" s="51">
        <f t="shared" si="31"/>
        <v>42350</v>
      </c>
      <c r="W59" s="49">
        <f t="shared" si="32"/>
        <v>3849.9999999999995</v>
      </c>
      <c r="X59" s="52">
        <f t="shared" si="15"/>
        <v>46200</v>
      </c>
      <c r="Y59" s="122">
        <f t="shared" si="33"/>
        <v>36300</v>
      </c>
      <c r="Z59" s="122">
        <f t="shared" si="34"/>
        <v>3300</v>
      </c>
      <c r="AA59" s="52">
        <f t="shared" si="18"/>
        <v>39600</v>
      </c>
    </row>
    <row r="60" spans="1:27" ht="13.5" customHeight="1">
      <c r="A60" s="118">
        <v>71</v>
      </c>
      <c r="B60" s="217">
        <v>42036</v>
      </c>
      <c r="C60" s="68">
        <v>788</v>
      </c>
      <c r="D60" s="310">
        <v>1</v>
      </c>
      <c r="E60" s="60">
        <f t="shared" si="0"/>
        <v>788</v>
      </c>
      <c r="F60" s="59">
        <v>0</v>
      </c>
      <c r="G60" s="60">
        <f t="shared" si="1"/>
        <v>0</v>
      </c>
      <c r="H60" s="57">
        <f t="shared" si="2"/>
        <v>788</v>
      </c>
      <c r="I60" s="106">
        <f t="shared" si="35"/>
        <v>66430</v>
      </c>
      <c r="J60" s="63">
        <f>IF((I60)+K60&gt;I149,I149-K60,(I60))</f>
        <v>60500</v>
      </c>
      <c r="K60" s="63">
        <f t="shared" si="24"/>
        <v>5500</v>
      </c>
      <c r="L60" s="148">
        <f t="shared" si="23"/>
        <v>66000</v>
      </c>
      <c r="M60" s="65">
        <f t="shared" si="36"/>
        <v>57475</v>
      </c>
      <c r="N60" s="63">
        <f t="shared" si="25"/>
        <v>5225</v>
      </c>
      <c r="O60" s="66">
        <f t="shared" si="21"/>
        <v>62700</v>
      </c>
      <c r="P60" s="63">
        <f t="shared" si="26"/>
        <v>54450</v>
      </c>
      <c r="Q60" s="63">
        <f t="shared" si="27"/>
        <v>4950</v>
      </c>
      <c r="R60" s="67">
        <f t="shared" si="28"/>
        <v>59400</v>
      </c>
      <c r="S60" s="65">
        <f t="shared" si="29"/>
        <v>48400</v>
      </c>
      <c r="T60" s="63">
        <f t="shared" si="30"/>
        <v>4400</v>
      </c>
      <c r="U60" s="66">
        <f t="shared" si="12"/>
        <v>52800</v>
      </c>
      <c r="V60" s="65">
        <f t="shared" si="31"/>
        <v>42350</v>
      </c>
      <c r="W60" s="63">
        <f t="shared" si="32"/>
        <v>3849.9999999999995</v>
      </c>
      <c r="X60" s="66">
        <f t="shared" si="15"/>
        <v>46200</v>
      </c>
      <c r="Y60" s="102">
        <f t="shared" si="33"/>
        <v>36300</v>
      </c>
      <c r="Z60" s="102">
        <f t="shared" si="34"/>
        <v>3300</v>
      </c>
      <c r="AA60" s="66">
        <f t="shared" si="18"/>
        <v>39600</v>
      </c>
    </row>
    <row r="61" spans="1:27" ht="13.5" customHeight="1">
      <c r="A61" s="118">
        <v>70</v>
      </c>
      <c r="B61" s="216">
        <v>42064</v>
      </c>
      <c r="C61" s="68">
        <v>788</v>
      </c>
      <c r="D61" s="310">
        <v>1</v>
      </c>
      <c r="E61" s="70">
        <f t="shared" si="0"/>
        <v>788</v>
      </c>
      <c r="F61" s="59">
        <v>0</v>
      </c>
      <c r="G61" s="70">
        <f t="shared" si="1"/>
        <v>0</v>
      </c>
      <c r="H61" s="68">
        <f t="shared" si="2"/>
        <v>788</v>
      </c>
      <c r="I61" s="107">
        <f t="shared" si="35"/>
        <v>65642</v>
      </c>
      <c r="J61" s="49">
        <f>IF((I61)+K61&gt;I149,I149-K61,(I61))</f>
        <v>60500</v>
      </c>
      <c r="K61" s="49">
        <f t="shared" si="24"/>
        <v>5500</v>
      </c>
      <c r="L61" s="145">
        <f t="shared" si="23"/>
        <v>66000</v>
      </c>
      <c r="M61" s="51">
        <f t="shared" si="36"/>
        <v>57475</v>
      </c>
      <c r="N61" s="49">
        <f t="shared" si="25"/>
        <v>5225</v>
      </c>
      <c r="O61" s="52">
        <f t="shared" si="21"/>
        <v>62700</v>
      </c>
      <c r="P61" s="73">
        <f t="shared" si="26"/>
        <v>54450</v>
      </c>
      <c r="Q61" s="49">
        <f t="shared" si="27"/>
        <v>4950</v>
      </c>
      <c r="R61" s="53">
        <f t="shared" si="28"/>
        <v>59400</v>
      </c>
      <c r="S61" s="51">
        <f t="shared" si="29"/>
        <v>48400</v>
      </c>
      <c r="T61" s="49">
        <f t="shared" si="30"/>
        <v>4400</v>
      </c>
      <c r="U61" s="52">
        <f t="shared" si="12"/>
        <v>52800</v>
      </c>
      <c r="V61" s="51">
        <f t="shared" si="31"/>
        <v>42350</v>
      </c>
      <c r="W61" s="49">
        <f t="shared" si="32"/>
        <v>3849.9999999999995</v>
      </c>
      <c r="X61" s="52">
        <f t="shared" si="15"/>
        <v>46200</v>
      </c>
      <c r="Y61" s="122">
        <f t="shared" si="33"/>
        <v>36300</v>
      </c>
      <c r="Z61" s="122">
        <f t="shared" si="34"/>
        <v>3300</v>
      </c>
      <c r="AA61" s="52">
        <f t="shared" si="18"/>
        <v>39600</v>
      </c>
    </row>
    <row r="62" spans="1:27" ht="13.5" customHeight="1">
      <c r="A62" s="118">
        <v>69</v>
      </c>
      <c r="B62" s="217">
        <v>42095</v>
      </c>
      <c r="C62" s="68">
        <v>788</v>
      </c>
      <c r="D62" s="310">
        <v>1</v>
      </c>
      <c r="E62" s="60">
        <f t="shared" si="0"/>
        <v>788</v>
      </c>
      <c r="F62" s="59">
        <v>0</v>
      </c>
      <c r="G62" s="60">
        <f t="shared" si="1"/>
        <v>0</v>
      </c>
      <c r="H62" s="57">
        <f t="shared" si="2"/>
        <v>788</v>
      </c>
      <c r="I62" s="106">
        <f t="shared" si="35"/>
        <v>64854</v>
      </c>
      <c r="J62" s="63">
        <f>IF((I62)+K62&gt;I149,I149-K62,(I62))</f>
        <v>60500</v>
      </c>
      <c r="K62" s="63">
        <f t="shared" si="24"/>
        <v>5500</v>
      </c>
      <c r="L62" s="148">
        <f t="shared" si="23"/>
        <v>66000</v>
      </c>
      <c r="M62" s="65">
        <f t="shared" si="36"/>
        <v>57475</v>
      </c>
      <c r="N62" s="63">
        <f t="shared" si="25"/>
        <v>5225</v>
      </c>
      <c r="O62" s="66">
        <f t="shared" si="21"/>
        <v>62700</v>
      </c>
      <c r="P62" s="63">
        <f t="shared" si="26"/>
        <v>54450</v>
      </c>
      <c r="Q62" s="63">
        <f t="shared" si="27"/>
        <v>4950</v>
      </c>
      <c r="R62" s="67">
        <f t="shared" si="28"/>
        <v>59400</v>
      </c>
      <c r="S62" s="65">
        <f t="shared" si="29"/>
        <v>48400</v>
      </c>
      <c r="T62" s="63">
        <f t="shared" si="30"/>
        <v>4400</v>
      </c>
      <c r="U62" s="66">
        <f t="shared" si="12"/>
        <v>52800</v>
      </c>
      <c r="V62" s="65">
        <f t="shared" si="31"/>
        <v>42350</v>
      </c>
      <c r="W62" s="63">
        <f t="shared" si="32"/>
        <v>3849.9999999999995</v>
      </c>
      <c r="X62" s="66">
        <f t="shared" si="15"/>
        <v>46200</v>
      </c>
      <c r="Y62" s="102">
        <f t="shared" si="33"/>
        <v>36300</v>
      </c>
      <c r="Z62" s="102">
        <f t="shared" si="34"/>
        <v>3300</v>
      </c>
      <c r="AA62" s="66">
        <f t="shared" si="18"/>
        <v>39600</v>
      </c>
    </row>
    <row r="63" spans="1:27" ht="13.5" customHeight="1">
      <c r="A63" s="118">
        <v>68</v>
      </c>
      <c r="B63" s="216">
        <v>42125</v>
      </c>
      <c r="C63" s="68">
        <v>788</v>
      </c>
      <c r="D63" s="310">
        <v>1</v>
      </c>
      <c r="E63" s="70">
        <f t="shared" si="0"/>
        <v>788</v>
      </c>
      <c r="F63" s="59">
        <v>0</v>
      </c>
      <c r="G63" s="70">
        <f t="shared" si="1"/>
        <v>0</v>
      </c>
      <c r="H63" s="68">
        <f t="shared" si="2"/>
        <v>788</v>
      </c>
      <c r="I63" s="107">
        <f t="shared" si="35"/>
        <v>64066</v>
      </c>
      <c r="J63" s="49">
        <f>IF((I63)+K63&gt;I149,I149-K63,(I63))</f>
        <v>60500</v>
      </c>
      <c r="K63" s="49">
        <f t="shared" si="24"/>
        <v>5500</v>
      </c>
      <c r="L63" s="145">
        <f t="shared" si="23"/>
        <v>66000</v>
      </c>
      <c r="M63" s="51">
        <f t="shared" si="36"/>
        <v>57475</v>
      </c>
      <c r="N63" s="49">
        <f t="shared" si="25"/>
        <v>5225</v>
      </c>
      <c r="O63" s="52">
        <f t="shared" si="21"/>
        <v>62700</v>
      </c>
      <c r="P63" s="73">
        <f t="shared" si="26"/>
        <v>54450</v>
      </c>
      <c r="Q63" s="49">
        <f t="shared" si="27"/>
        <v>4950</v>
      </c>
      <c r="R63" s="53">
        <f t="shared" si="28"/>
        <v>59400</v>
      </c>
      <c r="S63" s="51">
        <f t="shared" si="29"/>
        <v>48400</v>
      </c>
      <c r="T63" s="49">
        <f t="shared" si="30"/>
        <v>4400</v>
      </c>
      <c r="U63" s="52">
        <f t="shared" si="12"/>
        <v>52800</v>
      </c>
      <c r="V63" s="51">
        <f t="shared" si="31"/>
        <v>42350</v>
      </c>
      <c r="W63" s="49">
        <f t="shared" si="32"/>
        <v>3849.9999999999995</v>
      </c>
      <c r="X63" s="52">
        <f t="shared" si="15"/>
        <v>46200</v>
      </c>
      <c r="Y63" s="122">
        <f t="shared" si="33"/>
        <v>36300</v>
      </c>
      <c r="Z63" s="122">
        <f t="shared" si="34"/>
        <v>3300</v>
      </c>
      <c r="AA63" s="52">
        <f t="shared" si="18"/>
        <v>39600</v>
      </c>
    </row>
    <row r="64" spans="1:27" ht="13.5" customHeight="1">
      <c r="A64" s="118">
        <v>67</v>
      </c>
      <c r="B64" s="216">
        <v>42156</v>
      </c>
      <c r="C64" s="68">
        <v>788</v>
      </c>
      <c r="D64" s="310">
        <v>1</v>
      </c>
      <c r="E64" s="60">
        <f t="shared" si="0"/>
        <v>788</v>
      </c>
      <c r="F64" s="59">
        <v>0</v>
      </c>
      <c r="G64" s="60">
        <f t="shared" si="1"/>
        <v>0</v>
      </c>
      <c r="H64" s="57">
        <f t="shared" si="2"/>
        <v>788</v>
      </c>
      <c r="I64" s="106">
        <f t="shared" si="35"/>
        <v>63278</v>
      </c>
      <c r="J64" s="63">
        <f>IF((I64)+K64&gt;I149,I149-K64,(I64))</f>
        <v>60500</v>
      </c>
      <c r="K64" s="63">
        <f t="shared" si="24"/>
        <v>5500</v>
      </c>
      <c r="L64" s="148">
        <f t="shared" si="23"/>
        <v>66000</v>
      </c>
      <c r="M64" s="65">
        <f t="shared" si="36"/>
        <v>57475</v>
      </c>
      <c r="N64" s="63">
        <f t="shared" si="25"/>
        <v>5225</v>
      </c>
      <c r="O64" s="66">
        <f t="shared" si="21"/>
        <v>62700</v>
      </c>
      <c r="P64" s="63">
        <f t="shared" si="26"/>
        <v>54450</v>
      </c>
      <c r="Q64" s="63">
        <f t="shared" si="27"/>
        <v>4950</v>
      </c>
      <c r="R64" s="67">
        <f t="shared" si="28"/>
        <v>59400</v>
      </c>
      <c r="S64" s="65">
        <f t="shared" si="29"/>
        <v>48400</v>
      </c>
      <c r="T64" s="63">
        <f t="shared" si="30"/>
        <v>4400</v>
      </c>
      <c r="U64" s="66">
        <f t="shared" si="12"/>
        <v>52800</v>
      </c>
      <c r="V64" s="65">
        <f t="shared" si="31"/>
        <v>42350</v>
      </c>
      <c r="W64" s="63">
        <f t="shared" si="32"/>
        <v>3849.9999999999995</v>
      </c>
      <c r="X64" s="66">
        <f t="shared" si="15"/>
        <v>46200</v>
      </c>
      <c r="Y64" s="102">
        <f t="shared" si="33"/>
        <v>36300</v>
      </c>
      <c r="Z64" s="102">
        <f t="shared" si="34"/>
        <v>3300</v>
      </c>
      <c r="AA64" s="66">
        <f t="shared" si="18"/>
        <v>39600</v>
      </c>
    </row>
    <row r="65" spans="1:27" ht="13.5" customHeight="1">
      <c r="A65" s="118">
        <v>66</v>
      </c>
      <c r="B65" s="217">
        <v>42186</v>
      </c>
      <c r="C65" s="68">
        <v>788</v>
      </c>
      <c r="D65" s="310">
        <v>1</v>
      </c>
      <c r="E65" s="70">
        <f t="shared" si="0"/>
        <v>788</v>
      </c>
      <c r="F65" s="59">
        <v>0</v>
      </c>
      <c r="G65" s="70">
        <f t="shared" si="1"/>
        <v>0</v>
      </c>
      <c r="H65" s="68">
        <f t="shared" si="2"/>
        <v>788</v>
      </c>
      <c r="I65" s="107">
        <f t="shared" si="35"/>
        <v>62490</v>
      </c>
      <c r="J65" s="49">
        <f>IF((I65)+K65&gt;I149,I149-K65,(I65))</f>
        <v>60500</v>
      </c>
      <c r="K65" s="49">
        <f t="shared" si="24"/>
        <v>5500</v>
      </c>
      <c r="L65" s="145">
        <f t="shared" si="23"/>
        <v>66000</v>
      </c>
      <c r="M65" s="51">
        <f t="shared" si="36"/>
        <v>57475</v>
      </c>
      <c r="N65" s="49">
        <f t="shared" si="25"/>
        <v>5225</v>
      </c>
      <c r="O65" s="52">
        <f t="shared" si="21"/>
        <v>62700</v>
      </c>
      <c r="P65" s="73">
        <f t="shared" si="26"/>
        <v>54450</v>
      </c>
      <c r="Q65" s="49">
        <f t="shared" si="27"/>
        <v>4950</v>
      </c>
      <c r="R65" s="53">
        <f t="shared" si="28"/>
        <v>59400</v>
      </c>
      <c r="S65" s="51">
        <f t="shared" si="29"/>
        <v>48400</v>
      </c>
      <c r="T65" s="49">
        <f t="shared" si="30"/>
        <v>4400</v>
      </c>
      <c r="U65" s="52">
        <f t="shared" si="12"/>
        <v>52800</v>
      </c>
      <c r="V65" s="51">
        <f t="shared" si="31"/>
        <v>42350</v>
      </c>
      <c r="W65" s="49">
        <f t="shared" si="32"/>
        <v>3849.9999999999995</v>
      </c>
      <c r="X65" s="52">
        <f t="shared" si="15"/>
        <v>46200</v>
      </c>
      <c r="Y65" s="122">
        <f t="shared" si="33"/>
        <v>36300</v>
      </c>
      <c r="Z65" s="122">
        <f t="shared" si="34"/>
        <v>3300</v>
      </c>
      <c r="AA65" s="52">
        <f t="shared" si="18"/>
        <v>39600</v>
      </c>
    </row>
    <row r="66" spans="1:27" ht="13.5" customHeight="1">
      <c r="A66" s="118">
        <v>65</v>
      </c>
      <c r="B66" s="216">
        <v>42217</v>
      </c>
      <c r="C66" s="68">
        <v>788</v>
      </c>
      <c r="D66" s="310">
        <v>1</v>
      </c>
      <c r="E66" s="60">
        <f t="shared" si="0"/>
        <v>788</v>
      </c>
      <c r="F66" s="59">
        <v>0</v>
      </c>
      <c r="G66" s="60">
        <f t="shared" si="1"/>
        <v>0</v>
      </c>
      <c r="H66" s="57">
        <f t="shared" si="2"/>
        <v>788</v>
      </c>
      <c r="I66" s="106">
        <f t="shared" si="35"/>
        <v>61702</v>
      </c>
      <c r="J66" s="63">
        <f>IF((I66)+K66&gt;I149,I149-K66,(I66))</f>
        <v>60500</v>
      </c>
      <c r="K66" s="63">
        <f t="shared" si="24"/>
        <v>5500</v>
      </c>
      <c r="L66" s="148">
        <f t="shared" si="23"/>
        <v>66000</v>
      </c>
      <c r="M66" s="65">
        <f t="shared" si="36"/>
        <v>57475</v>
      </c>
      <c r="N66" s="63">
        <f t="shared" si="25"/>
        <v>5225</v>
      </c>
      <c r="O66" s="66">
        <f t="shared" si="21"/>
        <v>62700</v>
      </c>
      <c r="P66" s="63">
        <f t="shared" si="26"/>
        <v>54450</v>
      </c>
      <c r="Q66" s="63">
        <f t="shared" si="27"/>
        <v>4950</v>
      </c>
      <c r="R66" s="67">
        <f t="shared" si="28"/>
        <v>59400</v>
      </c>
      <c r="S66" s="65">
        <f t="shared" si="29"/>
        <v>48400</v>
      </c>
      <c r="T66" s="63">
        <f t="shared" si="30"/>
        <v>4400</v>
      </c>
      <c r="U66" s="66">
        <f t="shared" si="12"/>
        <v>52800</v>
      </c>
      <c r="V66" s="65">
        <f t="shared" si="31"/>
        <v>42350</v>
      </c>
      <c r="W66" s="63">
        <f t="shared" si="32"/>
        <v>3849.9999999999995</v>
      </c>
      <c r="X66" s="66">
        <f t="shared" si="15"/>
        <v>46200</v>
      </c>
      <c r="Y66" s="102">
        <f t="shared" si="33"/>
        <v>36300</v>
      </c>
      <c r="Z66" s="102">
        <f t="shared" si="34"/>
        <v>3300</v>
      </c>
      <c r="AA66" s="66">
        <f t="shared" si="18"/>
        <v>39600</v>
      </c>
    </row>
    <row r="67" spans="1:27" ht="13.5" customHeight="1">
      <c r="A67" s="118">
        <v>64</v>
      </c>
      <c r="B67" s="217">
        <v>42248</v>
      </c>
      <c r="C67" s="68">
        <v>788</v>
      </c>
      <c r="D67" s="310">
        <v>1</v>
      </c>
      <c r="E67" s="70">
        <f t="shared" si="0"/>
        <v>788</v>
      </c>
      <c r="F67" s="59">
        <v>0</v>
      </c>
      <c r="G67" s="70">
        <f t="shared" si="1"/>
        <v>0</v>
      </c>
      <c r="H67" s="68">
        <f t="shared" si="2"/>
        <v>788</v>
      </c>
      <c r="I67" s="107">
        <f t="shared" si="35"/>
        <v>60914</v>
      </c>
      <c r="J67" s="49">
        <f>IF((I67)+K67&gt;I149,I149-K67,(I67))</f>
        <v>60500</v>
      </c>
      <c r="K67" s="49">
        <f t="shared" si="24"/>
        <v>5500</v>
      </c>
      <c r="L67" s="145">
        <f t="shared" si="23"/>
        <v>66000</v>
      </c>
      <c r="M67" s="51">
        <f t="shared" si="36"/>
        <v>57475</v>
      </c>
      <c r="N67" s="49">
        <f t="shared" si="25"/>
        <v>5225</v>
      </c>
      <c r="O67" s="52">
        <f t="shared" si="21"/>
        <v>62700</v>
      </c>
      <c r="P67" s="73">
        <f t="shared" si="26"/>
        <v>54450</v>
      </c>
      <c r="Q67" s="49">
        <f t="shared" si="27"/>
        <v>4950</v>
      </c>
      <c r="R67" s="53">
        <f t="shared" si="28"/>
        <v>59400</v>
      </c>
      <c r="S67" s="51">
        <f t="shared" si="29"/>
        <v>48400</v>
      </c>
      <c r="T67" s="49">
        <f t="shared" si="30"/>
        <v>4400</v>
      </c>
      <c r="U67" s="52">
        <f t="shared" si="12"/>
        <v>52800</v>
      </c>
      <c r="V67" s="51">
        <f t="shared" si="31"/>
        <v>42350</v>
      </c>
      <c r="W67" s="49">
        <f t="shared" si="32"/>
        <v>3849.9999999999995</v>
      </c>
      <c r="X67" s="52">
        <f t="shared" si="15"/>
        <v>46200</v>
      </c>
      <c r="Y67" s="122">
        <f t="shared" si="33"/>
        <v>36300</v>
      </c>
      <c r="Z67" s="122">
        <f t="shared" si="34"/>
        <v>3300</v>
      </c>
      <c r="AA67" s="52">
        <f t="shared" si="18"/>
        <v>39600</v>
      </c>
    </row>
    <row r="68" spans="1:27" ht="13.5" customHeight="1">
      <c r="A68" s="118">
        <v>63</v>
      </c>
      <c r="B68" s="216">
        <v>42278</v>
      </c>
      <c r="C68" s="68">
        <v>788</v>
      </c>
      <c r="D68" s="310">
        <v>1</v>
      </c>
      <c r="E68" s="60">
        <f t="shared" si="0"/>
        <v>788</v>
      </c>
      <c r="F68" s="59">
        <v>0</v>
      </c>
      <c r="G68" s="60">
        <f t="shared" si="1"/>
        <v>0</v>
      </c>
      <c r="H68" s="57">
        <f t="shared" si="2"/>
        <v>788</v>
      </c>
      <c r="I68" s="106">
        <f t="shared" si="35"/>
        <v>60126</v>
      </c>
      <c r="J68" s="63">
        <f>IF((I68)+K68&gt;I149,I149-K68,(I68))</f>
        <v>60126</v>
      </c>
      <c r="K68" s="63">
        <f t="shared" si="24"/>
        <v>5500</v>
      </c>
      <c r="L68" s="148">
        <f t="shared" si="23"/>
        <v>65626</v>
      </c>
      <c r="M68" s="65">
        <f t="shared" si="36"/>
        <v>57119.7</v>
      </c>
      <c r="N68" s="63">
        <f t="shared" si="25"/>
        <v>5225</v>
      </c>
      <c r="O68" s="66">
        <f t="shared" si="21"/>
        <v>62344.7</v>
      </c>
      <c r="P68" s="63">
        <f t="shared" si="26"/>
        <v>54113.4</v>
      </c>
      <c r="Q68" s="63">
        <f t="shared" si="27"/>
        <v>4950</v>
      </c>
      <c r="R68" s="67">
        <f t="shared" si="28"/>
        <v>59063.4</v>
      </c>
      <c r="S68" s="65">
        <f t="shared" si="29"/>
        <v>48100.800000000003</v>
      </c>
      <c r="T68" s="63">
        <f t="shared" si="30"/>
        <v>4400</v>
      </c>
      <c r="U68" s="66">
        <f t="shared" si="12"/>
        <v>52500.800000000003</v>
      </c>
      <c r="V68" s="65">
        <f t="shared" si="31"/>
        <v>42088.2</v>
      </c>
      <c r="W68" s="63">
        <f t="shared" si="32"/>
        <v>3849.9999999999995</v>
      </c>
      <c r="X68" s="66">
        <f t="shared" si="15"/>
        <v>45938.2</v>
      </c>
      <c r="Y68" s="102">
        <f t="shared" si="33"/>
        <v>36075.599999999999</v>
      </c>
      <c r="Z68" s="102">
        <f t="shared" si="34"/>
        <v>3300</v>
      </c>
      <c r="AA68" s="66">
        <f t="shared" si="18"/>
        <v>39375.599999999999</v>
      </c>
    </row>
    <row r="69" spans="1:27" ht="13.5" customHeight="1">
      <c r="A69" s="118">
        <v>62</v>
      </c>
      <c r="B69" s="217">
        <v>42309</v>
      </c>
      <c r="C69" s="68">
        <v>788</v>
      </c>
      <c r="D69" s="310">
        <v>1</v>
      </c>
      <c r="E69" s="70">
        <f t="shared" si="0"/>
        <v>788</v>
      </c>
      <c r="F69" s="59">
        <v>0</v>
      </c>
      <c r="G69" s="70">
        <f t="shared" si="1"/>
        <v>0</v>
      </c>
      <c r="H69" s="68">
        <f t="shared" si="2"/>
        <v>788</v>
      </c>
      <c r="I69" s="107">
        <f t="shared" si="35"/>
        <v>59338</v>
      </c>
      <c r="J69" s="49">
        <f>IF((I69)+K69&gt;I149,I149-K69,(I69))</f>
        <v>59338</v>
      </c>
      <c r="K69" s="49">
        <f t="shared" si="24"/>
        <v>5500</v>
      </c>
      <c r="L69" s="145">
        <f t="shared" si="23"/>
        <v>64838</v>
      </c>
      <c r="M69" s="51">
        <f t="shared" si="36"/>
        <v>56371.1</v>
      </c>
      <c r="N69" s="49">
        <f t="shared" si="25"/>
        <v>5225</v>
      </c>
      <c r="O69" s="52">
        <f t="shared" si="21"/>
        <v>61596.1</v>
      </c>
      <c r="P69" s="73">
        <f t="shared" si="26"/>
        <v>53404.200000000004</v>
      </c>
      <c r="Q69" s="49">
        <f t="shared" si="27"/>
        <v>4950</v>
      </c>
      <c r="R69" s="53">
        <f t="shared" si="28"/>
        <v>58354.200000000004</v>
      </c>
      <c r="S69" s="51">
        <f t="shared" si="29"/>
        <v>47470.400000000001</v>
      </c>
      <c r="T69" s="49">
        <f t="shared" si="30"/>
        <v>4400</v>
      </c>
      <c r="U69" s="52">
        <f t="shared" si="12"/>
        <v>51870.400000000001</v>
      </c>
      <c r="V69" s="51">
        <f t="shared" si="31"/>
        <v>41536.6</v>
      </c>
      <c r="W69" s="49">
        <f t="shared" si="32"/>
        <v>3849.9999999999995</v>
      </c>
      <c r="X69" s="52">
        <f t="shared" si="15"/>
        <v>45386.6</v>
      </c>
      <c r="Y69" s="122">
        <f t="shared" si="33"/>
        <v>35602.799999999996</v>
      </c>
      <c r="Z69" s="122">
        <f t="shared" si="34"/>
        <v>3300</v>
      </c>
      <c r="AA69" s="52">
        <f t="shared" si="18"/>
        <v>38902.799999999996</v>
      </c>
    </row>
    <row r="70" spans="1:27" ht="13.5" customHeight="1">
      <c r="A70" s="118">
        <v>61</v>
      </c>
      <c r="B70" s="216">
        <v>42339</v>
      </c>
      <c r="C70" s="68">
        <v>788</v>
      </c>
      <c r="D70" s="310">
        <v>1</v>
      </c>
      <c r="E70" s="60">
        <f t="shared" si="0"/>
        <v>788</v>
      </c>
      <c r="F70" s="59">
        <v>0</v>
      </c>
      <c r="G70" s="60">
        <f t="shared" si="1"/>
        <v>0</v>
      </c>
      <c r="H70" s="57">
        <f t="shared" si="2"/>
        <v>788</v>
      </c>
      <c r="I70" s="106">
        <f t="shared" si="35"/>
        <v>58550</v>
      </c>
      <c r="J70" s="63">
        <f>IF((I70)+K70&gt;I149,I149-K70,(I70))</f>
        <v>58550</v>
      </c>
      <c r="K70" s="63">
        <f t="shared" si="24"/>
        <v>5500</v>
      </c>
      <c r="L70" s="148">
        <f t="shared" ref="L70:L117" si="37">J70+K70</f>
        <v>64050</v>
      </c>
      <c r="M70" s="65">
        <f t="shared" si="36"/>
        <v>55622.5</v>
      </c>
      <c r="N70" s="63">
        <f t="shared" si="25"/>
        <v>5225</v>
      </c>
      <c r="O70" s="66">
        <f t="shared" si="21"/>
        <v>60847.5</v>
      </c>
      <c r="P70" s="63">
        <f t="shared" si="26"/>
        <v>52695</v>
      </c>
      <c r="Q70" s="63">
        <f t="shared" si="27"/>
        <v>4950</v>
      </c>
      <c r="R70" s="67">
        <f t="shared" si="28"/>
        <v>57645</v>
      </c>
      <c r="S70" s="65">
        <f t="shared" si="29"/>
        <v>46840</v>
      </c>
      <c r="T70" s="63">
        <f t="shared" si="30"/>
        <v>4400</v>
      </c>
      <c r="U70" s="66">
        <f t="shared" si="12"/>
        <v>51240</v>
      </c>
      <c r="V70" s="65">
        <f t="shared" si="31"/>
        <v>40985</v>
      </c>
      <c r="W70" s="63">
        <f t="shared" si="32"/>
        <v>3849.9999999999995</v>
      </c>
      <c r="X70" s="66">
        <f t="shared" ref="X70:X117" si="38">V70+W70</f>
        <v>44835</v>
      </c>
      <c r="Y70" s="102">
        <f t="shared" si="33"/>
        <v>35130</v>
      </c>
      <c r="Z70" s="102">
        <f t="shared" si="34"/>
        <v>3300</v>
      </c>
      <c r="AA70" s="66">
        <f t="shared" si="18"/>
        <v>38430</v>
      </c>
    </row>
    <row r="71" spans="1:27" ht="13.5" customHeight="1">
      <c r="A71" s="118">
        <v>60</v>
      </c>
      <c r="B71" s="217">
        <v>42370</v>
      </c>
      <c r="C71" s="68">
        <v>880</v>
      </c>
      <c r="D71" s="310">
        <v>1</v>
      </c>
      <c r="E71" s="70">
        <f t="shared" si="0"/>
        <v>880</v>
      </c>
      <c r="F71" s="59">
        <v>0</v>
      </c>
      <c r="G71" s="70">
        <f t="shared" si="1"/>
        <v>0</v>
      </c>
      <c r="H71" s="68">
        <f t="shared" si="2"/>
        <v>880</v>
      </c>
      <c r="I71" s="107">
        <f t="shared" si="35"/>
        <v>57762</v>
      </c>
      <c r="J71" s="49">
        <f>IF((I71)+K71&gt;I149,I149-K71,(I71))</f>
        <v>57762</v>
      </c>
      <c r="K71" s="49">
        <f t="shared" si="24"/>
        <v>5500</v>
      </c>
      <c r="L71" s="145">
        <f t="shared" si="37"/>
        <v>63262</v>
      </c>
      <c r="M71" s="51">
        <f t="shared" si="36"/>
        <v>54873.899999999994</v>
      </c>
      <c r="N71" s="49">
        <f t="shared" si="25"/>
        <v>5225</v>
      </c>
      <c r="O71" s="52">
        <f t="shared" si="21"/>
        <v>60098.899999999994</v>
      </c>
      <c r="P71" s="73">
        <f t="shared" si="26"/>
        <v>51985.8</v>
      </c>
      <c r="Q71" s="49">
        <f t="shared" si="27"/>
        <v>4950</v>
      </c>
      <c r="R71" s="53">
        <f t="shared" si="28"/>
        <v>56935.8</v>
      </c>
      <c r="S71" s="51">
        <f t="shared" si="29"/>
        <v>46209.600000000006</v>
      </c>
      <c r="T71" s="49">
        <f t="shared" si="30"/>
        <v>4400</v>
      </c>
      <c r="U71" s="52">
        <f t="shared" si="12"/>
        <v>50609.600000000006</v>
      </c>
      <c r="V71" s="51">
        <f t="shared" si="31"/>
        <v>40433.399999999994</v>
      </c>
      <c r="W71" s="49">
        <f t="shared" si="32"/>
        <v>3849.9999999999995</v>
      </c>
      <c r="X71" s="52">
        <f t="shared" si="38"/>
        <v>44283.399999999994</v>
      </c>
      <c r="Y71" s="122">
        <f t="shared" si="33"/>
        <v>34657.199999999997</v>
      </c>
      <c r="Z71" s="122">
        <f t="shared" si="34"/>
        <v>3300</v>
      </c>
      <c r="AA71" s="52">
        <f t="shared" si="18"/>
        <v>37957.199999999997</v>
      </c>
    </row>
    <row r="72" spans="1:27" ht="13.5" customHeight="1">
      <c r="A72" s="118">
        <v>59</v>
      </c>
      <c r="B72" s="216">
        <v>42401</v>
      </c>
      <c r="C72" s="68">
        <v>880</v>
      </c>
      <c r="D72" s="310">
        <v>1</v>
      </c>
      <c r="E72" s="60">
        <f t="shared" si="0"/>
        <v>880</v>
      </c>
      <c r="F72" s="59">
        <v>0</v>
      </c>
      <c r="G72" s="60">
        <f t="shared" si="1"/>
        <v>0</v>
      </c>
      <c r="H72" s="57">
        <f t="shared" si="2"/>
        <v>880</v>
      </c>
      <c r="I72" s="106">
        <f t="shared" si="35"/>
        <v>56882</v>
      </c>
      <c r="J72" s="63">
        <f>IF((I72)+K72&gt;I149,I149-K72,(I72))</f>
        <v>56882</v>
      </c>
      <c r="K72" s="63">
        <f t="shared" si="24"/>
        <v>5500</v>
      </c>
      <c r="L72" s="148">
        <f t="shared" si="37"/>
        <v>62382</v>
      </c>
      <c r="M72" s="65">
        <f t="shared" si="36"/>
        <v>54037.899999999994</v>
      </c>
      <c r="N72" s="63">
        <f t="shared" si="25"/>
        <v>5225</v>
      </c>
      <c r="O72" s="66">
        <f t="shared" si="21"/>
        <v>59262.899999999994</v>
      </c>
      <c r="P72" s="63">
        <f t="shared" si="26"/>
        <v>51193.8</v>
      </c>
      <c r="Q72" s="63">
        <f t="shared" si="27"/>
        <v>4950</v>
      </c>
      <c r="R72" s="67">
        <f t="shared" si="28"/>
        <v>56143.8</v>
      </c>
      <c r="S72" s="65">
        <f t="shared" si="29"/>
        <v>45505.600000000006</v>
      </c>
      <c r="T72" s="63">
        <f t="shared" si="30"/>
        <v>4400</v>
      </c>
      <c r="U72" s="66">
        <f t="shared" ref="U72:U117" si="39">S72+T72</f>
        <v>49905.600000000006</v>
      </c>
      <c r="V72" s="65">
        <f t="shared" si="31"/>
        <v>39817.399999999994</v>
      </c>
      <c r="W72" s="63">
        <f t="shared" si="32"/>
        <v>3849.9999999999995</v>
      </c>
      <c r="X72" s="66">
        <f t="shared" si="38"/>
        <v>43667.399999999994</v>
      </c>
      <c r="Y72" s="102">
        <f t="shared" si="33"/>
        <v>34129.199999999997</v>
      </c>
      <c r="Z72" s="102">
        <f t="shared" si="34"/>
        <v>3300</v>
      </c>
      <c r="AA72" s="66">
        <f t="shared" si="18"/>
        <v>37429.199999999997</v>
      </c>
    </row>
    <row r="73" spans="1:27" ht="13.5" customHeight="1">
      <c r="A73" s="118">
        <v>58</v>
      </c>
      <c r="B73" s="217">
        <v>42430</v>
      </c>
      <c r="C73" s="68">
        <v>880</v>
      </c>
      <c r="D73" s="310">
        <v>1</v>
      </c>
      <c r="E73" s="70">
        <f t="shared" si="0"/>
        <v>880</v>
      </c>
      <c r="F73" s="59">
        <v>0</v>
      </c>
      <c r="G73" s="70">
        <f t="shared" si="1"/>
        <v>0</v>
      </c>
      <c r="H73" s="68">
        <f t="shared" si="2"/>
        <v>880</v>
      </c>
      <c r="I73" s="107">
        <f t="shared" si="35"/>
        <v>56002</v>
      </c>
      <c r="J73" s="49">
        <f>IF((I73)+K73&gt;I149,I149-K73,(I73))</f>
        <v>56002</v>
      </c>
      <c r="K73" s="49">
        <f t="shared" si="24"/>
        <v>5500</v>
      </c>
      <c r="L73" s="145">
        <f t="shared" si="37"/>
        <v>61502</v>
      </c>
      <c r="M73" s="51">
        <f t="shared" si="36"/>
        <v>53201.899999999994</v>
      </c>
      <c r="N73" s="49">
        <f t="shared" si="25"/>
        <v>5225</v>
      </c>
      <c r="O73" s="52">
        <f t="shared" si="21"/>
        <v>58426.899999999994</v>
      </c>
      <c r="P73" s="73">
        <f t="shared" si="26"/>
        <v>50401.8</v>
      </c>
      <c r="Q73" s="49">
        <f t="shared" si="27"/>
        <v>4950</v>
      </c>
      <c r="R73" s="53">
        <f t="shared" si="28"/>
        <v>55351.8</v>
      </c>
      <c r="S73" s="51">
        <f t="shared" si="29"/>
        <v>44801.600000000006</v>
      </c>
      <c r="T73" s="49">
        <f t="shared" si="30"/>
        <v>4400</v>
      </c>
      <c r="U73" s="52">
        <f t="shared" si="39"/>
        <v>49201.600000000006</v>
      </c>
      <c r="V73" s="51">
        <f t="shared" si="31"/>
        <v>39201.399999999994</v>
      </c>
      <c r="W73" s="49">
        <f t="shared" si="32"/>
        <v>3849.9999999999995</v>
      </c>
      <c r="X73" s="52">
        <f t="shared" si="38"/>
        <v>43051.399999999994</v>
      </c>
      <c r="Y73" s="122">
        <f t="shared" si="33"/>
        <v>33601.199999999997</v>
      </c>
      <c r="Z73" s="122">
        <f t="shared" si="34"/>
        <v>3300</v>
      </c>
      <c r="AA73" s="52">
        <f t="shared" si="18"/>
        <v>36901.199999999997</v>
      </c>
    </row>
    <row r="74" spans="1:27" ht="13.5" customHeight="1">
      <c r="A74" s="118">
        <v>57</v>
      </c>
      <c r="B74" s="216">
        <v>42461</v>
      </c>
      <c r="C74" s="68">
        <v>880</v>
      </c>
      <c r="D74" s="310">
        <v>1</v>
      </c>
      <c r="E74" s="60">
        <f t="shared" si="0"/>
        <v>880</v>
      </c>
      <c r="F74" s="59">
        <v>0</v>
      </c>
      <c r="G74" s="60">
        <f t="shared" si="1"/>
        <v>0</v>
      </c>
      <c r="H74" s="57">
        <f t="shared" si="2"/>
        <v>880</v>
      </c>
      <c r="I74" s="106">
        <f t="shared" si="35"/>
        <v>55122</v>
      </c>
      <c r="J74" s="63">
        <f>IF((I74)+K74&gt;I149,I149-K74,(I74))</f>
        <v>55122</v>
      </c>
      <c r="K74" s="63">
        <f t="shared" si="24"/>
        <v>5500</v>
      </c>
      <c r="L74" s="148">
        <f t="shared" si="37"/>
        <v>60622</v>
      </c>
      <c r="M74" s="65">
        <f t="shared" si="36"/>
        <v>52365.899999999994</v>
      </c>
      <c r="N74" s="63">
        <f t="shared" si="25"/>
        <v>5225</v>
      </c>
      <c r="O74" s="66">
        <f t="shared" si="21"/>
        <v>57590.899999999994</v>
      </c>
      <c r="P74" s="63">
        <f t="shared" si="26"/>
        <v>49609.8</v>
      </c>
      <c r="Q74" s="63">
        <f t="shared" si="27"/>
        <v>4950</v>
      </c>
      <c r="R74" s="67">
        <f t="shared" si="28"/>
        <v>54559.8</v>
      </c>
      <c r="S74" s="65">
        <f t="shared" si="29"/>
        <v>44097.600000000006</v>
      </c>
      <c r="T74" s="63">
        <f t="shared" si="30"/>
        <v>4400</v>
      </c>
      <c r="U74" s="66">
        <f t="shared" si="39"/>
        <v>48497.600000000006</v>
      </c>
      <c r="V74" s="65">
        <f t="shared" si="31"/>
        <v>38585.399999999994</v>
      </c>
      <c r="W74" s="63">
        <f t="shared" si="32"/>
        <v>3849.9999999999995</v>
      </c>
      <c r="X74" s="66">
        <f t="shared" si="38"/>
        <v>42435.399999999994</v>
      </c>
      <c r="Y74" s="102">
        <f t="shared" si="33"/>
        <v>33073.199999999997</v>
      </c>
      <c r="Z74" s="102">
        <f t="shared" si="34"/>
        <v>3300</v>
      </c>
      <c r="AA74" s="66">
        <f t="shared" si="18"/>
        <v>36373.199999999997</v>
      </c>
    </row>
    <row r="75" spans="1:27" ht="13.5" customHeight="1">
      <c r="A75" s="118">
        <v>56</v>
      </c>
      <c r="B75" s="217">
        <v>42491</v>
      </c>
      <c r="C75" s="68">
        <v>880</v>
      </c>
      <c r="D75" s="310">
        <v>1</v>
      </c>
      <c r="E75" s="70">
        <f t="shared" ref="E75:E118" si="40">C75*D75</f>
        <v>880</v>
      </c>
      <c r="F75" s="59">
        <v>0</v>
      </c>
      <c r="G75" s="70">
        <f t="shared" ref="G75:G118" si="41">E75*F75</f>
        <v>0</v>
      </c>
      <c r="H75" s="68">
        <f t="shared" ref="H75:H118" si="42">E75+G75</f>
        <v>880</v>
      </c>
      <c r="I75" s="107">
        <f t="shared" si="35"/>
        <v>54242</v>
      </c>
      <c r="J75" s="49">
        <f>IF((I75)+K75&gt;I149,I149-K75,(I75))</f>
        <v>54242</v>
      </c>
      <c r="K75" s="49">
        <f t="shared" ref="K75:K106" si="43">I$148</f>
        <v>5500</v>
      </c>
      <c r="L75" s="145">
        <f t="shared" si="37"/>
        <v>59742</v>
      </c>
      <c r="M75" s="51">
        <f t="shared" si="36"/>
        <v>51529.899999999994</v>
      </c>
      <c r="N75" s="49">
        <f t="shared" ref="N75:N106" si="44">K75*M$9</f>
        <v>5225</v>
      </c>
      <c r="O75" s="52">
        <f t="shared" si="21"/>
        <v>56754.899999999994</v>
      </c>
      <c r="P75" s="73">
        <f t="shared" ref="P75:P106" si="45">J75*$P$9</f>
        <v>48817.8</v>
      </c>
      <c r="Q75" s="49">
        <f t="shared" ref="Q75:Q106" si="46">K75*P$9</f>
        <v>4950</v>
      </c>
      <c r="R75" s="53">
        <f t="shared" ref="R75:R106" si="47">P75+Q75</f>
        <v>53767.8</v>
      </c>
      <c r="S75" s="51">
        <f t="shared" ref="S75:S106" si="48">J75*S$9</f>
        <v>43393.600000000006</v>
      </c>
      <c r="T75" s="49">
        <f t="shared" ref="T75:T106" si="49">K75*S$9</f>
        <v>4400</v>
      </c>
      <c r="U75" s="52">
        <f t="shared" si="39"/>
        <v>47793.600000000006</v>
      </c>
      <c r="V75" s="51">
        <f t="shared" ref="V75:V106" si="50">J75*V$9</f>
        <v>37969.399999999994</v>
      </c>
      <c r="W75" s="49">
        <f t="shared" ref="W75:W106" si="51">K75*V$9</f>
        <v>3849.9999999999995</v>
      </c>
      <c r="X75" s="52">
        <f t="shared" si="38"/>
        <v>41819.399999999994</v>
      </c>
      <c r="Y75" s="122">
        <f t="shared" ref="Y75:Y106" si="52">J75*Y$9</f>
        <v>32545.199999999997</v>
      </c>
      <c r="Z75" s="122">
        <f t="shared" ref="Z75:Z106" si="53">K75*Y$9</f>
        <v>3300</v>
      </c>
      <c r="AA75" s="52">
        <f t="shared" ref="AA75:AA118" si="54">Y75+Z75</f>
        <v>35845.199999999997</v>
      </c>
    </row>
    <row r="76" spans="1:27" ht="13.5" customHeight="1">
      <c r="A76" s="118">
        <v>55</v>
      </c>
      <c r="B76" s="216">
        <v>42522</v>
      </c>
      <c r="C76" s="68">
        <v>880</v>
      </c>
      <c r="D76" s="310">
        <v>1</v>
      </c>
      <c r="E76" s="60">
        <f t="shared" si="40"/>
        <v>880</v>
      </c>
      <c r="F76" s="59">
        <v>0</v>
      </c>
      <c r="G76" s="60">
        <f t="shared" si="41"/>
        <v>0</v>
      </c>
      <c r="H76" s="57">
        <f t="shared" si="42"/>
        <v>880</v>
      </c>
      <c r="I76" s="106">
        <f t="shared" ref="I76:I107" si="55">I75-H75</f>
        <v>53362</v>
      </c>
      <c r="J76" s="63">
        <f>IF((I76)+K76&gt;I149,I149-K76,(I76))</f>
        <v>53362</v>
      </c>
      <c r="K76" s="63">
        <f t="shared" si="43"/>
        <v>5500</v>
      </c>
      <c r="L76" s="148">
        <f t="shared" si="37"/>
        <v>58862</v>
      </c>
      <c r="M76" s="65">
        <f t="shared" ref="M76:M107" si="56">J76*M$9</f>
        <v>50693.899999999994</v>
      </c>
      <c r="N76" s="63">
        <f t="shared" si="44"/>
        <v>5225</v>
      </c>
      <c r="O76" s="66">
        <f t="shared" si="21"/>
        <v>55918.899999999994</v>
      </c>
      <c r="P76" s="63">
        <f t="shared" si="45"/>
        <v>48025.8</v>
      </c>
      <c r="Q76" s="63">
        <f t="shared" si="46"/>
        <v>4950</v>
      </c>
      <c r="R76" s="67">
        <f t="shared" si="47"/>
        <v>52975.8</v>
      </c>
      <c r="S76" s="65">
        <f t="shared" si="48"/>
        <v>42689.600000000006</v>
      </c>
      <c r="T76" s="63">
        <f t="shared" si="49"/>
        <v>4400</v>
      </c>
      <c r="U76" s="66">
        <f t="shared" si="39"/>
        <v>47089.600000000006</v>
      </c>
      <c r="V76" s="65">
        <f t="shared" si="50"/>
        <v>37353.399999999994</v>
      </c>
      <c r="W76" s="63">
        <f t="shared" si="51"/>
        <v>3849.9999999999995</v>
      </c>
      <c r="X76" s="66">
        <f t="shared" si="38"/>
        <v>41203.399999999994</v>
      </c>
      <c r="Y76" s="102">
        <f t="shared" si="52"/>
        <v>32017.199999999997</v>
      </c>
      <c r="Z76" s="102">
        <f t="shared" si="53"/>
        <v>3300</v>
      </c>
      <c r="AA76" s="66">
        <f t="shared" si="54"/>
        <v>35317.199999999997</v>
      </c>
    </row>
    <row r="77" spans="1:27" ht="13.5" customHeight="1">
      <c r="A77" s="118">
        <v>54</v>
      </c>
      <c r="B77" s="216">
        <v>42552</v>
      </c>
      <c r="C77" s="68">
        <v>880</v>
      </c>
      <c r="D77" s="310">
        <v>1</v>
      </c>
      <c r="E77" s="70">
        <f t="shared" si="40"/>
        <v>880</v>
      </c>
      <c r="F77" s="59">
        <v>0</v>
      </c>
      <c r="G77" s="70">
        <f t="shared" si="41"/>
        <v>0</v>
      </c>
      <c r="H77" s="68">
        <f t="shared" si="42"/>
        <v>880</v>
      </c>
      <c r="I77" s="107">
        <f t="shared" si="55"/>
        <v>52482</v>
      </c>
      <c r="J77" s="49">
        <f>IF((I77)+K77&gt;I149,I149-K77,(I77))</f>
        <v>52482</v>
      </c>
      <c r="K77" s="49">
        <f t="shared" si="43"/>
        <v>5500</v>
      </c>
      <c r="L77" s="145">
        <f t="shared" si="37"/>
        <v>57982</v>
      </c>
      <c r="M77" s="51">
        <f t="shared" si="56"/>
        <v>49857.899999999994</v>
      </c>
      <c r="N77" s="49">
        <f t="shared" si="44"/>
        <v>5225</v>
      </c>
      <c r="O77" s="52">
        <f t="shared" si="21"/>
        <v>55082.899999999994</v>
      </c>
      <c r="P77" s="73">
        <f t="shared" si="45"/>
        <v>47233.8</v>
      </c>
      <c r="Q77" s="49">
        <f t="shared" si="46"/>
        <v>4950</v>
      </c>
      <c r="R77" s="53">
        <f t="shared" si="47"/>
        <v>52183.8</v>
      </c>
      <c r="S77" s="51">
        <f t="shared" si="48"/>
        <v>41985.600000000006</v>
      </c>
      <c r="T77" s="49">
        <f t="shared" si="49"/>
        <v>4400</v>
      </c>
      <c r="U77" s="52">
        <f t="shared" si="39"/>
        <v>46385.600000000006</v>
      </c>
      <c r="V77" s="51">
        <f t="shared" si="50"/>
        <v>36737.399999999994</v>
      </c>
      <c r="W77" s="49">
        <f t="shared" si="51"/>
        <v>3849.9999999999995</v>
      </c>
      <c r="X77" s="52">
        <f t="shared" si="38"/>
        <v>40587.399999999994</v>
      </c>
      <c r="Y77" s="122">
        <f t="shared" si="52"/>
        <v>31489.199999999997</v>
      </c>
      <c r="Z77" s="122">
        <f t="shared" si="53"/>
        <v>3300</v>
      </c>
      <c r="AA77" s="52">
        <f t="shared" si="54"/>
        <v>34789.199999999997</v>
      </c>
    </row>
    <row r="78" spans="1:27" ht="13.5" customHeight="1">
      <c r="A78" s="118">
        <v>53</v>
      </c>
      <c r="B78" s="217">
        <v>42583</v>
      </c>
      <c r="C78" s="68">
        <v>880</v>
      </c>
      <c r="D78" s="310">
        <v>1</v>
      </c>
      <c r="E78" s="60">
        <f t="shared" si="40"/>
        <v>880</v>
      </c>
      <c r="F78" s="59">
        <v>0</v>
      </c>
      <c r="G78" s="60">
        <f t="shared" si="41"/>
        <v>0</v>
      </c>
      <c r="H78" s="57">
        <f t="shared" si="42"/>
        <v>880</v>
      </c>
      <c r="I78" s="106">
        <f t="shared" si="55"/>
        <v>51602</v>
      </c>
      <c r="J78" s="63">
        <f>IF((I78)+K78&gt;I149,I149-K78,(I78))</f>
        <v>51602</v>
      </c>
      <c r="K78" s="63">
        <f t="shared" si="43"/>
        <v>5500</v>
      </c>
      <c r="L78" s="148">
        <f t="shared" si="37"/>
        <v>57102</v>
      </c>
      <c r="M78" s="65">
        <f t="shared" si="56"/>
        <v>49021.899999999994</v>
      </c>
      <c r="N78" s="63">
        <f t="shared" si="44"/>
        <v>5225</v>
      </c>
      <c r="O78" s="66">
        <f t="shared" si="21"/>
        <v>54246.899999999994</v>
      </c>
      <c r="P78" s="63">
        <f t="shared" si="45"/>
        <v>46441.8</v>
      </c>
      <c r="Q78" s="63">
        <f t="shared" si="46"/>
        <v>4950</v>
      </c>
      <c r="R78" s="67">
        <f t="shared" si="47"/>
        <v>51391.8</v>
      </c>
      <c r="S78" s="65">
        <f t="shared" si="48"/>
        <v>41281.600000000006</v>
      </c>
      <c r="T78" s="63">
        <f t="shared" si="49"/>
        <v>4400</v>
      </c>
      <c r="U78" s="66">
        <f t="shared" si="39"/>
        <v>45681.600000000006</v>
      </c>
      <c r="V78" s="65">
        <f t="shared" si="50"/>
        <v>36121.399999999994</v>
      </c>
      <c r="W78" s="63">
        <f t="shared" si="51"/>
        <v>3849.9999999999995</v>
      </c>
      <c r="X78" s="66">
        <f t="shared" si="38"/>
        <v>39971.399999999994</v>
      </c>
      <c r="Y78" s="102">
        <f t="shared" si="52"/>
        <v>30961.199999999997</v>
      </c>
      <c r="Z78" s="102">
        <f t="shared" si="53"/>
        <v>3300</v>
      </c>
      <c r="AA78" s="66">
        <f t="shared" si="54"/>
        <v>34261.199999999997</v>
      </c>
    </row>
    <row r="79" spans="1:27" ht="13.5" customHeight="1">
      <c r="A79" s="118">
        <v>52</v>
      </c>
      <c r="B79" s="216">
        <v>42614</v>
      </c>
      <c r="C79" s="68">
        <v>880</v>
      </c>
      <c r="D79" s="310">
        <v>1</v>
      </c>
      <c r="E79" s="70">
        <f t="shared" si="40"/>
        <v>880</v>
      </c>
      <c r="F79" s="59">
        <v>0</v>
      </c>
      <c r="G79" s="70">
        <f t="shared" si="41"/>
        <v>0</v>
      </c>
      <c r="H79" s="68">
        <f t="shared" si="42"/>
        <v>880</v>
      </c>
      <c r="I79" s="107">
        <f t="shared" si="55"/>
        <v>50722</v>
      </c>
      <c r="J79" s="49">
        <f>IF((I79)+K79&gt;I149,I149-K79,(I79))</f>
        <v>50722</v>
      </c>
      <c r="K79" s="49">
        <f t="shared" si="43"/>
        <v>5500</v>
      </c>
      <c r="L79" s="145">
        <f t="shared" si="37"/>
        <v>56222</v>
      </c>
      <c r="M79" s="51">
        <f t="shared" si="56"/>
        <v>48185.899999999994</v>
      </c>
      <c r="N79" s="49">
        <f t="shared" si="44"/>
        <v>5225</v>
      </c>
      <c r="O79" s="52">
        <f t="shared" si="21"/>
        <v>53410.899999999994</v>
      </c>
      <c r="P79" s="73">
        <f t="shared" si="45"/>
        <v>45649.8</v>
      </c>
      <c r="Q79" s="49">
        <f t="shared" si="46"/>
        <v>4950</v>
      </c>
      <c r="R79" s="53">
        <f t="shared" si="47"/>
        <v>50599.8</v>
      </c>
      <c r="S79" s="51">
        <f t="shared" si="48"/>
        <v>40577.600000000006</v>
      </c>
      <c r="T79" s="49">
        <f t="shared" si="49"/>
        <v>4400</v>
      </c>
      <c r="U79" s="52">
        <f t="shared" si="39"/>
        <v>44977.600000000006</v>
      </c>
      <c r="V79" s="51">
        <f t="shared" si="50"/>
        <v>35505.399999999994</v>
      </c>
      <c r="W79" s="49">
        <f t="shared" si="51"/>
        <v>3849.9999999999995</v>
      </c>
      <c r="X79" s="52">
        <f t="shared" si="38"/>
        <v>39355.399999999994</v>
      </c>
      <c r="Y79" s="122">
        <f t="shared" si="52"/>
        <v>30433.199999999997</v>
      </c>
      <c r="Z79" s="122">
        <f t="shared" si="53"/>
        <v>3300</v>
      </c>
      <c r="AA79" s="52">
        <f t="shared" si="54"/>
        <v>33733.199999999997</v>
      </c>
    </row>
    <row r="80" spans="1:27" ht="13.5" customHeight="1">
      <c r="A80" s="118">
        <v>51</v>
      </c>
      <c r="B80" s="217">
        <v>42644</v>
      </c>
      <c r="C80" s="68">
        <v>880</v>
      </c>
      <c r="D80" s="310">
        <v>1</v>
      </c>
      <c r="E80" s="60">
        <f t="shared" si="40"/>
        <v>880</v>
      </c>
      <c r="F80" s="59">
        <v>0</v>
      </c>
      <c r="G80" s="60">
        <f t="shared" si="41"/>
        <v>0</v>
      </c>
      <c r="H80" s="57">
        <f t="shared" si="42"/>
        <v>880</v>
      </c>
      <c r="I80" s="106">
        <f t="shared" si="55"/>
        <v>49842</v>
      </c>
      <c r="J80" s="63">
        <f>IF((I80)+K80&gt;I149,I149-K80,(I80))</f>
        <v>49842</v>
      </c>
      <c r="K80" s="63">
        <f t="shared" si="43"/>
        <v>5500</v>
      </c>
      <c r="L80" s="148">
        <f t="shared" si="37"/>
        <v>55342</v>
      </c>
      <c r="M80" s="65">
        <f t="shared" si="56"/>
        <v>47349.899999999994</v>
      </c>
      <c r="N80" s="63">
        <f t="shared" si="44"/>
        <v>5225</v>
      </c>
      <c r="O80" s="66">
        <f t="shared" si="21"/>
        <v>52574.899999999994</v>
      </c>
      <c r="P80" s="63">
        <f t="shared" si="45"/>
        <v>44857.8</v>
      </c>
      <c r="Q80" s="63">
        <f t="shared" si="46"/>
        <v>4950</v>
      </c>
      <c r="R80" s="67">
        <f t="shared" si="47"/>
        <v>49807.8</v>
      </c>
      <c r="S80" s="65">
        <f t="shared" si="48"/>
        <v>39873.600000000006</v>
      </c>
      <c r="T80" s="63">
        <f t="shared" si="49"/>
        <v>4400</v>
      </c>
      <c r="U80" s="66">
        <f t="shared" si="39"/>
        <v>44273.600000000006</v>
      </c>
      <c r="V80" s="65">
        <f t="shared" si="50"/>
        <v>34889.399999999994</v>
      </c>
      <c r="W80" s="63">
        <f t="shared" si="51"/>
        <v>3849.9999999999995</v>
      </c>
      <c r="X80" s="66">
        <f t="shared" si="38"/>
        <v>38739.399999999994</v>
      </c>
      <c r="Y80" s="102">
        <f t="shared" si="52"/>
        <v>29905.199999999997</v>
      </c>
      <c r="Z80" s="102">
        <f t="shared" si="53"/>
        <v>3300</v>
      </c>
      <c r="AA80" s="66">
        <f t="shared" si="54"/>
        <v>33205.199999999997</v>
      </c>
    </row>
    <row r="81" spans="1:27" ht="13.5" customHeight="1">
      <c r="A81" s="118">
        <v>50</v>
      </c>
      <c r="B81" s="216">
        <v>42675</v>
      </c>
      <c r="C81" s="68">
        <v>880</v>
      </c>
      <c r="D81" s="310">
        <v>1</v>
      </c>
      <c r="E81" s="70">
        <f t="shared" si="40"/>
        <v>880</v>
      </c>
      <c r="F81" s="59">
        <v>0</v>
      </c>
      <c r="G81" s="70">
        <f t="shared" si="41"/>
        <v>0</v>
      </c>
      <c r="H81" s="68">
        <f t="shared" si="42"/>
        <v>880</v>
      </c>
      <c r="I81" s="107">
        <f t="shared" si="55"/>
        <v>48962</v>
      </c>
      <c r="J81" s="49">
        <f>IF((I81)+K81&gt;I149,I149-K81,(I81))</f>
        <v>48962</v>
      </c>
      <c r="K81" s="49">
        <f t="shared" si="43"/>
        <v>5500</v>
      </c>
      <c r="L81" s="145">
        <f t="shared" si="37"/>
        <v>54462</v>
      </c>
      <c r="M81" s="51">
        <f t="shared" si="56"/>
        <v>46513.9</v>
      </c>
      <c r="N81" s="49">
        <f t="shared" si="44"/>
        <v>5225</v>
      </c>
      <c r="O81" s="52">
        <f t="shared" si="21"/>
        <v>51738.9</v>
      </c>
      <c r="P81" s="73">
        <f t="shared" si="45"/>
        <v>44065.8</v>
      </c>
      <c r="Q81" s="49">
        <f t="shared" si="46"/>
        <v>4950</v>
      </c>
      <c r="R81" s="53">
        <f t="shared" si="47"/>
        <v>49015.8</v>
      </c>
      <c r="S81" s="51">
        <f t="shared" si="48"/>
        <v>39169.599999999999</v>
      </c>
      <c r="T81" s="49">
        <f t="shared" si="49"/>
        <v>4400</v>
      </c>
      <c r="U81" s="52">
        <f t="shared" si="39"/>
        <v>43569.599999999999</v>
      </c>
      <c r="V81" s="51">
        <f t="shared" si="50"/>
        <v>34273.4</v>
      </c>
      <c r="W81" s="49">
        <f t="shared" si="51"/>
        <v>3849.9999999999995</v>
      </c>
      <c r="X81" s="52">
        <f t="shared" si="38"/>
        <v>38123.4</v>
      </c>
      <c r="Y81" s="122">
        <f t="shared" si="52"/>
        <v>29377.200000000001</v>
      </c>
      <c r="Z81" s="122">
        <f t="shared" si="53"/>
        <v>3300</v>
      </c>
      <c r="AA81" s="52">
        <f t="shared" si="54"/>
        <v>32677.200000000001</v>
      </c>
    </row>
    <row r="82" spans="1:27" ht="13.5" customHeight="1">
      <c r="A82" s="118">
        <v>49</v>
      </c>
      <c r="B82" s="217">
        <v>42705</v>
      </c>
      <c r="C82" s="68">
        <v>880</v>
      </c>
      <c r="D82" s="310">
        <v>1</v>
      </c>
      <c r="E82" s="60">
        <f t="shared" si="40"/>
        <v>880</v>
      </c>
      <c r="F82" s="59">
        <v>0</v>
      </c>
      <c r="G82" s="60">
        <f t="shared" si="41"/>
        <v>0</v>
      </c>
      <c r="H82" s="57">
        <f t="shared" si="42"/>
        <v>880</v>
      </c>
      <c r="I82" s="106">
        <f t="shared" si="55"/>
        <v>48082</v>
      </c>
      <c r="J82" s="63">
        <f>IF((I82)+K82&gt;I149,I149-K82,(I82))</f>
        <v>48082</v>
      </c>
      <c r="K82" s="63">
        <f t="shared" si="43"/>
        <v>5500</v>
      </c>
      <c r="L82" s="148">
        <f t="shared" si="37"/>
        <v>53582</v>
      </c>
      <c r="M82" s="65">
        <f t="shared" si="56"/>
        <v>45677.9</v>
      </c>
      <c r="N82" s="63">
        <f t="shared" si="44"/>
        <v>5225</v>
      </c>
      <c r="O82" s="66">
        <f t="shared" si="21"/>
        <v>50902.9</v>
      </c>
      <c r="P82" s="63">
        <f t="shared" si="45"/>
        <v>43273.8</v>
      </c>
      <c r="Q82" s="63">
        <f t="shared" si="46"/>
        <v>4950</v>
      </c>
      <c r="R82" s="67">
        <f t="shared" si="47"/>
        <v>48223.8</v>
      </c>
      <c r="S82" s="65">
        <f t="shared" si="48"/>
        <v>38465.599999999999</v>
      </c>
      <c r="T82" s="63">
        <f t="shared" si="49"/>
        <v>4400</v>
      </c>
      <c r="U82" s="66">
        <f t="shared" si="39"/>
        <v>42865.599999999999</v>
      </c>
      <c r="V82" s="65">
        <f t="shared" si="50"/>
        <v>33657.4</v>
      </c>
      <c r="W82" s="63">
        <f t="shared" si="51"/>
        <v>3849.9999999999995</v>
      </c>
      <c r="X82" s="66">
        <f t="shared" si="38"/>
        <v>37507.4</v>
      </c>
      <c r="Y82" s="102">
        <f t="shared" si="52"/>
        <v>28849.200000000001</v>
      </c>
      <c r="Z82" s="102">
        <f t="shared" si="53"/>
        <v>3300</v>
      </c>
      <c r="AA82" s="66">
        <f t="shared" si="54"/>
        <v>32149.200000000001</v>
      </c>
    </row>
    <row r="83" spans="1:27" ht="13.5" customHeight="1">
      <c r="A83" s="118">
        <v>48</v>
      </c>
      <c r="B83" s="216">
        <v>42736</v>
      </c>
      <c r="C83" s="68">
        <v>937</v>
      </c>
      <c r="D83" s="310">
        <v>1</v>
      </c>
      <c r="E83" s="70">
        <f t="shared" si="40"/>
        <v>937</v>
      </c>
      <c r="F83" s="59">
        <v>0</v>
      </c>
      <c r="G83" s="70">
        <f t="shared" si="41"/>
        <v>0</v>
      </c>
      <c r="H83" s="68">
        <f t="shared" si="42"/>
        <v>937</v>
      </c>
      <c r="I83" s="107">
        <f t="shared" si="55"/>
        <v>47202</v>
      </c>
      <c r="J83" s="49">
        <f>IF((I83)+K83&gt;I149,I149-K83,(I83))</f>
        <v>47202</v>
      </c>
      <c r="K83" s="49">
        <f t="shared" si="43"/>
        <v>5500</v>
      </c>
      <c r="L83" s="145">
        <f t="shared" si="37"/>
        <v>52702</v>
      </c>
      <c r="M83" s="51">
        <f t="shared" si="56"/>
        <v>44841.9</v>
      </c>
      <c r="N83" s="49">
        <f t="shared" si="44"/>
        <v>5225</v>
      </c>
      <c r="O83" s="52">
        <f t="shared" si="21"/>
        <v>50066.9</v>
      </c>
      <c r="P83" s="73">
        <f t="shared" si="45"/>
        <v>42481.8</v>
      </c>
      <c r="Q83" s="49">
        <f t="shared" si="46"/>
        <v>4950</v>
      </c>
      <c r="R83" s="53">
        <f t="shared" si="47"/>
        <v>47431.8</v>
      </c>
      <c r="S83" s="51">
        <f t="shared" si="48"/>
        <v>37761.599999999999</v>
      </c>
      <c r="T83" s="49">
        <f t="shared" si="49"/>
        <v>4400</v>
      </c>
      <c r="U83" s="52">
        <f t="shared" si="39"/>
        <v>42161.599999999999</v>
      </c>
      <c r="V83" s="51">
        <f t="shared" si="50"/>
        <v>33041.4</v>
      </c>
      <c r="W83" s="49">
        <f t="shared" si="51"/>
        <v>3849.9999999999995</v>
      </c>
      <c r="X83" s="52">
        <f t="shared" si="38"/>
        <v>36891.4</v>
      </c>
      <c r="Y83" s="122">
        <f t="shared" si="52"/>
        <v>28321.200000000001</v>
      </c>
      <c r="Z83" s="122">
        <f t="shared" si="53"/>
        <v>3300</v>
      </c>
      <c r="AA83" s="52">
        <f t="shared" si="54"/>
        <v>31621.200000000001</v>
      </c>
    </row>
    <row r="84" spans="1:27" ht="13.5" customHeight="1">
      <c r="A84" s="118">
        <v>47</v>
      </c>
      <c r="B84" s="217">
        <v>42767</v>
      </c>
      <c r="C84" s="68">
        <v>937</v>
      </c>
      <c r="D84" s="310">
        <v>1</v>
      </c>
      <c r="E84" s="60">
        <f t="shared" si="40"/>
        <v>937</v>
      </c>
      <c r="F84" s="59">
        <v>0</v>
      </c>
      <c r="G84" s="60">
        <f t="shared" si="41"/>
        <v>0</v>
      </c>
      <c r="H84" s="57">
        <f t="shared" si="42"/>
        <v>937</v>
      </c>
      <c r="I84" s="106">
        <f t="shared" si="55"/>
        <v>46265</v>
      </c>
      <c r="J84" s="63">
        <f>IF((I84)+K84&gt;I149,I149-K84,(I84))</f>
        <v>46265</v>
      </c>
      <c r="K84" s="63">
        <f t="shared" si="43"/>
        <v>5500</v>
      </c>
      <c r="L84" s="148">
        <f t="shared" si="37"/>
        <v>51765</v>
      </c>
      <c r="M84" s="65">
        <f t="shared" si="56"/>
        <v>43951.75</v>
      </c>
      <c r="N84" s="63">
        <f t="shared" si="44"/>
        <v>5225</v>
      </c>
      <c r="O84" s="66">
        <f t="shared" si="21"/>
        <v>49176.75</v>
      </c>
      <c r="P84" s="63">
        <f t="shared" si="45"/>
        <v>41638.5</v>
      </c>
      <c r="Q84" s="63">
        <f t="shared" si="46"/>
        <v>4950</v>
      </c>
      <c r="R84" s="67">
        <f t="shared" si="47"/>
        <v>46588.5</v>
      </c>
      <c r="S84" s="65">
        <f t="shared" si="48"/>
        <v>37012</v>
      </c>
      <c r="T84" s="63">
        <f t="shared" si="49"/>
        <v>4400</v>
      </c>
      <c r="U84" s="66">
        <f t="shared" si="39"/>
        <v>41412</v>
      </c>
      <c r="V84" s="65">
        <f t="shared" si="50"/>
        <v>32385.499999999996</v>
      </c>
      <c r="W84" s="63">
        <f t="shared" si="51"/>
        <v>3849.9999999999995</v>
      </c>
      <c r="X84" s="66">
        <f t="shared" si="38"/>
        <v>36235.499999999993</v>
      </c>
      <c r="Y84" s="102">
        <f t="shared" si="52"/>
        <v>27759</v>
      </c>
      <c r="Z84" s="102">
        <f t="shared" si="53"/>
        <v>3300</v>
      </c>
      <c r="AA84" s="66">
        <f t="shared" si="54"/>
        <v>31059</v>
      </c>
    </row>
    <row r="85" spans="1:27" ht="13.5" customHeight="1">
      <c r="A85" s="118">
        <v>46</v>
      </c>
      <c r="B85" s="216">
        <v>42795</v>
      </c>
      <c r="C85" s="68">
        <v>937</v>
      </c>
      <c r="D85" s="310">
        <v>1</v>
      </c>
      <c r="E85" s="70">
        <f t="shared" si="40"/>
        <v>937</v>
      </c>
      <c r="F85" s="59">
        <v>0</v>
      </c>
      <c r="G85" s="70">
        <f t="shared" si="41"/>
        <v>0</v>
      </c>
      <c r="H85" s="68">
        <f t="shared" si="42"/>
        <v>937</v>
      </c>
      <c r="I85" s="107">
        <f t="shared" si="55"/>
        <v>45328</v>
      </c>
      <c r="J85" s="49">
        <f>IF((I85)+K85&gt;I149,I149-K85,(I85))</f>
        <v>45328</v>
      </c>
      <c r="K85" s="49">
        <f t="shared" si="43"/>
        <v>5500</v>
      </c>
      <c r="L85" s="145">
        <f t="shared" si="37"/>
        <v>50828</v>
      </c>
      <c r="M85" s="51">
        <f t="shared" si="56"/>
        <v>43061.599999999999</v>
      </c>
      <c r="N85" s="49">
        <f t="shared" si="44"/>
        <v>5225</v>
      </c>
      <c r="O85" s="52">
        <f t="shared" si="21"/>
        <v>48286.6</v>
      </c>
      <c r="P85" s="73">
        <f t="shared" si="45"/>
        <v>40795.200000000004</v>
      </c>
      <c r="Q85" s="49">
        <f t="shared" si="46"/>
        <v>4950</v>
      </c>
      <c r="R85" s="53">
        <f t="shared" si="47"/>
        <v>45745.200000000004</v>
      </c>
      <c r="S85" s="51">
        <f t="shared" si="48"/>
        <v>36262.400000000001</v>
      </c>
      <c r="T85" s="49">
        <f t="shared" si="49"/>
        <v>4400</v>
      </c>
      <c r="U85" s="52">
        <f t="shared" si="39"/>
        <v>40662.400000000001</v>
      </c>
      <c r="V85" s="51">
        <f t="shared" si="50"/>
        <v>31729.599999999999</v>
      </c>
      <c r="W85" s="49">
        <f t="shared" si="51"/>
        <v>3849.9999999999995</v>
      </c>
      <c r="X85" s="52">
        <f t="shared" si="38"/>
        <v>35579.599999999999</v>
      </c>
      <c r="Y85" s="122">
        <f t="shared" si="52"/>
        <v>27196.799999999999</v>
      </c>
      <c r="Z85" s="122">
        <f t="shared" si="53"/>
        <v>3300</v>
      </c>
      <c r="AA85" s="52">
        <f t="shared" si="54"/>
        <v>30496.799999999999</v>
      </c>
    </row>
    <row r="86" spans="1:27" ht="13.5" customHeight="1">
      <c r="A86" s="118">
        <v>45</v>
      </c>
      <c r="B86" s="217">
        <v>42826</v>
      </c>
      <c r="C86" s="68">
        <v>937</v>
      </c>
      <c r="D86" s="310">
        <v>1</v>
      </c>
      <c r="E86" s="60">
        <f t="shared" si="40"/>
        <v>937</v>
      </c>
      <c r="F86" s="59">
        <v>0</v>
      </c>
      <c r="G86" s="60">
        <f t="shared" si="41"/>
        <v>0</v>
      </c>
      <c r="H86" s="57">
        <f t="shared" si="42"/>
        <v>937</v>
      </c>
      <c r="I86" s="106">
        <f t="shared" si="55"/>
        <v>44391</v>
      </c>
      <c r="J86" s="63">
        <f>IF((I86)+K86&gt;I149,I149-K86,(I86))</f>
        <v>44391</v>
      </c>
      <c r="K86" s="63">
        <f t="shared" si="43"/>
        <v>5500</v>
      </c>
      <c r="L86" s="148">
        <f t="shared" si="37"/>
        <v>49891</v>
      </c>
      <c r="M86" s="65">
        <f t="shared" si="56"/>
        <v>42171.45</v>
      </c>
      <c r="N86" s="63">
        <f t="shared" si="44"/>
        <v>5225</v>
      </c>
      <c r="O86" s="66">
        <f t="shared" ref="O86:O117" si="57">M86+N86</f>
        <v>47396.45</v>
      </c>
      <c r="P86" s="63">
        <f t="shared" si="45"/>
        <v>39951.9</v>
      </c>
      <c r="Q86" s="63">
        <f t="shared" si="46"/>
        <v>4950</v>
      </c>
      <c r="R86" s="67">
        <f t="shared" si="47"/>
        <v>44901.9</v>
      </c>
      <c r="S86" s="65">
        <f t="shared" si="48"/>
        <v>35512.800000000003</v>
      </c>
      <c r="T86" s="63">
        <f t="shared" si="49"/>
        <v>4400</v>
      </c>
      <c r="U86" s="66">
        <f t="shared" si="39"/>
        <v>39912.800000000003</v>
      </c>
      <c r="V86" s="65">
        <f t="shared" si="50"/>
        <v>31073.699999999997</v>
      </c>
      <c r="W86" s="63">
        <f t="shared" si="51"/>
        <v>3849.9999999999995</v>
      </c>
      <c r="X86" s="66">
        <f t="shared" si="38"/>
        <v>34923.699999999997</v>
      </c>
      <c r="Y86" s="102">
        <f t="shared" si="52"/>
        <v>26634.6</v>
      </c>
      <c r="Z86" s="102">
        <f t="shared" si="53"/>
        <v>3300</v>
      </c>
      <c r="AA86" s="66">
        <f t="shared" si="54"/>
        <v>29934.6</v>
      </c>
    </row>
    <row r="87" spans="1:27" ht="13.5" customHeight="1">
      <c r="A87" s="118">
        <v>44</v>
      </c>
      <c r="B87" s="216">
        <v>42856</v>
      </c>
      <c r="C87" s="68">
        <v>937</v>
      </c>
      <c r="D87" s="310">
        <v>1</v>
      </c>
      <c r="E87" s="70">
        <f t="shared" si="40"/>
        <v>937</v>
      </c>
      <c r="F87" s="59">
        <v>0</v>
      </c>
      <c r="G87" s="70">
        <f t="shared" si="41"/>
        <v>0</v>
      </c>
      <c r="H87" s="68">
        <f t="shared" si="42"/>
        <v>937</v>
      </c>
      <c r="I87" s="107">
        <f t="shared" si="55"/>
        <v>43454</v>
      </c>
      <c r="J87" s="49">
        <f>IF((I87)+K87&gt;I149,I149-K87,(I87))</f>
        <v>43454</v>
      </c>
      <c r="K87" s="49">
        <f t="shared" si="43"/>
        <v>5500</v>
      </c>
      <c r="L87" s="145">
        <f t="shared" si="37"/>
        <v>48954</v>
      </c>
      <c r="M87" s="51">
        <f t="shared" si="56"/>
        <v>41281.299999999996</v>
      </c>
      <c r="N87" s="49">
        <f t="shared" si="44"/>
        <v>5225</v>
      </c>
      <c r="O87" s="52">
        <f t="shared" si="57"/>
        <v>46506.299999999996</v>
      </c>
      <c r="P87" s="73">
        <f t="shared" si="45"/>
        <v>39108.6</v>
      </c>
      <c r="Q87" s="49">
        <f t="shared" si="46"/>
        <v>4950</v>
      </c>
      <c r="R87" s="53">
        <f t="shared" si="47"/>
        <v>44058.6</v>
      </c>
      <c r="S87" s="51">
        <f t="shared" si="48"/>
        <v>34763.200000000004</v>
      </c>
      <c r="T87" s="49">
        <f t="shared" si="49"/>
        <v>4400</v>
      </c>
      <c r="U87" s="52">
        <f t="shared" si="39"/>
        <v>39163.200000000004</v>
      </c>
      <c r="V87" s="51">
        <f t="shared" si="50"/>
        <v>30417.8</v>
      </c>
      <c r="W87" s="49">
        <f t="shared" si="51"/>
        <v>3849.9999999999995</v>
      </c>
      <c r="X87" s="52">
        <f t="shared" si="38"/>
        <v>34267.799999999996</v>
      </c>
      <c r="Y87" s="122">
        <f t="shared" si="52"/>
        <v>26072.399999999998</v>
      </c>
      <c r="Z87" s="122">
        <f t="shared" si="53"/>
        <v>3300</v>
      </c>
      <c r="AA87" s="52">
        <f t="shared" si="54"/>
        <v>29372.399999999998</v>
      </c>
    </row>
    <row r="88" spans="1:27" ht="13.5" customHeight="1">
      <c r="A88" s="118">
        <v>43</v>
      </c>
      <c r="B88" s="217">
        <v>42887</v>
      </c>
      <c r="C88" s="68">
        <v>937</v>
      </c>
      <c r="D88" s="310">
        <v>1</v>
      </c>
      <c r="E88" s="60">
        <f t="shared" si="40"/>
        <v>937</v>
      </c>
      <c r="F88" s="59">
        <v>0</v>
      </c>
      <c r="G88" s="60">
        <f t="shared" si="41"/>
        <v>0</v>
      </c>
      <c r="H88" s="57">
        <f t="shared" si="42"/>
        <v>937</v>
      </c>
      <c r="I88" s="106">
        <f t="shared" si="55"/>
        <v>42517</v>
      </c>
      <c r="J88" s="63">
        <f>IF((I88)+K88&gt;I149,I149-K88,(I88))</f>
        <v>42517</v>
      </c>
      <c r="K88" s="63">
        <f t="shared" si="43"/>
        <v>5500</v>
      </c>
      <c r="L88" s="148">
        <f t="shared" si="37"/>
        <v>48017</v>
      </c>
      <c r="M88" s="65">
        <f t="shared" si="56"/>
        <v>40391.15</v>
      </c>
      <c r="N88" s="63">
        <f t="shared" si="44"/>
        <v>5225</v>
      </c>
      <c r="O88" s="66">
        <f t="shared" si="57"/>
        <v>45616.15</v>
      </c>
      <c r="P88" s="63">
        <f t="shared" si="45"/>
        <v>38265.300000000003</v>
      </c>
      <c r="Q88" s="63">
        <f t="shared" si="46"/>
        <v>4950</v>
      </c>
      <c r="R88" s="67">
        <f t="shared" si="47"/>
        <v>43215.3</v>
      </c>
      <c r="S88" s="65">
        <f t="shared" si="48"/>
        <v>34013.599999999999</v>
      </c>
      <c r="T88" s="63">
        <f t="shared" si="49"/>
        <v>4400</v>
      </c>
      <c r="U88" s="66">
        <f t="shared" si="39"/>
        <v>38413.599999999999</v>
      </c>
      <c r="V88" s="65">
        <f t="shared" si="50"/>
        <v>29761.899999999998</v>
      </c>
      <c r="W88" s="63">
        <f t="shared" si="51"/>
        <v>3849.9999999999995</v>
      </c>
      <c r="X88" s="66">
        <f t="shared" si="38"/>
        <v>33611.899999999994</v>
      </c>
      <c r="Y88" s="102">
        <f t="shared" si="52"/>
        <v>25510.2</v>
      </c>
      <c r="Z88" s="102">
        <f t="shared" si="53"/>
        <v>3300</v>
      </c>
      <c r="AA88" s="66">
        <f t="shared" si="54"/>
        <v>28810.2</v>
      </c>
    </row>
    <row r="89" spans="1:27" ht="13.5" customHeight="1">
      <c r="A89" s="118">
        <v>42</v>
      </c>
      <c r="B89" s="216">
        <v>42917</v>
      </c>
      <c r="C89" s="68">
        <v>937</v>
      </c>
      <c r="D89" s="310">
        <v>1</v>
      </c>
      <c r="E89" s="70">
        <f t="shared" si="40"/>
        <v>937</v>
      </c>
      <c r="F89" s="59">
        <v>0</v>
      </c>
      <c r="G89" s="70">
        <f t="shared" si="41"/>
        <v>0</v>
      </c>
      <c r="H89" s="68">
        <f t="shared" si="42"/>
        <v>937</v>
      </c>
      <c r="I89" s="107">
        <f t="shared" si="55"/>
        <v>41580</v>
      </c>
      <c r="J89" s="49">
        <f>IF((I89)+K89&gt;I149,I149-K89,(I89))</f>
        <v>41580</v>
      </c>
      <c r="K89" s="49">
        <f t="shared" si="43"/>
        <v>5500</v>
      </c>
      <c r="L89" s="145">
        <f t="shared" si="37"/>
        <v>47080</v>
      </c>
      <c r="M89" s="51">
        <f t="shared" si="56"/>
        <v>39501</v>
      </c>
      <c r="N89" s="49">
        <f t="shared" si="44"/>
        <v>5225</v>
      </c>
      <c r="O89" s="52">
        <f t="shared" si="57"/>
        <v>44726</v>
      </c>
      <c r="P89" s="73">
        <f t="shared" si="45"/>
        <v>37422</v>
      </c>
      <c r="Q89" s="49">
        <f t="shared" si="46"/>
        <v>4950</v>
      </c>
      <c r="R89" s="53">
        <f t="shared" si="47"/>
        <v>42372</v>
      </c>
      <c r="S89" s="51">
        <f t="shared" si="48"/>
        <v>33264</v>
      </c>
      <c r="T89" s="49">
        <f t="shared" si="49"/>
        <v>4400</v>
      </c>
      <c r="U89" s="52">
        <f t="shared" si="39"/>
        <v>37664</v>
      </c>
      <c r="V89" s="51">
        <f t="shared" si="50"/>
        <v>29105.999999999996</v>
      </c>
      <c r="W89" s="49">
        <f t="shared" si="51"/>
        <v>3849.9999999999995</v>
      </c>
      <c r="X89" s="52">
        <f t="shared" si="38"/>
        <v>32955.999999999993</v>
      </c>
      <c r="Y89" s="122">
        <f t="shared" si="52"/>
        <v>24948</v>
      </c>
      <c r="Z89" s="122">
        <f t="shared" si="53"/>
        <v>3300</v>
      </c>
      <c r="AA89" s="52">
        <f t="shared" si="54"/>
        <v>28248</v>
      </c>
    </row>
    <row r="90" spans="1:27" ht="13.5" customHeight="1">
      <c r="A90" s="118">
        <v>41</v>
      </c>
      <c r="B90" s="216">
        <v>42948</v>
      </c>
      <c r="C90" s="68">
        <v>937</v>
      </c>
      <c r="D90" s="310">
        <v>1</v>
      </c>
      <c r="E90" s="60">
        <f t="shared" si="40"/>
        <v>937</v>
      </c>
      <c r="F90" s="59">
        <v>0</v>
      </c>
      <c r="G90" s="60">
        <f t="shared" si="41"/>
        <v>0</v>
      </c>
      <c r="H90" s="57">
        <f t="shared" si="42"/>
        <v>937</v>
      </c>
      <c r="I90" s="106">
        <f t="shared" si="55"/>
        <v>40643</v>
      </c>
      <c r="J90" s="63">
        <f>IF((I90)+K90&gt;I149,I149-K90,(I90))</f>
        <v>40643</v>
      </c>
      <c r="K90" s="63">
        <f t="shared" si="43"/>
        <v>5500</v>
      </c>
      <c r="L90" s="148">
        <f t="shared" si="37"/>
        <v>46143</v>
      </c>
      <c r="M90" s="65">
        <f t="shared" si="56"/>
        <v>38610.85</v>
      </c>
      <c r="N90" s="63">
        <f t="shared" si="44"/>
        <v>5225</v>
      </c>
      <c r="O90" s="66">
        <f t="shared" si="57"/>
        <v>43835.85</v>
      </c>
      <c r="P90" s="63">
        <f t="shared" si="45"/>
        <v>36578.700000000004</v>
      </c>
      <c r="Q90" s="63">
        <f t="shared" si="46"/>
        <v>4950</v>
      </c>
      <c r="R90" s="67">
        <f t="shared" si="47"/>
        <v>41528.700000000004</v>
      </c>
      <c r="S90" s="65">
        <f t="shared" si="48"/>
        <v>32514.400000000001</v>
      </c>
      <c r="T90" s="63">
        <f t="shared" si="49"/>
        <v>4400</v>
      </c>
      <c r="U90" s="66">
        <f t="shared" si="39"/>
        <v>36914.400000000001</v>
      </c>
      <c r="V90" s="65">
        <f t="shared" si="50"/>
        <v>28450.1</v>
      </c>
      <c r="W90" s="63">
        <f t="shared" si="51"/>
        <v>3849.9999999999995</v>
      </c>
      <c r="X90" s="66">
        <f t="shared" si="38"/>
        <v>32300.1</v>
      </c>
      <c r="Y90" s="102">
        <f t="shared" si="52"/>
        <v>24385.8</v>
      </c>
      <c r="Z90" s="102">
        <f t="shared" si="53"/>
        <v>3300</v>
      </c>
      <c r="AA90" s="66">
        <f t="shared" si="54"/>
        <v>27685.8</v>
      </c>
    </row>
    <row r="91" spans="1:27" ht="13.5" customHeight="1">
      <c r="A91" s="118">
        <v>40</v>
      </c>
      <c r="B91" s="217">
        <v>42979</v>
      </c>
      <c r="C91" s="68">
        <v>937</v>
      </c>
      <c r="D91" s="310">
        <v>1</v>
      </c>
      <c r="E91" s="70">
        <f t="shared" si="40"/>
        <v>937</v>
      </c>
      <c r="F91" s="59">
        <v>0</v>
      </c>
      <c r="G91" s="70">
        <f t="shared" si="41"/>
        <v>0</v>
      </c>
      <c r="H91" s="68">
        <f t="shared" si="42"/>
        <v>937</v>
      </c>
      <c r="I91" s="107">
        <f t="shared" si="55"/>
        <v>39706</v>
      </c>
      <c r="J91" s="49">
        <f>IF((I91)+K91&gt;I149,I149-K91,(I91))</f>
        <v>39706</v>
      </c>
      <c r="K91" s="49">
        <f t="shared" si="43"/>
        <v>5500</v>
      </c>
      <c r="L91" s="145">
        <f t="shared" si="37"/>
        <v>45206</v>
      </c>
      <c r="M91" s="51">
        <f t="shared" si="56"/>
        <v>37720.699999999997</v>
      </c>
      <c r="N91" s="49">
        <f t="shared" si="44"/>
        <v>5225</v>
      </c>
      <c r="O91" s="52">
        <f t="shared" si="57"/>
        <v>42945.7</v>
      </c>
      <c r="P91" s="73">
        <f t="shared" si="45"/>
        <v>35735.4</v>
      </c>
      <c r="Q91" s="49">
        <f t="shared" si="46"/>
        <v>4950</v>
      </c>
      <c r="R91" s="53">
        <f t="shared" si="47"/>
        <v>40685.4</v>
      </c>
      <c r="S91" s="51">
        <f t="shared" si="48"/>
        <v>31764.800000000003</v>
      </c>
      <c r="T91" s="49">
        <f t="shared" si="49"/>
        <v>4400</v>
      </c>
      <c r="U91" s="52">
        <f t="shared" si="39"/>
        <v>36164.800000000003</v>
      </c>
      <c r="V91" s="51">
        <f t="shared" si="50"/>
        <v>27794.199999999997</v>
      </c>
      <c r="W91" s="49">
        <f t="shared" si="51"/>
        <v>3849.9999999999995</v>
      </c>
      <c r="X91" s="52">
        <f t="shared" si="38"/>
        <v>31644.199999999997</v>
      </c>
      <c r="Y91" s="122">
        <f t="shared" si="52"/>
        <v>23823.599999999999</v>
      </c>
      <c r="Z91" s="122">
        <f t="shared" si="53"/>
        <v>3300</v>
      </c>
      <c r="AA91" s="52">
        <f t="shared" si="54"/>
        <v>27123.599999999999</v>
      </c>
    </row>
    <row r="92" spans="1:27" ht="13.5" customHeight="1">
      <c r="A92" s="118">
        <v>39</v>
      </c>
      <c r="B92" s="216">
        <v>43009</v>
      </c>
      <c r="C92" s="68">
        <v>937</v>
      </c>
      <c r="D92" s="310">
        <v>1</v>
      </c>
      <c r="E92" s="60">
        <f t="shared" si="40"/>
        <v>937</v>
      </c>
      <c r="F92" s="59">
        <v>0</v>
      </c>
      <c r="G92" s="60">
        <f t="shared" si="41"/>
        <v>0</v>
      </c>
      <c r="H92" s="57">
        <f t="shared" si="42"/>
        <v>937</v>
      </c>
      <c r="I92" s="106">
        <f t="shared" si="55"/>
        <v>38769</v>
      </c>
      <c r="J92" s="63">
        <f>IF((I92)+K92&gt;I149,I149-K92,(I92))</f>
        <v>38769</v>
      </c>
      <c r="K92" s="63">
        <f t="shared" si="43"/>
        <v>5500</v>
      </c>
      <c r="L92" s="148">
        <f t="shared" si="37"/>
        <v>44269</v>
      </c>
      <c r="M92" s="65">
        <f t="shared" si="56"/>
        <v>36830.549999999996</v>
      </c>
      <c r="N92" s="63">
        <f t="shared" si="44"/>
        <v>5225</v>
      </c>
      <c r="O92" s="66">
        <f t="shared" si="57"/>
        <v>42055.549999999996</v>
      </c>
      <c r="P92" s="63">
        <f t="shared" si="45"/>
        <v>34892.1</v>
      </c>
      <c r="Q92" s="63">
        <f t="shared" si="46"/>
        <v>4950</v>
      </c>
      <c r="R92" s="67">
        <f t="shared" si="47"/>
        <v>39842.1</v>
      </c>
      <c r="S92" s="65">
        <f t="shared" si="48"/>
        <v>31015.200000000001</v>
      </c>
      <c r="T92" s="63">
        <f t="shared" si="49"/>
        <v>4400</v>
      </c>
      <c r="U92" s="66">
        <f t="shared" si="39"/>
        <v>35415.199999999997</v>
      </c>
      <c r="V92" s="65">
        <f t="shared" si="50"/>
        <v>27138.3</v>
      </c>
      <c r="W92" s="63">
        <f t="shared" si="51"/>
        <v>3849.9999999999995</v>
      </c>
      <c r="X92" s="66">
        <f t="shared" si="38"/>
        <v>30988.3</v>
      </c>
      <c r="Y92" s="102">
        <f t="shared" si="52"/>
        <v>23261.399999999998</v>
      </c>
      <c r="Z92" s="102">
        <f t="shared" si="53"/>
        <v>3300</v>
      </c>
      <c r="AA92" s="66">
        <f t="shared" si="54"/>
        <v>26561.399999999998</v>
      </c>
    </row>
    <row r="93" spans="1:27" ht="13.5" customHeight="1">
      <c r="A93" s="118">
        <v>38</v>
      </c>
      <c r="B93" s="217">
        <v>43040</v>
      </c>
      <c r="C93" s="68">
        <v>937</v>
      </c>
      <c r="D93" s="310">
        <v>1</v>
      </c>
      <c r="E93" s="70">
        <f t="shared" si="40"/>
        <v>937</v>
      </c>
      <c r="F93" s="59">
        <v>0</v>
      </c>
      <c r="G93" s="70">
        <f t="shared" si="41"/>
        <v>0</v>
      </c>
      <c r="H93" s="68">
        <f t="shared" si="42"/>
        <v>937</v>
      </c>
      <c r="I93" s="107">
        <f t="shared" si="55"/>
        <v>37832</v>
      </c>
      <c r="J93" s="49">
        <f>IF((I93)+K93&gt;I149,I149-K93,(I93))</f>
        <v>37832</v>
      </c>
      <c r="K93" s="49">
        <f t="shared" si="43"/>
        <v>5500</v>
      </c>
      <c r="L93" s="145">
        <f t="shared" si="37"/>
        <v>43332</v>
      </c>
      <c r="M93" s="51">
        <f t="shared" si="56"/>
        <v>35940.400000000001</v>
      </c>
      <c r="N93" s="49">
        <f t="shared" si="44"/>
        <v>5225</v>
      </c>
      <c r="O93" s="52">
        <f t="shared" si="57"/>
        <v>41165.4</v>
      </c>
      <c r="P93" s="73">
        <f t="shared" si="45"/>
        <v>34048.800000000003</v>
      </c>
      <c r="Q93" s="49">
        <f t="shared" si="46"/>
        <v>4950</v>
      </c>
      <c r="R93" s="53">
        <f t="shared" si="47"/>
        <v>38998.800000000003</v>
      </c>
      <c r="S93" s="51">
        <f t="shared" si="48"/>
        <v>30265.600000000002</v>
      </c>
      <c r="T93" s="49">
        <f t="shared" si="49"/>
        <v>4400</v>
      </c>
      <c r="U93" s="52">
        <f t="shared" si="39"/>
        <v>34665.600000000006</v>
      </c>
      <c r="V93" s="51">
        <f t="shared" si="50"/>
        <v>26482.399999999998</v>
      </c>
      <c r="W93" s="49">
        <f t="shared" si="51"/>
        <v>3849.9999999999995</v>
      </c>
      <c r="X93" s="52">
        <f t="shared" si="38"/>
        <v>30332.399999999998</v>
      </c>
      <c r="Y93" s="122">
        <f t="shared" si="52"/>
        <v>22699.200000000001</v>
      </c>
      <c r="Z93" s="122">
        <f t="shared" si="53"/>
        <v>3300</v>
      </c>
      <c r="AA93" s="52">
        <f t="shared" si="54"/>
        <v>25999.200000000001</v>
      </c>
    </row>
    <row r="94" spans="1:27" ht="13.5" customHeight="1">
      <c r="A94" s="118">
        <v>37</v>
      </c>
      <c r="B94" s="216">
        <v>43070</v>
      </c>
      <c r="C94" s="68">
        <v>937</v>
      </c>
      <c r="D94" s="310">
        <v>1</v>
      </c>
      <c r="E94" s="60">
        <f t="shared" si="40"/>
        <v>937</v>
      </c>
      <c r="F94" s="59">
        <v>0</v>
      </c>
      <c r="G94" s="60">
        <f t="shared" si="41"/>
        <v>0</v>
      </c>
      <c r="H94" s="57">
        <f t="shared" si="42"/>
        <v>937</v>
      </c>
      <c r="I94" s="106">
        <f t="shared" si="55"/>
        <v>36895</v>
      </c>
      <c r="J94" s="63">
        <f>IF((I94)+K94&gt;I149,I149-K94,(I94))</f>
        <v>36895</v>
      </c>
      <c r="K94" s="63">
        <f t="shared" si="43"/>
        <v>5500</v>
      </c>
      <c r="L94" s="148">
        <f t="shared" si="37"/>
        <v>42395</v>
      </c>
      <c r="M94" s="65">
        <f t="shared" si="56"/>
        <v>35050.25</v>
      </c>
      <c r="N94" s="63">
        <f t="shared" si="44"/>
        <v>5225</v>
      </c>
      <c r="O94" s="66">
        <f t="shared" si="57"/>
        <v>40275.25</v>
      </c>
      <c r="P94" s="63">
        <f t="shared" si="45"/>
        <v>33205.5</v>
      </c>
      <c r="Q94" s="63">
        <f t="shared" si="46"/>
        <v>4950</v>
      </c>
      <c r="R94" s="67">
        <f t="shared" si="47"/>
        <v>38155.5</v>
      </c>
      <c r="S94" s="65">
        <f t="shared" si="48"/>
        <v>29516</v>
      </c>
      <c r="T94" s="63">
        <f t="shared" si="49"/>
        <v>4400</v>
      </c>
      <c r="U94" s="66">
        <f t="shared" si="39"/>
        <v>33916</v>
      </c>
      <c r="V94" s="65">
        <f t="shared" si="50"/>
        <v>25826.5</v>
      </c>
      <c r="W94" s="63">
        <f t="shared" si="51"/>
        <v>3849.9999999999995</v>
      </c>
      <c r="X94" s="66">
        <f t="shared" si="38"/>
        <v>29676.5</v>
      </c>
      <c r="Y94" s="102">
        <f t="shared" si="52"/>
        <v>22137</v>
      </c>
      <c r="Z94" s="102">
        <f t="shared" si="53"/>
        <v>3300</v>
      </c>
      <c r="AA94" s="66">
        <f t="shared" si="54"/>
        <v>25437</v>
      </c>
    </row>
    <row r="95" spans="1:27" ht="13.5" customHeight="1">
      <c r="A95" s="118">
        <v>36</v>
      </c>
      <c r="B95" s="217">
        <v>43101</v>
      </c>
      <c r="C95" s="57">
        <v>954</v>
      </c>
      <c r="D95" s="310">
        <v>1</v>
      </c>
      <c r="E95" s="60">
        <f t="shared" ref="E95:E106" si="58">C95*D95</f>
        <v>954</v>
      </c>
      <c r="F95" s="59">
        <v>0</v>
      </c>
      <c r="G95" s="60">
        <f t="shared" ref="G95:G106" si="59">E95*F95</f>
        <v>0</v>
      </c>
      <c r="H95" s="57">
        <f t="shared" ref="H95:H106" si="60">E95+G95</f>
        <v>954</v>
      </c>
      <c r="I95" s="107">
        <f t="shared" si="55"/>
        <v>35958</v>
      </c>
      <c r="J95" s="49">
        <f t="shared" ref="J95:J106" si="61">IF((I95)+K95&gt;$I$149,$I$149-K95,(I95))</f>
        <v>35958</v>
      </c>
      <c r="K95" s="49">
        <f t="shared" si="43"/>
        <v>5500</v>
      </c>
      <c r="L95" s="145">
        <f t="shared" ref="L95:L106" si="62">J95+K95</f>
        <v>41458</v>
      </c>
      <c r="M95" s="51">
        <f t="shared" si="56"/>
        <v>34160.1</v>
      </c>
      <c r="N95" s="49">
        <f t="shared" si="44"/>
        <v>5225</v>
      </c>
      <c r="O95" s="52">
        <f t="shared" si="57"/>
        <v>39385.1</v>
      </c>
      <c r="P95" s="73">
        <f t="shared" si="45"/>
        <v>32362.2</v>
      </c>
      <c r="Q95" s="49">
        <f t="shared" si="46"/>
        <v>4950</v>
      </c>
      <c r="R95" s="53">
        <f t="shared" si="47"/>
        <v>37312.199999999997</v>
      </c>
      <c r="S95" s="51">
        <f t="shared" si="48"/>
        <v>28766.400000000001</v>
      </c>
      <c r="T95" s="49">
        <f t="shared" si="49"/>
        <v>4400</v>
      </c>
      <c r="U95" s="52">
        <f t="shared" ref="U95:U106" si="63">S95+T95</f>
        <v>33166.400000000001</v>
      </c>
      <c r="V95" s="51">
        <f t="shared" si="50"/>
        <v>25170.6</v>
      </c>
      <c r="W95" s="49">
        <f t="shared" si="51"/>
        <v>3849.9999999999995</v>
      </c>
      <c r="X95" s="52">
        <f t="shared" ref="X95:X106" si="64">V95+W95</f>
        <v>29020.6</v>
      </c>
      <c r="Y95" s="122">
        <f t="shared" si="52"/>
        <v>21574.799999999999</v>
      </c>
      <c r="Z95" s="122">
        <f t="shared" si="53"/>
        <v>3300</v>
      </c>
      <c r="AA95" s="52">
        <f t="shared" ref="AA95:AA106" si="65">Y95+Z95</f>
        <v>24874.799999999999</v>
      </c>
    </row>
    <row r="96" spans="1:27" ht="13.5" customHeight="1">
      <c r="A96" s="118">
        <v>35</v>
      </c>
      <c r="B96" s="216">
        <v>43132</v>
      </c>
      <c r="C96" s="57">
        <v>954</v>
      </c>
      <c r="D96" s="310">
        <v>1</v>
      </c>
      <c r="E96" s="60">
        <f t="shared" si="58"/>
        <v>954</v>
      </c>
      <c r="F96" s="59">
        <v>0</v>
      </c>
      <c r="G96" s="60">
        <f t="shared" si="59"/>
        <v>0</v>
      </c>
      <c r="H96" s="57">
        <f t="shared" si="60"/>
        <v>954</v>
      </c>
      <c r="I96" s="106">
        <f t="shared" si="55"/>
        <v>35004</v>
      </c>
      <c r="J96" s="63">
        <f t="shared" si="61"/>
        <v>35004</v>
      </c>
      <c r="K96" s="63">
        <f t="shared" si="43"/>
        <v>5500</v>
      </c>
      <c r="L96" s="148">
        <f t="shared" si="62"/>
        <v>40504</v>
      </c>
      <c r="M96" s="65">
        <f t="shared" si="56"/>
        <v>33253.799999999996</v>
      </c>
      <c r="N96" s="63">
        <f t="shared" si="44"/>
        <v>5225</v>
      </c>
      <c r="O96" s="66">
        <f t="shared" si="57"/>
        <v>38478.799999999996</v>
      </c>
      <c r="P96" s="63">
        <f t="shared" si="45"/>
        <v>31503.600000000002</v>
      </c>
      <c r="Q96" s="63">
        <f t="shared" si="46"/>
        <v>4950</v>
      </c>
      <c r="R96" s="67">
        <f t="shared" si="47"/>
        <v>36453.600000000006</v>
      </c>
      <c r="S96" s="65">
        <f t="shared" si="48"/>
        <v>28003.200000000001</v>
      </c>
      <c r="T96" s="63">
        <f t="shared" si="49"/>
        <v>4400</v>
      </c>
      <c r="U96" s="66">
        <f t="shared" si="63"/>
        <v>32403.200000000001</v>
      </c>
      <c r="V96" s="65">
        <f t="shared" si="50"/>
        <v>24502.799999999999</v>
      </c>
      <c r="W96" s="63">
        <f t="shared" si="51"/>
        <v>3849.9999999999995</v>
      </c>
      <c r="X96" s="66">
        <f t="shared" si="64"/>
        <v>28352.799999999999</v>
      </c>
      <c r="Y96" s="102">
        <f t="shared" si="52"/>
        <v>21002.399999999998</v>
      </c>
      <c r="Z96" s="102">
        <f t="shared" si="53"/>
        <v>3300</v>
      </c>
      <c r="AA96" s="66">
        <f t="shared" si="65"/>
        <v>24302.399999999998</v>
      </c>
    </row>
    <row r="97" spans="1:27" ht="13.5" customHeight="1">
      <c r="A97" s="118">
        <v>34</v>
      </c>
      <c r="B97" s="217">
        <v>43160</v>
      </c>
      <c r="C97" s="57">
        <v>954</v>
      </c>
      <c r="D97" s="310">
        <v>1</v>
      </c>
      <c r="E97" s="60">
        <f t="shared" si="58"/>
        <v>954</v>
      </c>
      <c r="F97" s="59">
        <v>0</v>
      </c>
      <c r="G97" s="60">
        <f t="shared" si="59"/>
        <v>0</v>
      </c>
      <c r="H97" s="57">
        <f t="shared" si="60"/>
        <v>954</v>
      </c>
      <c r="I97" s="107">
        <f t="shared" si="55"/>
        <v>34050</v>
      </c>
      <c r="J97" s="49">
        <f t="shared" si="61"/>
        <v>34050</v>
      </c>
      <c r="K97" s="49">
        <f t="shared" si="43"/>
        <v>5500</v>
      </c>
      <c r="L97" s="145">
        <f t="shared" si="62"/>
        <v>39550</v>
      </c>
      <c r="M97" s="51">
        <f t="shared" si="56"/>
        <v>32347.5</v>
      </c>
      <c r="N97" s="49">
        <f t="shared" si="44"/>
        <v>5225</v>
      </c>
      <c r="O97" s="52">
        <f t="shared" si="57"/>
        <v>37572.5</v>
      </c>
      <c r="P97" s="73">
        <f t="shared" si="45"/>
        <v>30645</v>
      </c>
      <c r="Q97" s="49">
        <f t="shared" si="46"/>
        <v>4950</v>
      </c>
      <c r="R97" s="53">
        <f t="shared" si="47"/>
        <v>35595</v>
      </c>
      <c r="S97" s="51">
        <f t="shared" si="48"/>
        <v>27240</v>
      </c>
      <c r="T97" s="49">
        <f t="shared" si="49"/>
        <v>4400</v>
      </c>
      <c r="U97" s="52">
        <f t="shared" si="63"/>
        <v>31640</v>
      </c>
      <c r="V97" s="51">
        <f t="shared" si="50"/>
        <v>23835</v>
      </c>
      <c r="W97" s="49">
        <f t="shared" si="51"/>
        <v>3849.9999999999995</v>
      </c>
      <c r="X97" s="52">
        <f t="shared" si="64"/>
        <v>27685</v>
      </c>
      <c r="Y97" s="122">
        <f t="shared" si="52"/>
        <v>20430</v>
      </c>
      <c r="Z97" s="122">
        <f t="shared" si="53"/>
        <v>3300</v>
      </c>
      <c r="AA97" s="52">
        <f t="shared" si="65"/>
        <v>23730</v>
      </c>
    </row>
    <row r="98" spans="1:27" ht="13.5" customHeight="1">
      <c r="A98" s="118">
        <v>33</v>
      </c>
      <c r="B98" s="216">
        <v>43191</v>
      </c>
      <c r="C98" s="57">
        <v>954</v>
      </c>
      <c r="D98" s="310">
        <v>1</v>
      </c>
      <c r="E98" s="60">
        <f t="shared" si="58"/>
        <v>954</v>
      </c>
      <c r="F98" s="59">
        <v>0</v>
      </c>
      <c r="G98" s="60">
        <f t="shared" si="59"/>
        <v>0</v>
      </c>
      <c r="H98" s="57">
        <f t="shared" si="60"/>
        <v>954</v>
      </c>
      <c r="I98" s="106">
        <f t="shared" si="55"/>
        <v>33096</v>
      </c>
      <c r="J98" s="63">
        <f t="shared" si="61"/>
        <v>33096</v>
      </c>
      <c r="K98" s="63">
        <f t="shared" si="43"/>
        <v>5500</v>
      </c>
      <c r="L98" s="148">
        <f t="shared" si="62"/>
        <v>38596</v>
      </c>
      <c r="M98" s="65">
        <f t="shared" si="56"/>
        <v>31441.199999999997</v>
      </c>
      <c r="N98" s="63">
        <f t="shared" si="44"/>
        <v>5225</v>
      </c>
      <c r="O98" s="66">
        <f t="shared" ref="O98:O106" si="66">M98+N98</f>
        <v>36666.199999999997</v>
      </c>
      <c r="P98" s="63">
        <f t="shared" si="45"/>
        <v>29786.400000000001</v>
      </c>
      <c r="Q98" s="63">
        <f t="shared" si="46"/>
        <v>4950</v>
      </c>
      <c r="R98" s="67">
        <f t="shared" si="47"/>
        <v>34736.400000000001</v>
      </c>
      <c r="S98" s="65">
        <f t="shared" si="48"/>
        <v>26476.800000000003</v>
      </c>
      <c r="T98" s="63">
        <f t="shared" si="49"/>
        <v>4400</v>
      </c>
      <c r="U98" s="66">
        <f t="shared" si="63"/>
        <v>30876.800000000003</v>
      </c>
      <c r="V98" s="65">
        <f t="shared" si="50"/>
        <v>23167.199999999997</v>
      </c>
      <c r="W98" s="63">
        <f t="shared" si="51"/>
        <v>3849.9999999999995</v>
      </c>
      <c r="X98" s="66">
        <f t="shared" si="64"/>
        <v>27017.199999999997</v>
      </c>
      <c r="Y98" s="102">
        <f t="shared" si="52"/>
        <v>19857.599999999999</v>
      </c>
      <c r="Z98" s="102">
        <f t="shared" si="53"/>
        <v>3300</v>
      </c>
      <c r="AA98" s="66">
        <f t="shared" si="65"/>
        <v>23157.599999999999</v>
      </c>
    </row>
    <row r="99" spans="1:27" ht="13.5" customHeight="1">
      <c r="A99" s="118">
        <v>32</v>
      </c>
      <c r="B99" s="217">
        <v>43221</v>
      </c>
      <c r="C99" s="57">
        <v>954</v>
      </c>
      <c r="D99" s="310">
        <v>1</v>
      </c>
      <c r="E99" s="60">
        <f t="shared" si="58"/>
        <v>954</v>
      </c>
      <c r="F99" s="59">
        <v>0</v>
      </c>
      <c r="G99" s="60">
        <f t="shared" si="59"/>
        <v>0</v>
      </c>
      <c r="H99" s="57">
        <f t="shared" si="60"/>
        <v>954</v>
      </c>
      <c r="I99" s="107">
        <f t="shared" si="55"/>
        <v>32142</v>
      </c>
      <c r="J99" s="49">
        <f t="shared" si="61"/>
        <v>32142</v>
      </c>
      <c r="K99" s="49">
        <f t="shared" si="43"/>
        <v>5500</v>
      </c>
      <c r="L99" s="145">
        <f t="shared" si="62"/>
        <v>37642</v>
      </c>
      <c r="M99" s="51">
        <f t="shared" si="56"/>
        <v>30534.899999999998</v>
      </c>
      <c r="N99" s="49">
        <f t="shared" si="44"/>
        <v>5225</v>
      </c>
      <c r="O99" s="52">
        <f t="shared" si="66"/>
        <v>35759.899999999994</v>
      </c>
      <c r="P99" s="73">
        <f t="shared" si="45"/>
        <v>28927.8</v>
      </c>
      <c r="Q99" s="49">
        <f t="shared" si="46"/>
        <v>4950</v>
      </c>
      <c r="R99" s="53">
        <f t="shared" si="47"/>
        <v>33877.800000000003</v>
      </c>
      <c r="S99" s="51">
        <f t="shared" si="48"/>
        <v>25713.600000000002</v>
      </c>
      <c r="T99" s="49">
        <f t="shared" si="49"/>
        <v>4400</v>
      </c>
      <c r="U99" s="52">
        <f t="shared" si="63"/>
        <v>30113.600000000002</v>
      </c>
      <c r="V99" s="51">
        <f t="shared" si="50"/>
        <v>22499.399999999998</v>
      </c>
      <c r="W99" s="49">
        <f t="shared" si="51"/>
        <v>3849.9999999999995</v>
      </c>
      <c r="X99" s="52">
        <f t="shared" si="64"/>
        <v>26349.399999999998</v>
      </c>
      <c r="Y99" s="122">
        <f t="shared" si="52"/>
        <v>19285.2</v>
      </c>
      <c r="Z99" s="122">
        <f t="shared" si="53"/>
        <v>3300</v>
      </c>
      <c r="AA99" s="52">
        <f t="shared" si="65"/>
        <v>22585.200000000001</v>
      </c>
    </row>
    <row r="100" spans="1:27" ht="13.5" customHeight="1">
      <c r="A100" s="118">
        <v>31</v>
      </c>
      <c r="B100" s="216">
        <v>43252</v>
      </c>
      <c r="C100" s="57">
        <v>954</v>
      </c>
      <c r="D100" s="310">
        <v>1</v>
      </c>
      <c r="E100" s="60">
        <f t="shared" si="58"/>
        <v>954</v>
      </c>
      <c r="F100" s="59">
        <v>0</v>
      </c>
      <c r="G100" s="60">
        <f t="shared" si="59"/>
        <v>0</v>
      </c>
      <c r="H100" s="57">
        <f t="shared" si="60"/>
        <v>954</v>
      </c>
      <c r="I100" s="106">
        <f t="shared" si="55"/>
        <v>31188</v>
      </c>
      <c r="J100" s="63">
        <f t="shared" si="61"/>
        <v>31188</v>
      </c>
      <c r="K100" s="63">
        <f t="shared" si="43"/>
        <v>5500</v>
      </c>
      <c r="L100" s="148">
        <f t="shared" si="62"/>
        <v>36688</v>
      </c>
      <c r="M100" s="65">
        <f t="shared" si="56"/>
        <v>29628.6</v>
      </c>
      <c r="N100" s="63">
        <f t="shared" si="44"/>
        <v>5225</v>
      </c>
      <c r="O100" s="66">
        <f t="shared" si="66"/>
        <v>34853.599999999999</v>
      </c>
      <c r="P100" s="63">
        <f t="shared" si="45"/>
        <v>28069.200000000001</v>
      </c>
      <c r="Q100" s="63">
        <f t="shared" si="46"/>
        <v>4950</v>
      </c>
      <c r="R100" s="67">
        <f t="shared" si="47"/>
        <v>33019.199999999997</v>
      </c>
      <c r="S100" s="65">
        <f t="shared" si="48"/>
        <v>24950.400000000001</v>
      </c>
      <c r="T100" s="63">
        <f t="shared" si="49"/>
        <v>4400</v>
      </c>
      <c r="U100" s="66">
        <f t="shared" si="63"/>
        <v>29350.400000000001</v>
      </c>
      <c r="V100" s="65">
        <f t="shared" si="50"/>
        <v>21831.599999999999</v>
      </c>
      <c r="W100" s="63">
        <f t="shared" si="51"/>
        <v>3849.9999999999995</v>
      </c>
      <c r="X100" s="66">
        <f t="shared" si="64"/>
        <v>25681.599999999999</v>
      </c>
      <c r="Y100" s="102">
        <f t="shared" si="52"/>
        <v>18712.8</v>
      </c>
      <c r="Z100" s="102">
        <f t="shared" si="53"/>
        <v>3300</v>
      </c>
      <c r="AA100" s="66">
        <f t="shared" si="65"/>
        <v>22012.799999999999</v>
      </c>
    </row>
    <row r="101" spans="1:27" ht="13.5" customHeight="1">
      <c r="A101" s="118">
        <v>30</v>
      </c>
      <c r="B101" s="217">
        <v>43282</v>
      </c>
      <c r="C101" s="57">
        <v>954</v>
      </c>
      <c r="D101" s="310">
        <v>1</v>
      </c>
      <c r="E101" s="60">
        <f t="shared" si="58"/>
        <v>954</v>
      </c>
      <c r="F101" s="59">
        <v>0</v>
      </c>
      <c r="G101" s="60">
        <f t="shared" si="59"/>
        <v>0</v>
      </c>
      <c r="H101" s="57">
        <f t="shared" si="60"/>
        <v>954</v>
      </c>
      <c r="I101" s="107">
        <f t="shared" si="55"/>
        <v>30234</v>
      </c>
      <c r="J101" s="49">
        <f t="shared" si="61"/>
        <v>30234</v>
      </c>
      <c r="K101" s="49">
        <f t="shared" si="43"/>
        <v>5500</v>
      </c>
      <c r="L101" s="145">
        <f t="shared" si="62"/>
        <v>35734</v>
      </c>
      <c r="M101" s="51">
        <f t="shared" si="56"/>
        <v>28722.3</v>
      </c>
      <c r="N101" s="49">
        <f t="shared" si="44"/>
        <v>5225</v>
      </c>
      <c r="O101" s="52">
        <f t="shared" si="66"/>
        <v>33947.300000000003</v>
      </c>
      <c r="P101" s="73">
        <f t="shared" si="45"/>
        <v>27210.600000000002</v>
      </c>
      <c r="Q101" s="49">
        <f t="shared" si="46"/>
        <v>4950</v>
      </c>
      <c r="R101" s="53">
        <f t="shared" si="47"/>
        <v>32160.600000000002</v>
      </c>
      <c r="S101" s="51">
        <f t="shared" si="48"/>
        <v>24187.200000000001</v>
      </c>
      <c r="T101" s="49">
        <f t="shared" si="49"/>
        <v>4400</v>
      </c>
      <c r="U101" s="52">
        <f t="shared" si="63"/>
        <v>28587.200000000001</v>
      </c>
      <c r="V101" s="51">
        <f t="shared" si="50"/>
        <v>21163.8</v>
      </c>
      <c r="W101" s="49">
        <f t="shared" si="51"/>
        <v>3849.9999999999995</v>
      </c>
      <c r="X101" s="52">
        <f t="shared" si="64"/>
        <v>25013.8</v>
      </c>
      <c r="Y101" s="122">
        <f t="shared" si="52"/>
        <v>18140.399999999998</v>
      </c>
      <c r="Z101" s="122">
        <f t="shared" si="53"/>
        <v>3300</v>
      </c>
      <c r="AA101" s="52">
        <f t="shared" si="65"/>
        <v>21440.399999999998</v>
      </c>
    </row>
    <row r="102" spans="1:27" ht="13.5" customHeight="1">
      <c r="A102" s="118">
        <v>29</v>
      </c>
      <c r="B102" s="216">
        <v>43313</v>
      </c>
      <c r="C102" s="57">
        <v>954</v>
      </c>
      <c r="D102" s="310">
        <v>1</v>
      </c>
      <c r="E102" s="60">
        <f t="shared" si="58"/>
        <v>954</v>
      </c>
      <c r="F102" s="59">
        <v>0</v>
      </c>
      <c r="G102" s="60">
        <f t="shared" si="59"/>
        <v>0</v>
      </c>
      <c r="H102" s="57">
        <f t="shared" si="60"/>
        <v>954</v>
      </c>
      <c r="I102" s="106">
        <f t="shared" si="55"/>
        <v>29280</v>
      </c>
      <c r="J102" s="63">
        <f t="shared" si="61"/>
        <v>29280</v>
      </c>
      <c r="K102" s="63">
        <f t="shared" si="43"/>
        <v>5500</v>
      </c>
      <c r="L102" s="148">
        <f t="shared" si="62"/>
        <v>34780</v>
      </c>
      <c r="M102" s="65">
        <f t="shared" si="56"/>
        <v>27816</v>
      </c>
      <c r="N102" s="63">
        <f t="shared" si="44"/>
        <v>5225</v>
      </c>
      <c r="O102" s="66">
        <f t="shared" si="66"/>
        <v>33041</v>
      </c>
      <c r="P102" s="63">
        <f t="shared" si="45"/>
        <v>26352</v>
      </c>
      <c r="Q102" s="63">
        <f t="shared" si="46"/>
        <v>4950</v>
      </c>
      <c r="R102" s="67">
        <f t="shared" si="47"/>
        <v>31302</v>
      </c>
      <c r="S102" s="65">
        <f t="shared" si="48"/>
        <v>23424</v>
      </c>
      <c r="T102" s="63">
        <f t="shared" si="49"/>
        <v>4400</v>
      </c>
      <c r="U102" s="66">
        <f t="shared" si="63"/>
        <v>27824</v>
      </c>
      <c r="V102" s="65">
        <f t="shared" si="50"/>
        <v>20496</v>
      </c>
      <c r="W102" s="63">
        <f t="shared" si="51"/>
        <v>3849.9999999999995</v>
      </c>
      <c r="X102" s="66">
        <f t="shared" si="64"/>
        <v>24346</v>
      </c>
      <c r="Y102" s="102">
        <f t="shared" si="52"/>
        <v>17568</v>
      </c>
      <c r="Z102" s="102">
        <f t="shared" si="53"/>
        <v>3300</v>
      </c>
      <c r="AA102" s="66">
        <f t="shared" si="65"/>
        <v>20868</v>
      </c>
    </row>
    <row r="103" spans="1:27" ht="13.5" customHeight="1">
      <c r="A103" s="118">
        <v>28</v>
      </c>
      <c r="B103" s="216">
        <v>43344</v>
      </c>
      <c r="C103" s="57">
        <v>954</v>
      </c>
      <c r="D103" s="310">
        <v>1</v>
      </c>
      <c r="E103" s="60">
        <f t="shared" si="58"/>
        <v>954</v>
      </c>
      <c r="F103" s="59">
        <v>0</v>
      </c>
      <c r="G103" s="60">
        <f t="shared" si="59"/>
        <v>0</v>
      </c>
      <c r="H103" s="57">
        <f t="shared" si="60"/>
        <v>954</v>
      </c>
      <c r="I103" s="107">
        <f t="shared" si="55"/>
        <v>28326</v>
      </c>
      <c r="J103" s="49">
        <f t="shared" si="61"/>
        <v>28326</v>
      </c>
      <c r="K103" s="49">
        <f t="shared" si="43"/>
        <v>5500</v>
      </c>
      <c r="L103" s="145">
        <f t="shared" si="62"/>
        <v>33826</v>
      </c>
      <c r="M103" s="51">
        <f t="shared" si="56"/>
        <v>26909.699999999997</v>
      </c>
      <c r="N103" s="49">
        <f t="shared" si="44"/>
        <v>5225</v>
      </c>
      <c r="O103" s="52">
        <f t="shared" si="66"/>
        <v>32134.699999999997</v>
      </c>
      <c r="P103" s="73">
        <f t="shared" si="45"/>
        <v>25493.4</v>
      </c>
      <c r="Q103" s="49">
        <f t="shared" si="46"/>
        <v>4950</v>
      </c>
      <c r="R103" s="53">
        <f t="shared" si="47"/>
        <v>30443.4</v>
      </c>
      <c r="S103" s="51">
        <f t="shared" si="48"/>
        <v>22660.800000000003</v>
      </c>
      <c r="T103" s="49">
        <f t="shared" si="49"/>
        <v>4400</v>
      </c>
      <c r="U103" s="52">
        <f t="shared" si="63"/>
        <v>27060.800000000003</v>
      </c>
      <c r="V103" s="51">
        <f t="shared" si="50"/>
        <v>19828.199999999997</v>
      </c>
      <c r="W103" s="49">
        <f t="shared" si="51"/>
        <v>3849.9999999999995</v>
      </c>
      <c r="X103" s="52">
        <f t="shared" si="64"/>
        <v>23678.199999999997</v>
      </c>
      <c r="Y103" s="122">
        <f t="shared" si="52"/>
        <v>16995.599999999999</v>
      </c>
      <c r="Z103" s="122">
        <f t="shared" si="53"/>
        <v>3300</v>
      </c>
      <c r="AA103" s="52">
        <f t="shared" si="65"/>
        <v>20295.599999999999</v>
      </c>
    </row>
    <row r="104" spans="1:27" ht="13.5" customHeight="1">
      <c r="A104" s="118">
        <v>27</v>
      </c>
      <c r="B104" s="217">
        <v>43374</v>
      </c>
      <c r="C104" s="57">
        <v>954</v>
      </c>
      <c r="D104" s="310">
        <v>1</v>
      </c>
      <c r="E104" s="60">
        <f t="shared" si="58"/>
        <v>954</v>
      </c>
      <c r="F104" s="59">
        <v>0</v>
      </c>
      <c r="G104" s="60">
        <f t="shared" si="59"/>
        <v>0</v>
      </c>
      <c r="H104" s="57">
        <f t="shared" si="60"/>
        <v>954</v>
      </c>
      <c r="I104" s="106">
        <f t="shared" si="55"/>
        <v>27372</v>
      </c>
      <c r="J104" s="63">
        <f t="shared" si="61"/>
        <v>27372</v>
      </c>
      <c r="K104" s="63">
        <f t="shared" si="43"/>
        <v>5500</v>
      </c>
      <c r="L104" s="148">
        <f t="shared" si="62"/>
        <v>32872</v>
      </c>
      <c r="M104" s="65">
        <f t="shared" si="56"/>
        <v>26003.399999999998</v>
      </c>
      <c r="N104" s="63">
        <f t="shared" si="44"/>
        <v>5225</v>
      </c>
      <c r="O104" s="66">
        <f t="shared" si="66"/>
        <v>31228.399999999998</v>
      </c>
      <c r="P104" s="63">
        <f t="shared" si="45"/>
        <v>24634.799999999999</v>
      </c>
      <c r="Q104" s="63">
        <f t="shared" si="46"/>
        <v>4950</v>
      </c>
      <c r="R104" s="67">
        <f t="shared" si="47"/>
        <v>29584.799999999999</v>
      </c>
      <c r="S104" s="65">
        <f t="shared" si="48"/>
        <v>21897.600000000002</v>
      </c>
      <c r="T104" s="63">
        <f t="shared" si="49"/>
        <v>4400</v>
      </c>
      <c r="U104" s="66">
        <f t="shared" si="63"/>
        <v>26297.600000000002</v>
      </c>
      <c r="V104" s="65">
        <f t="shared" si="50"/>
        <v>19160.399999999998</v>
      </c>
      <c r="W104" s="63">
        <f t="shared" si="51"/>
        <v>3849.9999999999995</v>
      </c>
      <c r="X104" s="66">
        <f t="shared" si="64"/>
        <v>23010.399999999998</v>
      </c>
      <c r="Y104" s="102">
        <f t="shared" si="52"/>
        <v>16423.2</v>
      </c>
      <c r="Z104" s="102">
        <f t="shared" si="53"/>
        <v>3300</v>
      </c>
      <c r="AA104" s="66">
        <f t="shared" si="65"/>
        <v>19723.2</v>
      </c>
    </row>
    <row r="105" spans="1:27" ht="13.5" customHeight="1">
      <c r="A105" s="118">
        <v>26</v>
      </c>
      <c r="B105" s="216">
        <v>43405</v>
      </c>
      <c r="C105" s="174">
        <v>954</v>
      </c>
      <c r="D105" s="310">
        <v>1</v>
      </c>
      <c r="E105" s="60">
        <f t="shared" si="58"/>
        <v>954</v>
      </c>
      <c r="F105" s="59">
        <v>0</v>
      </c>
      <c r="G105" s="60">
        <f t="shared" si="59"/>
        <v>0</v>
      </c>
      <c r="H105" s="57">
        <f t="shared" si="60"/>
        <v>954</v>
      </c>
      <c r="I105" s="107">
        <f t="shared" si="55"/>
        <v>26418</v>
      </c>
      <c r="J105" s="49">
        <f t="shared" si="61"/>
        <v>26418</v>
      </c>
      <c r="K105" s="49">
        <f t="shared" si="43"/>
        <v>5500</v>
      </c>
      <c r="L105" s="145">
        <f t="shared" si="62"/>
        <v>31918</v>
      </c>
      <c r="M105" s="51">
        <f t="shared" si="56"/>
        <v>25097.1</v>
      </c>
      <c r="N105" s="49">
        <f t="shared" si="44"/>
        <v>5225</v>
      </c>
      <c r="O105" s="52">
        <f t="shared" si="66"/>
        <v>30322.1</v>
      </c>
      <c r="P105" s="73">
        <f t="shared" si="45"/>
        <v>23776.2</v>
      </c>
      <c r="Q105" s="49">
        <f t="shared" si="46"/>
        <v>4950</v>
      </c>
      <c r="R105" s="53">
        <f t="shared" si="47"/>
        <v>28726.2</v>
      </c>
      <c r="S105" s="51">
        <f t="shared" si="48"/>
        <v>21134.400000000001</v>
      </c>
      <c r="T105" s="49">
        <f t="shared" si="49"/>
        <v>4400</v>
      </c>
      <c r="U105" s="52">
        <f t="shared" si="63"/>
        <v>25534.400000000001</v>
      </c>
      <c r="V105" s="51">
        <f t="shared" si="50"/>
        <v>18492.599999999999</v>
      </c>
      <c r="W105" s="49">
        <f t="shared" si="51"/>
        <v>3849.9999999999995</v>
      </c>
      <c r="X105" s="52">
        <f t="shared" si="64"/>
        <v>22342.6</v>
      </c>
      <c r="Y105" s="122">
        <f t="shared" si="52"/>
        <v>15850.8</v>
      </c>
      <c r="Z105" s="122">
        <f t="shared" si="53"/>
        <v>3300</v>
      </c>
      <c r="AA105" s="52">
        <f t="shared" si="65"/>
        <v>19150.8</v>
      </c>
    </row>
    <row r="106" spans="1:27" ht="13.5" customHeight="1">
      <c r="A106" s="118">
        <v>25</v>
      </c>
      <c r="B106" s="217">
        <v>43435</v>
      </c>
      <c r="C106" s="57">
        <v>954</v>
      </c>
      <c r="D106" s="310">
        <v>1</v>
      </c>
      <c r="E106" s="60">
        <f t="shared" si="58"/>
        <v>954</v>
      </c>
      <c r="F106" s="59">
        <v>0</v>
      </c>
      <c r="G106" s="60">
        <f t="shared" si="59"/>
        <v>0</v>
      </c>
      <c r="H106" s="57">
        <f t="shared" si="60"/>
        <v>954</v>
      </c>
      <c r="I106" s="106">
        <f t="shared" si="55"/>
        <v>25464</v>
      </c>
      <c r="J106" s="63">
        <f t="shared" si="61"/>
        <v>25464</v>
      </c>
      <c r="K106" s="63">
        <f t="shared" si="43"/>
        <v>5500</v>
      </c>
      <c r="L106" s="148">
        <f t="shared" si="62"/>
        <v>30964</v>
      </c>
      <c r="M106" s="65">
        <f t="shared" si="56"/>
        <v>24190.799999999999</v>
      </c>
      <c r="N106" s="63">
        <f t="shared" si="44"/>
        <v>5225</v>
      </c>
      <c r="O106" s="66">
        <f t="shared" si="66"/>
        <v>29415.8</v>
      </c>
      <c r="P106" s="63">
        <f t="shared" si="45"/>
        <v>22917.600000000002</v>
      </c>
      <c r="Q106" s="63">
        <f t="shared" si="46"/>
        <v>4950</v>
      </c>
      <c r="R106" s="67">
        <f t="shared" si="47"/>
        <v>27867.600000000002</v>
      </c>
      <c r="S106" s="65">
        <f t="shared" si="48"/>
        <v>20371.2</v>
      </c>
      <c r="T106" s="63">
        <f t="shared" si="49"/>
        <v>4400</v>
      </c>
      <c r="U106" s="66">
        <f t="shared" si="63"/>
        <v>24771.200000000001</v>
      </c>
      <c r="V106" s="65">
        <f t="shared" si="50"/>
        <v>17824.8</v>
      </c>
      <c r="W106" s="63">
        <f t="shared" si="51"/>
        <v>3849.9999999999995</v>
      </c>
      <c r="X106" s="66">
        <f t="shared" si="64"/>
        <v>21674.799999999999</v>
      </c>
      <c r="Y106" s="102">
        <f t="shared" si="52"/>
        <v>15278.4</v>
      </c>
      <c r="Z106" s="102">
        <f t="shared" si="53"/>
        <v>3300</v>
      </c>
      <c r="AA106" s="66">
        <f t="shared" si="65"/>
        <v>18578.400000000001</v>
      </c>
    </row>
    <row r="107" spans="1:27" ht="13.5" customHeight="1">
      <c r="A107" s="118">
        <v>24</v>
      </c>
      <c r="B107" s="216">
        <v>43466</v>
      </c>
      <c r="C107" s="174">
        <v>998</v>
      </c>
      <c r="D107" s="311">
        <v>1</v>
      </c>
      <c r="E107" s="70">
        <f t="shared" si="40"/>
        <v>998</v>
      </c>
      <c r="F107" s="59">
        <v>0</v>
      </c>
      <c r="G107" s="70">
        <f t="shared" si="41"/>
        <v>0</v>
      </c>
      <c r="H107" s="68">
        <f t="shared" si="42"/>
        <v>998</v>
      </c>
      <c r="I107" s="107">
        <f t="shared" si="55"/>
        <v>24510</v>
      </c>
      <c r="J107" s="49">
        <f>IF((I107)+K107&gt;I149,I149-K107,(I107))</f>
        <v>24510</v>
      </c>
      <c r="K107" s="49">
        <f t="shared" ref="K107:K130" si="67">I$148</f>
        <v>5500</v>
      </c>
      <c r="L107" s="145">
        <f t="shared" si="37"/>
        <v>30010</v>
      </c>
      <c r="M107" s="51">
        <f t="shared" si="56"/>
        <v>23284.5</v>
      </c>
      <c r="N107" s="49">
        <f t="shared" ref="N107:N130" si="68">K107*M$9</f>
        <v>5225</v>
      </c>
      <c r="O107" s="52">
        <f t="shared" si="57"/>
        <v>28509.5</v>
      </c>
      <c r="P107" s="73">
        <f t="shared" ref="P107:P130" si="69">J107*$P$9</f>
        <v>22059</v>
      </c>
      <c r="Q107" s="49">
        <f t="shared" ref="Q107:Q130" si="70">K107*P$9</f>
        <v>4950</v>
      </c>
      <c r="R107" s="53">
        <f t="shared" ref="R107:R130" si="71">P107+Q107</f>
        <v>27009</v>
      </c>
      <c r="S107" s="51">
        <f t="shared" ref="S107:S130" si="72">J107*S$9</f>
        <v>19608</v>
      </c>
      <c r="T107" s="49">
        <f t="shared" ref="T107:T130" si="73">K107*S$9</f>
        <v>4400</v>
      </c>
      <c r="U107" s="52">
        <f t="shared" si="39"/>
        <v>24008</v>
      </c>
      <c r="V107" s="51">
        <f t="shared" ref="V107:V130" si="74">J107*V$9</f>
        <v>17157</v>
      </c>
      <c r="W107" s="49">
        <f t="shared" ref="W107:W130" si="75">K107*V$9</f>
        <v>3849.9999999999995</v>
      </c>
      <c r="X107" s="52">
        <f t="shared" si="38"/>
        <v>21007</v>
      </c>
      <c r="Y107" s="122">
        <f t="shared" ref="Y107:Y130" si="76">J107*Y$9</f>
        <v>14706</v>
      </c>
      <c r="Z107" s="122">
        <f t="shared" ref="Z107:Z130" si="77">K107*Y$9</f>
        <v>3300</v>
      </c>
      <c r="AA107" s="52">
        <f t="shared" si="54"/>
        <v>18006</v>
      </c>
    </row>
    <row r="108" spans="1:27" ht="13.5" customHeight="1">
      <c r="A108" s="118">
        <v>23</v>
      </c>
      <c r="B108" s="217">
        <v>43497</v>
      </c>
      <c r="C108" s="174">
        <v>998</v>
      </c>
      <c r="D108" s="310">
        <v>1</v>
      </c>
      <c r="E108" s="60">
        <f t="shared" si="40"/>
        <v>998</v>
      </c>
      <c r="F108" s="59">
        <v>0</v>
      </c>
      <c r="G108" s="60">
        <f t="shared" si="41"/>
        <v>0</v>
      </c>
      <c r="H108" s="57">
        <f t="shared" si="42"/>
        <v>998</v>
      </c>
      <c r="I108" s="106">
        <f t="shared" ref="I108:I130" si="78">I107-H107</f>
        <v>23512</v>
      </c>
      <c r="J108" s="63">
        <f>IF((I108)+K108&gt;I149,I149-K108,(I108))</f>
        <v>23512</v>
      </c>
      <c r="K108" s="63">
        <f t="shared" si="67"/>
        <v>5500</v>
      </c>
      <c r="L108" s="148">
        <f t="shared" si="37"/>
        <v>29012</v>
      </c>
      <c r="M108" s="65">
        <f t="shared" ref="M108:M130" si="79">J108*M$9</f>
        <v>22336.399999999998</v>
      </c>
      <c r="N108" s="63">
        <f t="shared" si="68"/>
        <v>5225</v>
      </c>
      <c r="O108" s="66">
        <f t="shared" si="57"/>
        <v>27561.399999999998</v>
      </c>
      <c r="P108" s="63">
        <f t="shared" si="69"/>
        <v>21160.799999999999</v>
      </c>
      <c r="Q108" s="63">
        <f t="shared" si="70"/>
        <v>4950</v>
      </c>
      <c r="R108" s="67">
        <f t="shared" si="71"/>
        <v>26110.799999999999</v>
      </c>
      <c r="S108" s="65">
        <f t="shared" si="72"/>
        <v>18809.600000000002</v>
      </c>
      <c r="T108" s="63">
        <f t="shared" si="73"/>
        <v>4400</v>
      </c>
      <c r="U108" s="66">
        <f t="shared" si="39"/>
        <v>23209.600000000002</v>
      </c>
      <c r="V108" s="65">
        <f t="shared" si="74"/>
        <v>16458.399999999998</v>
      </c>
      <c r="W108" s="63">
        <f t="shared" si="75"/>
        <v>3849.9999999999995</v>
      </c>
      <c r="X108" s="66">
        <f t="shared" si="38"/>
        <v>20308.399999999998</v>
      </c>
      <c r="Y108" s="102">
        <f t="shared" si="76"/>
        <v>14107.199999999999</v>
      </c>
      <c r="Z108" s="102">
        <f t="shared" si="77"/>
        <v>3300</v>
      </c>
      <c r="AA108" s="66">
        <f t="shared" si="54"/>
        <v>17407.199999999997</v>
      </c>
    </row>
    <row r="109" spans="1:27" ht="13.5" customHeight="1">
      <c r="A109" s="118">
        <v>22</v>
      </c>
      <c r="B109" s="216">
        <v>43525</v>
      </c>
      <c r="C109" s="174">
        <v>998</v>
      </c>
      <c r="D109" s="310">
        <v>1</v>
      </c>
      <c r="E109" s="70">
        <f t="shared" si="40"/>
        <v>998</v>
      </c>
      <c r="F109" s="59">
        <v>0</v>
      </c>
      <c r="G109" s="70">
        <f t="shared" si="41"/>
        <v>0</v>
      </c>
      <c r="H109" s="68">
        <f t="shared" si="42"/>
        <v>998</v>
      </c>
      <c r="I109" s="107">
        <f t="shared" si="78"/>
        <v>22514</v>
      </c>
      <c r="J109" s="49">
        <f>IF((I109)+K109&gt;I149,I149-K109,(I109))</f>
        <v>22514</v>
      </c>
      <c r="K109" s="49">
        <f t="shared" si="67"/>
        <v>5500</v>
      </c>
      <c r="L109" s="145">
        <f t="shared" si="37"/>
        <v>28014</v>
      </c>
      <c r="M109" s="51">
        <f t="shared" si="79"/>
        <v>21388.3</v>
      </c>
      <c r="N109" s="49">
        <f t="shared" si="68"/>
        <v>5225</v>
      </c>
      <c r="O109" s="52">
        <f t="shared" si="57"/>
        <v>26613.3</v>
      </c>
      <c r="P109" s="73">
        <f t="shared" si="69"/>
        <v>20262.600000000002</v>
      </c>
      <c r="Q109" s="49">
        <f t="shared" si="70"/>
        <v>4950</v>
      </c>
      <c r="R109" s="53">
        <f t="shared" si="71"/>
        <v>25212.600000000002</v>
      </c>
      <c r="S109" s="51">
        <f t="shared" si="72"/>
        <v>18011.2</v>
      </c>
      <c r="T109" s="49">
        <f t="shared" si="73"/>
        <v>4400</v>
      </c>
      <c r="U109" s="52">
        <f t="shared" si="39"/>
        <v>22411.200000000001</v>
      </c>
      <c r="V109" s="51">
        <f t="shared" si="74"/>
        <v>15759.8</v>
      </c>
      <c r="W109" s="49">
        <f t="shared" si="75"/>
        <v>3849.9999999999995</v>
      </c>
      <c r="X109" s="52">
        <f t="shared" si="38"/>
        <v>19609.8</v>
      </c>
      <c r="Y109" s="122">
        <f t="shared" si="76"/>
        <v>13508.4</v>
      </c>
      <c r="Z109" s="122">
        <f t="shared" si="77"/>
        <v>3300</v>
      </c>
      <c r="AA109" s="52">
        <f t="shared" si="54"/>
        <v>16808.400000000001</v>
      </c>
    </row>
    <row r="110" spans="1:27" ht="13.5" customHeight="1">
      <c r="A110" s="118">
        <v>21</v>
      </c>
      <c r="B110" s="217">
        <v>43556</v>
      </c>
      <c r="C110" s="174">
        <v>998</v>
      </c>
      <c r="D110" s="310">
        <v>1</v>
      </c>
      <c r="E110" s="60">
        <f t="shared" si="40"/>
        <v>998</v>
      </c>
      <c r="F110" s="59">
        <v>0</v>
      </c>
      <c r="G110" s="60">
        <f t="shared" si="41"/>
        <v>0</v>
      </c>
      <c r="H110" s="57">
        <f t="shared" si="42"/>
        <v>998</v>
      </c>
      <c r="I110" s="106">
        <f t="shared" si="78"/>
        <v>21516</v>
      </c>
      <c r="J110" s="63">
        <f>IF((I110)+K110&gt;I149,I149-K110,(I110))</f>
        <v>21516</v>
      </c>
      <c r="K110" s="63">
        <f t="shared" si="67"/>
        <v>5500</v>
      </c>
      <c r="L110" s="148">
        <f t="shared" si="37"/>
        <v>27016</v>
      </c>
      <c r="M110" s="65">
        <f t="shared" si="79"/>
        <v>20440.2</v>
      </c>
      <c r="N110" s="63">
        <f t="shared" si="68"/>
        <v>5225</v>
      </c>
      <c r="O110" s="66">
        <f t="shared" si="57"/>
        <v>25665.200000000001</v>
      </c>
      <c r="P110" s="63">
        <f t="shared" si="69"/>
        <v>19364.400000000001</v>
      </c>
      <c r="Q110" s="63">
        <f t="shared" si="70"/>
        <v>4950</v>
      </c>
      <c r="R110" s="67">
        <f t="shared" si="71"/>
        <v>24314.400000000001</v>
      </c>
      <c r="S110" s="65">
        <f t="shared" si="72"/>
        <v>17212.8</v>
      </c>
      <c r="T110" s="63">
        <f t="shared" si="73"/>
        <v>4400</v>
      </c>
      <c r="U110" s="66">
        <f t="shared" si="39"/>
        <v>21612.799999999999</v>
      </c>
      <c r="V110" s="65">
        <f t="shared" si="74"/>
        <v>15061.199999999999</v>
      </c>
      <c r="W110" s="63">
        <f t="shared" si="75"/>
        <v>3849.9999999999995</v>
      </c>
      <c r="X110" s="66">
        <f t="shared" si="38"/>
        <v>18911.199999999997</v>
      </c>
      <c r="Y110" s="102">
        <f t="shared" si="76"/>
        <v>12909.6</v>
      </c>
      <c r="Z110" s="102">
        <f t="shared" si="77"/>
        <v>3300</v>
      </c>
      <c r="AA110" s="66">
        <f t="shared" si="54"/>
        <v>16209.6</v>
      </c>
    </row>
    <row r="111" spans="1:27" ht="13.5" customHeight="1">
      <c r="A111" s="118">
        <v>20</v>
      </c>
      <c r="B111" s="216">
        <v>43586</v>
      </c>
      <c r="C111" s="174">
        <v>998</v>
      </c>
      <c r="D111" s="310">
        <v>1</v>
      </c>
      <c r="E111" s="70">
        <f t="shared" si="40"/>
        <v>998</v>
      </c>
      <c r="F111" s="59">
        <v>0</v>
      </c>
      <c r="G111" s="70">
        <f t="shared" si="41"/>
        <v>0</v>
      </c>
      <c r="H111" s="68">
        <f t="shared" si="42"/>
        <v>998</v>
      </c>
      <c r="I111" s="107">
        <f t="shared" si="78"/>
        <v>20518</v>
      </c>
      <c r="J111" s="49">
        <f>IF((I111)+K111&gt;I149,I149-K111,(I111))</f>
        <v>20518</v>
      </c>
      <c r="K111" s="49">
        <f t="shared" si="67"/>
        <v>5500</v>
      </c>
      <c r="L111" s="145">
        <f t="shared" si="37"/>
        <v>26018</v>
      </c>
      <c r="M111" s="51">
        <f t="shared" si="79"/>
        <v>19492.099999999999</v>
      </c>
      <c r="N111" s="49">
        <f t="shared" si="68"/>
        <v>5225</v>
      </c>
      <c r="O111" s="52">
        <f t="shared" si="57"/>
        <v>24717.1</v>
      </c>
      <c r="P111" s="73">
        <f t="shared" si="69"/>
        <v>18466.2</v>
      </c>
      <c r="Q111" s="49">
        <f t="shared" si="70"/>
        <v>4950</v>
      </c>
      <c r="R111" s="53">
        <f t="shared" si="71"/>
        <v>23416.2</v>
      </c>
      <c r="S111" s="51">
        <f t="shared" si="72"/>
        <v>16414.400000000001</v>
      </c>
      <c r="T111" s="49">
        <f t="shared" si="73"/>
        <v>4400</v>
      </c>
      <c r="U111" s="52">
        <f t="shared" si="39"/>
        <v>20814.400000000001</v>
      </c>
      <c r="V111" s="51">
        <f t="shared" si="74"/>
        <v>14362.599999999999</v>
      </c>
      <c r="W111" s="49">
        <f t="shared" si="75"/>
        <v>3849.9999999999995</v>
      </c>
      <c r="X111" s="52">
        <f t="shared" si="38"/>
        <v>18212.599999999999</v>
      </c>
      <c r="Y111" s="122">
        <f t="shared" si="76"/>
        <v>12310.8</v>
      </c>
      <c r="Z111" s="122">
        <f t="shared" si="77"/>
        <v>3300</v>
      </c>
      <c r="AA111" s="52">
        <f t="shared" si="54"/>
        <v>15610.8</v>
      </c>
    </row>
    <row r="112" spans="1:27" ht="13.5" customHeight="1">
      <c r="A112" s="118">
        <v>19</v>
      </c>
      <c r="B112" s="217">
        <v>43617</v>
      </c>
      <c r="C112" s="174">
        <v>998</v>
      </c>
      <c r="D112" s="310">
        <v>1</v>
      </c>
      <c r="E112" s="60">
        <f t="shared" si="40"/>
        <v>998</v>
      </c>
      <c r="F112" s="59">
        <v>0</v>
      </c>
      <c r="G112" s="60">
        <f t="shared" si="41"/>
        <v>0</v>
      </c>
      <c r="H112" s="57">
        <f t="shared" si="42"/>
        <v>998</v>
      </c>
      <c r="I112" s="106">
        <f t="shared" si="78"/>
        <v>19520</v>
      </c>
      <c r="J112" s="63">
        <f>IF((I112)+K112&gt;I149,I149-K112,(I112))</f>
        <v>19520</v>
      </c>
      <c r="K112" s="63">
        <f t="shared" si="67"/>
        <v>5500</v>
      </c>
      <c r="L112" s="148">
        <f t="shared" si="37"/>
        <v>25020</v>
      </c>
      <c r="M112" s="65">
        <f t="shared" si="79"/>
        <v>18544</v>
      </c>
      <c r="N112" s="63">
        <f t="shared" si="68"/>
        <v>5225</v>
      </c>
      <c r="O112" s="66">
        <f t="shared" si="57"/>
        <v>23769</v>
      </c>
      <c r="P112" s="63">
        <f t="shared" si="69"/>
        <v>17568</v>
      </c>
      <c r="Q112" s="63">
        <f t="shared" si="70"/>
        <v>4950</v>
      </c>
      <c r="R112" s="67">
        <f t="shared" si="71"/>
        <v>22518</v>
      </c>
      <c r="S112" s="65">
        <f t="shared" si="72"/>
        <v>15616</v>
      </c>
      <c r="T112" s="63">
        <f t="shared" si="73"/>
        <v>4400</v>
      </c>
      <c r="U112" s="66">
        <f t="shared" si="39"/>
        <v>20016</v>
      </c>
      <c r="V112" s="65">
        <f t="shared" si="74"/>
        <v>13664</v>
      </c>
      <c r="W112" s="63">
        <f t="shared" si="75"/>
        <v>3849.9999999999995</v>
      </c>
      <c r="X112" s="66">
        <f t="shared" si="38"/>
        <v>17514</v>
      </c>
      <c r="Y112" s="102">
        <f t="shared" si="76"/>
        <v>11712</v>
      </c>
      <c r="Z112" s="102">
        <f t="shared" si="77"/>
        <v>3300</v>
      </c>
      <c r="AA112" s="66">
        <f t="shared" si="54"/>
        <v>15012</v>
      </c>
    </row>
    <row r="113" spans="1:27" ht="13.5" customHeight="1">
      <c r="A113" s="118">
        <v>18</v>
      </c>
      <c r="B113" s="216">
        <v>43647</v>
      </c>
      <c r="C113" s="174">
        <v>998</v>
      </c>
      <c r="D113" s="310">
        <v>1</v>
      </c>
      <c r="E113" s="70">
        <f t="shared" si="40"/>
        <v>998</v>
      </c>
      <c r="F113" s="59">
        <v>0</v>
      </c>
      <c r="G113" s="70">
        <f t="shared" si="41"/>
        <v>0</v>
      </c>
      <c r="H113" s="68">
        <f t="shared" si="42"/>
        <v>998</v>
      </c>
      <c r="I113" s="107">
        <f t="shared" si="78"/>
        <v>18522</v>
      </c>
      <c r="J113" s="49">
        <f>IF((I113)+K113&gt;I149,I149-K113,(I113))</f>
        <v>18522</v>
      </c>
      <c r="K113" s="49">
        <f t="shared" si="67"/>
        <v>5500</v>
      </c>
      <c r="L113" s="145">
        <f t="shared" si="37"/>
        <v>24022</v>
      </c>
      <c r="M113" s="51">
        <f t="shared" si="79"/>
        <v>17595.899999999998</v>
      </c>
      <c r="N113" s="49">
        <f t="shared" si="68"/>
        <v>5225</v>
      </c>
      <c r="O113" s="52">
        <f t="shared" si="57"/>
        <v>22820.899999999998</v>
      </c>
      <c r="P113" s="73">
        <f t="shared" si="69"/>
        <v>16669.8</v>
      </c>
      <c r="Q113" s="49">
        <f t="shared" si="70"/>
        <v>4950</v>
      </c>
      <c r="R113" s="53">
        <f t="shared" si="71"/>
        <v>21619.8</v>
      </c>
      <c r="S113" s="51">
        <f t="shared" si="72"/>
        <v>14817.6</v>
      </c>
      <c r="T113" s="49">
        <f t="shared" si="73"/>
        <v>4400</v>
      </c>
      <c r="U113" s="52">
        <f t="shared" si="39"/>
        <v>19217.599999999999</v>
      </c>
      <c r="V113" s="51">
        <f t="shared" si="74"/>
        <v>12965.4</v>
      </c>
      <c r="W113" s="49">
        <f t="shared" si="75"/>
        <v>3849.9999999999995</v>
      </c>
      <c r="X113" s="52">
        <f t="shared" si="38"/>
        <v>16815.399999999998</v>
      </c>
      <c r="Y113" s="122">
        <f t="shared" si="76"/>
        <v>11113.199999999999</v>
      </c>
      <c r="Z113" s="122">
        <f t="shared" si="77"/>
        <v>3300</v>
      </c>
      <c r="AA113" s="52">
        <f t="shared" si="54"/>
        <v>14413.199999999999</v>
      </c>
    </row>
    <row r="114" spans="1:27" ht="13.5" customHeight="1">
      <c r="A114" s="118">
        <v>17</v>
      </c>
      <c r="B114" s="217">
        <v>43678</v>
      </c>
      <c r="C114" s="174">
        <v>998</v>
      </c>
      <c r="D114" s="310">
        <v>1</v>
      </c>
      <c r="E114" s="60">
        <f t="shared" si="40"/>
        <v>998</v>
      </c>
      <c r="F114" s="59">
        <v>0</v>
      </c>
      <c r="G114" s="60">
        <f t="shared" si="41"/>
        <v>0</v>
      </c>
      <c r="H114" s="57">
        <f t="shared" si="42"/>
        <v>998</v>
      </c>
      <c r="I114" s="106">
        <f t="shared" si="78"/>
        <v>17524</v>
      </c>
      <c r="J114" s="63">
        <f>IF((I114)+K114&gt;I149,I149-K114,(I114))</f>
        <v>17524</v>
      </c>
      <c r="K114" s="63">
        <f t="shared" si="67"/>
        <v>5500</v>
      </c>
      <c r="L114" s="148">
        <f t="shared" si="37"/>
        <v>23024</v>
      </c>
      <c r="M114" s="65">
        <f t="shared" si="79"/>
        <v>16647.8</v>
      </c>
      <c r="N114" s="63">
        <f t="shared" si="68"/>
        <v>5225</v>
      </c>
      <c r="O114" s="66">
        <f t="shared" si="57"/>
        <v>21872.799999999999</v>
      </c>
      <c r="P114" s="63">
        <f t="shared" si="69"/>
        <v>15771.6</v>
      </c>
      <c r="Q114" s="63">
        <f t="shared" si="70"/>
        <v>4950</v>
      </c>
      <c r="R114" s="67">
        <f t="shared" si="71"/>
        <v>20721.599999999999</v>
      </c>
      <c r="S114" s="65">
        <f t="shared" si="72"/>
        <v>14019.2</v>
      </c>
      <c r="T114" s="63">
        <f t="shared" si="73"/>
        <v>4400</v>
      </c>
      <c r="U114" s="66">
        <f t="shared" si="39"/>
        <v>18419.2</v>
      </c>
      <c r="V114" s="65">
        <f t="shared" si="74"/>
        <v>12266.8</v>
      </c>
      <c r="W114" s="63">
        <f t="shared" si="75"/>
        <v>3849.9999999999995</v>
      </c>
      <c r="X114" s="66">
        <f t="shared" si="38"/>
        <v>16116.8</v>
      </c>
      <c r="Y114" s="102">
        <f t="shared" si="76"/>
        <v>10514.4</v>
      </c>
      <c r="Z114" s="102">
        <f t="shared" si="77"/>
        <v>3300</v>
      </c>
      <c r="AA114" s="66">
        <f t="shared" si="54"/>
        <v>13814.4</v>
      </c>
    </row>
    <row r="115" spans="1:27" ht="13.5" customHeight="1">
      <c r="A115" s="118">
        <v>16</v>
      </c>
      <c r="B115" s="216">
        <v>43709</v>
      </c>
      <c r="C115" s="174">
        <v>998</v>
      </c>
      <c r="D115" s="310">
        <v>1</v>
      </c>
      <c r="E115" s="70">
        <f t="shared" si="40"/>
        <v>998</v>
      </c>
      <c r="F115" s="59">
        <v>0</v>
      </c>
      <c r="G115" s="70">
        <f t="shared" si="41"/>
        <v>0</v>
      </c>
      <c r="H115" s="68">
        <f t="shared" si="42"/>
        <v>998</v>
      </c>
      <c r="I115" s="107">
        <f t="shared" si="78"/>
        <v>16526</v>
      </c>
      <c r="J115" s="49">
        <f>IF((I115)+K115&gt;I149,I149-K115,(I115))</f>
        <v>16526</v>
      </c>
      <c r="K115" s="49">
        <f t="shared" si="67"/>
        <v>5500</v>
      </c>
      <c r="L115" s="145">
        <f t="shared" si="37"/>
        <v>22026</v>
      </c>
      <c r="M115" s="51">
        <f t="shared" si="79"/>
        <v>15699.699999999999</v>
      </c>
      <c r="N115" s="49">
        <f t="shared" si="68"/>
        <v>5225</v>
      </c>
      <c r="O115" s="52">
        <f t="shared" si="57"/>
        <v>20924.699999999997</v>
      </c>
      <c r="P115" s="73">
        <f t="shared" si="69"/>
        <v>14873.4</v>
      </c>
      <c r="Q115" s="49">
        <f t="shared" si="70"/>
        <v>4950</v>
      </c>
      <c r="R115" s="53">
        <f t="shared" si="71"/>
        <v>19823.400000000001</v>
      </c>
      <c r="S115" s="51">
        <f t="shared" si="72"/>
        <v>13220.800000000001</v>
      </c>
      <c r="T115" s="49">
        <f t="shared" si="73"/>
        <v>4400</v>
      </c>
      <c r="U115" s="52">
        <f t="shared" si="39"/>
        <v>17620.800000000003</v>
      </c>
      <c r="V115" s="51">
        <f t="shared" si="74"/>
        <v>11568.199999999999</v>
      </c>
      <c r="W115" s="49">
        <f t="shared" si="75"/>
        <v>3849.9999999999995</v>
      </c>
      <c r="X115" s="52">
        <f t="shared" si="38"/>
        <v>15418.199999999999</v>
      </c>
      <c r="Y115" s="122">
        <f t="shared" si="76"/>
        <v>9915.6</v>
      </c>
      <c r="Z115" s="122">
        <f t="shared" si="77"/>
        <v>3300</v>
      </c>
      <c r="AA115" s="52">
        <f t="shared" si="54"/>
        <v>13215.6</v>
      </c>
    </row>
    <row r="116" spans="1:27" ht="13.5" customHeight="1">
      <c r="A116" s="118">
        <v>15</v>
      </c>
      <c r="B116" s="216">
        <v>43739</v>
      </c>
      <c r="C116" s="174">
        <v>998</v>
      </c>
      <c r="D116" s="310">
        <v>1</v>
      </c>
      <c r="E116" s="60">
        <f t="shared" si="40"/>
        <v>998</v>
      </c>
      <c r="F116" s="59">
        <v>0</v>
      </c>
      <c r="G116" s="60">
        <f t="shared" si="41"/>
        <v>0</v>
      </c>
      <c r="H116" s="57">
        <f t="shared" si="42"/>
        <v>998</v>
      </c>
      <c r="I116" s="106">
        <f t="shared" si="78"/>
        <v>15528</v>
      </c>
      <c r="J116" s="63">
        <f>IF((I116)+K116&gt;I149,I149-K116,(I116))</f>
        <v>15528</v>
      </c>
      <c r="K116" s="63">
        <f t="shared" si="67"/>
        <v>5500</v>
      </c>
      <c r="L116" s="148">
        <f t="shared" si="37"/>
        <v>21028</v>
      </c>
      <c r="M116" s="65">
        <f t="shared" si="79"/>
        <v>14751.599999999999</v>
      </c>
      <c r="N116" s="63">
        <f t="shared" si="68"/>
        <v>5225</v>
      </c>
      <c r="O116" s="66">
        <f t="shared" si="57"/>
        <v>19976.599999999999</v>
      </c>
      <c r="P116" s="63">
        <f t="shared" si="69"/>
        <v>13975.2</v>
      </c>
      <c r="Q116" s="63">
        <f t="shared" si="70"/>
        <v>4950</v>
      </c>
      <c r="R116" s="67">
        <f t="shared" si="71"/>
        <v>18925.2</v>
      </c>
      <c r="S116" s="65">
        <f t="shared" si="72"/>
        <v>12422.400000000001</v>
      </c>
      <c r="T116" s="63">
        <f t="shared" si="73"/>
        <v>4400</v>
      </c>
      <c r="U116" s="66">
        <f t="shared" si="39"/>
        <v>16822.400000000001</v>
      </c>
      <c r="V116" s="65">
        <f t="shared" si="74"/>
        <v>10869.599999999999</v>
      </c>
      <c r="W116" s="63">
        <f t="shared" si="75"/>
        <v>3849.9999999999995</v>
      </c>
      <c r="X116" s="66">
        <f t="shared" si="38"/>
        <v>14719.599999999999</v>
      </c>
      <c r="Y116" s="102">
        <f t="shared" si="76"/>
        <v>9316.7999999999993</v>
      </c>
      <c r="Z116" s="102">
        <f t="shared" si="77"/>
        <v>3300</v>
      </c>
      <c r="AA116" s="66">
        <f t="shared" si="54"/>
        <v>12616.8</v>
      </c>
    </row>
    <row r="117" spans="1:27" ht="13.5" customHeight="1">
      <c r="A117" s="118">
        <v>14</v>
      </c>
      <c r="B117" s="217">
        <v>43770</v>
      </c>
      <c r="C117" s="174">
        <v>998</v>
      </c>
      <c r="D117" s="312">
        <v>1</v>
      </c>
      <c r="E117" s="70">
        <f t="shared" si="40"/>
        <v>998</v>
      </c>
      <c r="F117" s="59">
        <v>0</v>
      </c>
      <c r="G117" s="70">
        <f t="shared" si="41"/>
        <v>0</v>
      </c>
      <c r="H117" s="68">
        <f t="shared" si="42"/>
        <v>998</v>
      </c>
      <c r="I117" s="107">
        <f t="shared" si="78"/>
        <v>14530</v>
      </c>
      <c r="J117" s="49">
        <f>IF((I117)+K117&gt;I149,I149-K117,(I117))</f>
        <v>14530</v>
      </c>
      <c r="K117" s="49">
        <f t="shared" si="67"/>
        <v>5500</v>
      </c>
      <c r="L117" s="145">
        <f t="shared" si="37"/>
        <v>20030</v>
      </c>
      <c r="M117" s="51">
        <f t="shared" si="79"/>
        <v>13803.5</v>
      </c>
      <c r="N117" s="49">
        <f t="shared" si="68"/>
        <v>5225</v>
      </c>
      <c r="O117" s="52">
        <f t="shared" si="57"/>
        <v>19028.5</v>
      </c>
      <c r="P117" s="73">
        <f t="shared" si="69"/>
        <v>13077</v>
      </c>
      <c r="Q117" s="49">
        <f t="shared" si="70"/>
        <v>4950</v>
      </c>
      <c r="R117" s="53">
        <f t="shared" si="71"/>
        <v>18027</v>
      </c>
      <c r="S117" s="51">
        <f t="shared" si="72"/>
        <v>11624</v>
      </c>
      <c r="T117" s="49">
        <f t="shared" si="73"/>
        <v>4400</v>
      </c>
      <c r="U117" s="52">
        <f t="shared" si="39"/>
        <v>16024</v>
      </c>
      <c r="V117" s="51">
        <f t="shared" si="74"/>
        <v>10171</v>
      </c>
      <c r="W117" s="49">
        <f t="shared" si="75"/>
        <v>3849.9999999999995</v>
      </c>
      <c r="X117" s="52">
        <f t="shared" si="38"/>
        <v>14021</v>
      </c>
      <c r="Y117" s="122">
        <f t="shared" si="76"/>
        <v>8718</v>
      </c>
      <c r="Z117" s="122">
        <f t="shared" si="77"/>
        <v>3300</v>
      </c>
      <c r="AA117" s="52">
        <f t="shared" si="54"/>
        <v>12018</v>
      </c>
    </row>
    <row r="118" spans="1:27" ht="13.5" customHeight="1">
      <c r="A118" s="118">
        <v>13</v>
      </c>
      <c r="B118" s="216">
        <v>43800</v>
      </c>
      <c r="C118" s="57">
        <v>998</v>
      </c>
      <c r="D118" s="310">
        <v>1</v>
      </c>
      <c r="E118" s="60">
        <f t="shared" si="40"/>
        <v>998</v>
      </c>
      <c r="F118" s="59">
        <v>0</v>
      </c>
      <c r="G118" s="60">
        <f t="shared" si="41"/>
        <v>0</v>
      </c>
      <c r="H118" s="57">
        <f t="shared" si="42"/>
        <v>998</v>
      </c>
      <c r="I118" s="106">
        <f t="shared" si="78"/>
        <v>13532</v>
      </c>
      <c r="J118" s="63">
        <f>IF((I118)+K118&gt;I$149,I$149-K118,(I118))</f>
        <v>13532</v>
      </c>
      <c r="K118" s="63">
        <f t="shared" si="67"/>
        <v>5500</v>
      </c>
      <c r="L118" s="148">
        <f>J118+K118</f>
        <v>19032</v>
      </c>
      <c r="M118" s="65">
        <f t="shared" si="79"/>
        <v>12855.4</v>
      </c>
      <c r="N118" s="63">
        <f t="shared" si="68"/>
        <v>5225</v>
      </c>
      <c r="O118" s="66">
        <f>M118+N118</f>
        <v>18080.400000000001</v>
      </c>
      <c r="P118" s="63">
        <f t="shared" si="69"/>
        <v>12178.800000000001</v>
      </c>
      <c r="Q118" s="63">
        <f t="shared" si="70"/>
        <v>4950</v>
      </c>
      <c r="R118" s="67">
        <f t="shared" si="71"/>
        <v>17128.800000000003</v>
      </c>
      <c r="S118" s="65">
        <f t="shared" si="72"/>
        <v>10825.6</v>
      </c>
      <c r="T118" s="63">
        <f t="shared" si="73"/>
        <v>4400</v>
      </c>
      <c r="U118" s="66">
        <f>S118+T118</f>
        <v>15225.6</v>
      </c>
      <c r="V118" s="65">
        <f t="shared" si="74"/>
        <v>9472.4</v>
      </c>
      <c r="W118" s="63">
        <f t="shared" si="75"/>
        <v>3849.9999999999995</v>
      </c>
      <c r="X118" s="66">
        <f>V118+W118</f>
        <v>13322.4</v>
      </c>
      <c r="Y118" s="102">
        <f t="shared" si="76"/>
        <v>8119.2</v>
      </c>
      <c r="Z118" s="102">
        <f t="shared" si="77"/>
        <v>3300</v>
      </c>
      <c r="AA118" s="66">
        <f t="shared" si="54"/>
        <v>11419.2</v>
      </c>
    </row>
    <row r="119" spans="1:27" ht="13.5" customHeight="1">
      <c r="A119" s="118">
        <v>12</v>
      </c>
      <c r="B119" s="217">
        <v>43831</v>
      </c>
      <c r="C119" s="174">
        <v>1039</v>
      </c>
      <c r="D119" s="312">
        <v>1</v>
      </c>
      <c r="E119" s="70">
        <f t="shared" ref="E119:E130" si="80">C119*D119</f>
        <v>1039</v>
      </c>
      <c r="F119" s="59">
        <v>0</v>
      </c>
      <c r="G119" s="70">
        <f t="shared" ref="G119:G130" si="81">E119*F119</f>
        <v>0</v>
      </c>
      <c r="H119" s="68">
        <f t="shared" ref="H119:H130" si="82">E119+G119</f>
        <v>1039</v>
      </c>
      <c r="I119" s="107">
        <f t="shared" si="78"/>
        <v>12534</v>
      </c>
      <c r="J119" s="49">
        <f>IF((I119)+K119&gt;I$149,I149-K119,(I119))</f>
        <v>12534</v>
      </c>
      <c r="K119" s="49">
        <f t="shared" si="67"/>
        <v>5500</v>
      </c>
      <c r="L119" s="145">
        <f t="shared" ref="L119:L130" si="83">J119+K119</f>
        <v>18034</v>
      </c>
      <c r="M119" s="51">
        <f t="shared" si="79"/>
        <v>11907.3</v>
      </c>
      <c r="N119" s="49">
        <f t="shared" si="68"/>
        <v>5225</v>
      </c>
      <c r="O119" s="52">
        <f t="shared" ref="O119:O130" si="84">M119+N119</f>
        <v>17132.3</v>
      </c>
      <c r="P119" s="73">
        <f t="shared" si="69"/>
        <v>11280.6</v>
      </c>
      <c r="Q119" s="49">
        <f t="shared" si="70"/>
        <v>4950</v>
      </c>
      <c r="R119" s="53">
        <f t="shared" si="71"/>
        <v>16230.6</v>
      </c>
      <c r="S119" s="51">
        <f t="shared" si="72"/>
        <v>10027.200000000001</v>
      </c>
      <c r="T119" s="49">
        <f t="shared" si="73"/>
        <v>4400</v>
      </c>
      <c r="U119" s="52">
        <f t="shared" ref="U119:U130" si="85">S119+T119</f>
        <v>14427.2</v>
      </c>
      <c r="V119" s="51">
        <f t="shared" si="74"/>
        <v>8773.7999999999993</v>
      </c>
      <c r="W119" s="49">
        <f t="shared" si="75"/>
        <v>3849.9999999999995</v>
      </c>
      <c r="X119" s="52">
        <f t="shared" ref="X119:X130" si="86">V119+W119</f>
        <v>12623.8</v>
      </c>
      <c r="Y119" s="122">
        <f t="shared" si="76"/>
        <v>7520.4</v>
      </c>
      <c r="Z119" s="122">
        <f t="shared" si="77"/>
        <v>3300</v>
      </c>
      <c r="AA119" s="52">
        <f t="shared" ref="AA119:AA130" si="87">Y119+Z119</f>
        <v>10820.4</v>
      </c>
    </row>
    <row r="120" spans="1:27" ht="13.5" customHeight="1">
      <c r="A120" s="118">
        <v>11</v>
      </c>
      <c r="B120" s="216">
        <v>43862</v>
      </c>
      <c r="C120" s="174">
        <v>1045</v>
      </c>
      <c r="D120" s="310">
        <v>1</v>
      </c>
      <c r="E120" s="60">
        <f t="shared" si="80"/>
        <v>1045</v>
      </c>
      <c r="F120" s="59">
        <v>0</v>
      </c>
      <c r="G120" s="60">
        <f t="shared" si="81"/>
        <v>0</v>
      </c>
      <c r="H120" s="57">
        <f t="shared" si="82"/>
        <v>1045</v>
      </c>
      <c r="I120" s="106">
        <f t="shared" si="78"/>
        <v>11495</v>
      </c>
      <c r="J120" s="63">
        <f>IF((I120)+K120&gt;I$149,I$149-K120,(I120))</f>
        <v>11495</v>
      </c>
      <c r="K120" s="63">
        <f t="shared" si="67"/>
        <v>5500</v>
      </c>
      <c r="L120" s="148">
        <f t="shared" si="83"/>
        <v>16995</v>
      </c>
      <c r="M120" s="65">
        <f t="shared" si="79"/>
        <v>10920.25</v>
      </c>
      <c r="N120" s="63">
        <f t="shared" si="68"/>
        <v>5225</v>
      </c>
      <c r="O120" s="66">
        <f t="shared" si="84"/>
        <v>16145.25</v>
      </c>
      <c r="P120" s="63">
        <f t="shared" si="69"/>
        <v>10345.5</v>
      </c>
      <c r="Q120" s="63">
        <f t="shared" si="70"/>
        <v>4950</v>
      </c>
      <c r="R120" s="67">
        <f t="shared" si="71"/>
        <v>15295.5</v>
      </c>
      <c r="S120" s="65">
        <f t="shared" si="72"/>
        <v>9196</v>
      </c>
      <c r="T120" s="63">
        <f t="shared" si="73"/>
        <v>4400</v>
      </c>
      <c r="U120" s="66">
        <f t="shared" si="85"/>
        <v>13596</v>
      </c>
      <c r="V120" s="65">
        <f t="shared" si="74"/>
        <v>8046.4999999999991</v>
      </c>
      <c r="W120" s="63">
        <f t="shared" si="75"/>
        <v>3849.9999999999995</v>
      </c>
      <c r="X120" s="66">
        <f t="shared" si="86"/>
        <v>11896.499999999998</v>
      </c>
      <c r="Y120" s="102">
        <f t="shared" si="76"/>
        <v>6897</v>
      </c>
      <c r="Z120" s="102">
        <f t="shared" si="77"/>
        <v>3300</v>
      </c>
      <c r="AA120" s="66">
        <f t="shared" si="87"/>
        <v>10197</v>
      </c>
    </row>
    <row r="121" spans="1:27" ht="13.5" customHeight="1">
      <c r="A121" s="118">
        <v>10</v>
      </c>
      <c r="B121" s="217">
        <v>43891</v>
      </c>
      <c r="C121" s="174">
        <v>1045</v>
      </c>
      <c r="D121" s="312">
        <v>1</v>
      </c>
      <c r="E121" s="70">
        <f t="shared" si="80"/>
        <v>1045</v>
      </c>
      <c r="F121" s="59">
        <v>0</v>
      </c>
      <c r="G121" s="70">
        <f t="shared" si="81"/>
        <v>0</v>
      </c>
      <c r="H121" s="68">
        <f t="shared" si="82"/>
        <v>1045</v>
      </c>
      <c r="I121" s="107">
        <f t="shared" si="78"/>
        <v>10450</v>
      </c>
      <c r="J121" s="49">
        <f>IF((I121)+K121&gt;I$149,N150-K121,(I121))</f>
        <v>10450</v>
      </c>
      <c r="K121" s="49">
        <f t="shared" si="67"/>
        <v>5500</v>
      </c>
      <c r="L121" s="145">
        <f t="shared" si="83"/>
        <v>15950</v>
      </c>
      <c r="M121" s="51">
        <f t="shared" si="79"/>
        <v>9927.5</v>
      </c>
      <c r="N121" s="49">
        <f t="shared" si="68"/>
        <v>5225</v>
      </c>
      <c r="O121" s="52">
        <f t="shared" si="84"/>
        <v>15152.5</v>
      </c>
      <c r="P121" s="73">
        <f t="shared" si="69"/>
        <v>9405</v>
      </c>
      <c r="Q121" s="49">
        <f t="shared" si="70"/>
        <v>4950</v>
      </c>
      <c r="R121" s="53">
        <f t="shared" si="71"/>
        <v>14355</v>
      </c>
      <c r="S121" s="51">
        <f t="shared" si="72"/>
        <v>8360</v>
      </c>
      <c r="T121" s="49">
        <f t="shared" si="73"/>
        <v>4400</v>
      </c>
      <c r="U121" s="52">
        <f t="shared" si="85"/>
        <v>12760</v>
      </c>
      <c r="V121" s="51">
        <f t="shared" si="74"/>
        <v>7314.9999999999991</v>
      </c>
      <c r="W121" s="49">
        <f t="shared" si="75"/>
        <v>3849.9999999999995</v>
      </c>
      <c r="X121" s="52">
        <f t="shared" si="86"/>
        <v>11164.999999999998</v>
      </c>
      <c r="Y121" s="122">
        <f t="shared" si="76"/>
        <v>6270</v>
      </c>
      <c r="Z121" s="122">
        <f t="shared" si="77"/>
        <v>3300</v>
      </c>
      <c r="AA121" s="52">
        <f t="shared" si="87"/>
        <v>9570</v>
      </c>
    </row>
    <row r="122" spans="1:27" ht="13.5" customHeight="1">
      <c r="A122" s="118">
        <v>9</v>
      </c>
      <c r="B122" s="216">
        <v>43922</v>
      </c>
      <c r="C122" s="174">
        <v>1045</v>
      </c>
      <c r="D122" s="310">
        <v>1</v>
      </c>
      <c r="E122" s="60">
        <f t="shared" si="80"/>
        <v>1045</v>
      </c>
      <c r="F122" s="59">
        <v>0</v>
      </c>
      <c r="G122" s="60">
        <f t="shared" si="81"/>
        <v>0</v>
      </c>
      <c r="H122" s="57">
        <f t="shared" si="82"/>
        <v>1045</v>
      </c>
      <c r="I122" s="106">
        <f t="shared" si="78"/>
        <v>9405</v>
      </c>
      <c r="J122" s="63">
        <f>IF((I122)+K122&gt;I$149,I$149-K122,(I122))</f>
        <v>9405</v>
      </c>
      <c r="K122" s="63">
        <f t="shared" si="67"/>
        <v>5500</v>
      </c>
      <c r="L122" s="148">
        <f t="shared" si="83"/>
        <v>14905</v>
      </c>
      <c r="M122" s="65">
        <f t="shared" si="79"/>
        <v>8934.75</v>
      </c>
      <c r="N122" s="63">
        <f t="shared" si="68"/>
        <v>5225</v>
      </c>
      <c r="O122" s="66">
        <f t="shared" si="84"/>
        <v>14159.75</v>
      </c>
      <c r="P122" s="63">
        <f t="shared" si="69"/>
        <v>8464.5</v>
      </c>
      <c r="Q122" s="63">
        <f t="shared" si="70"/>
        <v>4950</v>
      </c>
      <c r="R122" s="67">
        <f t="shared" si="71"/>
        <v>13414.5</v>
      </c>
      <c r="S122" s="65">
        <f t="shared" si="72"/>
        <v>7524</v>
      </c>
      <c r="T122" s="63">
        <f t="shared" si="73"/>
        <v>4400</v>
      </c>
      <c r="U122" s="66">
        <f t="shared" si="85"/>
        <v>11924</v>
      </c>
      <c r="V122" s="65">
        <f t="shared" si="74"/>
        <v>6583.5</v>
      </c>
      <c r="W122" s="63">
        <f t="shared" si="75"/>
        <v>3849.9999999999995</v>
      </c>
      <c r="X122" s="66">
        <f t="shared" si="86"/>
        <v>10433.5</v>
      </c>
      <c r="Y122" s="102">
        <f t="shared" si="76"/>
        <v>5643</v>
      </c>
      <c r="Z122" s="102">
        <f t="shared" si="77"/>
        <v>3300</v>
      </c>
      <c r="AA122" s="66">
        <f t="shared" si="87"/>
        <v>8943</v>
      </c>
    </row>
    <row r="123" spans="1:27" ht="13.5" customHeight="1">
      <c r="A123" s="118">
        <v>8</v>
      </c>
      <c r="B123" s="217">
        <v>43952</v>
      </c>
      <c r="C123" s="174">
        <v>1045</v>
      </c>
      <c r="D123" s="312">
        <v>1</v>
      </c>
      <c r="E123" s="70">
        <f t="shared" si="80"/>
        <v>1045</v>
      </c>
      <c r="F123" s="59">
        <v>0</v>
      </c>
      <c r="G123" s="70">
        <f t="shared" si="81"/>
        <v>0</v>
      </c>
      <c r="H123" s="68">
        <f t="shared" si="82"/>
        <v>1045</v>
      </c>
      <c r="I123" s="107">
        <f t="shared" si="78"/>
        <v>8360</v>
      </c>
      <c r="J123" s="49">
        <f>IF((I123)+K123&gt;I$149,N152-K123,(I123))</f>
        <v>8360</v>
      </c>
      <c r="K123" s="49">
        <f t="shared" si="67"/>
        <v>5500</v>
      </c>
      <c r="L123" s="145">
        <f t="shared" si="83"/>
        <v>13860</v>
      </c>
      <c r="M123" s="51">
        <f t="shared" si="79"/>
        <v>7942</v>
      </c>
      <c r="N123" s="49">
        <f t="shared" si="68"/>
        <v>5225</v>
      </c>
      <c r="O123" s="52">
        <f t="shared" si="84"/>
        <v>13167</v>
      </c>
      <c r="P123" s="73">
        <f t="shared" si="69"/>
        <v>7524</v>
      </c>
      <c r="Q123" s="49">
        <f t="shared" si="70"/>
        <v>4950</v>
      </c>
      <c r="R123" s="53">
        <f t="shared" si="71"/>
        <v>12474</v>
      </c>
      <c r="S123" s="51">
        <f t="shared" si="72"/>
        <v>6688</v>
      </c>
      <c r="T123" s="49">
        <f t="shared" si="73"/>
        <v>4400</v>
      </c>
      <c r="U123" s="52">
        <f t="shared" si="85"/>
        <v>11088</v>
      </c>
      <c r="V123" s="51">
        <f t="shared" si="74"/>
        <v>5852</v>
      </c>
      <c r="W123" s="49">
        <f t="shared" si="75"/>
        <v>3849.9999999999995</v>
      </c>
      <c r="X123" s="52">
        <f t="shared" si="86"/>
        <v>9702</v>
      </c>
      <c r="Y123" s="122">
        <f t="shared" si="76"/>
        <v>5016</v>
      </c>
      <c r="Z123" s="122">
        <f t="shared" si="77"/>
        <v>3300</v>
      </c>
      <c r="AA123" s="52">
        <f t="shared" si="87"/>
        <v>8316</v>
      </c>
    </row>
    <row r="124" spans="1:27" ht="13.5" customHeight="1">
      <c r="A124" s="118">
        <v>7</v>
      </c>
      <c r="B124" s="216">
        <v>43983</v>
      </c>
      <c r="C124" s="174">
        <v>1045</v>
      </c>
      <c r="D124" s="310">
        <v>1</v>
      </c>
      <c r="E124" s="60">
        <f t="shared" si="80"/>
        <v>1045</v>
      </c>
      <c r="F124" s="59">
        <v>0</v>
      </c>
      <c r="G124" s="60">
        <f t="shared" si="81"/>
        <v>0</v>
      </c>
      <c r="H124" s="57">
        <f t="shared" si="82"/>
        <v>1045</v>
      </c>
      <c r="I124" s="106">
        <f t="shared" si="78"/>
        <v>7315</v>
      </c>
      <c r="J124" s="63">
        <f>IF((I124)+K124&gt;I$149,I$149-K124,(I124))</f>
        <v>7315</v>
      </c>
      <c r="K124" s="63">
        <f t="shared" si="67"/>
        <v>5500</v>
      </c>
      <c r="L124" s="148">
        <f t="shared" si="83"/>
        <v>12815</v>
      </c>
      <c r="M124" s="65">
        <f t="shared" si="79"/>
        <v>6949.25</v>
      </c>
      <c r="N124" s="63">
        <f t="shared" si="68"/>
        <v>5225</v>
      </c>
      <c r="O124" s="66">
        <f t="shared" si="84"/>
        <v>12174.25</v>
      </c>
      <c r="P124" s="63">
        <f t="shared" si="69"/>
        <v>6583.5</v>
      </c>
      <c r="Q124" s="63">
        <f t="shared" si="70"/>
        <v>4950</v>
      </c>
      <c r="R124" s="67">
        <f t="shared" si="71"/>
        <v>11533.5</v>
      </c>
      <c r="S124" s="65">
        <f t="shared" si="72"/>
        <v>5852</v>
      </c>
      <c r="T124" s="63">
        <f t="shared" si="73"/>
        <v>4400</v>
      </c>
      <c r="U124" s="66">
        <f t="shared" si="85"/>
        <v>10252</v>
      </c>
      <c r="V124" s="65">
        <f t="shared" si="74"/>
        <v>5120.5</v>
      </c>
      <c r="W124" s="63">
        <f t="shared" si="75"/>
        <v>3849.9999999999995</v>
      </c>
      <c r="X124" s="66">
        <f t="shared" si="86"/>
        <v>8970.5</v>
      </c>
      <c r="Y124" s="102">
        <f t="shared" si="76"/>
        <v>4389</v>
      </c>
      <c r="Z124" s="102">
        <f t="shared" si="77"/>
        <v>3300</v>
      </c>
      <c r="AA124" s="66">
        <f t="shared" si="87"/>
        <v>7689</v>
      </c>
    </row>
    <row r="125" spans="1:27" ht="13.5" customHeight="1">
      <c r="A125" s="118">
        <v>6</v>
      </c>
      <c r="B125" s="217">
        <v>44013</v>
      </c>
      <c r="C125" s="174">
        <v>1045</v>
      </c>
      <c r="D125" s="312">
        <v>1</v>
      </c>
      <c r="E125" s="70">
        <f t="shared" si="80"/>
        <v>1045</v>
      </c>
      <c r="F125" s="59">
        <v>0</v>
      </c>
      <c r="G125" s="70">
        <f t="shared" si="81"/>
        <v>0</v>
      </c>
      <c r="H125" s="68">
        <f t="shared" si="82"/>
        <v>1045</v>
      </c>
      <c r="I125" s="107">
        <f t="shared" si="78"/>
        <v>6270</v>
      </c>
      <c r="J125" s="49">
        <f>IF((I125)+K125&gt;I$149,N154-K125,(I125))</f>
        <v>6270</v>
      </c>
      <c r="K125" s="49">
        <f t="shared" si="67"/>
        <v>5500</v>
      </c>
      <c r="L125" s="145">
        <f t="shared" si="83"/>
        <v>11770</v>
      </c>
      <c r="M125" s="51">
        <f t="shared" si="79"/>
        <v>5956.5</v>
      </c>
      <c r="N125" s="49">
        <f t="shared" si="68"/>
        <v>5225</v>
      </c>
      <c r="O125" s="52">
        <f t="shared" si="84"/>
        <v>11181.5</v>
      </c>
      <c r="P125" s="73">
        <f t="shared" si="69"/>
        <v>5643</v>
      </c>
      <c r="Q125" s="49">
        <f t="shared" si="70"/>
        <v>4950</v>
      </c>
      <c r="R125" s="53">
        <f t="shared" si="71"/>
        <v>10593</v>
      </c>
      <c r="S125" s="51">
        <f t="shared" si="72"/>
        <v>5016</v>
      </c>
      <c r="T125" s="49">
        <f t="shared" si="73"/>
        <v>4400</v>
      </c>
      <c r="U125" s="52">
        <f t="shared" si="85"/>
        <v>9416</v>
      </c>
      <c r="V125" s="51">
        <f t="shared" si="74"/>
        <v>4389</v>
      </c>
      <c r="W125" s="49">
        <f t="shared" si="75"/>
        <v>3849.9999999999995</v>
      </c>
      <c r="X125" s="52">
        <f t="shared" si="86"/>
        <v>8239</v>
      </c>
      <c r="Y125" s="122">
        <f t="shared" si="76"/>
        <v>3762</v>
      </c>
      <c r="Z125" s="122">
        <f t="shared" si="77"/>
        <v>3300</v>
      </c>
      <c r="AA125" s="52">
        <f t="shared" si="87"/>
        <v>7062</v>
      </c>
    </row>
    <row r="126" spans="1:27" ht="13.5" customHeight="1">
      <c r="A126" s="118">
        <v>5</v>
      </c>
      <c r="B126" s="216">
        <v>44044</v>
      </c>
      <c r="C126" s="174">
        <v>1045</v>
      </c>
      <c r="D126" s="310">
        <v>1</v>
      </c>
      <c r="E126" s="60">
        <f t="shared" si="80"/>
        <v>1045</v>
      </c>
      <c r="F126" s="59">
        <v>0</v>
      </c>
      <c r="G126" s="60">
        <f t="shared" si="81"/>
        <v>0</v>
      </c>
      <c r="H126" s="57">
        <f t="shared" si="82"/>
        <v>1045</v>
      </c>
      <c r="I126" s="106">
        <f t="shared" si="78"/>
        <v>5225</v>
      </c>
      <c r="J126" s="63">
        <f>IF((I126)+K126&gt;I$149,I$149-K126,(I126))</f>
        <v>5225</v>
      </c>
      <c r="K126" s="63">
        <f t="shared" si="67"/>
        <v>5500</v>
      </c>
      <c r="L126" s="148">
        <f t="shared" si="83"/>
        <v>10725</v>
      </c>
      <c r="M126" s="65">
        <f t="shared" si="79"/>
        <v>4963.75</v>
      </c>
      <c r="N126" s="63">
        <f t="shared" si="68"/>
        <v>5225</v>
      </c>
      <c r="O126" s="66">
        <f t="shared" si="84"/>
        <v>10188.75</v>
      </c>
      <c r="P126" s="63">
        <f t="shared" si="69"/>
        <v>4702.5</v>
      </c>
      <c r="Q126" s="63">
        <f t="shared" si="70"/>
        <v>4950</v>
      </c>
      <c r="R126" s="67">
        <f t="shared" si="71"/>
        <v>9652.5</v>
      </c>
      <c r="S126" s="65">
        <f t="shared" si="72"/>
        <v>4180</v>
      </c>
      <c r="T126" s="63">
        <f t="shared" si="73"/>
        <v>4400</v>
      </c>
      <c r="U126" s="66">
        <f t="shared" si="85"/>
        <v>8580</v>
      </c>
      <c r="V126" s="65">
        <f t="shared" si="74"/>
        <v>3657.4999999999995</v>
      </c>
      <c r="W126" s="63">
        <f t="shared" si="75"/>
        <v>3849.9999999999995</v>
      </c>
      <c r="X126" s="66">
        <f t="shared" si="86"/>
        <v>7507.4999999999991</v>
      </c>
      <c r="Y126" s="102">
        <f t="shared" si="76"/>
        <v>3135</v>
      </c>
      <c r="Z126" s="102">
        <f t="shared" si="77"/>
        <v>3300</v>
      </c>
      <c r="AA126" s="66">
        <f t="shared" si="87"/>
        <v>6435</v>
      </c>
    </row>
    <row r="127" spans="1:27" ht="13.5" customHeight="1">
      <c r="A127" s="118">
        <v>4</v>
      </c>
      <c r="B127" s="217">
        <v>44075</v>
      </c>
      <c r="C127" s="174">
        <v>1045</v>
      </c>
      <c r="D127" s="312">
        <v>1</v>
      </c>
      <c r="E127" s="70">
        <f t="shared" si="80"/>
        <v>1045</v>
      </c>
      <c r="F127" s="59">
        <v>0</v>
      </c>
      <c r="G127" s="70">
        <f t="shared" si="81"/>
        <v>0</v>
      </c>
      <c r="H127" s="68">
        <f t="shared" si="82"/>
        <v>1045</v>
      </c>
      <c r="I127" s="107">
        <f t="shared" si="78"/>
        <v>4180</v>
      </c>
      <c r="J127" s="49">
        <f>IF((I127)+K127&gt;I$149,N156-K127,(I127))</f>
        <v>4180</v>
      </c>
      <c r="K127" s="49">
        <f t="shared" si="67"/>
        <v>5500</v>
      </c>
      <c r="L127" s="145">
        <f t="shared" si="83"/>
        <v>9680</v>
      </c>
      <c r="M127" s="51">
        <f t="shared" si="79"/>
        <v>3971</v>
      </c>
      <c r="N127" s="49">
        <f t="shared" si="68"/>
        <v>5225</v>
      </c>
      <c r="O127" s="52">
        <f t="shared" si="84"/>
        <v>9196</v>
      </c>
      <c r="P127" s="73">
        <f t="shared" si="69"/>
        <v>3762</v>
      </c>
      <c r="Q127" s="49">
        <f t="shared" si="70"/>
        <v>4950</v>
      </c>
      <c r="R127" s="53">
        <f t="shared" si="71"/>
        <v>8712</v>
      </c>
      <c r="S127" s="51">
        <f t="shared" si="72"/>
        <v>3344</v>
      </c>
      <c r="T127" s="49">
        <f t="shared" si="73"/>
        <v>4400</v>
      </c>
      <c r="U127" s="52">
        <f t="shared" si="85"/>
        <v>7744</v>
      </c>
      <c r="V127" s="51">
        <f t="shared" si="74"/>
        <v>2926</v>
      </c>
      <c r="W127" s="49">
        <f t="shared" si="75"/>
        <v>3849.9999999999995</v>
      </c>
      <c r="X127" s="52">
        <f t="shared" si="86"/>
        <v>6776</v>
      </c>
      <c r="Y127" s="122">
        <f t="shared" si="76"/>
        <v>2508</v>
      </c>
      <c r="Z127" s="122">
        <f t="shared" si="77"/>
        <v>3300</v>
      </c>
      <c r="AA127" s="52">
        <f t="shared" si="87"/>
        <v>5808</v>
      </c>
    </row>
    <row r="128" spans="1:27" ht="13.5" customHeight="1">
      <c r="A128" s="118">
        <v>3</v>
      </c>
      <c r="B128" s="216">
        <v>44105</v>
      </c>
      <c r="C128" s="174">
        <v>1045</v>
      </c>
      <c r="D128" s="310">
        <v>1</v>
      </c>
      <c r="E128" s="60">
        <f t="shared" si="80"/>
        <v>1045</v>
      </c>
      <c r="F128" s="59">
        <v>0</v>
      </c>
      <c r="G128" s="60">
        <f t="shared" si="81"/>
        <v>0</v>
      </c>
      <c r="H128" s="57">
        <f t="shared" si="82"/>
        <v>1045</v>
      </c>
      <c r="I128" s="106">
        <f t="shared" si="78"/>
        <v>3135</v>
      </c>
      <c r="J128" s="63">
        <f>IF((I128)+K128&gt;I$149,I$149-K128,(I128))</f>
        <v>3135</v>
      </c>
      <c r="K128" s="63">
        <f t="shared" si="67"/>
        <v>5500</v>
      </c>
      <c r="L128" s="148">
        <f t="shared" si="83"/>
        <v>8635</v>
      </c>
      <c r="M128" s="65">
        <f t="shared" si="79"/>
        <v>2978.25</v>
      </c>
      <c r="N128" s="63">
        <f t="shared" si="68"/>
        <v>5225</v>
      </c>
      <c r="O128" s="66">
        <f t="shared" si="84"/>
        <v>8203.25</v>
      </c>
      <c r="P128" s="63">
        <f t="shared" si="69"/>
        <v>2821.5</v>
      </c>
      <c r="Q128" s="63">
        <f t="shared" si="70"/>
        <v>4950</v>
      </c>
      <c r="R128" s="67">
        <f t="shared" si="71"/>
        <v>7771.5</v>
      </c>
      <c r="S128" s="65">
        <f t="shared" si="72"/>
        <v>2508</v>
      </c>
      <c r="T128" s="63">
        <f t="shared" si="73"/>
        <v>4400</v>
      </c>
      <c r="U128" s="66">
        <f t="shared" si="85"/>
        <v>6908</v>
      </c>
      <c r="V128" s="65">
        <f t="shared" si="74"/>
        <v>2194.5</v>
      </c>
      <c r="W128" s="63">
        <f t="shared" si="75"/>
        <v>3849.9999999999995</v>
      </c>
      <c r="X128" s="66">
        <f t="shared" si="86"/>
        <v>6044.5</v>
      </c>
      <c r="Y128" s="102">
        <f t="shared" si="76"/>
        <v>1881</v>
      </c>
      <c r="Z128" s="102">
        <f t="shared" si="77"/>
        <v>3300</v>
      </c>
      <c r="AA128" s="66">
        <f t="shared" si="87"/>
        <v>5181</v>
      </c>
    </row>
    <row r="129" spans="1:27" ht="13.5" customHeight="1">
      <c r="A129" s="118">
        <v>2</v>
      </c>
      <c r="B129" s="216">
        <v>44136</v>
      </c>
      <c r="C129" s="174">
        <v>1045</v>
      </c>
      <c r="D129" s="312">
        <v>1</v>
      </c>
      <c r="E129" s="70">
        <f t="shared" si="80"/>
        <v>1045</v>
      </c>
      <c r="F129" s="59">
        <v>0</v>
      </c>
      <c r="G129" s="70">
        <f t="shared" si="81"/>
        <v>0</v>
      </c>
      <c r="H129" s="68">
        <f t="shared" si="82"/>
        <v>1045</v>
      </c>
      <c r="I129" s="107">
        <f t="shared" si="78"/>
        <v>2090</v>
      </c>
      <c r="J129" s="49">
        <f>IF((I129)+K129&gt;I$149,N158-K129,(I129))</f>
        <v>2090</v>
      </c>
      <c r="K129" s="49">
        <f t="shared" si="67"/>
        <v>5500</v>
      </c>
      <c r="L129" s="145">
        <f t="shared" si="83"/>
        <v>7590</v>
      </c>
      <c r="M129" s="51">
        <f t="shared" si="79"/>
        <v>1985.5</v>
      </c>
      <c r="N129" s="49">
        <f t="shared" si="68"/>
        <v>5225</v>
      </c>
      <c r="O129" s="52">
        <f t="shared" si="84"/>
        <v>7210.5</v>
      </c>
      <c r="P129" s="73">
        <f t="shared" si="69"/>
        <v>1881</v>
      </c>
      <c r="Q129" s="49">
        <f t="shared" si="70"/>
        <v>4950</v>
      </c>
      <c r="R129" s="53">
        <f t="shared" si="71"/>
        <v>6831</v>
      </c>
      <c r="S129" s="51">
        <f t="shared" si="72"/>
        <v>1672</v>
      </c>
      <c r="T129" s="49">
        <f t="shared" si="73"/>
        <v>4400</v>
      </c>
      <c r="U129" s="52">
        <f t="shared" si="85"/>
        <v>6072</v>
      </c>
      <c r="V129" s="51">
        <f t="shared" si="74"/>
        <v>1463</v>
      </c>
      <c r="W129" s="49">
        <f t="shared" si="75"/>
        <v>3849.9999999999995</v>
      </c>
      <c r="X129" s="52">
        <f t="shared" si="86"/>
        <v>5313</v>
      </c>
      <c r="Y129" s="122">
        <f t="shared" si="76"/>
        <v>1254</v>
      </c>
      <c r="Z129" s="122">
        <f t="shared" si="77"/>
        <v>3300</v>
      </c>
      <c r="AA129" s="52">
        <f t="shared" si="87"/>
        <v>4554</v>
      </c>
    </row>
    <row r="130" spans="1:27" ht="13.5" customHeight="1" thickBot="1">
      <c r="A130" s="229">
        <v>1</v>
      </c>
      <c r="B130" s="217">
        <v>44166</v>
      </c>
      <c r="C130" s="231">
        <v>1045</v>
      </c>
      <c r="D130" s="313">
        <v>1</v>
      </c>
      <c r="E130" s="233">
        <f t="shared" si="80"/>
        <v>1045</v>
      </c>
      <c r="F130" s="234">
        <v>0</v>
      </c>
      <c r="G130" s="233">
        <f t="shared" si="81"/>
        <v>0</v>
      </c>
      <c r="H130" s="231">
        <f t="shared" si="82"/>
        <v>1045</v>
      </c>
      <c r="I130" s="125">
        <f t="shared" si="78"/>
        <v>1045</v>
      </c>
      <c r="J130" s="94">
        <f>IF((I130)+K130&gt;I$149,I$149-K130,(I130))</f>
        <v>1045</v>
      </c>
      <c r="K130" s="94">
        <f t="shared" si="67"/>
        <v>5500</v>
      </c>
      <c r="L130" s="257">
        <f t="shared" si="83"/>
        <v>6545</v>
      </c>
      <c r="M130" s="258">
        <f t="shared" si="79"/>
        <v>992.75</v>
      </c>
      <c r="N130" s="94">
        <f t="shared" si="68"/>
        <v>5225</v>
      </c>
      <c r="O130" s="237">
        <f t="shared" si="84"/>
        <v>6217.75</v>
      </c>
      <c r="P130" s="94">
        <f t="shared" si="69"/>
        <v>940.5</v>
      </c>
      <c r="Q130" s="94">
        <f t="shared" si="70"/>
        <v>4950</v>
      </c>
      <c r="R130" s="121">
        <f t="shared" si="71"/>
        <v>5890.5</v>
      </c>
      <c r="S130" s="258">
        <f t="shared" si="72"/>
        <v>836</v>
      </c>
      <c r="T130" s="94">
        <f t="shared" si="73"/>
        <v>4400</v>
      </c>
      <c r="U130" s="237">
        <f t="shared" si="85"/>
        <v>5236</v>
      </c>
      <c r="V130" s="258">
        <f t="shared" si="74"/>
        <v>731.5</v>
      </c>
      <c r="W130" s="94">
        <f t="shared" si="75"/>
        <v>3849.9999999999995</v>
      </c>
      <c r="X130" s="237">
        <f t="shared" si="86"/>
        <v>4581.5</v>
      </c>
      <c r="Y130" s="95">
        <f t="shared" si="76"/>
        <v>627</v>
      </c>
      <c r="Z130" s="95">
        <f t="shared" si="77"/>
        <v>3300</v>
      </c>
      <c r="AA130" s="237">
        <f t="shared" si="87"/>
        <v>3927</v>
      </c>
    </row>
    <row r="131" spans="1:27" ht="13.5" customHeight="1" thickBot="1">
      <c r="A131" s="252"/>
      <c r="B131" s="249" t="s">
        <v>170</v>
      </c>
      <c r="C131" s="253"/>
      <c r="D131" s="254"/>
      <c r="E131" s="255"/>
      <c r="F131" s="430">
        <f>'BENEFÍCIOS-SEM JRS E SEM CORREÇ'!F131:G131</f>
        <v>44348</v>
      </c>
      <c r="G131" s="430"/>
      <c r="H131" s="426">
        <f>SUM(H11:H130)</f>
        <v>98036</v>
      </c>
      <c r="I131" s="427"/>
      <c r="J131" s="98"/>
      <c r="K131" s="98"/>
      <c r="L131" s="26"/>
      <c r="M131" s="99"/>
      <c r="N131" s="26"/>
      <c r="O131" s="99"/>
      <c r="P131" s="26"/>
    </row>
    <row r="132" spans="1:27" s="245" customFormat="1" ht="13.5" customHeight="1">
      <c r="A132" s="244"/>
      <c r="B132" s="158"/>
      <c r="C132" s="158"/>
      <c r="D132" s="223"/>
      <c r="E132" s="159"/>
      <c r="F132" s="195"/>
      <c r="G132" s="195"/>
      <c r="H132" s="191"/>
      <c r="I132" s="191"/>
      <c r="J132" s="98"/>
      <c r="K132" s="98"/>
      <c r="L132" s="26"/>
      <c r="M132" s="99"/>
      <c r="N132" s="26"/>
      <c r="O132" s="99"/>
      <c r="P132" s="26"/>
    </row>
    <row r="133" spans="1:27" s="245" customFormat="1" ht="2.25" customHeight="1" thickBot="1">
      <c r="A133" s="244"/>
      <c r="B133" s="158"/>
      <c r="C133" s="158"/>
      <c r="D133" s="223"/>
      <c r="E133" s="159"/>
      <c r="F133" s="195"/>
      <c r="G133" s="195"/>
      <c r="H133" s="191"/>
      <c r="I133" s="191"/>
      <c r="J133" s="98"/>
      <c r="K133" s="98"/>
      <c r="L133" s="26"/>
      <c r="M133" s="99"/>
      <c r="N133" s="26"/>
      <c r="O133" s="99"/>
      <c r="P133" s="26"/>
    </row>
    <row r="134" spans="1:27" ht="13.5" customHeight="1">
      <c r="A134" s="238">
        <v>1</v>
      </c>
      <c r="B134" s="160">
        <v>44197</v>
      </c>
      <c r="C134" s="47">
        <f>'BENEFÍCIOS-SEM JRS E SEM CORREÇ'!C134</f>
        <v>1100</v>
      </c>
      <c r="D134" s="220">
        <v>1</v>
      </c>
      <c r="E134" s="87">
        <f t="shared" ref="E134:E140" si="88">C134*D134</f>
        <v>1100</v>
      </c>
      <c r="F134" s="88">
        <v>0</v>
      </c>
      <c r="G134" s="87">
        <f t="shared" ref="G134:G140" si="89">E134*F134</f>
        <v>0</v>
      </c>
      <c r="H134" s="89">
        <f t="shared" ref="H134:H140" si="90">E134+G134</f>
        <v>1100</v>
      </c>
      <c r="I134" s="108">
        <f>I148</f>
        <v>5500</v>
      </c>
      <c r="J134" s="128">
        <v>0</v>
      </c>
      <c r="K134" s="100">
        <f t="shared" ref="K134:K145" si="91">I134</f>
        <v>5500</v>
      </c>
      <c r="L134" s="126">
        <f t="shared" ref="L134:L144" si="92">J134+K134</f>
        <v>5500</v>
      </c>
      <c r="M134" s="54">
        <f t="shared" ref="M134:M145" si="93">$J134*M$9</f>
        <v>0</v>
      </c>
      <c r="N134" s="123">
        <f t="shared" ref="N134:N145" si="94">$K134*M$9</f>
        <v>5225</v>
      </c>
      <c r="O134" s="55">
        <f>M134+N134</f>
        <v>5225</v>
      </c>
      <c r="P134" s="54">
        <f t="shared" ref="P134:P145" si="95">$J134*P$9</f>
        <v>0</v>
      </c>
      <c r="Q134" s="123">
        <f t="shared" ref="Q134:Q145" si="96">$K134*P$9</f>
        <v>4950</v>
      </c>
      <c r="R134" s="55">
        <f t="shared" ref="R134:R145" si="97">P134+Q134</f>
        <v>4950</v>
      </c>
      <c r="S134" s="54">
        <f t="shared" ref="S134:S145" si="98">$J134*S$9</f>
        <v>0</v>
      </c>
      <c r="T134" s="123">
        <f t="shared" ref="T134:T145" si="99">$K134*S$9</f>
        <v>4400</v>
      </c>
      <c r="U134" s="55">
        <f>S134+T134</f>
        <v>4400</v>
      </c>
      <c r="V134" s="54">
        <f t="shared" ref="V134:V145" si="100">$J134*V$9</f>
        <v>0</v>
      </c>
      <c r="W134" s="123">
        <f t="shared" ref="W134:W145" si="101">$K134*V$9</f>
        <v>3849.9999999999995</v>
      </c>
      <c r="X134" s="55">
        <f>V134+W134</f>
        <v>3849.9999999999995</v>
      </c>
      <c r="Y134" s="54">
        <f t="shared" ref="Y134:Y145" si="102">$J134*Y$9</f>
        <v>0</v>
      </c>
      <c r="Z134" s="54">
        <f t="shared" ref="Z134:Z145" si="103">$K134*Y$9</f>
        <v>3300</v>
      </c>
      <c r="AA134" s="55">
        <f t="shared" ref="AA134:AA145" si="104">Y134+Z134</f>
        <v>3300</v>
      </c>
    </row>
    <row r="135" spans="1:27" s="30" customFormat="1" ht="13.5" customHeight="1">
      <c r="A135" s="118">
        <v>2</v>
      </c>
      <c r="B135" s="56">
        <v>44228</v>
      </c>
      <c r="C135" s="68">
        <f>'BENEFÍCIOS-SEM JRS E SEM CORREÇ'!C135</f>
        <v>1100</v>
      </c>
      <c r="D135" s="221">
        <v>1</v>
      </c>
      <c r="E135" s="60">
        <f t="shared" si="88"/>
        <v>1100</v>
      </c>
      <c r="F135" s="59">
        <v>0</v>
      </c>
      <c r="G135" s="60">
        <f t="shared" si="89"/>
        <v>0</v>
      </c>
      <c r="H135" s="61">
        <f t="shared" si="90"/>
        <v>1100</v>
      </c>
      <c r="I135" s="106">
        <f t="shared" ref="I135:I145" si="105">I134-H134</f>
        <v>4400</v>
      </c>
      <c r="J135" s="63">
        <v>0</v>
      </c>
      <c r="K135" s="102">
        <f t="shared" si="91"/>
        <v>4400</v>
      </c>
      <c r="L135" s="127">
        <f t="shared" si="92"/>
        <v>4400</v>
      </c>
      <c r="M135" s="65">
        <f t="shared" si="93"/>
        <v>0</v>
      </c>
      <c r="N135" s="102">
        <f t="shared" si="94"/>
        <v>4180</v>
      </c>
      <c r="O135" s="66">
        <f t="shared" ref="O135:O140" si="106">M135+N135</f>
        <v>4180</v>
      </c>
      <c r="P135" s="65">
        <f t="shared" si="95"/>
        <v>0</v>
      </c>
      <c r="Q135" s="102">
        <f t="shared" si="96"/>
        <v>3960</v>
      </c>
      <c r="R135" s="66">
        <f t="shared" si="97"/>
        <v>3960</v>
      </c>
      <c r="S135" s="65">
        <f t="shared" si="98"/>
        <v>0</v>
      </c>
      <c r="T135" s="102">
        <f t="shared" si="99"/>
        <v>3520</v>
      </c>
      <c r="U135" s="66">
        <f t="shared" ref="U135:U140" si="107">S135+T135</f>
        <v>3520</v>
      </c>
      <c r="V135" s="65">
        <f t="shared" si="100"/>
        <v>0</v>
      </c>
      <c r="W135" s="102">
        <f t="shared" si="101"/>
        <v>3080</v>
      </c>
      <c r="X135" s="66">
        <f t="shared" ref="X135:X140" si="108">V135+W135</f>
        <v>3080</v>
      </c>
      <c r="Y135" s="65">
        <f t="shared" si="102"/>
        <v>0</v>
      </c>
      <c r="Z135" s="65">
        <f t="shared" si="103"/>
        <v>2640</v>
      </c>
      <c r="AA135" s="66">
        <f t="shared" si="104"/>
        <v>2640</v>
      </c>
    </row>
    <row r="136" spans="1:27" ht="13.5" customHeight="1">
      <c r="A136" s="117">
        <v>3</v>
      </c>
      <c r="B136" s="46">
        <v>44256</v>
      </c>
      <c r="C136" s="68">
        <f>'BENEFÍCIOS-SEM JRS E SEM CORREÇ'!C136</f>
        <v>1100</v>
      </c>
      <c r="D136" s="222">
        <v>1</v>
      </c>
      <c r="E136" s="70">
        <f t="shared" si="88"/>
        <v>1100</v>
      </c>
      <c r="F136" s="59">
        <v>0</v>
      </c>
      <c r="G136" s="70">
        <f t="shared" si="89"/>
        <v>0</v>
      </c>
      <c r="H136" s="71">
        <f t="shared" si="90"/>
        <v>1100</v>
      </c>
      <c r="I136" s="107">
        <f t="shared" si="105"/>
        <v>3300</v>
      </c>
      <c r="J136" s="73">
        <v>0</v>
      </c>
      <c r="K136" s="104">
        <f t="shared" si="91"/>
        <v>3300</v>
      </c>
      <c r="L136" s="129">
        <f t="shared" si="92"/>
        <v>3300</v>
      </c>
      <c r="M136" s="51">
        <f t="shared" si="93"/>
        <v>0</v>
      </c>
      <c r="N136" s="122">
        <f t="shared" si="94"/>
        <v>3135</v>
      </c>
      <c r="O136" s="52">
        <f t="shared" si="106"/>
        <v>3135</v>
      </c>
      <c r="P136" s="51">
        <f t="shared" si="95"/>
        <v>0</v>
      </c>
      <c r="Q136" s="122">
        <f t="shared" si="96"/>
        <v>2970</v>
      </c>
      <c r="R136" s="52">
        <f t="shared" si="97"/>
        <v>2970</v>
      </c>
      <c r="S136" s="51">
        <f t="shared" si="98"/>
        <v>0</v>
      </c>
      <c r="T136" s="122">
        <f t="shared" si="99"/>
        <v>2640</v>
      </c>
      <c r="U136" s="52">
        <f t="shared" si="107"/>
        <v>2640</v>
      </c>
      <c r="V136" s="51">
        <f t="shared" si="100"/>
        <v>0</v>
      </c>
      <c r="W136" s="122">
        <f t="shared" si="101"/>
        <v>2310</v>
      </c>
      <c r="X136" s="52">
        <f t="shared" si="108"/>
        <v>2310</v>
      </c>
      <c r="Y136" s="138">
        <f t="shared" si="102"/>
        <v>0</v>
      </c>
      <c r="Z136" s="138">
        <f t="shared" si="103"/>
        <v>1980</v>
      </c>
      <c r="AA136" s="130">
        <f t="shared" si="104"/>
        <v>1980</v>
      </c>
    </row>
    <row r="137" spans="1:27" s="30" customFormat="1" ht="13.5" customHeight="1">
      <c r="A137" s="118">
        <v>4</v>
      </c>
      <c r="B137" s="56">
        <v>44287</v>
      </c>
      <c r="C137" s="68">
        <f>'BENEFÍCIOS-SEM JRS E SEM CORREÇ'!C137</f>
        <v>1100</v>
      </c>
      <c r="D137" s="221">
        <v>1</v>
      </c>
      <c r="E137" s="60">
        <f>C137*D137</f>
        <v>1100</v>
      </c>
      <c r="F137" s="59">
        <v>0</v>
      </c>
      <c r="G137" s="60">
        <f>E137*F137</f>
        <v>0</v>
      </c>
      <c r="H137" s="61">
        <f>E137+G137</f>
        <v>1100</v>
      </c>
      <c r="I137" s="106">
        <f t="shared" si="105"/>
        <v>2200</v>
      </c>
      <c r="J137" s="63">
        <v>0</v>
      </c>
      <c r="K137" s="102">
        <f t="shared" si="91"/>
        <v>2200</v>
      </c>
      <c r="L137" s="127">
        <f>J137+K137</f>
        <v>2200</v>
      </c>
      <c r="M137" s="65">
        <f t="shared" si="93"/>
        <v>0</v>
      </c>
      <c r="N137" s="102">
        <f t="shared" si="94"/>
        <v>2090</v>
      </c>
      <c r="O137" s="66">
        <f>M137+N137</f>
        <v>2090</v>
      </c>
      <c r="P137" s="65">
        <f t="shared" si="95"/>
        <v>0</v>
      </c>
      <c r="Q137" s="102">
        <f t="shared" si="96"/>
        <v>1980</v>
      </c>
      <c r="R137" s="66">
        <f t="shared" si="97"/>
        <v>1980</v>
      </c>
      <c r="S137" s="65">
        <f t="shared" si="98"/>
        <v>0</v>
      </c>
      <c r="T137" s="102">
        <f t="shared" si="99"/>
        <v>1760</v>
      </c>
      <c r="U137" s="66">
        <f>S137+T137</f>
        <v>1760</v>
      </c>
      <c r="V137" s="65">
        <f t="shared" si="100"/>
        <v>0</v>
      </c>
      <c r="W137" s="102">
        <f t="shared" si="101"/>
        <v>1540</v>
      </c>
      <c r="X137" s="66">
        <f>V137+W137</f>
        <v>1540</v>
      </c>
      <c r="Y137" s="65">
        <f t="shared" si="102"/>
        <v>0</v>
      </c>
      <c r="Z137" s="65">
        <f t="shared" si="103"/>
        <v>1320</v>
      </c>
      <c r="AA137" s="66">
        <f t="shared" si="104"/>
        <v>1320</v>
      </c>
    </row>
    <row r="138" spans="1:27" ht="13.5" customHeight="1">
      <c r="A138" s="118">
        <v>5</v>
      </c>
      <c r="B138" s="46">
        <v>44317</v>
      </c>
      <c r="C138" s="68">
        <f>'BENEFÍCIOS-SEM JRS E SEM CORREÇ'!C138</f>
        <v>1100</v>
      </c>
      <c r="D138" s="222">
        <v>1</v>
      </c>
      <c r="E138" s="70">
        <f>C138*D138</f>
        <v>1100</v>
      </c>
      <c r="F138" s="59">
        <v>0</v>
      </c>
      <c r="G138" s="70">
        <f>E138*F138</f>
        <v>0</v>
      </c>
      <c r="H138" s="71">
        <f>E138+G138</f>
        <v>1100</v>
      </c>
      <c r="I138" s="107">
        <f t="shared" si="105"/>
        <v>1100</v>
      </c>
      <c r="J138" s="73">
        <v>0</v>
      </c>
      <c r="K138" s="104">
        <f t="shared" si="91"/>
        <v>1100</v>
      </c>
      <c r="L138" s="129">
        <f>J138+K138</f>
        <v>1100</v>
      </c>
      <c r="M138" s="51">
        <f t="shared" si="93"/>
        <v>0</v>
      </c>
      <c r="N138" s="122">
        <f t="shared" si="94"/>
        <v>1045</v>
      </c>
      <c r="O138" s="52">
        <f>M138+N138</f>
        <v>1045</v>
      </c>
      <c r="P138" s="51">
        <f t="shared" si="95"/>
        <v>0</v>
      </c>
      <c r="Q138" s="122">
        <f t="shared" si="96"/>
        <v>990</v>
      </c>
      <c r="R138" s="52">
        <f t="shared" si="97"/>
        <v>990</v>
      </c>
      <c r="S138" s="51">
        <f t="shared" si="98"/>
        <v>0</v>
      </c>
      <c r="T138" s="122">
        <f t="shared" si="99"/>
        <v>880</v>
      </c>
      <c r="U138" s="52">
        <f>S138+T138</f>
        <v>880</v>
      </c>
      <c r="V138" s="51">
        <f t="shared" si="100"/>
        <v>0</v>
      </c>
      <c r="W138" s="122">
        <f t="shared" si="101"/>
        <v>770</v>
      </c>
      <c r="X138" s="52">
        <f>V138+W138</f>
        <v>770</v>
      </c>
      <c r="Y138" s="138">
        <f t="shared" si="102"/>
        <v>0</v>
      </c>
      <c r="Z138" s="138">
        <f t="shared" si="103"/>
        <v>660</v>
      </c>
      <c r="AA138" s="130">
        <f t="shared" si="104"/>
        <v>660</v>
      </c>
    </row>
    <row r="139" spans="1:27" s="30" customFormat="1" ht="13.5" customHeight="1">
      <c r="A139" s="117">
        <v>6</v>
      </c>
      <c r="B139" s="56">
        <v>44348</v>
      </c>
      <c r="C139" s="68">
        <f>'BENEFÍCIOS-SEM JRS E SEM CORREÇ'!C139</f>
        <v>0</v>
      </c>
      <c r="D139" s="221">
        <v>1</v>
      </c>
      <c r="E139" s="60">
        <f t="shared" si="88"/>
        <v>0</v>
      </c>
      <c r="F139" s="59">
        <v>0</v>
      </c>
      <c r="G139" s="60">
        <f t="shared" si="89"/>
        <v>0</v>
      </c>
      <c r="H139" s="61">
        <f t="shared" si="90"/>
        <v>0</v>
      </c>
      <c r="I139" s="106">
        <f t="shared" si="105"/>
        <v>0</v>
      </c>
      <c r="J139" s="63">
        <v>0</v>
      </c>
      <c r="K139" s="102">
        <f t="shared" si="91"/>
        <v>0</v>
      </c>
      <c r="L139" s="127">
        <f t="shared" si="92"/>
        <v>0</v>
      </c>
      <c r="M139" s="65">
        <f t="shared" si="93"/>
        <v>0</v>
      </c>
      <c r="N139" s="102">
        <f t="shared" si="94"/>
        <v>0</v>
      </c>
      <c r="O139" s="66">
        <f t="shared" si="106"/>
        <v>0</v>
      </c>
      <c r="P139" s="65">
        <f t="shared" si="95"/>
        <v>0</v>
      </c>
      <c r="Q139" s="102">
        <f t="shared" si="96"/>
        <v>0</v>
      </c>
      <c r="R139" s="66">
        <f t="shared" si="97"/>
        <v>0</v>
      </c>
      <c r="S139" s="65">
        <f t="shared" si="98"/>
        <v>0</v>
      </c>
      <c r="T139" s="102">
        <f t="shared" si="99"/>
        <v>0</v>
      </c>
      <c r="U139" s="66">
        <f t="shared" si="107"/>
        <v>0</v>
      </c>
      <c r="V139" s="65">
        <f t="shared" si="100"/>
        <v>0</v>
      </c>
      <c r="W139" s="102">
        <f t="shared" si="101"/>
        <v>0</v>
      </c>
      <c r="X139" s="66">
        <f t="shared" si="108"/>
        <v>0</v>
      </c>
      <c r="Y139" s="65">
        <f t="shared" si="102"/>
        <v>0</v>
      </c>
      <c r="Z139" s="65">
        <f t="shared" si="103"/>
        <v>0</v>
      </c>
      <c r="AA139" s="66">
        <f t="shared" si="104"/>
        <v>0</v>
      </c>
    </row>
    <row r="140" spans="1:27" ht="13.5" customHeight="1">
      <c r="A140" s="118">
        <v>7</v>
      </c>
      <c r="B140" s="46">
        <v>44378</v>
      </c>
      <c r="C140" s="68">
        <f>'BENEFÍCIOS-SEM JRS E SEM CORREÇ'!C140</f>
        <v>0</v>
      </c>
      <c r="D140" s="222">
        <v>1</v>
      </c>
      <c r="E140" s="70">
        <f t="shared" si="88"/>
        <v>0</v>
      </c>
      <c r="F140" s="59">
        <v>0</v>
      </c>
      <c r="G140" s="70">
        <f t="shared" si="89"/>
        <v>0</v>
      </c>
      <c r="H140" s="71">
        <f t="shared" si="90"/>
        <v>0</v>
      </c>
      <c r="I140" s="107">
        <f t="shared" si="105"/>
        <v>0</v>
      </c>
      <c r="J140" s="73">
        <v>0</v>
      </c>
      <c r="K140" s="104">
        <f t="shared" si="91"/>
        <v>0</v>
      </c>
      <c r="L140" s="129">
        <f t="shared" si="92"/>
        <v>0</v>
      </c>
      <c r="M140" s="51">
        <f t="shared" si="93"/>
        <v>0</v>
      </c>
      <c r="N140" s="122">
        <f t="shared" si="94"/>
        <v>0</v>
      </c>
      <c r="O140" s="52">
        <f t="shared" si="106"/>
        <v>0</v>
      </c>
      <c r="P140" s="51">
        <f t="shared" si="95"/>
        <v>0</v>
      </c>
      <c r="Q140" s="122">
        <f t="shared" si="96"/>
        <v>0</v>
      </c>
      <c r="R140" s="52">
        <f t="shared" si="97"/>
        <v>0</v>
      </c>
      <c r="S140" s="51">
        <f t="shared" si="98"/>
        <v>0</v>
      </c>
      <c r="T140" s="122">
        <f t="shared" si="99"/>
        <v>0</v>
      </c>
      <c r="U140" s="52">
        <f t="shared" si="107"/>
        <v>0</v>
      </c>
      <c r="V140" s="51">
        <f t="shared" si="100"/>
        <v>0</v>
      </c>
      <c r="W140" s="122">
        <f t="shared" si="101"/>
        <v>0</v>
      </c>
      <c r="X140" s="52">
        <f t="shared" si="108"/>
        <v>0</v>
      </c>
      <c r="Y140" s="138">
        <f t="shared" si="102"/>
        <v>0</v>
      </c>
      <c r="Z140" s="138">
        <f t="shared" si="103"/>
        <v>0</v>
      </c>
      <c r="AA140" s="130">
        <f t="shared" si="104"/>
        <v>0</v>
      </c>
    </row>
    <row r="141" spans="1:27" s="30" customFormat="1" ht="13.5" customHeight="1">
      <c r="A141" s="118">
        <v>8</v>
      </c>
      <c r="B141" s="56">
        <v>44409</v>
      </c>
      <c r="C141" s="68">
        <f>'BENEFÍCIOS-SEM JRS E SEM CORREÇ'!C141</f>
        <v>0</v>
      </c>
      <c r="D141" s="221">
        <v>1</v>
      </c>
      <c r="E141" s="60">
        <f>C141*D141</f>
        <v>0</v>
      </c>
      <c r="F141" s="59">
        <v>0</v>
      </c>
      <c r="G141" s="60">
        <f>E141*F141</f>
        <v>0</v>
      </c>
      <c r="H141" s="61">
        <f>E141+G141</f>
        <v>0</v>
      </c>
      <c r="I141" s="106">
        <f t="shared" si="105"/>
        <v>0</v>
      </c>
      <c r="J141" s="63">
        <v>0</v>
      </c>
      <c r="K141" s="102">
        <f t="shared" si="91"/>
        <v>0</v>
      </c>
      <c r="L141" s="127">
        <f t="shared" si="92"/>
        <v>0</v>
      </c>
      <c r="M141" s="65">
        <f t="shared" si="93"/>
        <v>0</v>
      </c>
      <c r="N141" s="102">
        <f t="shared" si="94"/>
        <v>0</v>
      </c>
      <c r="O141" s="66">
        <f>M141+N141</f>
        <v>0</v>
      </c>
      <c r="P141" s="65">
        <f t="shared" si="95"/>
        <v>0</v>
      </c>
      <c r="Q141" s="102">
        <f t="shared" si="96"/>
        <v>0</v>
      </c>
      <c r="R141" s="66">
        <f t="shared" si="97"/>
        <v>0</v>
      </c>
      <c r="S141" s="65">
        <f t="shared" si="98"/>
        <v>0</v>
      </c>
      <c r="T141" s="102">
        <f t="shared" si="99"/>
        <v>0</v>
      </c>
      <c r="U141" s="66">
        <f>S141+T141</f>
        <v>0</v>
      </c>
      <c r="V141" s="65">
        <f t="shared" si="100"/>
        <v>0</v>
      </c>
      <c r="W141" s="102">
        <f t="shared" si="101"/>
        <v>0</v>
      </c>
      <c r="X141" s="66">
        <f>V141+W141</f>
        <v>0</v>
      </c>
      <c r="Y141" s="65">
        <f t="shared" si="102"/>
        <v>0</v>
      </c>
      <c r="Z141" s="65">
        <f t="shared" si="103"/>
        <v>0</v>
      </c>
      <c r="AA141" s="66">
        <f t="shared" si="104"/>
        <v>0</v>
      </c>
    </row>
    <row r="142" spans="1:27" ht="13.5" customHeight="1">
      <c r="A142" s="117">
        <v>9</v>
      </c>
      <c r="B142" s="46">
        <v>44440</v>
      </c>
      <c r="C142" s="68">
        <f>'BENEFÍCIOS-SEM JRS E SEM CORREÇ'!C142</f>
        <v>0</v>
      </c>
      <c r="D142" s="222">
        <v>1</v>
      </c>
      <c r="E142" s="70">
        <f>C142*D142</f>
        <v>0</v>
      </c>
      <c r="F142" s="59">
        <v>0</v>
      </c>
      <c r="G142" s="70">
        <f>E142*F142</f>
        <v>0</v>
      </c>
      <c r="H142" s="71">
        <f>E142+G142</f>
        <v>0</v>
      </c>
      <c r="I142" s="107">
        <f t="shared" si="105"/>
        <v>0</v>
      </c>
      <c r="J142" s="73">
        <v>0</v>
      </c>
      <c r="K142" s="104">
        <f t="shared" si="91"/>
        <v>0</v>
      </c>
      <c r="L142" s="129">
        <f t="shared" si="92"/>
        <v>0</v>
      </c>
      <c r="M142" s="51">
        <f t="shared" si="93"/>
        <v>0</v>
      </c>
      <c r="N142" s="122">
        <f t="shared" si="94"/>
        <v>0</v>
      </c>
      <c r="O142" s="52">
        <f>M142+N142</f>
        <v>0</v>
      </c>
      <c r="P142" s="51">
        <f t="shared" si="95"/>
        <v>0</v>
      </c>
      <c r="Q142" s="122">
        <f t="shared" si="96"/>
        <v>0</v>
      </c>
      <c r="R142" s="52">
        <f t="shared" si="97"/>
        <v>0</v>
      </c>
      <c r="S142" s="51">
        <f t="shared" si="98"/>
        <v>0</v>
      </c>
      <c r="T142" s="122">
        <f t="shared" si="99"/>
        <v>0</v>
      </c>
      <c r="U142" s="52">
        <f>S142+T142</f>
        <v>0</v>
      </c>
      <c r="V142" s="51">
        <f t="shared" si="100"/>
        <v>0</v>
      </c>
      <c r="W142" s="122">
        <f t="shared" si="101"/>
        <v>0</v>
      </c>
      <c r="X142" s="52">
        <f>V142+W142</f>
        <v>0</v>
      </c>
      <c r="Y142" s="138">
        <f t="shared" si="102"/>
        <v>0</v>
      </c>
      <c r="Z142" s="138">
        <f t="shared" si="103"/>
        <v>0</v>
      </c>
      <c r="AA142" s="130">
        <f t="shared" si="104"/>
        <v>0</v>
      </c>
    </row>
    <row r="143" spans="1:27" s="30" customFormat="1" ht="13.5" customHeight="1">
      <c r="A143" s="118">
        <v>10</v>
      </c>
      <c r="B143" s="56">
        <v>44470</v>
      </c>
      <c r="C143" s="68">
        <f>'BENEFÍCIOS-SEM JRS E SEM CORREÇ'!C143</f>
        <v>0</v>
      </c>
      <c r="D143" s="221">
        <v>1</v>
      </c>
      <c r="E143" s="60">
        <f>C143*D143</f>
        <v>0</v>
      </c>
      <c r="F143" s="59">
        <v>0</v>
      </c>
      <c r="G143" s="60">
        <f>E143*F143</f>
        <v>0</v>
      </c>
      <c r="H143" s="61">
        <f>E143+G143</f>
        <v>0</v>
      </c>
      <c r="I143" s="106">
        <f t="shared" si="105"/>
        <v>0</v>
      </c>
      <c r="J143" s="63">
        <v>0</v>
      </c>
      <c r="K143" s="102">
        <f t="shared" si="91"/>
        <v>0</v>
      </c>
      <c r="L143" s="127">
        <f t="shared" si="92"/>
        <v>0</v>
      </c>
      <c r="M143" s="65">
        <f t="shared" si="93"/>
        <v>0</v>
      </c>
      <c r="N143" s="102">
        <f t="shared" si="94"/>
        <v>0</v>
      </c>
      <c r="O143" s="66">
        <f>M143+N143</f>
        <v>0</v>
      </c>
      <c r="P143" s="65">
        <f t="shared" si="95"/>
        <v>0</v>
      </c>
      <c r="Q143" s="102">
        <f t="shared" si="96"/>
        <v>0</v>
      </c>
      <c r="R143" s="66">
        <f t="shared" si="97"/>
        <v>0</v>
      </c>
      <c r="S143" s="65">
        <f t="shared" si="98"/>
        <v>0</v>
      </c>
      <c r="T143" s="102">
        <f t="shared" si="99"/>
        <v>0</v>
      </c>
      <c r="U143" s="66">
        <f>S143+T143</f>
        <v>0</v>
      </c>
      <c r="V143" s="65">
        <f t="shared" si="100"/>
        <v>0</v>
      </c>
      <c r="W143" s="102">
        <f t="shared" si="101"/>
        <v>0</v>
      </c>
      <c r="X143" s="66">
        <f>V143+W143</f>
        <v>0</v>
      </c>
      <c r="Y143" s="65">
        <f t="shared" si="102"/>
        <v>0</v>
      </c>
      <c r="Z143" s="65">
        <f t="shared" si="103"/>
        <v>0</v>
      </c>
      <c r="AA143" s="66">
        <f t="shared" si="104"/>
        <v>0</v>
      </c>
    </row>
    <row r="144" spans="1:27" ht="13.5" customHeight="1">
      <c r="A144" s="118">
        <v>11</v>
      </c>
      <c r="B144" s="46">
        <v>44501</v>
      </c>
      <c r="C144" s="68">
        <f>'BENEFÍCIOS-SEM JRS E SEM CORREÇ'!C144</f>
        <v>0</v>
      </c>
      <c r="D144" s="222">
        <v>1</v>
      </c>
      <c r="E144" s="70">
        <f>C144*D144</f>
        <v>0</v>
      </c>
      <c r="F144" s="59">
        <v>0</v>
      </c>
      <c r="G144" s="70">
        <f>E144*F144</f>
        <v>0</v>
      </c>
      <c r="H144" s="71">
        <f>E144+G144</f>
        <v>0</v>
      </c>
      <c r="I144" s="107">
        <f t="shared" si="105"/>
        <v>0</v>
      </c>
      <c r="J144" s="73">
        <v>0</v>
      </c>
      <c r="K144" s="104">
        <f t="shared" si="91"/>
        <v>0</v>
      </c>
      <c r="L144" s="129">
        <f t="shared" si="92"/>
        <v>0</v>
      </c>
      <c r="M144" s="51">
        <f t="shared" si="93"/>
        <v>0</v>
      </c>
      <c r="N144" s="122">
        <f t="shared" si="94"/>
        <v>0</v>
      </c>
      <c r="O144" s="52">
        <f>M144+N144</f>
        <v>0</v>
      </c>
      <c r="P144" s="51">
        <f t="shared" si="95"/>
        <v>0</v>
      </c>
      <c r="Q144" s="122">
        <f t="shared" si="96"/>
        <v>0</v>
      </c>
      <c r="R144" s="52">
        <f t="shared" si="97"/>
        <v>0</v>
      </c>
      <c r="S144" s="51">
        <f t="shared" si="98"/>
        <v>0</v>
      </c>
      <c r="T144" s="122">
        <f t="shared" si="99"/>
        <v>0</v>
      </c>
      <c r="U144" s="52">
        <f>S144+T144</f>
        <v>0</v>
      </c>
      <c r="V144" s="51">
        <f t="shared" si="100"/>
        <v>0</v>
      </c>
      <c r="W144" s="122">
        <f t="shared" si="101"/>
        <v>0</v>
      </c>
      <c r="X144" s="52">
        <f>V144+W144</f>
        <v>0</v>
      </c>
      <c r="Y144" s="138">
        <f t="shared" si="102"/>
        <v>0</v>
      </c>
      <c r="Z144" s="138">
        <f t="shared" si="103"/>
        <v>0</v>
      </c>
      <c r="AA144" s="130">
        <f t="shared" si="104"/>
        <v>0</v>
      </c>
    </row>
    <row r="145" spans="1:27" ht="13.5" customHeight="1">
      <c r="A145" s="124">
        <v>12</v>
      </c>
      <c r="B145" s="56">
        <v>44531</v>
      </c>
      <c r="C145" s="68">
        <f>'BENEFÍCIOS-SEM JRS E SEM CORREÇ'!C145</f>
        <v>0</v>
      </c>
      <c r="D145" s="241">
        <v>1</v>
      </c>
      <c r="E145" s="70">
        <f>C145*D145</f>
        <v>0</v>
      </c>
      <c r="F145" s="59">
        <v>0</v>
      </c>
      <c r="G145" s="70">
        <f>E145*F145</f>
        <v>0</v>
      </c>
      <c r="H145" s="71">
        <f>E145+G145</f>
        <v>0</v>
      </c>
      <c r="I145" s="106">
        <f t="shared" si="105"/>
        <v>0</v>
      </c>
      <c r="J145" s="63">
        <v>0</v>
      </c>
      <c r="K145" s="102">
        <f t="shared" si="91"/>
        <v>0</v>
      </c>
      <c r="L145" s="127">
        <f>J145+K145</f>
        <v>0</v>
      </c>
      <c r="M145" s="65">
        <f t="shared" si="93"/>
        <v>0</v>
      </c>
      <c r="N145" s="102">
        <f t="shared" si="94"/>
        <v>0</v>
      </c>
      <c r="O145" s="66">
        <f>M145+N145</f>
        <v>0</v>
      </c>
      <c r="P145" s="65">
        <f t="shared" si="95"/>
        <v>0</v>
      </c>
      <c r="Q145" s="102">
        <f t="shared" si="96"/>
        <v>0</v>
      </c>
      <c r="R145" s="66">
        <f t="shared" si="97"/>
        <v>0</v>
      </c>
      <c r="S145" s="65">
        <f t="shared" si="98"/>
        <v>0</v>
      </c>
      <c r="T145" s="102">
        <f t="shared" si="99"/>
        <v>0</v>
      </c>
      <c r="U145" s="66">
        <f>S145+T145</f>
        <v>0</v>
      </c>
      <c r="V145" s="65">
        <f t="shared" si="100"/>
        <v>0</v>
      </c>
      <c r="W145" s="102">
        <f t="shared" si="101"/>
        <v>0</v>
      </c>
      <c r="X145" s="66">
        <f>V145+W145</f>
        <v>0</v>
      </c>
      <c r="Y145" s="65">
        <f t="shared" si="102"/>
        <v>0</v>
      </c>
      <c r="Z145" s="65">
        <f t="shared" si="103"/>
        <v>0</v>
      </c>
      <c r="AA145" s="66">
        <f t="shared" si="104"/>
        <v>0</v>
      </c>
    </row>
    <row r="146" spans="1:27" ht="5.25" customHeight="1" thickBot="1">
      <c r="A146" s="116"/>
      <c r="B146" s="76"/>
      <c r="C146" s="77"/>
      <c r="D146" s="78"/>
      <c r="E146" s="80"/>
      <c r="F146" s="79"/>
      <c r="G146" s="80"/>
      <c r="H146" s="81"/>
      <c r="I146" s="93"/>
      <c r="J146" s="94"/>
      <c r="K146" s="95"/>
      <c r="L146" s="121"/>
      <c r="M146" s="85"/>
      <c r="N146" s="83"/>
      <c r="O146" s="86"/>
      <c r="P146" s="85"/>
      <c r="Q146" s="83"/>
      <c r="R146" s="86"/>
      <c r="S146" s="85"/>
      <c r="T146" s="83"/>
      <c r="U146" s="86"/>
      <c r="V146" s="85"/>
      <c r="W146" s="83"/>
      <c r="X146" s="86"/>
      <c r="Y146" s="85"/>
      <c r="Z146" s="83"/>
      <c r="AA146" s="86"/>
    </row>
    <row r="147" spans="1:27" ht="7.5" customHeight="1"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</row>
    <row r="148" spans="1:27" ht="15" customHeight="1">
      <c r="B148" s="43" t="s">
        <v>40</v>
      </c>
      <c r="C148" s="43"/>
      <c r="F148" s="434">
        <f>F131</f>
        <v>44348</v>
      </c>
      <c r="G148" s="434"/>
      <c r="H148" s="434"/>
      <c r="I148" s="423">
        <f>SUM(H134:H147)</f>
        <v>5500</v>
      </c>
      <c r="J148" s="423"/>
      <c r="K148" s="32"/>
      <c r="L148" s="32"/>
      <c r="M148" s="32"/>
      <c r="P148" s="25"/>
    </row>
    <row r="149" spans="1:27">
      <c r="C149" s="32" t="s">
        <v>163</v>
      </c>
      <c r="D149" s="32"/>
      <c r="E149" s="213"/>
      <c r="F149" s="213"/>
      <c r="G149" s="25"/>
      <c r="I149" s="422">
        <f>1100*60</f>
        <v>66000</v>
      </c>
      <c r="J149" s="422"/>
    </row>
    <row r="209" spans="12:15" ht="13.5">
      <c r="L209"/>
      <c r="M209" s="14"/>
      <c r="N209" s="8"/>
      <c r="O209" s="14"/>
    </row>
  </sheetData>
  <mergeCells count="23">
    <mergeCell ref="I8:J8"/>
    <mergeCell ref="M9:O9"/>
    <mergeCell ref="K7:L7"/>
    <mergeCell ref="Y9:AA9"/>
    <mergeCell ref="S9:U9"/>
    <mergeCell ref="P9:R9"/>
    <mergeCell ref="J9:L9"/>
    <mergeCell ref="I149:J149"/>
    <mergeCell ref="I148:J148"/>
    <mergeCell ref="W7:X7"/>
    <mergeCell ref="A9:A10"/>
    <mergeCell ref="H131:I131"/>
    <mergeCell ref="H9:H10"/>
    <mergeCell ref="B9:B10"/>
    <mergeCell ref="I9:I10"/>
    <mergeCell ref="G9:G10"/>
    <mergeCell ref="C9:C10"/>
    <mergeCell ref="D9:D10"/>
    <mergeCell ref="E9:E10"/>
    <mergeCell ref="F131:G131"/>
    <mergeCell ref="F9:F10"/>
    <mergeCell ref="V9:X9"/>
    <mergeCell ref="F148:H148"/>
  </mergeCells>
  <phoneticPr fontId="0" type="noConversion"/>
  <conditionalFormatting sqref="E134">
    <cfRule type="cellIs" dxfId="2828" priority="895" stopIfTrue="1" operator="notEqual">
      <formula>""</formula>
    </cfRule>
  </conditionalFormatting>
  <conditionalFormatting sqref="E135 G135:H135">
    <cfRule type="cellIs" dxfId="2827" priority="889" stopIfTrue="1" operator="notEqual">
      <formula>""</formula>
    </cfRule>
  </conditionalFormatting>
  <conditionalFormatting sqref="E135">
    <cfRule type="cellIs" dxfId="2826" priority="887" stopIfTrue="1" operator="notEqual">
      <formula>""</formula>
    </cfRule>
  </conditionalFormatting>
  <conditionalFormatting sqref="E139 G139:H139">
    <cfRule type="cellIs" dxfId="2825" priority="873" stopIfTrue="1" operator="notEqual">
      <formula>""</formula>
    </cfRule>
  </conditionalFormatting>
  <conditionalFormatting sqref="E139">
    <cfRule type="cellIs" dxfId="2824" priority="871" stopIfTrue="1" operator="notEqual">
      <formula>""</formula>
    </cfRule>
  </conditionalFormatting>
  <conditionalFormatting sqref="F148">
    <cfRule type="cellIs" dxfId="2823" priority="850" stopIfTrue="1" operator="notEqual">
      <formula>""</formula>
    </cfRule>
  </conditionalFormatting>
  <conditionalFormatting sqref="J131:K133">
    <cfRule type="cellIs" dxfId="2822" priority="1014" stopIfTrue="1" operator="notEqual">
      <formula>""</formula>
    </cfRule>
  </conditionalFormatting>
  <conditionalFormatting sqref="E134 G134:H134">
    <cfRule type="cellIs" dxfId="2821" priority="897" stopIfTrue="1" operator="notEqual">
      <formula>""</formula>
    </cfRule>
  </conditionalFormatting>
  <conditionalFormatting sqref="E146:H146">
    <cfRule type="cellIs" dxfId="2820" priority="901" stopIfTrue="1" operator="notEqual">
      <formula>""</formula>
    </cfRule>
  </conditionalFormatting>
  <conditionalFormatting sqref="H147">
    <cfRule type="cellIs" dxfId="2819" priority="903" stopIfTrue="1" operator="notEqual">
      <formula>""</formula>
    </cfRule>
  </conditionalFormatting>
  <conditionalFormatting sqref="E136 G136:H136">
    <cfRule type="cellIs" dxfId="2818" priority="881" stopIfTrue="1" operator="notEqual">
      <formula>""</formula>
    </cfRule>
  </conditionalFormatting>
  <conditionalFormatting sqref="E135 G135:H135">
    <cfRule type="cellIs" dxfId="2817" priority="888" stopIfTrue="1" operator="notEqual">
      <formula>""</formula>
    </cfRule>
  </conditionalFormatting>
  <conditionalFormatting sqref="E134 G134:H134">
    <cfRule type="cellIs" dxfId="2816" priority="896" stopIfTrue="1" operator="notEqual">
      <formula>""</formula>
    </cfRule>
  </conditionalFormatting>
  <conditionalFormatting sqref="F135:F136 F139:F145">
    <cfRule type="cellIs" dxfId="2815" priority="886" stopIfTrue="1" operator="notEqual">
      <formula>""</formula>
    </cfRule>
  </conditionalFormatting>
  <conditionalFormatting sqref="E136 G136:H136">
    <cfRule type="cellIs" dxfId="2814" priority="882" stopIfTrue="1" operator="notEqual">
      <formula>""</formula>
    </cfRule>
  </conditionalFormatting>
  <conditionalFormatting sqref="E136">
    <cfRule type="cellIs" dxfId="2813" priority="880" stopIfTrue="1" operator="notEqual">
      <formula>""</formula>
    </cfRule>
  </conditionalFormatting>
  <conditionalFormatting sqref="E139 G139:H139">
    <cfRule type="cellIs" dxfId="2812" priority="872" stopIfTrue="1" operator="notEqual">
      <formula>""</formula>
    </cfRule>
  </conditionalFormatting>
  <conditionalFormatting sqref="I147:X147">
    <cfRule type="cellIs" dxfId="2811" priority="968" stopIfTrue="1" operator="notEqual">
      <formula>""</formula>
    </cfRule>
  </conditionalFormatting>
  <conditionalFormatting sqref="F148">
    <cfRule type="cellIs" dxfId="2810" priority="849" stopIfTrue="1" operator="notEqual">
      <formula>""</formula>
    </cfRule>
  </conditionalFormatting>
  <conditionalFormatting sqref="E140 G140:H140">
    <cfRule type="cellIs" dxfId="2809" priority="864" stopIfTrue="1" operator="notEqual">
      <formula>""</formula>
    </cfRule>
  </conditionalFormatting>
  <conditionalFormatting sqref="D135:D136">
    <cfRule type="cellIs" dxfId="2808" priority="890" stopIfTrue="1" operator="equal">
      <formula>"Total"</formula>
    </cfRule>
  </conditionalFormatting>
  <conditionalFormatting sqref="E140 G140:H140">
    <cfRule type="cellIs" dxfId="2807" priority="863" stopIfTrue="1" operator="notEqual">
      <formula>""</formula>
    </cfRule>
  </conditionalFormatting>
  <conditionalFormatting sqref="F134">
    <cfRule type="cellIs" dxfId="2806" priority="894" stopIfTrue="1" operator="notEqual">
      <formula>""</formula>
    </cfRule>
  </conditionalFormatting>
  <conditionalFormatting sqref="D140">
    <cfRule type="cellIs" dxfId="2805" priority="870" stopIfTrue="1" operator="equal">
      <formula>"Total"</formula>
    </cfRule>
  </conditionalFormatting>
  <conditionalFormatting sqref="D134">
    <cfRule type="cellIs" dxfId="2804" priority="899" stopIfTrue="1" operator="equal">
      <formula>"Total"</formula>
    </cfRule>
  </conditionalFormatting>
  <conditionalFormatting sqref="D135:D136">
    <cfRule type="cellIs" dxfId="2803" priority="891" stopIfTrue="1" operator="equal">
      <formula>"Total"</formula>
    </cfRule>
  </conditionalFormatting>
  <conditionalFormatting sqref="D134">
    <cfRule type="cellIs" dxfId="2802" priority="898" stopIfTrue="1" operator="equal">
      <formula>"Total"</formula>
    </cfRule>
  </conditionalFormatting>
  <conditionalFormatting sqref="F135:F136 F139:F145">
    <cfRule type="cellIs" dxfId="2801" priority="885" stopIfTrue="1" operator="notEqual">
      <formula>""</formula>
    </cfRule>
  </conditionalFormatting>
  <conditionalFormatting sqref="F131:F133">
    <cfRule type="cellIs" dxfId="2800" priority="904" stopIfTrue="1" operator="notEqual">
      <formula>""</formula>
    </cfRule>
  </conditionalFormatting>
  <conditionalFormatting sqref="E140">
    <cfRule type="cellIs" dxfId="2799" priority="862" stopIfTrue="1" operator="notEqual">
      <formula>""</formula>
    </cfRule>
  </conditionalFormatting>
  <conditionalFormatting sqref="F131:F133">
    <cfRule type="cellIs" dxfId="2798" priority="905" stopIfTrue="1" operator="notEqual">
      <formula>""</formula>
    </cfRule>
  </conditionalFormatting>
  <conditionalFormatting sqref="D146">
    <cfRule type="cellIs" dxfId="2797" priority="900" stopIfTrue="1" operator="equal">
      <formula>"Total"</formula>
    </cfRule>
  </conditionalFormatting>
  <conditionalFormatting sqref="D139">
    <cfRule type="cellIs" dxfId="2796" priority="878" stopIfTrue="1" operator="equal">
      <formula>"Total"</formula>
    </cfRule>
  </conditionalFormatting>
  <conditionalFormatting sqref="D139">
    <cfRule type="cellIs" dxfId="2795" priority="879" stopIfTrue="1" operator="equal">
      <formula>"Total"</formula>
    </cfRule>
  </conditionalFormatting>
  <conditionalFormatting sqref="D140">
    <cfRule type="cellIs" dxfId="2794" priority="869" stopIfTrue="1" operator="equal">
      <formula>"Total"</formula>
    </cfRule>
  </conditionalFormatting>
  <conditionalFormatting sqref="E141 G141:H141">
    <cfRule type="cellIs" dxfId="2793" priority="789" stopIfTrue="1" operator="notEqual">
      <formula>""</formula>
    </cfRule>
  </conditionalFormatting>
  <conditionalFormatting sqref="E141">
    <cfRule type="cellIs" dxfId="2792" priority="787" stopIfTrue="1" operator="notEqual">
      <formula>""</formula>
    </cfRule>
  </conditionalFormatting>
  <conditionalFormatting sqref="E141 G141:H141">
    <cfRule type="cellIs" dxfId="2791" priority="788" stopIfTrue="1" operator="notEqual">
      <formula>""</formula>
    </cfRule>
  </conditionalFormatting>
  <conditionalFormatting sqref="E142 G142:H142">
    <cfRule type="cellIs" dxfId="2790" priority="759" stopIfTrue="1" operator="notEqual">
      <formula>""</formula>
    </cfRule>
  </conditionalFormatting>
  <conditionalFormatting sqref="E142 G142:H142">
    <cfRule type="cellIs" dxfId="2789" priority="758" stopIfTrue="1" operator="notEqual">
      <formula>""</formula>
    </cfRule>
  </conditionalFormatting>
  <conditionalFormatting sqref="D141">
    <cfRule type="cellIs" dxfId="2788" priority="794" stopIfTrue="1" operator="equal">
      <formula>"Total"</formula>
    </cfRule>
  </conditionalFormatting>
  <conditionalFormatting sqref="D141">
    <cfRule type="cellIs" dxfId="2787" priority="795" stopIfTrue="1" operator="equal">
      <formula>"Total"</formula>
    </cfRule>
  </conditionalFormatting>
  <conditionalFormatting sqref="E87:E89 G87:H89">
    <cfRule type="cellIs" dxfId="2786" priority="553" stopIfTrue="1" operator="notEqual">
      <formula>""</formula>
    </cfRule>
  </conditionalFormatting>
  <conditionalFormatting sqref="E87:E89 G87:H89">
    <cfRule type="cellIs" dxfId="2785" priority="554" stopIfTrue="1" operator="notEqual">
      <formula>""</formula>
    </cfRule>
  </conditionalFormatting>
  <conditionalFormatting sqref="D142">
    <cfRule type="cellIs" dxfId="2784" priority="763" stopIfTrue="1" operator="equal">
      <formula>"Total"</formula>
    </cfRule>
  </conditionalFormatting>
  <conditionalFormatting sqref="E142">
    <cfRule type="cellIs" dxfId="2783" priority="757" stopIfTrue="1" operator="notEqual">
      <formula>""</formula>
    </cfRule>
  </conditionalFormatting>
  <conditionalFormatting sqref="D142">
    <cfRule type="cellIs" dxfId="2782" priority="762" stopIfTrue="1" operator="equal">
      <formula>"Total"</formula>
    </cfRule>
  </conditionalFormatting>
  <conditionalFormatting sqref="E138 G138:H138">
    <cfRule type="cellIs" dxfId="2781" priority="563" stopIfTrue="1" operator="notEqual">
      <formula>""</formula>
    </cfRule>
  </conditionalFormatting>
  <conditionalFormatting sqref="E138">
    <cfRule type="cellIs" dxfId="2780" priority="562" stopIfTrue="1" operator="notEqual">
      <formula>""</formula>
    </cfRule>
  </conditionalFormatting>
  <conditionalFormatting sqref="E143 G143:H143">
    <cfRule type="cellIs" dxfId="2779" priority="739" stopIfTrue="1" operator="notEqual">
      <formula>""</formula>
    </cfRule>
  </conditionalFormatting>
  <conditionalFormatting sqref="E143">
    <cfRule type="cellIs" dxfId="2778" priority="737" stopIfTrue="1" operator="notEqual">
      <formula>""</formula>
    </cfRule>
  </conditionalFormatting>
  <conditionalFormatting sqref="E143 G143:H143">
    <cfRule type="cellIs" dxfId="2777" priority="738" stopIfTrue="1" operator="notEqual">
      <formula>""</formula>
    </cfRule>
  </conditionalFormatting>
  <conditionalFormatting sqref="E144 G144:H144 H145">
    <cfRule type="cellIs" dxfId="2776" priority="728" stopIfTrue="1" operator="notEqual">
      <formula>""</formula>
    </cfRule>
  </conditionalFormatting>
  <conditionalFormatting sqref="E144 G144:H144 H145">
    <cfRule type="cellIs" dxfId="2775" priority="727" stopIfTrue="1" operator="notEqual">
      <formula>""</formula>
    </cfRule>
  </conditionalFormatting>
  <conditionalFormatting sqref="D143">
    <cfRule type="cellIs" dxfId="2774" priority="742" stopIfTrue="1" operator="equal">
      <formula>"Total"</formula>
    </cfRule>
  </conditionalFormatting>
  <conditionalFormatting sqref="D143">
    <cfRule type="cellIs" dxfId="2773" priority="743" stopIfTrue="1" operator="equal">
      <formula>"Total"</formula>
    </cfRule>
  </conditionalFormatting>
  <conditionalFormatting sqref="D144:D145">
    <cfRule type="cellIs" dxfId="2772" priority="732" stopIfTrue="1" operator="equal">
      <formula>"Total"</formula>
    </cfRule>
  </conditionalFormatting>
  <conditionalFormatting sqref="E144">
    <cfRule type="cellIs" dxfId="2771" priority="726" stopIfTrue="1" operator="notEqual">
      <formula>""</formula>
    </cfRule>
  </conditionalFormatting>
  <conditionalFormatting sqref="D144:D145">
    <cfRule type="cellIs" dxfId="2770" priority="731" stopIfTrue="1" operator="equal">
      <formula>"Total"</formula>
    </cfRule>
  </conditionalFormatting>
  <conditionalFormatting sqref="F137:F138">
    <cfRule type="cellIs" dxfId="2769" priority="566" stopIfTrue="1" operator="notEqual">
      <formula>""</formula>
    </cfRule>
  </conditionalFormatting>
  <conditionalFormatting sqref="F86">
    <cfRule type="cellIs" dxfId="2768" priority="555" stopIfTrue="1" operator="notEqual">
      <formula>""</formula>
    </cfRule>
  </conditionalFormatting>
  <conditionalFormatting sqref="E138 G138:H138">
    <cfRule type="cellIs" dxfId="2767" priority="564" stopIfTrue="1" operator="notEqual">
      <formula>""</formula>
    </cfRule>
  </conditionalFormatting>
  <conditionalFormatting sqref="E137 G137:H137">
    <cfRule type="cellIs" dxfId="2766" priority="569" stopIfTrue="1" operator="notEqual">
      <formula>""</formula>
    </cfRule>
  </conditionalFormatting>
  <conditionalFormatting sqref="F137:F138">
    <cfRule type="cellIs" dxfId="2765" priority="565" stopIfTrue="1" operator="notEqual">
      <formula>""</formula>
    </cfRule>
  </conditionalFormatting>
  <conditionalFormatting sqref="E11:E86 G11:H86 F11:F106">
    <cfRule type="cellIs" dxfId="2764" priority="558" stopIfTrue="1" operator="notEqual">
      <formula>""</formula>
    </cfRule>
  </conditionalFormatting>
  <conditionalFormatting sqref="F87:F89">
    <cfRule type="cellIs" dxfId="2763" priority="550" stopIfTrue="1" operator="notEqual">
      <formula>""</formula>
    </cfRule>
  </conditionalFormatting>
  <conditionalFormatting sqref="E90">
    <cfRule type="cellIs" dxfId="2762" priority="545" stopIfTrue="1" operator="notEqual">
      <formula>""</formula>
    </cfRule>
  </conditionalFormatting>
  <conditionalFormatting sqref="E91:E106">
    <cfRule type="cellIs" dxfId="2761" priority="536" stopIfTrue="1" operator="notEqual">
      <formula>""</formula>
    </cfRule>
  </conditionalFormatting>
  <conditionalFormatting sqref="F91:F106">
    <cfRule type="cellIs" dxfId="2760" priority="534" stopIfTrue="1" operator="notEqual">
      <formula>""</formula>
    </cfRule>
  </conditionalFormatting>
  <conditionalFormatting sqref="F90">
    <cfRule type="cellIs" dxfId="2759" priority="543" stopIfTrue="1" operator="notEqual">
      <formula>""</formula>
    </cfRule>
  </conditionalFormatting>
  <conditionalFormatting sqref="F90">
    <cfRule type="cellIs" dxfId="2758" priority="544" stopIfTrue="1" operator="notEqual">
      <formula>""</formula>
    </cfRule>
  </conditionalFormatting>
  <conditionalFormatting sqref="E91:E106 G91:H106">
    <cfRule type="cellIs" dxfId="2757" priority="537" stopIfTrue="1" operator="notEqual">
      <formula>""</formula>
    </cfRule>
  </conditionalFormatting>
  <conditionalFormatting sqref="F92">
    <cfRule type="cellIs" dxfId="2756" priority="535" stopIfTrue="1" operator="notEqual">
      <formula>""</formula>
    </cfRule>
  </conditionalFormatting>
  <conditionalFormatting sqref="F94:F106">
    <cfRule type="cellIs" dxfId="2755" priority="525" stopIfTrue="1" operator="notEqual">
      <formula>""</formula>
    </cfRule>
  </conditionalFormatting>
  <conditionalFormatting sqref="F94:F106">
    <cfRule type="cellIs" dxfId="2754" priority="524" stopIfTrue="1" operator="notEqual">
      <formula>""</formula>
    </cfRule>
  </conditionalFormatting>
  <conditionalFormatting sqref="E94:E106 G94:H106">
    <cfRule type="cellIs" dxfId="2753" priority="529" stopIfTrue="1" operator="notEqual">
      <formula>""</formula>
    </cfRule>
  </conditionalFormatting>
  <conditionalFormatting sqref="E94:E106 G94:H106">
    <cfRule type="cellIs" dxfId="2752" priority="528" stopIfTrue="1" operator="notEqual">
      <formula>""</formula>
    </cfRule>
  </conditionalFormatting>
  <conditionalFormatting sqref="E107:E108 G107:H108">
    <cfRule type="cellIs" dxfId="2751" priority="515" stopIfTrue="1" operator="notEqual">
      <formula>""</formula>
    </cfRule>
  </conditionalFormatting>
  <conditionalFormatting sqref="F107:F108">
    <cfRule type="cellIs" dxfId="2750" priority="513" stopIfTrue="1" operator="notEqual">
      <formula>""</formula>
    </cfRule>
  </conditionalFormatting>
  <conditionalFormatting sqref="E94:E106">
    <cfRule type="cellIs" dxfId="2749" priority="527" stopIfTrue="1" operator="notEqual">
      <formula>""</formula>
    </cfRule>
  </conditionalFormatting>
  <conditionalFormatting sqref="F107:F108">
    <cfRule type="cellIs" dxfId="2748" priority="521" stopIfTrue="1" operator="notEqual">
      <formula>""</formula>
    </cfRule>
  </conditionalFormatting>
  <conditionalFormatting sqref="E107:E108 G107:H108">
    <cfRule type="cellIs" dxfId="2747" priority="516" stopIfTrue="1" operator="notEqual">
      <formula>""</formula>
    </cfRule>
  </conditionalFormatting>
  <conditionalFormatting sqref="E107:E108">
    <cfRule type="cellIs" dxfId="2746" priority="514" stopIfTrue="1" operator="notEqual">
      <formula>""</formula>
    </cfRule>
  </conditionalFormatting>
  <conditionalFormatting sqref="E108">
    <cfRule type="cellIs" dxfId="2745" priority="508" stopIfTrue="1" operator="notEqual">
      <formula>""</formula>
    </cfRule>
  </conditionalFormatting>
  <conditionalFormatting sqref="F108">
    <cfRule type="cellIs" dxfId="2744" priority="507" stopIfTrue="1" operator="notEqual">
      <formula>""</formula>
    </cfRule>
  </conditionalFormatting>
  <conditionalFormatting sqref="E109:E110 G109:H110">
    <cfRule type="cellIs" dxfId="2743" priority="498" stopIfTrue="1" operator="notEqual">
      <formula>""</formula>
    </cfRule>
  </conditionalFormatting>
  <conditionalFormatting sqref="E110 G110:H110">
    <cfRule type="cellIs" dxfId="2742" priority="492" stopIfTrue="1" operator="notEqual">
      <formula>""</formula>
    </cfRule>
  </conditionalFormatting>
  <conditionalFormatting sqref="F108">
    <cfRule type="cellIs" dxfId="2741" priority="506" stopIfTrue="1" operator="notEqual">
      <formula>""</formula>
    </cfRule>
  </conditionalFormatting>
  <conditionalFormatting sqref="F109:F110">
    <cfRule type="cellIs" dxfId="2740" priority="502" stopIfTrue="1" operator="notEqual">
      <formula>""</formula>
    </cfRule>
  </conditionalFormatting>
  <conditionalFormatting sqref="E109:E110 G109:H110">
    <cfRule type="cellIs" dxfId="2739" priority="499" stopIfTrue="1" operator="notEqual">
      <formula>""</formula>
    </cfRule>
  </conditionalFormatting>
  <conditionalFormatting sqref="E110 G110:H110">
    <cfRule type="cellIs" dxfId="2738" priority="493" stopIfTrue="1" operator="notEqual">
      <formula>""</formula>
    </cfRule>
  </conditionalFormatting>
  <conditionalFormatting sqref="E110">
    <cfRule type="cellIs" dxfId="2737" priority="491" stopIfTrue="1" operator="notEqual">
      <formula>""</formula>
    </cfRule>
  </conditionalFormatting>
  <conditionalFormatting sqref="F110">
    <cfRule type="cellIs" dxfId="2736" priority="490" stopIfTrue="1" operator="notEqual">
      <formula>""</formula>
    </cfRule>
  </conditionalFormatting>
  <conditionalFormatting sqref="E111:E112 G111:H112">
    <cfRule type="cellIs" dxfId="2735" priority="482" stopIfTrue="1" operator="notEqual">
      <formula>""</formula>
    </cfRule>
  </conditionalFormatting>
  <conditionalFormatting sqref="F112">
    <cfRule type="cellIs" dxfId="2734" priority="473" stopIfTrue="1" operator="notEqual">
      <formula>""</formula>
    </cfRule>
  </conditionalFormatting>
  <conditionalFormatting sqref="F112">
    <cfRule type="cellIs" dxfId="2733" priority="471" stopIfTrue="1" operator="notEqual">
      <formula>""</formula>
    </cfRule>
  </conditionalFormatting>
  <conditionalFormatting sqref="E111:E112">
    <cfRule type="cellIs" dxfId="2732" priority="480" stopIfTrue="1" operator="notEqual">
      <formula>""</formula>
    </cfRule>
  </conditionalFormatting>
  <conditionalFormatting sqref="F111:F112">
    <cfRule type="cellIs" dxfId="2731" priority="485" stopIfTrue="1" operator="notEqual">
      <formula>""</formula>
    </cfRule>
  </conditionalFormatting>
  <conditionalFormatting sqref="E111:E112 G111:H112">
    <cfRule type="cellIs" dxfId="2730" priority="481" stopIfTrue="1" operator="notEqual">
      <formula>""</formula>
    </cfRule>
  </conditionalFormatting>
  <conditionalFormatting sqref="F111:F112">
    <cfRule type="cellIs" dxfId="2729" priority="479" stopIfTrue="1" operator="notEqual">
      <formula>""</formula>
    </cfRule>
  </conditionalFormatting>
  <conditionalFormatting sqref="E112">
    <cfRule type="cellIs" dxfId="2728" priority="474" stopIfTrue="1" operator="notEqual">
      <formula>""</formula>
    </cfRule>
  </conditionalFormatting>
  <conditionalFormatting sqref="F112">
    <cfRule type="cellIs" dxfId="2727" priority="472" stopIfTrue="1" operator="notEqual">
      <formula>""</formula>
    </cfRule>
  </conditionalFormatting>
  <conditionalFormatting sqref="C134:C145">
    <cfRule type="cellIs" dxfId="2726" priority="595" stopIfTrue="1" operator="notEqual">
      <formula>""</formula>
    </cfRule>
  </conditionalFormatting>
  <conditionalFormatting sqref="B146:C146 C134:C145">
    <cfRule type="cellIs" dxfId="2725" priority="594" stopIfTrue="1" operator="notEqual">
      <formula>""</formula>
    </cfRule>
  </conditionalFormatting>
  <conditionalFormatting sqref="E145 G145">
    <cfRule type="cellIs" dxfId="2724" priority="575" stopIfTrue="1" operator="notEqual">
      <formula>""</formula>
    </cfRule>
  </conditionalFormatting>
  <conditionalFormatting sqref="E145 G145">
    <cfRule type="cellIs" dxfId="2723" priority="574" stopIfTrue="1" operator="notEqual">
      <formula>""</formula>
    </cfRule>
  </conditionalFormatting>
  <conditionalFormatting sqref="E145">
    <cfRule type="cellIs" dxfId="2722" priority="573" stopIfTrue="1" operator="notEqual">
      <formula>""</formula>
    </cfRule>
  </conditionalFormatting>
  <conditionalFormatting sqref="Y147:AA147">
    <cfRule type="cellIs" dxfId="2721" priority="572" stopIfTrue="1" operator="notEqual">
      <formula>""</formula>
    </cfRule>
  </conditionalFormatting>
  <conditionalFormatting sqref="E137">
    <cfRule type="cellIs" dxfId="2720" priority="567" stopIfTrue="1" operator="notEqual">
      <formula>""</formula>
    </cfRule>
  </conditionalFormatting>
  <conditionalFormatting sqref="E137 G137:H137">
    <cfRule type="cellIs" dxfId="2719" priority="568" stopIfTrue="1" operator="notEqual">
      <formula>""</formula>
    </cfRule>
  </conditionalFormatting>
  <conditionalFormatting sqref="D137:D138">
    <cfRule type="cellIs" dxfId="2718" priority="570" stopIfTrue="1" operator="equal">
      <formula>"Total"</formula>
    </cfRule>
  </conditionalFormatting>
  <conditionalFormatting sqref="D137:D138">
    <cfRule type="cellIs" dxfId="2717" priority="571" stopIfTrue="1" operator="equal">
      <formula>"Total"</formula>
    </cfRule>
  </conditionalFormatting>
  <conditionalFormatting sqref="F88">
    <cfRule type="cellIs" dxfId="2716" priority="551" stopIfTrue="1" operator="notEqual">
      <formula>""</formula>
    </cfRule>
  </conditionalFormatting>
  <conditionalFormatting sqref="E87:E89">
    <cfRule type="cellIs" dxfId="2715" priority="552" stopIfTrue="1" operator="notEqual">
      <formula>""</formula>
    </cfRule>
  </conditionalFormatting>
  <conditionalFormatting sqref="E90 G90:H90">
    <cfRule type="cellIs" dxfId="2714" priority="547" stopIfTrue="1" operator="notEqual">
      <formula>""</formula>
    </cfRule>
  </conditionalFormatting>
  <conditionalFormatting sqref="E90 G90:H90">
    <cfRule type="cellIs" dxfId="2713" priority="546" stopIfTrue="1" operator="notEqual">
      <formula>""</formula>
    </cfRule>
  </conditionalFormatting>
  <conditionalFormatting sqref="E91:E106 G91:H106">
    <cfRule type="cellIs" dxfId="2712" priority="538" stopIfTrue="1" operator="notEqual">
      <formula>""</formula>
    </cfRule>
  </conditionalFormatting>
  <conditionalFormatting sqref="F94:F106">
    <cfRule type="cellIs" dxfId="2711" priority="526" stopIfTrue="1" operator="notEqual">
      <formula>""</formula>
    </cfRule>
  </conditionalFormatting>
  <conditionalFormatting sqref="E108 G108:H108">
    <cfRule type="cellIs" dxfId="2710" priority="509" stopIfTrue="1" operator="notEqual">
      <formula>""</formula>
    </cfRule>
  </conditionalFormatting>
  <conditionalFormatting sqref="E108 G108:H108">
    <cfRule type="cellIs" dxfId="2709" priority="510" stopIfTrue="1" operator="notEqual">
      <formula>""</formula>
    </cfRule>
  </conditionalFormatting>
  <conditionalFormatting sqref="F108">
    <cfRule type="cellIs" dxfId="2708" priority="505" stopIfTrue="1" operator="notEqual">
      <formula>""</formula>
    </cfRule>
  </conditionalFormatting>
  <conditionalFormatting sqref="E109:E110">
    <cfRule type="cellIs" dxfId="2707" priority="497" stopIfTrue="1" operator="notEqual">
      <formula>""</formula>
    </cfRule>
  </conditionalFormatting>
  <conditionalFormatting sqref="F109:F110">
    <cfRule type="cellIs" dxfId="2706" priority="496" stopIfTrue="1" operator="notEqual">
      <formula>""</formula>
    </cfRule>
  </conditionalFormatting>
  <conditionalFormatting sqref="F110">
    <cfRule type="cellIs" dxfId="2705" priority="489" stopIfTrue="1" operator="notEqual">
      <formula>""</formula>
    </cfRule>
  </conditionalFormatting>
  <conditionalFormatting sqref="F110">
    <cfRule type="cellIs" dxfId="2704" priority="488" stopIfTrue="1" operator="notEqual">
      <formula>""</formula>
    </cfRule>
  </conditionalFormatting>
  <conditionalFormatting sqref="E112 G112:H112">
    <cfRule type="cellIs" dxfId="2703" priority="475" stopIfTrue="1" operator="notEqual">
      <formula>""</formula>
    </cfRule>
  </conditionalFormatting>
  <conditionalFormatting sqref="E112 G112:H112">
    <cfRule type="cellIs" dxfId="2702" priority="476" stopIfTrue="1" operator="notEqual">
      <formula>""</formula>
    </cfRule>
  </conditionalFormatting>
  <conditionalFormatting sqref="F113:F114">
    <cfRule type="cellIs" dxfId="2701" priority="468" stopIfTrue="1" operator="notEqual">
      <formula>""</formula>
    </cfRule>
  </conditionalFormatting>
  <conditionalFormatting sqref="E113:E114 G113:H114">
    <cfRule type="cellIs" dxfId="2700" priority="465" stopIfTrue="1" operator="notEqual">
      <formula>""</formula>
    </cfRule>
  </conditionalFormatting>
  <conditionalFormatting sqref="E114 G114:H114">
    <cfRule type="cellIs" dxfId="2699" priority="458" stopIfTrue="1" operator="notEqual">
      <formula>""</formula>
    </cfRule>
  </conditionalFormatting>
  <conditionalFormatting sqref="F114">
    <cfRule type="cellIs" dxfId="2698" priority="456" stopIfTrue="1" operator="notEqual">
      <formula>""</formula>
    </cfRule>
  </conditionalFormatting>
  <conditionalFormatting sqref="E113:E114">
    <cfRule type="cellIs" dxfId="2697" priority="463" stopIfTrue="1" operator="notEqual">
      <formula>""</formula>
    </cfRule>
  </conditionalFormatting>
  <conditionalFormatting sqref="E113:E114 G113:H114">
    <cfRule type="cellIs" dxfId="2696" priority="464" stopIfTrue="1" operator="notEqual">
      <formula>""</formula>
    </cfRule>
  </conditionalFormatting>
  <conditionalFormatting sqref="F113:F114">
    <cfRule type="cellIs" dxfId="2695" priority="462" stopIfTrue="1" operator="notEqual">
      <formula>""</formula>
    </cfRule>
  </conditionalFormatting>
  <conditionalFormatting sqref="E114 G114:H114">
    <cfRule type="cellIs" dxfId="2694" priority="459" stopIfTrue="1" operator="notEqual">
      <formula>""</formula>
    </cfRule>
  </conditionalFormatting>
  <conditionalFormatting sqref="E114">
    <cfRule type="cellIs" dxfId="2693" priority="457" stopIfTrue="1" operator="notEqual">
      <formula>""</formula>
    </cfRule>
  </conditionalFormatting>
  <conditionalFormatting sqref="F114">
    <cfRule type="cellIs" dxfId="2692" priority="455" stopIfTrue="1" operator="notEqual">
      <formula>""</formula>
    </cfRule>
  </conditionalFormatting>
  <conditionalFormatting sqref="F114">
    <cfRule type="cellIs" dxfId="2691" priority="454" stopIfTrue="1" operator="notEqual">
      <formula>""</formula>
    </cfRule>
  </conditionalFormatting>
  <conditionalFormatting sqref="F115:F116">
    <cfRule type="cellIs" dxfId="2690" priority="451" stopIfTrue="1" operator="notEqual">
      <formula>""</formula>
    </cfRule>
  </conditionalFormatting>
  <conditionalFormatting sqref="E115:E116 G115:H116">
    <cfRule type="cellIs" dxfId="2689" priority="448" stopIfTrue="1" operator="notEqual">
      <formula>""</formula>
    </cfRule>
  </conditionalFormatting>
  <conditionalFormatting sqref="E116 G116:H116">
    <cfRule type="cellIs" dxfId="2688" priority="441" stopIfTrue="1" operator="notEqual">
      <formula>""</formula>
    </cfRule>
  </conditionalFormatting>
  <conditionalFormatting sqref="F116">
    <cfRule type="cellIs" dxfId="2687" priority="439" stopIfTrue="1" operator="notEqual">
      <formula>""</formula>
    </cfRule>
  </conditionalFormatting>
  <conditionalFormatting sqref="E115:E116">
    <cfRule type="cellIs" dxfId="2686" priority="446" stopIfTrue="1" operator="notEqual">
      <formula>""</formula>
    </cfRule>
  </conditionalFormatting>
  <conditionalFormatting sqref="E115:E116 G115:H116">
    <cfRule type="cellIs" dxfId="2685" priority="447" stopIfTrue="1" operator="notEqual">
      <formula>""</formula>
    </cfRule>
  </conditionalFormatting>
  <conditionalFormatting sqref="F115:F116">
    <cfRule type="cellIs" dxfId="2684" priority="445" stopIfTrue="1" operator="notEqual">
      <formula>""</formula>
    </cfRule>
  </conditionalFormatting>
  <conditionalFormatting sqref="E116 G116:H116">
    <cfRule type="cellIs" dxfId="2683" priority="442" stopIfTrue="1" operator="notEqual">
      <formula>""</formula>
    </cfRule>
  </conditionalFormatting>
  <conditionalFormatting sqref="E116">
    <cfRule type="cellIs" dxfId="2682" priority="440" stopIfTrue="1" operator="notEqual">
      <formula>""</formula>
    </cfRule>
  </conditionalFormatting>
  <conditionalFormatting sqref="F116">
    <cfRule type="cellIs" dxfId="2681" priority="438" stopIfTrue="1" operator="notEqual">
      <formula>""</formula>
    </cfRule>
  </conditionalFormatting>
  <conditionalFormatting sqref="F116">
    <cfRule type="cellIs" dxfId="2680" priority="437" stopIfTrue="1" operator="notEqual">
      <formula>""</formula>
    </cfRule>
  </conditionalFormatting>
  <conditionalFormatting sqref="F117:F130">
    <cfRule type="cellIs" dxfId="2679" priority="434" stopIfTrue="1" operator="notEqual">
      <formula>""</formula>
    </cfRule>
  </conditionalFormatting>
  <conditionalFormatting sqref="E117:E130 G117:H130">
    <cfRule type="cellIs" dxfId="2678" priority="429" stopIfTrue="1" operator="notEqual">
      <formula>""</formula>
    </cfRule>
  </conditionalFormatting>
  <conditionalFormatting sqref="E118 G118:H118 E120 E122 E124 E126 E128 E130 G120:H120 G122:H122 G124:H124 G126:H126 G128:H128 G130:H130">
    <cfRule type="cellIs" dxfId="2677" priority="420" stopIfTrue="1" operator="notEqual">
      <formula>""</formula>
    </cfRule>
  </conditionalFormatting>
  <conditionalFormatting sqref="F118 F120 F122 F124 F126 F128 F130">
    <cfRule type="cellIs" dxfId="2676" priority="416" stopIfTrue="1" operator="notEqual">
      <formula>""</formula>
    </cfRule>
  </conditionalFormatting>
  <conditionalFormatting sqref="F118 F120 F122 F124 F126 F128 F130">
    <cfRule type="cellIs" dxfId="2675" priority="418" stopIfTrue="1" operator="notEqual">
      <formula>""</formula>
    </cfRule>
  </conditionalFormatting>
  <conditionalFormatting sqref="E117:E130">
    <cfRule type="cellIs" dxfId="2674" priority="427" stopIfTrue="1" operator="notEqual">
      <formula>""</formula>
    </cfRule>
  </conditionalFormatting>
  <conditionalFormatting sqref="E117:E130 G117:H130">
    <cfRule type="cellIs" dxfId="2673" priority="428" stopIfTrue="1" operator="notEqual">
      <formula>""</formula>
    </cfRule>
  </conditionalFormatting>
  <conditionalFormatting sqref="F117:F130">
    <cfRule type="cellIs" dxfId="2672" priority="426" stopIfTrue="1" operator="notEqual">
      <formula>""</formula>
    </cfRule>
  </conditionalFormatting>
  <conditionalFormatting sqref="F118 F120 F122 F124 F126 F128 F130">
    <cfRule type="cellIs" dxfId="2671" priority="417" stopIfTrue="1" operator="notEqual">
      <formula>""</formula>
    </cfRule>
  </conditionalFormatting>
  <conditionalFormatting sqref="E118 G118:H118 E120 E122 E124 E126 E128 E130 G120:H120 G122:H122 G124:H124 G126:H126 G128:H128 G130:H130">
    <cfRule type="cellIs" dxfId="2670" priority="421" stopIfTrue="1" operator="notEqual">
      <formula>""</formula>
    </cfRule>
  </conditionalFormatting>
  <conditionalFormatting sqref="E118 E120 E122 E124 E126 E128 E130">
    <cfRule type="cellIs" dxfId="2669" priority="419" stopIfTrue="1" operator="notEqual">
      <formula>""</formula>
    </cfRule>
  </conditionalFormatting>
  <conditionalFormatting sqref="D9">
    <cfRule type="cellIs" dxfId="2668" priority="410" stopIfTrue="1" operator="equal">
      <formula>"Total"</formula>
    </cfRule>
  </conditionalFormatting>
  <conditionalFormatting sqref="D9">
    <cfRule type="cellIs" dxfId="2667" priority="409" stopIfTrue="1" operator="equal">
      <formula>"Total"</formula>
    </cfRule>
  </conditionalFormatting>
  <conditionalFormatting sqref="C106 C11:C94">
    <cfRule type="cellIs" dxfId="2666" priority="323" stopIfTrue="1" operator="notEqual">
      <formula>""</formula>
    </cfRule>
  </conditionalFormatting>
  <conditionalFormatting sqref="D11:D106">
    <cfRule type="cellIs" dxfId="2665" priority="322" stopIfTrue="1" operator="equal">
      <formula>"Total"</formula>
    </cfRule>
  </conditionalFormatting>
  <conditionalFormatting sqref="D86">
    <cfRule type="cellIs" dxfId="2664" priority="321" stopIfTrue="1" operator="equal">
      <formula>"Total"</formula>
    </cfRule>
  </conditionalFormatting>
  <conditionalFormatting sqref="D91:D106">
    <cfRule type="cellIs" dxfId="2663" priority="317" stopIfTrue="1" operator="equal">
      <formula>"Total"</formula>
    </cfRule>
  </conditionalFormatting>
  <conditionalFormatting sqref="D94:D106">
    <cfRule type="cellIs" dxfId="2662" priority="316" stopIfTrue="1" operator="equal">
      <formula>"Total"</formula>
    </cfRule>
  </conditionalFormatting>
  <conditionalFormatting sqref="D90">
    <cfRule type="cellIs" dxfId="2661" priority="320" stopIfTrue="1" operator="equal">
      <formula>"Total"</formula>
    </cfRule>
  </conditionalFormatting>
  <conditionalFormatting sqref="D90">
    <cfRule type="cellIs" dxfId="2660" priority="319" stopIfTrue="1" operator="equal">
      <formula>"Total"</formula>
    </cfRule>
  </conditionalFormatting>
  <conditionalFormatting sqref="D94:D106">
    <cfRule type="cellIs" dxfId="2659" priority="315" stopIfTrue="1" operator="equal">
      <formula>"Total"</formula>
    </cfRule>
  </conditionalFormatting>
  <conditionalFormatting sqref="D91:D106">
    <cfRule type="cellIs" dxfId="2658" priority="318" stopIfTrue="1" operator="equal">
      <formula>"Total"</formula>
    </cfRule>
  </conditionalFormatting>
  <conditionalFormatting sqref="C22">
    <cfRule type="cellIs" dxfId="2657" priority="314" stopIfTrue="1" operator="notEqual">
      <formula>""</formula>
    </cfRule>
  </conditionalFormatting>
  <conditionalFormatting sqref="C13:C24">
    <cfRule type="cellIs" dxfId="2656" priority="313" stopIfTrue="1" operator="notEqual">
      <formula>""</formula>
    </cfRule>
  </conditionalFormatting>
  <conditionalFormatting sqref="C106 C72:C82 C84:C94">
    <cfRule type="cellIs" dxfId="2655" priority="312" stopIfTrue="1" operator="notEqual">
      <formula>""</formula>
    </cfRule>
  </conditionalFormatting>
  <conditionalFormatting sqref="C83">
    <cfRule type="cellIs" dxfId="2654" priority="311" stopIfTrue="1" operator="notEqual">
      <formula>""</formula>
    </cfRule>
  </conditionalFormatting>
  <conditionalFormatting sqref="C83">
    <cfRule type="cellIs" dxfId="2653" priority="310" stopIfTrue="1" operator="notEqual">
      <formula>""</formula>
    </cfRule>
  </conditionalFormatting>
  <conditionalFormatting sqref="C84:C93">
    <cfRule type="cellIs" dxfId="2652" priority="306" stopIfTrue="1" operator="notEqual">
      <formula>""</formula>
    </cfRule>
  </conditionalFormatting>
  <conditionalFormatting sqref="C11:C22">
    <cfRule type="cellIs" dxfId="2651" priority="309" stopIfTrue="1" operator="notEqual">
      <formula>""</formula>
    </cfRule>
  </conditionalFormatting>
  <conditionalFormatting sqref="C72:C82">
    <cfRule type="cellIs" dxfId="2650" priority="308" stopIfTrue="1" operator="notEqual">
      <formula>""</formula>
    </cfRule>
  </conditionalFormatting>
  <conditionalFormatting sqref="C84:C93">
    <cfRule type="cellIs" dxfId="2649" priority="307" stopIfTrue="1" operator="notEqual">
      <formula>""</formula>
    </cfRule>
  </conditionalFormatting>
  <conditionalFormatting sqref="C83">
    <cfRule type="cellIs" dxfId="2648" priority="305" stopIfTrue="1" operator="notEqual">
      <formula>""</formula>
    </cfRule>
  </conditionalFormatting>
  <conditionalFormatting sqref="C83">
    <cfRule type="cellIs" dxfId="2647" priority="304" stopIfTrue="1" operator="notEqual">
      <formula>""</formula>
    </cfRule>
  </conditionalFormatting>
  <conditionalFormatting sqref="C72:C82">
    <cfRule type="cellIs" dxfId="2646" priority="303" stopIfTrue="1" operator="notEqual">
      <formula>""</formula>
    </cfRule>
  </conditionalFormatting>
  <conditionalFormatting sqref="C71">
    <cfRule type="cellIs" dxfId="2645" priority="302" stopIfTrue="1" operator="notEqual">
      <formula>""</formula>
    </cfRule>
  </conditionalFormatting>
  <conditionalFormatting sqref="C71">
    <cfRule type="cellIs" dxfId="2644" priority="301" stopIfTrue="1" operator="notEqual">
      <formula>""</formula>
    </cfRule>
  </conditionalFormatting>
  <conditionalFormatting sqref="C72:C81">
    <cfRule type="cellIs" dxfId="2643" priority="298" stopIfTrue="1" operator="notEqual">
      <formula>""</formula>
    </cfRule>
  </conditionalFormatting>
  <conditionalFormatting sqref="C60:C70">
    <cfRule type="cellIs" dxfId="2642" priority="300" stopIfTrue="1" operator="notEqual">
      <formula>""</formula>
    </cfRule>
  </conditionalFormatting>
  <conditionalFormatting sqref="C72:C81">
    <cfRule type="cellIs" dxfId="2641" priority="299" stopIfTrue="1" operator="notEqual">
      <formula>""</formula>
    </cfRule>
  </conditionalFormatting>
  <conditionalFormatting sqref="C84:C93">
    <cfRule type="cellIs" dxfId="2640" priority="297" stopIfTrue="1" operator="notEqual">
      <formula>""</formula>
    </cfRule>
  </conditionalFormatting>
  <conditionalFormatting sqref="C84:C93">
    <cfRule type="cellIs" dxfId="2639" priority="296" stopIfTrue="1" operator="notEqual">
      <formula>""</formula>
    </cfRule>
  </conditionalFormatting>
  <conditionalFormatting sqref="C83:C93">
    <cfRule type="cellIs" dxfId="2638" priority="295" stopIfTrue="1" operator="notEqual">
      <formula>""</formula>
    </cfRule>
  </conditionalFormatting>
  <conditionalFormatting sqref="C83:C93">
    <cfRule type="cellIs" dxfId="2637" priority="294" stopIfTrue="1" operator="notEqual">
      <formula>""</formula>
    </cfRule>
  </conditionalFormatting>
  <conditionalFormatting sqref="C11:C12 C14 C16 C18 C20">
    <cfRule type="cellIs" dxfId="2636" priority="293" stopIfTrue="1" operator="notEqual">
      <formula>""</formula>
    </cfRule>
  </conditionalFormatting>
  <conditionalFormatting sqref="C72:C82">
    <cfRule type="cellIs" dxfId="2635" priority="292" stopIfTrue="1" operator="notEqual">
      <formula>""</formula>
    </cfRule>
  </conditionalFormatting>
  <conditionalFormatting sqref="C71">
    <cfRule type="cellIs" dxfId="2634" priority="291" stopIfTrue="1" operator="notEqual">
      <formula>""</formula>
    </cfRule>
  </conditionalFormatting>
  <conditionalFormatting sqref="C71">
    <cfRule type="cellIs" dxfId="2633" priority="290" stopIfTrue="1" operator="notEqual">
      <formula>""</formula>
    </cfRule>
  </conditionalFormatting>
  <conditionalFormatting sqref="C72:C81">
    <cfRule type="cellIs" dxfId="2632" priority="287" stopIfTrue="1" operator="notEqual">
      <formula>""</formula>
    </cfRule>
  </conditionalFormatting>
  <conditionalFormatting sqref="C60:C70">
    <cfRule type="cellIs" dxfId="2631" priority="289" stopIfTrue="1" operator="notEqual">
      <formula>""</formula>
    </cfRule>
  </conditionalFormatting>
  <conditionalFormatting sqref="C72:C81">
    <cfRule type="cellIs" dxfId="2630" priority="288" stopIfTrue="1" operator="notEqual">
      <formula>""</formula>
    </cfRule>
  </conditionalFormatting>
  <conditionalFormatting sqref="C71">
    <cfRule type="cellIs" dxfId="2629" priority="286" stopIfTrue="1" operator="notEqual">
      <formula>""</formula>
    </cfRule>
  </conditionalFormatting>
  <conditionalFormatting sqref="C71">
    <cfRule type="cellIs" dxfId="2628" priority="285" stopIfTrue="1" operator="notEqual">
      <formula>""</formula>
    </cfRule>
  </conditionalFormatting>
  <conditionalFormatting sqref="C60:C70">
    <cfRule type="cellIs" dxfId="2627" priority="284" stopIfTrue="1" operator="notEqual">
      <formula>""</formula>
    </cfRule>
  </conditionalFormatting>
  <conditionalFormatting sqref="C59">
    <cfRule type="cellIs" dxfId="2626" priority="283" stopIfTrue="1" operator="notEqual">
      <formula>""</formula>
    </cfRule>
  </conditionalFormatting>
  <conditionalFormatting sqref="C59">
    <cfRule type="cellIs" dxfId="2625" priority="282" stopIfTrue="1" operator="notEqual">
      <formula>""</formula>
    </cfRule>
  </conditionalFormatting>
  <conditionalFormatting sqref="C60:C69">
    <cfRule type="cellIs" dxfId="2624" priority="279" stopIfTrue="1" operator="notEqual">
      <formula>""</formula>
    </cfRule>
  </conditionalFormatting>
  <conditionalFormatting sqref="C48:C58">
    <cfRule type="cellIs" dxfId="2623" priority="281" stopIfTrue="1" operator="notEqual">
      <formula>""</formula>
    </cfRule>
  </conditionalFormatting>
  <conditionalFormatting sqref="C60:C69">
    <cfRule type="cellIs" dxfId="2622" priority="280" stopIfTrue="1" operator="notEqual">
      <formula>""</formula>
    </cfRule>
  </conditionalFormatting>
  <conditionalFormatting sqref="C72:C81">
    <cfRule type="cellIs" dxfId="2621" priority="278" stopIfTrue="1" operator="notEqual">
      <formula>""</formula>
    </cfRule>
  </conditionalFormatting>
  <conditionalFormatting sqref="C72:C81">
    <cfRule type="cellIs" dxfId="2620" priority="277" stopIfTrue="1" operator="notEqual">
      <formula>""</formula>
    </cfRule>
  </conditionalFormatting>
  <conditionalFormatting sqref="B11:B130">
    <cfRule type="cellIs" dxfId="2619" priority="276" stopIfTrue="1" operator="notEqual">
      <formula>""</formula>
    </cfRule>
  </conditionalFormatting>
  <conditionalFormatting sqref="C83:C93">
    <cfRule type="cellIs" dxfId="2618" priority="275" stopIfTrue="1" operator="notEqual">
      <formula>""</formula>
    </cfRule>
  </conditionalFormatting>
  <conditionalFormatting sqref="C83:C93">
    <cfRule type="cellIs" dxfId="2617" priority="274" stopIfTrue="1" operator="notEqual">
      <formula>""</formula>
    </cfRule>
  </conditionalFormatting>
  <conditionalFormatting sqref="C11:C12 C14 C16 C18 C20">
    <cfRule type="cellIs" dxfId="2616" priority="273" stopIfTrue="1" operator="notEqual">
      <formula>""</formula>
    </cfRule>
  </conditionalFormatting>
  <conditionalFormatting sqref="C72:C82">
    <cfRule type="cellIs" dxfId="2615" priority="272" stopIfTrue="1" operator="notEqual">
      <formula>""</formula>
    </cfRule>
  </conditionalFormatting>
  <conditionalFormatting sqref="C71">
    <cfRule type="cellIs" dxfId="2614" priority="271" stopIfTrue="1" operator="notEqual">
      <formula>""</formula>
    </cfRule>
  </conditionalFormatting>
  <conditionalFormatting sqref="C71">
    <cfRule type="cellIs" dxfId="2613" priority="270" stopIfTrue="1" operator="notEqual">
      <formula>""</formula>
    </cfRule>
  </conditionalFormatting>
  <conditionalFormatting sqref="C72:C81">
    <cfRule type="cellIs" dxfId="2612" priority="267" stopIfTrue="1" operator="notEqual">
      <formula>""</formula>
    </cfRule>
  </conditionalFormatting>
  <conditionalFormatting sqref="C60:C70">
    <cfRule type="cellIs" dxfId="2611" priority="269" stopIfTrue="1" operator="notEqual">
      <formula>""</formula>
    </cfRule>
  </conditionalFormatting>
  <conditionalFormatting sqref="C72:C81">
    <cfRule type="cellIs" dxfId="2610" priority="268" stopIfTrue="1" operator="notEqual">
      <formula>""</formula>
    </cfRule>
  </conditionalFormatting>
  <conditionalFormatting sqref="C71">
    <cfRule type="cellIs" dxfId="2609" priority="266" stopIfTrue="1" operator="notEqual">
      <formula>""</formula>
    </cfRule>
  </conditionalFormatting>
  <conditionalFormatting sqref="C71">
    <cfRule type="cellIs" dxfId="2608" priority="265" stopIfTrue="1" operator="notEqual">
      <formula>""</formula>
    </cfRule>
  </conditionalFormatting>
  <conditionalFormatting sqref="C60:C70">
    <cfRule type="cellIs" dxfId="2607" priority="264" stopIfTrue="1" operator="notEqual">
      <formula>""</formula>
    </cfRule>
  </conditionalFormatting>
  <conditionalFormatting sqref="C59">
    <cfRule type="cellIs" dxfId="2606" priority="263" stopIfTrue="1" operator="notEqual">
      <formula>""</formula>
    </cfRule>
  </conditionalFormatting>
  <conditionalFormatting sqref="C59">
    <cfRule type="cellIs" dxfId="2605" priority="262" stopIfTrue="1" operator="notEqual">
      <formula>""</formula>
    </cfRule>
  </conditionalFormatting>
  <conditionalFormatting sqref="C60:C69">
    <cfRule type="cellIs" dxfId="2604" priority="259" stopIfTrue="1" operator="notEqual">
      <formula>""</formula>
    </cfRule>
  </conditionalFormatting>
  <conditionalFormatting sqref="C48:C58">
    <cfRule type="cellIs" dxfId="2603" priority="261" stopIfTrue="1" operator="notEqual">
      <formula>""</formula>
    </cfRule>
  </conditionalFormatting>
  <conditionalFormatting sqref="C60:C69">
    <cfRule type="cellIs" dxfId="2602" priority="260" stopIfTrue="1" operator="notEqual">
      <formula>""</formula>
    </cfRule>
  </conditionalFormatting>
  <conditionalFormatting sqref="C72:C81">
    <cfRule type="cellIs" dxfId="2601" priority="258" stopIfTrue="1" operator="notEqual">
      <formula>""</formula>
    </cfRule>
  </conditionalFormatting>
  <conditionalFormatting sqref="C72:C81">
    <cfRule type="cellIs" dxfId="2600" priority="257" stopIfTrue="1" operator="notEqual">
      <formula>""</formula>
    </cfRule>
  </conditionalFormatting>
  <conditionalFormatting sqref="C71:C81">
    <cfRule type="cellIs" dxfId="2599" priority="256" stopIfTrue="1" operator="notEqual">
      <formula>""</formula>
    </cfRule>
  </conditionalFormatting>
  <conditionalFormatting sqref="C71:C81">
    <cfRule type="cellIs" dxfId="2598" priority="255" stopIfTrue="1" operator="notEqual">
      <formula>""</formula>
    </cfRule>
  </conditionalFormatting>
  <conditionalFormatting sqref="C60:C70">
    <cfRule type="cellIs" dxfId="2597" priority="254" stopIfTrue="1" operator="notEqual">
      <formula>""</formula>
    </cfRule>
  </conditionalFormatting>
  <conditionalFormatting sqref="C59">
    <cfRule type="cellIs" dxfId="2596" priority="253" stopIfTrue="1" operator="notEqual">
      <formula>""</formula>
    </cfRule>
  </conditionalFormatting>
  <conditionalFormatting sqref="C59">
    <cfRule type="cellIs" dxfId="2595" priority="252" stopIfTrue="1" operator="notEqual">
      <formula>""</formula>
    </cfRule>
  </conditionalFormatting>
  <conditionalFormatting sqref="C60:C69">
    <cfRule type="cellIs" dxfId="2594" priority="249" stopIfTrue="1" operator="notEqual">
      <formula>""</formula>
    </cfRule>
  </conditionalFormatting>
  <conditionalFormatting sqref="C48:C58">
    <cfRule type="cellIs" dxfId="2593" priority="251" stopIfTrue="1" operator="notEqual">
      <formula>""</formula>
    </cfRule>
  </conditionalFormatting>
  <conditionalFormatting sqref="C60:C69">
    <cfRule type="cellIs" dxfId="2592" priority="250" stopIfTrue="1" operator="notEqual">
      <formula>""</formula>
    </cfRule>
  </conditionalFormatting>
  <conditionalFormatting sqref="C59">
    <cfRule type="cellIs" dxfId="2591" priority="248" stopIfTrue="1" operator="notEqual">
      <formula>""</formula>
    </cfRule>
  </conditionalFormatting>
  <conditionalFormatting sqref="C59">
    <cfRule type="cellIs" dxfId="2590" priority="247" stopIfTrue="1" operator="notEqual">
      <formula>""</formula>
    </cfRule>
  </conditionalFormatting>
  <conditionalFormatting sqref="C48:C58">
    <cfRule type="cellIs" dxfId="2589" priority="246" stopIfTrue="1" operator="notEqual">
      <formula>""</formula>
    </cfRule>
  </conditionalFormatting>
  <conditionalFormatting sqref="C47">
    <cfRule type="cellIs" dxfId="2588" priority="245" stopIfTrue="1" operator="notEqual">
      <formula>""</formula>
    </cfRule>
  </conditionalFormatting>
  <conditionalFormatting sqref="C47">
    <cfRule type="cellIs" dxfId="2587" priority="244" stopIfTrue="1" operator="notEqual">
      <formula>""</formula>
    </cfRule>
  </conditionalFormatting>
  <conditionalFormatting sqref="C48:C57">
    <cfRule type="cellIs" dxfId="2586" priority="241" stopIfTrue="1" operator="notEqual">
      <formula>""</formula>
    </cfRule>
  </conditionalFormatting>
  <conditionalFormatting sqref="C36:C46">
    <cfRule type="cellIs" dxfId="2585" priority="243" stopIfTrue="1" operator="notEqual">
      <formula>""</formula>
    </cfRule>
  </conditionalFormatting>
  <conditionalFormatting sqref="C48:C57">
    <cfRule type="cellIs" dxfId="2584" priority="242" stopIfTrue="1" operator="notEqual">
      <formula>""</formula>
    </cfRule>
  </conditionalFormatting>
  <conditionalFormatting sqref="C60:C69">
    <cfRule type="cellIs" dxfId="2583" priority="240" stopIfTrue="1" operator="notEqual">
      <formula>""</formula>
    </cfRule>
  </conditionalFormatting>
  <conditionalFormatting sqref="C60:C69">
    <cfRule type="cellIs" dxfId="2582" priority="239" stopIfTrue="1" operator="notEqual">
      <formula>""</formula>
    </cfRule>
  </conditionalFormatting>
  <conditionalFormatting sqref="C84:C93">
    <cfRule type="cellIs" dxfId="2581" priority="233" stopIfTrue="1" operator="notEqual">
      <formula>""</formula>
    </cfRule>
  </conditionalFormatting>
  <conditionalFormatting sqref="C84:C93">
    <cfRule type="cellIs" dxfId="2580" priority="232" stopIfTrue="1" operator="notEqual">
      <formula>""</formula>
    </cfRule>
  </conditionalFormatting>
  <conditionalFormatting sqref="C106 C72:C82 C84:C94">
    <cfRule type="cellIs" dxfId="2579" priority="238" stopIfTrue="1" operator="notEqual">
      <formula>""</formula>
    </cfRule>
  </conditionalFormatting>
  <conditionalFormatting sqref="C106 C72:C82 C84:C94">
    <cfRule type="cellIs" dxfId="2578" priority="231" stopIfTrue="1" operator="notEqual">
      <formula>""</formula>
    </cfRule>
  </conditionalFormatting>
  <conditionalFormatting sqref="C83">
    <cfRule type="cellIs" dxfId="2577" priority="230" stopIfTrue="1" operator="notEqual">
      <formula>""</formula>
    </cfRule>
  </conditionalFormatting>
  <conditionalFormatting sqref="C106 C72:C82 C84:C94">
    <cfRule type="cellIs" dxfId="2576" priority="237" stopIfTrue="1" operator="notEqual">
      <formula>""</formula>
    </cfRule>
  </conditionalFormatting>
  <conditionalFormatting sqref="C83">
    <cfRule type="cellIs" dxfId="2575" priority="236" stopIfTrue="1" operator="notEqual">
      <formula>""</formula>
    </cfRule>
  </conditionalFormatting>
  <conditionalFormatting sqref="C83">
    <cfRule type="cellIs" dxfId="2574" priority="235" stopIfTrue="1" operator="notEqual">
      <formula>""</formula>
    </cfRule>
  </conditionalFormatting>
  <conditionalFormatting sqref="C72:C82">
    <cfRule type="cellIs" dxfId="2573" priority="234" stopIfTrue="1" operator="notEqual">
      <formula>""</formula>
    </cfRule>
  </conditionalFormatting>
  <conditionalFormatting sqref="C72:C82">
    <cfRule type="cellIs" dxfId="2572" priority="223" stopIfTrue="1" operator="notEqual">
      <formula>""</formula>
    </cfRule>
  </conditionalFormatting>
  <conditionalFormatting sqref="C71">
    <cfRule type="cellIs" dxfId="2571" priority="222" stopIfTrue="1" operator="notEqual">
      <formula>""</formula>
    </cfRule>
  </conditionalFormatting>
  <conditionalFormatting sqref="C71">
    <cfRule type="cellIs" dxfId="2570" priority="221" stopIfTrue="1" operator="notEqual">
      <formula>""</formula>
    </cfRule>
  </conditionalFormatting>
  <conditionalFormatting sqref="C60:C70">
    <cfRule type="cellIs" dxfId="2569" priority="220" stopIfTrue="1" operator="notEqual">
      <formula>""</formula>
    </cfRule>
  </conditionalFormatting>
  <conditionalFormatting sqref="C83">
    <cfRule type="cellIs" dxfId="2568" priority="229" stopIfTrue="1" operator="notEqual">
      <formula>""</formula>
    </cfRule>
  </conditionalFormatting>
  <conditionalFormatting sqref="C84:C93">
    <cfRule type="cellIs" dxfId="2567" priority="226" stopIfTrue="1" operator="notEqual">
      <formula>""</formula>
    </cfRule>
  </conditionalFormatting>
  <conditionalFormatting sqref="C72:C82">
    <cfRule type="cellIs" dxfId="2566" priority="228" stopIfTrue="1" operator="notEqual">
      <formula>""</formula>
    </cfRule>
  </conditionalFormatting>
  <conditionalFormatting sqref="C84:C93">
    <cfRule type="cellIs" dxfId="2565" priority="227" stopIfTrue="1" operator="notEqual">
      <formula>""</formula>
    </cfRule>
  </conditionalFormatting>
  <conditionalFormatting sqref="C83">
    <cfRule type="cellIs" dxfId="2564" priority="225" stopIfTrue="1" operator="notEqual">
      <formula>""</formula>
    </cfRule>
  </conditionalFormatting>
  <conditionalFormatting sqref="C83">
    <cfRule type="cellIs" dxfId="2563" priority="224" stopIfTrue="1" operator="notEqual">
      <formula>""</formula>
    </cfRule>
  </conditionalFormatting>
  <conditionalFormatting sqref="C72:C81">
    <cfRule type="cellIs" dxfId="2562" priority="218" stopIfTrue="1" operator="notEqual">
      <formula>""</formula>
    </cfRule>
  </conditionalFormatting>
  <conditionalFormatting sqref="C72:C81">
    <cfRule type="cellIs" dxfId="2561" priority="219" stopIfTrue="1" operator="notEqual">
      <formula>""</formula>
    </cfRule>
  </conditionalFormatting>
  <conditionalFormatting sqref="C84:C93">
    <cfRule type="cellIs" dxfId="2560" priority="217" stopIfTrue="1" operator="notEqual">
      <formula>""</formula>
    </cfRule>
  </conditionalFormatting>
  <conditionalFormatting sqref="C84:C93">
    <cfRule type="cellIs" dxfId="2559" priority="216" stopIfTrue="1" operator="notEqual">
      <formula>""</formula>
    </cfRule>
  </conditionalFormatting>
  <conditionalFormatting sqref="C71">
    <cfRule type="cellIs" dxfId="2558" priority="205" stopIfTrue="1" operator="notEqual">
      <formula>""</formula>
    </cfRule>
  </conditionalFormatting>
  <conditionalFormatting sqref="C60:C70">
    <cfRule type="cellIs" dxfId="2557" priority="204" stopIfTrue="1" operator="notEqual">
      <formula>""</formula>
    </cfRule>
  </conditionalFormatting>
  <conditionalFormatting sqref="C106 C72:C82 C84:C94">
    <cfRule type="cellIs" dxfId="2556" priority="215" stopIfTrue="1" operator="notEqual">
      <formula>""</formula>
    </cfRule>
  </conditionalFormatting>
  <conditionalFormatting sqref="C83">
    <cfRule type="cellIs" dxfId="2555" priority="214" stopIfTrue="1" operator="notEqual">
      <formula>""</formula>
    </cfRule>
  </conditionalFormatting>
  <conditionalFormatting sqref="C83">
    <cfRule type="cellIs" dxfId="2554" priority="213" stopIfTrue="1" operator="notEqual">
      <formula>""</formula>
    </cfRule>
  </conditionalFormatting>
  <conditionalFormatting sqref="C84:C93">
    <cfRule type="cellIs" dxfId="2553" priority="210" stopIfTrue="1" operator="notEqual">
      <formula>""</formula>
    </cfRule>
  </conditionalFormatting>
  <conditionalFormatting sqref="C72:C82">
    <cfRule type="cellIs" dxfId="2552" priority="212" stopIfTrue="1" operator="notEqual">
      <formula>""</formula>
    </cfRule>
  </conditionalFormatting>
  <conditionalFormatting sqref="C84:C93">
    <cfRule type="cellIs" dxfId="2551" priority="211" stopIfTrue="1" operator="notEqual">
      <formula>""</formula>
    </cfRule>
  </conditionalFormatting>
  <conditionalFormatting sqref="C83">
    <cfRule type="cellIs" dxfId="2550" priority="209" stopIfTrue="1" operator="notEqual">
      <formula>""</formula>
    </cfRule>
  </conditionalFormatting>
  <conditionalFormatting sqref="C83">
    <cfRule type="cellIs" dxfId="2549" priority="208" stopIfTrue="1" operator="notEqual">
      <formula>""</formula>
    </cfRule>
  </conditionalFormatting>
  <conditionalFormatting sqref="C72:C82">
    <cfRule type="cellIs" dxfId="2548" priority="207" stopIfTrue="1" operator="notEqual">
      <formula>""</formula>
    </cfRule>
  </conditionalFormatting>
  <conditionalFormatting sqref="C71">
    <cfRule type="cellIs" dxfId="2547" priority="206" stopIfTrue="1" operator="notEqual">
      <formula>""</formula>
    </cfRule>
  </conditionalFormatting>
  <conditionalFormatting sqref="C72:C81">
    <cfRule type="cellIs" dxfId="2546" priority="202" stopIfTrue="1" operator="notEqual">
      <formula>""</formula>
    </cfRule>
  </conditionalFormatting>
  <conditionalFormatting sqref="C72:C81">
    <cfRule type="cellIs" dxfId="2545" priority="203" stopIfTrue="1" operator="notEqual">
      <formula>""</formula>
    </cfRule>
  </conditionalFormatting>
  <conditionalFormatting sqref="C84:C93">
    <cfRule type="cellIs" dxfId="2544" priority="201" stopIfTrue="1" operator="notEqual">
      <formula>""</formula>
    </cfRule>
  </conditionalFormatting>
  <conditionalFormatting sqref="C84:C93">
    <cfRule type="cellIs" dxfId="2543" priority="200" stopIfTrue="1" operator="notEqual">
      <formula>""</formula>
    </cfRule>
  </conditionalFormatting>
  <conditionalFormatting sqref="C83:C93">
    <cfRule type="cellIs" dxfId="2542" priority="199" stopIfTrue="1" operator="notEqual">
      <formula>""</formula>
    </cfRule>
  </conditionalFormatting>
  <conditionalFormatting sqref="C83:C93">
    <cfRule type="cellIs" dxfId="2541" priority="198" stopIfTrue="1" operator="notEqual">
      <formula>""</formula>
    </cfRule>
  </conditionalFormatting>
  <conditionalFormatting sqref="C72:C82">
    <cfRule type="cellIs" dxfId="2540" priority="197" stopIfTrue="1" operator="notEqual">
      <formula>""</formula>
    </cfRule>
  </conditionalFormatting>
  <conditionalFormatting sqref="C71">
    <cfRule type="cellIs" dxfId="2539" priority="196" stopIfTrue="1" operator="notEqual">
      <formula>""</formula>
    </cfRule>
  </conditionalFormatting>
  <conditionalFormatting sqref="C71">
    <cfRule type="cellIs" dxfId="2538" priority="195" stopIfTrue="1" operator="notEqual">
      <formula>""</formula>
    </cfRule>
  </conditionalFormatting>
  <conditionalFormatting sqref="C72:C81">
    <cfRule type="cellIs" dxfId="2537" priority="192" stopIfTrue="1" operator="notEqual">
      <formula>""</formula>
    </cfRule>
  </conditionalFormatting>
  <conditionalFormatting sqref="C60:C70">
    <cfRule type="cellIs" dxfId="2536" priority="194" stopIfTrue="1" operator="notEqual">
      <formula>""</formula>
    </cfRule>
  </conditionalFormatting>
  <conditionalFormatting sqref="C72:C81">
    <cfRule type="cellIs" dxfId="2535" priority="193" stopIfTrue="1" operator="notEqual">
      <formula>""</formula>
    </cfRule>
  </conditionalFormatting>
  <conditionalFormatting sqref="C71">
    <cfRule type="cellIs" dxfId="2534" priority="191" stopIfTrue="1" operator="notEqual">
      <formula>""</formula>
    </cfRule>
  </conditionalFormatting>
  <conditionalFormatting sqref="C71">
    <cfRule type="cellIs" dxfId="2533" priority="190" stopIfTrue="1" operator="notEqual">
      <formula>""</formula>
    </cfRule>
  </conditionalFormatting>
  <conditionalFormatting sqref="C60:C70">
    <cfRule type="cellIs" dxfId="2532" priority="189" stopIfTrue="1" operator="notEqual">
      <formula>""</formula>
    </cfRule>
  </conditionalFormatting>
  <conditionalFormatting sqref="C59">
    <cfRule type="cellIs" dxfId="2531" priority="188" stopIfTrue="1" operator="notEqual">
      <formula>""</formula>
    </cfRule>
  </conditionalFormatting>
  <conditionalFormatting sqref="C59">
    <cfRule type="cellIs" dxfId="2530" priority="187" stopIfTrue="1" operator="notEqual">
      <formula>""</formula>
    </cfRule>
  </conditionalFormatting>
  <conditionalFormatting sqref="C60:C69">
    <cfRule type="cellIs" dxfId="2529" priority="184" stopIfTrue="1" operator="notEqual">
      <formula>""</formula>
    </cfRule>
  </conditionalFormatting>
  <conditionalFormatting sqref="C48:C58">
    <cfRule type="cellIs" dxfId="2528" priority="186" stopIfTrue="1" operator="notEqual">
      <formula>""</formula>
    </cfRule>
  </conditionalFormatting>
  <conditionalFormatting sqref="C60:C69">
    <cfRule type="cellIs" dxfId="2527" priority="185" stopIfTrue="1" operator="notEqual">
      <formula>""</formula>
    </cfRule>
  </conditionalFormatting>
  <conditionalFormatting sqref="C72:C81">
    <cfRule type="cellIs" dxfId="2526" priority="183" stopIfTrue="1" operator="notEqual">
      <formula>""</formula>
    </cfRule>
  </conditionalFormatting>
  <conditionalFormatting sqref="C72:C81">
    <cfRule type="cellIs" dxfId="2525" priority="182" stopIfTrue="1" operator="notEqual">
      <formula>""</formula>
    </cfRule>
  </conditionalFormatting>
  <conditionalFormatting sqref="C96:C105">
    <cfRule type="cellIs" dxfId="2524" priority="175" stopIfTrue="1" operator="notEqual">
      <formula>""</formula>
    </cfRule>
  </conditionalFormatting>
  <conditionalFormatting sqref="C96:C105">
    <cfRule type="cellIs" dxfId="2523" priority="174" stopIfTrue="1" operator="notEqual">
      <formula>""</formula>
    </cfRule>
  </conditionalFormatting>
  <conditionalFormatting sqref="C95">
    <cfRule type="cellIs" dxfId="2522" priority="173" stopIfTrue="1" operator="notEqual">
      <formula>""</formula>
    </cfRule>
  </conditionalFormatting>
  <conditionalFormatting sqref="C95">
    <cfRule type="cellIs" dxfId="2521" priority="172" stopIfTrue="1" operator="notEqual">
      <formula>""</formula>
    </cfRule>
  </conditionalFormatting>
  <conditionalFormatting sqref="C96:C105">
    <cfRule type="cellIs" dxfId="2520" priority="171" stopIfTrue="1" operator="notEqual">
      <formula>""</formula>
    </cfRule>
  </conditionalFormatting>
  <conditionalFormatting sqref="C95">
    <cfRule type="cellIs" dxfId="2519" priority="181" stopIfTrue="1" operator="notEqual">
      <formula>""</formula>
    </cfRule>
  </conditionalFormatting>
  <conditionalFormatting sqref="C95:C105">
    <cfRule type="cellIs" dxfId="2518" priority="180" stopIfTrue="1" operator="notEqual">
      <formula>""</formula>
    </cfRule>
  </conditionalFormatting>
  <conditionalFormatting sqref="C95:C105">
    <cfRule type="cellIs" dxfId="2517" priority="179" stopIfTrue="1" operator="notEqual">
      <formula>""</formula>
    </cfRule>
  </conditionalFormatting>
  <conditionalFormatting sqref="C96:C105">
    <cfRule type="cellIs" dxfId="2516" priority="178" stopIfTrue="1" operator="notEqual">
      <formula>""</formula>
    </cfRule>
  </conditionalFormatting>
  <conditionalFormatting sqref="C95">
    <cfRule type="cellIs" dxfId="2515" priority="177" stopIfTrue="1" operator="notEqual">
      <formula>""</formula>
    </cfRule>
  </conditionalFormatting>
  <conditionalFormatting sqref="C95">
    <cfRule type="cellIs" dxfId="2514" priority="176" stopIfTrue="1" operator="notEqual">
      <formula>""</formula>
    </cfRule>
  </conditionalFormatting>
  <conditionalFormatting sqref="C96:C105">
    <cfRule type="cellIs" dxfId="2513" priority="170" stopIfTrue="1" operator="notEqual">
      <formula>""</formula>
    </cfRule>
  </conditionalFormatting>
  <conditionalFormatting sqref="C95:C105">
    <cfRule type="cellIs" dxfId="2512" priority="169" stopIfTrue="1" operator="notEqual">
      <formula>""</formula>
    </cfRule>
  </conditionalFormatting>
  <conditionalFormatting sqref="C95:C105">
    <cfRule type="cellIs" dxfId="2511" priority="168" stopIfTrue="1" operator="notEqual">
      <formula>""</formula>
    </cfRule>
  </conditionalFormatting>
  <conditionalFormatting sqref="C95:C105">
    <cfRule type="cellIs" dxfId="2510" priority="167" stopIfTrue="1" operator="notEqual">
      <formula>""</formula>
    </cfRule>
  </conditionalFormatting>
  <conditionalFormatting sqref="C95:C105">
    <cfRule type="cellIs" dxfId="2509" priority="166" stopIfTrue="1" operator="notEqual">
      <formula>""</formula>
    </cfRule>
  </conditionalFormatting>
  <conditionalFormatting sqref="C96:C105">
    <cfRule type="cellIs" dxfId="2508" priority="165" stopIfTrue="1" operator="notEqual">
      <formula>""</formula>
    </cfRule>
  </conditionalFormatting>
  <conditionalFormatting sqref="C96:C105">
    <cfRule type="cellIs" dxfId="2507" priority="164" stopIfTrue="1" operator="notEqual">
      <formula>""</formula>
    </cfRule>
  </conditionalFormatting>
  <conditionalFormatting sqref="C96:C105">
    <cfRule type="cellIs" dxfId="2506" priority="163" stopIfTrue="1" operator="notEqual">
      <formula>""</formula>
    </cfRule>
  </conditionalFormatting>
  <conditionalFormatting sqref="C96:C105">
    <cfRule type="cellIs" dxfId="2505" priority="162" stopIfTrue="1" operator="notEqual">
      <formula>""</formula>
    </cfRule>
  </conditionalFormatting>
  <conditionalFormatting sqref="C96:C105">
    <cfRule type="cellIs" dxfId="2504" priority="161" stopIfTrue="1" operator="notEqual">
      <formula>""</formula>
    </cfRule>
  </conditionalFormatting>
  <conditionalFormatting sqref="C118">
    <cfRule type="cellIs" dxfId="2503" priority="160" stopIfTrue="1" operator="notEqual">
      <formula>""</formula>
    </cfRule>
  </conditionalFormatting>
  <conditionalFormatting sqref="C118">
    <cfRule type="cellIs" dxfId="2502" priority="159" stopIfTrue="1" operator="notEqual">
      <formula>""</formula>
    </cfRule>
  </conditionalFormatting>
  <conditionalFormatting sqref="D108:D130">
    <cfRule type="cellIs" dxfId="2501" priority="155" stopIfTrue="1" operator="equal">
      <formula>"Total"</formula>
    </cfRule>
  </conditionalFormatting>
  <conditionalFormatting sqref="D107">
    <cfRule type="cellIs" dxfId="2500" priority="158" stopIfTrue="1" operator="equal">
      <formula>"Total"</formula>
    </cfRule>
  </conditionalFormatting>
  <conditionalFormatting sqref="D108:D130">
    <cfRule type="cellIs" dxfId="2499" priority="156" stopIfTrue="1" operator="equal">
      <formula>"Total"</formula>
    </cfRule>
  </conditionalFormatting>
  <conditionalFormatting sqref="D107">
    <cfRule type="cellIs" dxfId="2498" priority="157" stopIfTrue="1" operator="equal">
      <formula>"Total"</formula>
    </cfRule>
  </conditionalFormatting>
  <conditionalFormatting sqref="C107:C108">
    <cfRule type="cellIs" dxfId="2497" priority="154" stopIfTrue="1" operator="notEqual">
      <formula>""</formula>
    </cfRule>
  </conditionalFormatting>
  <conditionalFormatting sqref="C107:C108">
    <cfRule type="cellIs" dxfId="2496" priority="153" stopIfTrue="1" operator="notEqual">
      <formula>""</formula>
    </cfRule>
  </conditionalFormatting>
  <conditionalFormatting sqref="C96:C105 C107:C117 C119:C130">
    <cfRule type="cellIs" dxfId="2495" priority="152" stopIfTrue="1" operator="notEqual">
      <formula>""</formula>
    </cfRule>
  </conditionalFormatting>
  <conditionalFormatting sqref="C96:C105 C107:C117 C119:C130">
    <cfRule type="cellIs" dxfId="2494" priority="151" stopIfTrue="1" operator="notEqual">
      <formula>""</formula>
    </cfRule>
  </conditionalFormatting>
  <conditionalFormatting sqref="C12">
    <cfRule type="cellIs" dxfId="2493" priority="150" stopIfTrue="1" operator="notEqual">
      <formula>""</formula>
    </cfRule>
  </conditionalFormatting>
  <conditionalFormatting sqref="C71">
    <cfRule type="cellIs" dxfId="2492" priority="149" stopIfTrue="1" operator="notEqual">
      <formula>""</formula>
    </cfRule>
  </conditionalFormatting>
  <conditionalFormatting sqref="C71">
    <cfRule type="cellIs" dxfId="2491" priority="148" stopIfTrue="1" operator="notEqual">
      <formula>""</formula>
    </cfRule>
  </conditionalFormatting>
  <conditionalFormatting sqref="C72:C81">
    <cfRule type="cellIs" dxfId="2490" priority="145" stopIfTrue="1" operator="notEqual">
      <formula>""</formula>
    </cfRule>
  </conditionalFormatting>
  <conditionalFormatting sqref="C60:C70">
    <cfRule type="cellIs" dxfId="2489" priority="147" stopIfTrue="1" operator="notEqual">
      <formula>""</formula>
    </cfRule>
  </conditionalFormatting>
  <conditionalFormatting sqref="C72:C81">
    <cfRule type="cellIs" dxfId="2488" priority="146" stopIfTrue="1" operator="notEqual">
      <formula>""</formula>
    </cfRule>
  </conditionalFormatting>
  <conditionalFormatting sqref="C71">
    <cfRule type="cellIs" dxfId="2487" priority="144" stopIfTrue="1" operator="notEqual">
      <formula>""</formula>
    </cfRule>
  </conditionalFormatting>
  <conditionalFormatting sqref="C71">
    <cfRule type="cellIs" dxfId="2486" priority="143" stopIfTrue="1" operator="notEqual">
      <formula>""</formula>
    </cfRule>
  </conditionalFormatting>
  <conditionalFormatting sqref="C60:C70">
    <cfRule type="cellIs" dxfId="2485" priority="142" stopIfTrue="1" operator="notEqual">
      <formula>""</formula>
    </cfRule>
  </conditionalFormatting>
  <conditionalFormatting sqref="C59">
    <cfRule type="cellIs" dxfId="2484" priority="141" stopIfTrue="1" operator="notEqual">
      <formula>""</formula>
    </cfRule>
  </conditionalFormatting>
  <conditionalFormatting sqref="C59">
    <cfRule type="cellIs" dxfId="2483" priority="140" stopIfTrue="1" operator="notEqual">
      <formula>""</formula>
    </cfRule>
  </conditionalFormatting>
  <conditionalFormatting sqref="C60:C69">
    <cfRule type="cellIs" dxfId="2482" priority="137" stopIfTrue="1" operator="notEqual">
      <formula>""</formula>
    </cfRule>
  </conditionalFormatting>
  <conditionalFormatting sqref="C48:C58">
    <cfRule type="cellIs" dxfId="2481" priority="139" stopIfTrue="1" operator="notEqual">
      <formula>""</formula>
    </cfRule>
  </conditionalFormatting>
  <conditionalFormatting sqref="C60:C69">
    <cfRule type="cellIs" dxfId="2480" priority="138" stopIfTrue="1" operator="notEqual">
      <formula>""</formula>
    </cfRule>
  </conditionalFormatting>
  <conditionalFormatting sqref="C72:C81">
    <cfRule type="cellIs" dxfId="2479" priority="136" stopIfTrue="1" operator="notEqual">
      <formula>""</formula>
    </cfRule>
  </conditionalFormatting>
  <conditionalFormatting sqref="C72:C81">
    <cfRule type="cellIs" dxfId="2478" priority="135" stopIfTrue="1" operator="notEqual">
      <formula>""</formula>
    </cfRule>
  </conditionalFormatting>
  <conditionalFormatting sqref="C71:C81">
    <cfRule type="cellIs" dxfId="2477" priority="134" stopIfTrue="1" operator="notEqual">
      <formula>""</formula>
    </cfRule>
  </conditionalFormatting>
  <conditionalFormatting sqref="C71:C81">
    <cfRule type="cellIs" dxfId="2476" priority="133" stopIfTrue="1" operator="notEqual">
      <formula>""</formula>
    </cfRule>
  </conditionalFormatting>
  <conditionalFormatting sqref="C60:C70">
    <cfRule type="cellIs" dxfId="2475" priority="132" stopIfTrue="1" operator="notEqual">
      <formula>""</formula>
    </cfRule>
  </conditionalFormatting>
  <conditionalFormatting sqref="C59">
    <cfRule type="cellIs" dxfId="2474" priority="131" stopIfTrue="1" operator="notEqual">
      <formula>""</formula>
    </cfRule>
  </conditionalFormatting>
  <conditionalFormatting sqref="C59">
    <cfRule type="cellIs" dxfId="2473" priority="130" stopIfTrue="1" operator="notEqual">
      <formula>""</formula>
    </cfRule>
  </conditionalFormatting>
  <conditionalFormatting sqref="C60:C69">
    <cfRule type="cellIs" dxfId="2472" priority="127" stopIfTrue="1" operator="notEqual">
      <formula>""</formula>
    </cfRule>
  </conditionalFormatting>
  <conditionalFormatting sqref="C48:C58">
    <cfRule type="cellIs" dxfId="2471" priority="129" stopIfTrue="1" operator="notEqual">
      <formula>""</formula>
    </cfRule>
  </conditionalFormatting>
  <conditionalFormatting sqref="C60:C69">
    <cfRule type="cellIs" dxfId="2470" priority="128" stopIfTrue="1" operator="notEqual">
      <formula>""</formula>
    </cfRule>
  </conditionalFormatting>
  <conditionalFormatting sqref="C59">
    <cfRule type="cellIs" dxfId="2469" priority="126" stopIfTrue="1" operator="notEqual">
      <formula>""</formula>
    </cfRule>
  </conditionalFormatting>
  <conditionalFormatting sqref="C59">
    <cfRule type="cellIs" dxfId="2468" priority="125" stopIfTrue="1" operator="notEqual">
      <formula>""</formula>
    </cfRule>
  </conditionalFormatting>
  <conditionalFormatting sqref="C48:C58">
    <cfRule type="cellIs" dxfId="2467" priority="124" stopIfTrue="1" operator="notEqual">
      <formula>""</formula>
    </cfRule>
  </conditionalFormatting>
  <conditionalFormatting sqref="C47">
    <cfRule type="cellIs" dxfId="2466" priority="123" stopIfTrue="1" operator="notEqual">
      <formula>""</formula>
    </cfRule>
  </conditionalFormatting>
  <conditionalFormatting sqref="C47">
    <cfRule type="cellIs" dxfId="2465" priority="122" stopIfTrue="1" operator="notEqual">
      <formula>""</formula>
    </cfRule>
  </conditionalFormatting>
  <conditionalFormatting sqref="C48:C57">
    <cfRule type="cellIs" dxfId="2464" priority="119" stopIfTrue="1" operator="notEqual">
      <formula>""</formula>
    </cfRule>
  </conditionalFormatting>
  <conditionalFormatting sqref="C36:C46">
    <cfRule type="cellIs" dxfId="2463" priority="121" stopIfTrue="1" operator="notEqual">
      <formula>""</formula>
    </cfRule>
  </conditionalFormatting>
  <conditionalFormatting sqref="C48:C57">
    <cfRule type="cellIs" dxfId="2462" priority="120" stopIfTrue="1" operator="notEqual">
      <formula>""</formula>
    </cfRule>
  </conditionalFormatting>
  <conditionalFormatting sqref="C60:C69">
    <cfRule type="cellIs" dxfId="2461" priority="118" stopIfTrue="1" operator="notEqual">
      <formula>""</formula>
    </cfRule>
  </conditionalFormatting>
  <conditionalFormatting sqref="C60:C69">
    <cfRule type="cellIs" dxfId="2460" priority="117" stopIfTrue="1" operator="notEqual">
      <formula>""</formula>
    </cfRule>
  </conditionalFormatting>
  <conditionalFormatting sqref="C71:C81">
    <cfRule type="cellIs" dxfId="2459" priority="116" stopIfTrue="1" operator="notEqual">
      <formula>""</formula>
    </cfRule>
  </conditionalFormatting>
  <conditionalFormatting sqref="C71:C81">
    <cfRule type="cellIs" dxfId="2458" priority="115" stopIfTrue="1" operator="notEqual">
      <formula>""</formula>
    </cfRule>
  </conditionalFormatting>
  <conditionalFormatting sqref="C60:C70">
    <cfRule type="cellIs" dxfId="2457" priority="114" stopIfTrue="1" operator="notEqual">
      <formula>""</formula>
    </cfRule>
  </conditionalFormatting>
  <conditionalFormatting sqref="C59">
    <cfRule type="cellIs" dxfId="2456" priority="113" stopIfTrue="1" operator="notEqual">
      <formula>""</formula>
    </cfRule>
  </conditionalFormatting>
  <conditionalFormatting sqref="C59">
    <cfRule type="cellIs" dxfId="2455" priority="112" stopIfTrue="1" operator="notEqual">
      <formula>""</formula>
    </cfRule>
  </conditionalFormatting>
  <conditionalFormatting sqref="C60:C69">
    <cfRule type="cellIs" dxfId="2454" priority="109" stopIfTrue="1" operator="notEqual">
      <formula>""</formula>
    </cfRule>
  </conditionalFormatting>
  <conditionalFormatting sqref="C48:C58">
    <cfRule type="cellIs" dxfId="2453" priority="111" stopIfTrue="1" operator="notEqual">
      <formula>""</formula>
    </cfRule>
  </conditionalFormatting>
  <conditionalFormatting sqref="C60:C69">
    <cfRule type="cellIs" dxfId="2452" priority="110" stopIfTrue="1" operator="notEqual">
      <formula>""</formula>
    </cfRule>
  </conditionalFormatting>
  <conditionalFormatting sqref="C59">
    <cfRule type="cellIs" dxfId="2451" priority="108" stopIfTrue="1" operator="notEqual">
      <formula>""</formula>
    </cfRule>
  </conditionalFormatting>
  <conditionalFormatting sqref="C59">
    <cfRule type="cellIs" dxfId="2450" priority="107" stopIfTrue="1" operator="notEqual">
      <formula>""</formula>
    </cfRule>
  </conditionalFormatting>
  <conditionalFormatting sqref="C48:C58">
    <cfRule type="cellIs" dxfId="2449" priority="106" stopIfTrue="1" operator="notEqual">
      <formula>""</formula>
    </cfRule>
  </conditionalFormatting>
  <conditionalFormatting sqref="C47">
    <cfRule type="cellIs" dxfId="2448" priority="105" stopIfTrue="1" operator="notEqual">
      <formula>""</formula>
    </cfRule>
  </conditionalFormatting>
  <conditionalFormatting sqref="C47">
    <cfRule type="cellIs" dxfId="2447" priority="104" stopIfTrue="1" operator="notEqual">
      <formula>""</formula>
    </cfRule>
  </conditionalFormatting>
  <conditionalFormatting sqref="C48:C57">
    <cfRule type="cellIs" dxfId="2446" priority="101" stopIfTrue="1" operator="notEqual">
      <formula>""</formula>
    </cfRule>
  </conditionalFormatting>
  <conditionalFormatting sqref="C36:C46">
    <cfRule type="cellIs" dxfId="2445" priority="103" stopIfTrue="1" operator="notEqual">
      <formula>""</formula>
    </cfRule>
  </conditionalFormatting>
  <conditionalFormatting sqref="C48:C57">
    <cfRule type="cellIs" dxfId="2444" priority="102" stopIfTrue="1" operator="notEqual">
      <formula>""</formula>
    </cfRule>
  </conditionalFormatting>
  <conditionalFormatting sqref="C60:C69">
    <cfRule type="cellIs" dxfId="2443" priority="100" stopIfTrue="1" operator="notEqual">
      <formula>""</formula>
    </cfRule>
  </conditionalFormatting>
  <conditionalFormatting sqref="C60:C69">
    <cfRule type="cellIs" dxfId="2442" priority="99" stopIfTrue="1" operator="notEqual">
      <formula>""</formula>
    </cfRule>
  </conditionalFormatting>
  <conditionalFormatting sqref="C59:C69">
    <cfRule type="cellIs" dxfId="2441" priority="98" stopIfTrue="1" operator="notEqual">
      <formula>""</formula>
    </cfRule>
  </conditionalFormatting>
  <conditionalFormatting sqref="C59:C69">
    <cfRule type="cellIs" dxfId="2440" priority="97" stopIfTrue="1" operator="notEqual">
      <formula>""</formula>
    </cfRule>
  </conditionalFormatting>
  <conditionalFormatting sqref="C48:C58">
    <cfRule type="cellIs" dxfId="2439" priority="96" stopIfTrue="1" operator="notEqual">
      <formula>""</formula>
    </cfRule>
  </conditionalFormatting>
  <conditionalFormatting sqref="C47">
    <cfRule type="cellIs" dxfId="2438" priority="95" stopIfTrue="1" operator="notEqual">
      <formula>""</formula>
    </cfRule>
  </conditionalFormatting>
  <conditionalFormatting sqref="C47">
    <cfRule type="cellIs" dxfId="2437" priority="94" stopIfTrue="1" operator="notEqual">
      <formula>""</formula>
    </cfRule>
  </conditionalFormatting>
  <conditionalFormatting sqref="C48:C57">
    <cfRule type="cellIs" dxfId="2436" priority="91" stopIfTrue="1" operator="notEqual">
      <formula>""</formula>
    </cfRule>
  </conditionalFormatting>
  <conditionalFormatting sqref="C36:C46">
    <cfRule type="cellIs" dxfId="2435" priority="93" stopIfTrue="1" operator="notEqual">
      <formula>""</formula>
    </cfRule>
  </conditionalFormatting>
  <conditionalFormatting sqref="C48:C57">
    <cfRule type="cellIs" dxfId="2434" priority="92" stopIfTrue="1" operator="notEqual">
      <formula>""</formula>
    </cfRule>
  </conditionalFormatting>
  <conditionalFormatting sqref="C47">
    <cfRule type="cellIs" dxfId="2433" priority="90" stopIfTrue="1" operator="notEqual">
      <formula>""</formula>
    </cfRule>
  </conditionalFormatting>
  <conditionalFormatting sqref="C47">
    <cfRule type="cellIs" dxfId="2432" priority="89" stopIfTrue="1" operator="notEqual">
      <formula>""</formula>
    </cfRule>
  </conditionalFormatting>
  <conditionalFormatting sqref="C36:C46">
    <cfRule type="cellIs" dxfId="2431" priority="88" stopIfTrue="1" operator="notEqual">
      <formula>""</formula>
    </cfRule>
  </conditionalFormatting>
  <conditionalFormatting sqref="C35">
    <cfRule type="cellIs" dxfId="2430" priority="87" stopIfTrue="1" operator="notEqual">
      <formula>""</formula>
    </cfRule>
  </conditionalFormatting>
  <conditionalFormatting sqref="C35">
    <cfRule type="cellIs" dxfId="2429" priority="86" stopIfTrue="1" operator="notEqual">
      <formula>""</formula>
    </cfRule>
  </conditionalFormatting>
  <conditionalFormatting sqref="C36:C45">
    <cfRule type="cellIs" dxfId="2428" priority="83" stopIfTrue="1" operator="notEqual">
      <formula>""</formula>
    </cfRule>
  </conditionalFormatting>
  <conditionalFormatting sqref="C24:C34">
    <cfRule type="cellIs" dxfId="2427" priority="85" stopIfTrue="1" operator="notEqual">
      <formula>""</formula>
    </cfRule>
  </conditionalFormatting>
  <conditionalFormatting sqref="C36:C45">
    <cfRule type="cellIs" dxfId="2426" priority="84" stopIfTrue="1" operator="notEqual">
      <formula>""</formula>
    </cfRule>
  </conditionalFormatting>
  <conditionalFormatting sqref="C48:C57">
    <cfRule type="cellIs" dxfId="2425" priority="82" stopIfTrue="1" operator="notEqual">
      <formula>""</formula>
    </cfRule>
  </conditionalFormatting>
  <conditionalFormatting sqref="C48:C57">
    <cfRule type="cellIs" dxfId="2424" priority="81" stopIfTrue="1" operator="notEqual">
      <formula>""</formula>
    </cfRule>
  </conditionalFormatting>
  <conditionalFormatting sqref="C72:C81">
    <cfRule type="cellIs" dxfId="2423" priority="77" stopIfTrue="1" operator="notEqual">
      <formula>""</formula>
    </cfRule>
  </conditionalFormatting>
  <conditionalFormatting sqref="C72:C81">
    <cfRule type="cellIs" dxfId="2422" priority="76" stopIfTrue="1" operator="notEqual">
      <formula>""</formula>
    </cfRule>
  </conditionalFormatting>
  <conditionalFormatting sqref="C71">
    <cfRule type="cellIs" dxfId="2421" priority="75" stopIfTrue="1" operator="notEqual">
      <formula>""</formula>
    </cfRule>
  </conditionalFormatting>
  <conditionalFormatting sqref="C71">
    <cfRule type="cellIs" dxfId="2420" priority="80" stopIfTrue="1" operator="notEqual">
      <formula>""</formula>
    </cfRule>
  </conditionalFormatting>
  <conditionalFormatting sqref="C71">
    <cfRule type="cellIs" dxfId="2419" priority="79" stopIfTrue="1" operator="notEqual">
      <formula>""</formula>
    </cfRule>
  </conditionalFormatting>
  <conditionalFormatting sqref="C60:C70">
    <cfRule type="cellIs" dxfId="2418" priority="78" stopIfTrue="1" operator="notEqual">
      <formula>""</formula>
    </cfRule>
  </conditionalFormatting>
  <conditionalFormatting sqref="C60:C70">
    <cfRule type="cellIs" dxfId="2417" priority="68" stopIfTrue="1" operator="notEqual">
      <formula>""</formula>
    </cfRule>
  </conditionalFormatting>
  <conditionalFormatting sqref="C59">
    <cfRule type="cellIs" dxfId="2416" priority="67" stopIfTrue="1" operator="notEqual">
      <formula>""</formula>
    </cfRule>
  </conditionalFormatting>
  <conditionalFormatting sqref="C59">
    <cfRule type="cellIs" dxfId="2415" priority="66" stopIfTrue="1" operator="notEqual">
      <formula>""</formula>
    </cfRule>
  </conditionalFormatting>
  <conditionalFormatting sqref="C48:C58">
    <cfRule type="cellIs" dxfId="2414" priority="65" stopIfTrue="1" operator="notEqual">
      <formula>""</formula>
    </cfRule>
  </conditionalFormatting>
  <conditionalFormatting sqref="C71">
    <cfRule type="cellIs" dxfId="2413" priority="74" stopIfTrue="1" operator="notEqual">
      <formula>""</formula>
    </cfRule>
  </conditionalFormatting>
  <conditionalFormatting sqref="C72:C81">
    <cfRule type="cellIs" dxfId="2412" priority="71" stopIfTrue="1" operator="notEqual">
      <formula>""</formula>
    </cfRule>
  </conditionalFormatting>
  <conditionalFormatting sqref="C60:C70">
    <cfRule type="cellIs" dxfId="2411" priority="73" stopIfTrue="1" operator="notEqual">
      <formula>""</formula>
    </cfRule>
  </conditionalFormatting>
  <conditionalFormatting sqref="C72:C81">
    <cfRule type="cellIs" dxfId="2410" priority="72" stopIfTrue="1" operator="notEqual">
      <formula>""</formula>
    </cfRule>
  </conditionalFormatting>
  <conditionalFormatting sqref="C71">
    <cfRule type="cellIs" dxfId="2409" priority="70" stopIfTrue="1" operator="notEqual">
      <formula>""</formula>
    </cfRule>
  </conditionalFormatting>
  <conditionalFormatting sqref="C71">
    <cfRule type="cellIs" dxfId="2408" priority="69" stopIfTrue="1" operator="notEqual">
      <formula>""</formula>
    </cfRule>
  </conditionalFormatting>
  <conditionalFormatting sqref="C60:C69">
    <cfRule type="cellIs" dxfId="2407" priority="63" stopIfTrue="1" operator="notEqual">
      <formula>""</formula>
    </cfRule>
  </conditionalFormatting>
  <conditionalFormatting sqref="C60:C69">
    <cfRule type="cellIs" dxfId="2406" priority="64" stopIfTrue="1" operator="notEqual">
      <formula>""</formula>
    </cfRule>
  </conditionalFormatting>
  <conditionalFormatting sqref="C72:C81">
    <cfRule type="cellIs" dxfId="2405" priority="62" stopIfTrue="1" operator="notEqual">
      <formula>""</formula>
    </cfRule>
  </conditionalFormatting>
  <conditionalFormatting sqref="C72:C81">
    <cfRule type="cellIs" dxfId="2404" priority="61" stopIfTrue="1" operator="notEqual">
      <formula>""</formula>
    </cfRule>
  </conditionalFormatting>
  <conditionalFormatting sqref="C59">
    <cfRule type="cellIs" dxfId="2403" priority="51" stopIfTrue="1" operator="notEqual">
      <formula>""</formula>
    </cfRule>
  </conditionalFormatting>
  <conditionalFormatting sqref="C48:C58">
    <cfRule type="cellIs" dxfId="2402" priority="50" stopIfTrue="1" operator="notEqual">
      <formula>""</formula>
    </cfRule>
  </conditionalFormatting>
  <conditionalFormatting sqref="C71">
    <cfRule type="cellIs" dxfId="2401" priority="60" stopIfTrue="1" operator="notEqual">
      <formula>""</formula>
    </cfRule>
  </conditionalFormatting>
  <conditionalFormatting sqref="C71">
    <cfRule type="cellIs" dxfId="2400" priority="59" stopIfTrue="1" operator="notEqual">
      <formula>""</formula>
    </cfRule>
  </conditionalFormatting>
  <conditionalFormatting sqref="C72:C81">
    <cfRule type="cellIs" dxfId="2399" priority="56" stopIfTrue="1" operator="notEqual">
      <formula>""</formula>
    </cfRule>
  </conditionalFormatting>
  <conditionalFormatting sqref="C60:C70">
    <cfRule type="cellIs" dxfId="2398" priority="58" stopIfTrue="1" operator="notEqual">
      <formula>""</formula>
    </cfRule>
  </conditionalFormatting>
  <conditionalFormatting sqref="C72:C81">
    <cfRule type="cellIs" dxfId="2397" priority="57" stopIfTrue="1" operator="notEqual">
      <formula>""</formula>
    </cfRule>
  </conditionalFormatting>
  <conditionalFormatting sqref="C71">
    <cfRule type="cellIs" dxfId="2396" priority="55" stopIfTrue="1" operator="notEqual">
      <formula>""</formula>
    </cfRule>
  </conditionalFormatting>
  <conditionalFormatting sqref="C71">
    <cfRule type="cellIs" dxfId="2395" priority="54" stopIfTrue="1" operator="notEqual">
      <formula>""</formula>
    </cfRule>
  </conditionalFormatting>
  <conditionalFormatting sqref="C60:C70">
    <cfRule type="cellIs" dxfId="2394" priority="53" stopIfTrue="1" operator="notEqual">
      <formula>""</formula>
    </cfRule>
  </conditionalFormatting>
  <conditionalFormatting sqref="C59">
    <cfRule type="cellIs" dxfId="2393" priority="52" stopIfTrue="1" operator="notEqual">
      <formula>""</formula>
    </cfRule>
  </conditionalFormatting>
  <conditionalFormatting sqref="C60:C69">
    <cfRule type="cellIs" dxfId="2392" priority="48" stopIfTrue="1" operator="notEqual">
      <formula>""</formula>
    </cfRule>
  </conditionalFormatting>
  <conditionalFormatting sqref="C60:C69">
    <cfRule type="cellIs" dxfId="2391" priority="49" stopIfTrue="1" operator="notEqual">
      <formula>""</formula>
    </cfRule>
  </conditionalFormatting>
  <conditionalFormatting sqref="C72:C81">
    <cfRule type="cellIs" dxfId="2390" priority="47" stopIfTrue="1" operator="notEqual">
      <formula>""</formula>
    </cfRule>
  </conditionalFormatting>
  <conditionalFormatting sqref="C72:C81">
    <cfRule type="cellIs" dxfId="2389" priority="46" stopIfTrue="1" operator="notEqual">
      <formula>""</formula>
    </cfRule>
  </conditionalFormatting>
  <conditionalFormatting sqref="C71:C81">
    <cfRule type="cellIs" dxfId="2388" priority="45" stopIfTrue="1" operator="notEqual">
      <formula>""</formula>
    </cfRule>
  </conditionalFormatting>
  <conditionalFormatting sqref="C71:C81">
    <cfRule type="cellIs" dxfId="2387" priority="44" stopIfTrue="1" operator="notEqual">
      <formula>""</formula>
    </cfRule>
  </conditionalFormatting>
  <conditionalFormatting sqref="C60:C70">
    <cfRule type="cellIs" dxfId="2386" priority="43" stopIfTrue="1" operator="notEqual">
      <formula>""</formula>
    </cfRule>
  </conditionalFormatting>
  <conditionalFormatting sqref="C59">
    <cfRule type="cellIs" dxfId="2385" priority="42" stopIfTrue="1" operator="notEqual">
      <formula>""</formula>
    </cfRule>
  </conditionalFormatting>
  <conditionalFormatting sqref="C59">
    <cfRule type="cellIs" dxfId="2384" priority="41" stopIfTrue="1" operator="notEqual">
      <formula>""</formula>
    </cfRule>
  </conditionalFormatting>
  <conditionalFormatting sqref="C60:C69">
    <cfRule type="cellIs" dxfId="2383" priority="38" stopIfTrue="1" operator="notEqual">
      <formula>""</formula>
    </cfRule>
  </conditionalFormatting>
  <conditionalFormatting sqref="C48:C58">
    <cfRule type="cellIs" dxfId="2382" priority="40" stopIfTrue="1" operator="notEqual">
      <formula>""</formula>
    </cfRule>
  </conditionalFormatting>
  <conditionalFormatting sqref="C60:C69">
    <cfRule type="cellIs" dxfId="2381" priority="39" stopIfTrue="1" operator="notEqual">
      <formula>""</formula>
    </cfRule>
  </conditionalFormatting>
  <conditionalFormatting sqref="C59">
    <cfRule type="cellIs" dxfId="2380" priority="37" stopIfTrue="1" operator="notEqual">
      <formula>""</formula>
    </cfRule>
  </conditionalFormatting>
  <conditionalFormatting sqref="C59">
    <cfRule type="cellIs" dxfId="2379" priority="36" stopIfTrue="1" operator="notEqual">
      <formula>""</formula>
    </cfRule>
  </conditionalFormatting>
  <conditionalFormatting sqref="C48:C58">
    <cfRule type="cellIs" dxfId="2378" priority="35" stopIfTrue="1" operator="notEqual">
      <formula>""</formula>
    </cfRule>
  </conditionalFormatting>
  <conditionalFormatting sqref="C47">
    <cfRule type="cellIs" dxfId="2377" priority="34" stopIfTrue="1" operator="notEqual">
      <formula>""</formula>
    </cfRule>
  </conditionalFormatting>
  <conditionalFormatting sqref="C47">
    <cfRule type="cellIs" dxfId="2376" priority="33" stopIfTrue="1" operator="notEqual">
      <formula>""</formula>
    </cfRule>
  </conditionalFormatting>
  <conditionalFormatting sqref="C48:C57">
    <cfRule type="cellIs" dxfId="2375" priority="30" stopIfTrue="1" operator="notEqual">
      <formula>""</formula>
    </cfRule>
  </conditionalFormatting>
  <conditionalFormatting sqref="C36:C46">
    <cfRule type="cellIs" dxfId="2374" priority="32" stopIfTrue="1" operator="notEqual">
      <formula>""</formula>
    </cfRule>
  </conditionalFormatting>
  <conditionalFormatting sqref="C48:C57">
    <cfRule type="cellIs" dxfId="2373" priority="31" stopIfTrue="1" operator="notEqual">
      <formula>""</formula>
    </cfRule>
  </conditionalFormatting>
  <conditionalFormatting sqref="C60:C69">
    <cfRule type="cellIs" dxfId="2372" priority="29" stopIfTrue="1" operator="notEqual">
      <formula>""</formula>
    </cfRule>
  </conditionalFormatting>
  <conditionalFormatting sqref="C60:C69">
    <cfRule type="cellIs" dxfId="2371" priority="28" stopIfTrue="1" operator="notEqual">
      <formula>""</formula>
    </cfRule>
  </conditionalFormatting>
  <conditionalFormatting sqref="C84:C93">
    <cfRule type="cellIs" dxfId="2370" priority="21" stopIfTrue="1" operator="notEqual">
      <formula>""</formula>
    </cfRule>
  </conditionalFormatting>
  <conditionalFormatting sqref="C84:C93">
    <cfRule type="cellIs" dxfId="2369" priority="20" stopIfTrue="1" operator="notEqual">
      <formula>""</formula>
    </cfRule>
  </conditionalFormatting>
  <conditionalFormatting sqref="C83">
    <cfRule type="cellIs" dxfId="2368" priority="19" stopIfTrue="1" operator="notEqual">
      <formula>""</formula>
    </cfRule>
  </conditionalFormatting>
  <conditionalFormatting sqref="C83">
    <cfRule type="cellIs" dxfId="2367" priority="18" stopIfTrue="1" operator="notEqual">
      <formula>""</formula>
    </cfRule>
  </conditionalFormatting>
  <conditionalFormatting sqref="C84:C93">
    <cfRule type="cellIs" dxfId="2366" priority="17" stopIfTrue="1" operator="notEqual">
      <formula>""</formula>
    </cfRule>
  </conditionalFormatting>
  <conditionalFormatting sqref="C83">
    <cfRule type="cellIs" dxfId="2365" priority="27" stopIfTrue="1" operator="notEqual">
      <formula>""</formula>
    </cfRule>
  </conditionalFormatting>
  <conditionalFormatting sqref="C83:C93">
    <cfRule type="cellIs" dxfId="2364" priority="26" stopIfTrue="1" operator="notEqual">
      <formula>""</formula>
    </cfRule>
  </conditionalFormatting>
  <conditionalFormatting sqref="C83:C93">
    <cfRule type="cellIs" dxfId="2363" priority="25" stopIfTrue="1" operator="notEqual">
      <formula>""</formula>
    </cfRule>
  </conditionalFormatting>
  <conditionalFormatting sqref="C84:C93">
    <cfRule type="cellIs" dxfId="2362" priority="24" stopIfTrue="1" operator="notEqual">
      <formula>""</formula>
    </cfRule>
  </conditionalFormatting>
  <conditionalFormatting sqref="C83">
    <cfRule type="cellIs" dxfId="2361" priority="23" stopIfTrue="1" operator="notEqual">
      <formula>""</formula>
    </cfRule>
  </conditionalFormatting>
  <conditionalFormatting sqref="C83">
    <cfRule type="cellIs" dxfId="2360" priority="22" stopIfTrue="1" operator="notEqual">
      <formula>""</formula>
    </cfRule>
  </conditionalFormatting>
  <conditionalFormatting sqref="C84:C93">
    <cfRule type="cellIs" dxfId="2359" priority="16" stopIfTrue="1" operator="notEqual">
      <formula>""</formula>
    </cfRule>
  </conditionalFormatting>
  <conditionalFormatting sqref="C83:C93">
    <cfRule type="cellIs" dxfId="2358" priority="15" stopIfTrue="1" operator="notEqual">
      <formula>""</formula>
    </cfRule>
  </conditionalFormatting>
  <conditionalFormatting sqref="C83:C93">
    <cfRule type="cellIs" dxfId="2357" priority="14" stopIfTrue="1" operator="notEqual">
      <formula>""</formula>
    </cfRule>
  </conditionalFormatting>
  <conditionalFormatting sqref="C83:C93">
    <cfRule type="cellIs" dxfId="2356" priority="13" stopIfTrue="1" operator="notEqual">
      <formula>""</formula>
    </cfRule>
  </conditionalFormatting>
  <conditionalFormatting sqref="C83:C93">
    <cfRule type="cellIs" dxfId="2355" priority="12" stopIfTrue="1" operator="notEqual">
      <formula>""</formula>
    </cfRule>
  </conditionalFormatting>
  <conditionalFormatting sqref="C84:C93">
    <cfRule type="cellIs" dxfId="2354" priority="11" stopIfTrue="1" operator="notEqual">
      <formula>""</formula>
    </cfRule>
  </conditionalFormatting>
  <conditionalFormatting sqref="C84:C93">
    <cfRule type="cellIs" dxfId="2353" priority="10" stopIfTrue="1" operator="notEqual">
      <formula>""</formula>
    </cfRule>
  </conditionalFormatting>
  <conditionalFormatting sqref="C84:C93">
    <cfRule type="cellIs" dxfId="2352" priority="9" stopIfTrue="1" operator="notEqual">
      <formula>""</formula>
    </cfRule>
  </conditionalFormatting>
  <conditionalFormatting sqref="C84:C93">
    <cfRule type="cellIs" dxfId="2351" priority="8" stopIfTrue="1" operator="notEqual">
      <formula>""</formula>
    </cfRule>
  </conditionalFormatting>
  <conditionalFormatting sqref="C84:C93">
    <cfRule type="cellIs" dxfId="2350" priority="7" stopIfTrue="1" operator="notEqual">
      <formula>""</formula>
    </cfRule>
  </conditionalFormatting>
  <conditionalFormatting sqref="C106">
    <cfRule type="cellIs" dxfId="2349" priority="6" stopIfTrue="1" operator="notEqual">
      <formula>""</formula>
    </cfRule>
  </conditionalFormatting>
  <conditionalFormatting sqref="C106">
    <cfRule type="cellIs" dxfId="2348" priority="5" stopIfTrue="1" operator="notEqual">
      <formula>""</formula>
    </cfRule>
  </conditionalFormatting>
  <conditionalFormatting sqref="C95:C96">
    <cfRule type="cellIs" dxfId="2347" priority="4" stopIfTrue="1" operator="notEqual">
      <formula>""</formula>
    </cfRule>
  </conditionalFormatting>
  <conditionalFormatting sqref="C95:C96">
    <cfRule type="cellIs" dxfId="2346" priority="3" stopIfTrue="1" operator="notEqual">
      <formula>""</formula>
    </cfRule>
  </conditionalFormatting>
  <conditionalFormatting sqref="B134:B145">
    <cfRule type="cellIs" dxfId="2345" priority="2" stopIfTrue="1" operator="notEqual">
      <formula>""</formula>
    </cfRule>
  </conditionalFormatting>
  <conditionalFormatting sqref="B134:B145">
    <cfRule type="cellIs" dxfId="2344" priority="1" stopIfTrue="1" operator="notEqual">
      <formula>""</formula>
    </cfRule>
  </conditionalFormatting>
  <pageMargins left="0.23622047244094491" right="0.11811023622047245" top="0.31496062992125984" bottom="0.31496062992125984" header="0.15748031496062992" footer="0.31496062992125984"/>
  <pageSetup paperSize="9" scale="9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K153"/>
  <sheetViews>
    <sheetView tabSelected="1" view="pageBreakPreview" zoomScale="110" zoomScaleNormal="110" zoomScaleSheetLayoutView="110" workbookViewId="0">
      <pane ySplit="10" topLeftCell="A87" activePane="bottomLeft" state="frozen"/>
      <selection pane="bottomLeft" activeCell="A141" sqref="A141"/>
    </sheetView>
  </sheetViews>
  <sheetFormatPr defaultRowHeight="12.75"/>
  <cols>
    <col min="1" max="1" width="2.7109375" customWidth="1"/>
    <col min="2" max="2" width="5" style="1" customWidth="1"/>
    <col min="3" max="3" width="5.85546875" style="1" customWidth="1"/>
    <col min="4" max="4" width="5.28515625" style="1" customWidth="1"/>
    <col min="5" max="5" width="5.140625" style="1" customWidth="1"/>
    <col min="6" max="6" width="3.28515625" style="1" customWidth="1"/>
    <col min="7" max="7" width="3" style="1" customWidth="1"/>
    <col min="8" max="8" width="5.85546875" style="1" customWidth="1"/>
    <col min="9" max="9" width="7.5703125" style="1" customWidth="1"/>
    <col min="10" max="27" width="6.7109375" style="1" customWidth="1"/>
    <col min="30" max="30" width="10" bestFit="1" customWidth="1"/>
    <col min="33" max="33" width="10.85546875" customWidth="1"/>
    <col min="34" max="34" width="9.85546875" customWidth="1"/>
    <col min="37" max="37" width="10" bestFit="1" customWidth="1"/>
  </cols>
  <sheetData>
    <row r="3" spans="1:35" ht="9.75" customHeight="1">
      <c r="I3" s="3" t="s">
        <v>2</v>
      </c>
      <c r="J3" s="2"/>
      <c r="K3" s="2"/>
      <c r="L3" s="2"/>
      <c r="M3" s="2"/>
      <c r="N3" s="2"/>
    </row>
    <row r="4" spans="1:35" ht="9.75" customHeight="1">
      <c r="I4" s="3" t="s">
        <v>174</v>
      </c>
      <c r="J4" s="2"/>
      <c r="K4" s="2"/>
      <c r="L4" s="2"/>
      <c r="M4" s="2"/>
      <c r="N4" s="2"/>
    </row>
    <row r="5" spans="1:35">
      <c r="I5" s="4" t="s">
        <v>1</v>
      </c>
    </row>
    <row r="6" spans="1:35" ht="2.25" customHeight="1"/>
    <row r="7" spans="1:35" ht="12.75" customHeight="1">
      <c r="B7" s="114" t="s">
        <v>168</v>
      </c>
      <c r="C7" s="114"/>
      <c r="D7" s="114"/>
      <c r="E7" s="114"/>
      <c r="F7" s="114"/>
      <c r="G7" s="114"/>
      <c r="H7" s="45"/>
      <c r="I7" s="45"/>
      <c r="J7" s="45"/>
      <c r="K7" s="45"/>
      <c r="M7" s="272"/>
      <c r="N7" s="110"/>
      <c r="O7" s="110"/>
      <c r="T7" s="115" t="s">
        <v>156</v>
      </c>
      <c r="U7" s="21"/>
      <c r="V7" s="21"/>
      <c r="W7" s="391">
        <f>'base(indices)'!H1</f>
        <v>44348</v>
      </c>
      <c r="X7" s="391"/>
    </row>
    <row r="8" spans="1:35" ht="13.5" thickBot="1">
      <c r="B8" s="6" t="str">
        <f>'BENEFÍCIOS-SEM JRS E SEM CORREÇ'!B8</f>
        <v>Obs: D.I.P. (Data Início Pgto-Adm) em:</v>
      </c>
      <c r="C8" s="6"/>
      <c r="F8" s="5"/>
      <c r="G8" s="5"/>
      <c r="I8" s="435">
        <f>'BENEFÍCIOS-SEM JRS E SEM CORREÇ'!I8:I8</f>
        <v>44348</v>
      </c>
      <c r="J8" s="435"/>
      <c r="K8" s="273"/>
      <c r="L8" s="109"/>
      <c r="M8" s="110"/>
      <c r="N8" s="111"/>
      <c r="O8" s="110"/>
    </row>
    <row r="9" spans="1:35" ht="12.75" customHeight="1" thickBot="1">
      <c r="A9" s="424" t="s">
        <v>42</v>
      </c>
      <c r="B9" s="454" t="s">
        <v>4</v>
      </c>
      <c r="C9" s="456" t="s">
        <v>36</v>
      </c>
      <c r="D9" s="458" t="s">
        <v>37</v>
      </c>
      <c r="E9" s="458" t="s">
        <v>43</v>
      </c>
      <c r="F9" s="415" t="s">
        <v>164</v>
      </c>
      <c r="G9" s="415" t="s">
        <v>165</v>
      </c>
      <c r="H9" s="407" t="s">
        <v>157</v>
      </c>
      <c r="I9" s="450" t="s">
        <v>160</v>
      </c>
      <c r="J9" s="441" t="s">
        <v>161</v>
      </c>
      <c r="K9" s="452"/>
      <c r="L9" s="453"/>
      <c r="M9" s="447">
        <v>0.95</v>
      </c>
      <c r="N9" s="448"/>
      <c r="O9" s="449"/>
      <c r="P9" s="443">
        <v>0.9</v>
      </c>
      <c r="Q9" s="444"/>
      <c r="R9" s="445"/>
      <c r="S9" s="447">
        <v>0.8</v>
      </c>
      <c r="T9" s="448"/>
      <c r="U9" s="449"/>
      <c r="V9" s="443">
        <v>0.7</v>
      </c>
      <c r="W9" s="444"/>
      <c r="X9" s="445"/>
      <c r="Y9" s="443">
        <v>0.6</v>
      </c>
      <c r="Z9" s="444"/>
      <c r="AA9" s="445"/>
    </row>
    <row r="10" spans="1:35" ht="28.5" customHeight="1" thickBot="1">
      <c r="A10" s="425"/>
      <c r="B10" s="455"/>
      <c r="C10" s="457"/>
      <c r="D10" s="459"/>
      <c r="E10" s="459"/>
      <c r="F10" s="416"/>
      <c r="G10" s="416"/>
      <c r="H10" s="408"/>
      <c r="I10" s="451"/>
      <c r="J10" s="167" t="s">
        <v>38</v>
      </c>
      <c r="K10" s="206" t="s">
        <v>82</v>
      </c>
      <c r="L10" s="207" t="s">
        <v>0</v>
      </c>
      <c r="M10" s="208" t="s">
        <v>38</v>
      </c>
      <c r="N10" s="206" t="s">
        <v>82</v>
      </c>
      <c r="O10" s="208" t="s">
        <v>133</v>
      </c>
      <c r="P10" s="199" t="s">
        <v>38</v>
      </c>
      <c r="Q10" s="206" t="s">
        <v>82</v>
      </c>
      <c r="R10" s="209" t="s">
        <v>39</v>
      </c>
      <c r="S10" s="208" t="s">
        <v>38</v>
      </c>
      <c r="T10" s="206" t="s">
        <v>82</v>
      </c>
      <c r="U10" s="208" t="s">
        <v>46</v>
      </c>
      <c r="V10" s="208" t="s">
        <v>38</v>
      </c>
      <c r="W10" s="206" t="s">
        <v>82</v>
      </c>
      <c r="X10" s="208" t="s">
        <v>47</v>
      </c>
      <c r="Y10" s="208" t="s">
        <v>38</v>
      </c>
      <c r="Z10" s="206" t="s">
        <v>82</v>
      </c>
      <c r="AA10" s="208" t="s">
        <v>48</v>
      </c>
    </row>
    <row r="11" spans="1:35" ht="13.5" customHeight="1">
      <c r="A11" s="162">
        <v>120</v>
      </c>
      <c r="B11" s="160">
        <v>40544</v>
      </c>
      <c r="C11" s="47">
        <f>'BENEFÍCIOS-SEM JRS E SEM CORREÇ'!C11</f>
        <v>540</v>
      </c>
      <c r="D11" s="306">
        <f>'base(indices)'!G16</f>
        <v>1.4015567600000001</v>
      </c>
      <c r="E11" s="163">
        <f t="shared" ref="E11:E74" si="0">C11*D11</f>
        <v>756.84065040000007</v>
      </c>
      <c r="F11" s="320">
        <v>0</v>
      </c>
      <c r="G11" s="87">
        <f t="shared" ref="G11:G74" si="1">E11*F11</f>
        <v>0</v>
      </c>
      <c r="H11" s="89">
        <f t="shared" ref="H11:H74" si="2">E11+G11</f>
        <v>756.84065040000007</v>
      </c>
      <c r="I11" s="298">
        <f>H131</f>
        <v>130907.37456949998</v>
      </c>
      <c r="J11" s="123">
        <f>IF((I11-H$21+(H$21/12*12))+K11&gt;I149,I149-K11,(I11-H$21+(H$21/12*12)))</f>
        <v>60398.712649000001</v>
      </c>
      <c r="K11" s="123">
        <f t="shared" ref="K11:K42" si="3">I$148</f>
        <v>5601.287350999999</v>
      </c>
      <c r="L11" s="123">
        <f t="shared" ref="L11:L20" si="4">J11+K11</f>
        <v>66000</v>
      </c>
      <c r="M11" s="123">
        <f t="shared" ref="M11:M20" si="5">J11*M$9</f>
        <v>57378.777016549997</v>
      </c>
      <c r="N11" s="123">
        <f t="shared" ref="N11:N20" si="6">K11*M$9</f>
        <v>5321.2229834499985</v>
      </c>
      <c r="O11" s="123">
        <f t="shared" ref="O11:O20" si="7">M11+N11</f>
        <v>62699.999999999993</v>
      </c>
      <c r="P11" s="100">
        <f t="shared" ref="P11:P29" si="8">J11*$P$9</f>
        <v>54358.8413841</v>
      </c>
      <c r="Q11" s="123">
        <f t="shared" ref="Q11:Q74" si="9">K11*P$9</f>
        <v>5041.1586158999989</v>
      </c>
      <c r="R11" s="123">
        <f>P11+Q11</f>
        <v>59400</v>
      </c>
      <c r="S11" s="123">
        <f t="shared" ref="S11:S74" si="10">J11*S$9</f>
        <v>48318.970119200007</v>
      </c>
      <c r="T11" s="123">
        <f t="shared" ref="T11:T74" si="11">K11*S$9</f>
        <v>4481.0298807999998</v>
      </c>
      <c r="U11" s="123">
        <f t="shared" ref="U11:U74" si="12">S11+T11</f>
        <v>52800.000000000007</v>
      </c>
      <c r="V11" s="123">
        <f t="shared" ref="V11:V74" si="13">J11*V$9</f>
        <v>42279.098854299998</v>
      </c>
      <c r="W11" s="123">
        <f t="shared" ref="W11:W74" si="14">K11*V$9</f>
        <v>3920.9011456999992</v>
      </c>
      <c r="X11" s="123">
        <f t="shared" ref="X11:X74" si="15">V11+W11</f>
        <v>46200</v>
      </c>
      <c r="Y11" s="123">
        <f t="shared" ref="Y11:Y74" si="16">J11*Y$9</f>
        <v>36239.227589399998</v>
      </c>
      <c r="Z11" s="123">
        <f t="shared" ref="Z11:Z74" si="17">K11*Y$9</f>
        <v>3360.7724105999991</v>
      </c>
      <c r="AA11" s="55">
        <f t="shared" ref="AA11:AA74" si="18">Y11+Z11</f>
        <v>39600</v>
      </c>
      <c r="AB11" s="18"/>
      <c r="AC11" s="18"/>
      <c r="AD11" s="18"/>
      <c r="AE11" s="18"/>
      <c r="AF11" s="18"/>
      <c r="AG11" s="19"/>
      <c r="AH11" s="18"/>
      <c r="AI11" s="18"/>
    </row>
    <row r="12" spans="1:35" s="30" customFormat="1" ht="13.5" customHeight="1">
      <c r="A12" s="285">
        <v>119</v>
      </c>
      <c r="B12" s="56">
        <v>40575</v>
      </c>
      <c r="C12" s="68">
        <f>'BENEFÍCIOS-SEM JRS E SEM CORREÇ'!C12</f>
        <v>540</v>
      </c>
      <c r="D12" s="316">
        <f>'base(indices)'!G17</f>
        <v>1.40055536</v>
      </c>
      <c r="E12" s="58">
        <f t="shared" si="0"/>
        <v>756.29989439999997</v>
      </c>
      <c r="F12" s="321">
        <v>0</v>
      </c>
      <c r="G12" s="60">
        <f t="shared" si="1"/>
        <v>0</v>
      </c>
      <c r="H12" s="61">
        <f t="shared" si="2"/>
        <v>756.29989439999997</v>
      </c>
      <c r="I12" s="299">
        <f>I11-H11</f>
        <v>130150.53391909998</v>
      </c>
      <c r="J12" s="102">
        <f>IF((I12-H$21+(H$21/12*11))+K12&gt;I149,I149-K12,(I12-H$21+(H$21/12*11)))</f>
        <v>60398.712649000001</v>
      </c>
      <c r="K12" s="102">
        <f t="shared" si="3"/>
        <v>5601.287350999999</v>
      </c>
      <c r="L12" s="102">
        <f t="shared" si="4"/>
        <v>66000</v>
      </c>
      <c r="M12" s="102">
        <f t="shared" si="5"/>
        <v>57378.777016549997</v>
      </c>
      <c r="N12" s="102">
        <f t="shared" si="6"/>
        <v>5321.2229834499985</v>
      </c>
      <c r="O12" s="102">
        <f t="shared" si="7"/>
        <v>62699.999999999993</v>
      </c>
      <c r="P12" s="102">
        <f t="shared" si="8"/>
        <v>54358.8413841</v>
      </c>
      <c r="Q12" s="102">
        <f t="shared" si="9"/>
        <v>5041.1586158999989</v>
      </c>
      <c r="R12" s="102">
        <f t="shared" ref="R12:R36" si="19">P12+Q12</f>
        <v>59400</v>
      </c>
      <c r="S12" s="102">
        <f t="shared" si="10"/>
        <v>48318.970119200007</v>
      </c>
      <c r="T12" s="102">
        <f t="shared" si="11"/>
        <v>4481.0298807999998</v>
      </c>
      <c r="U12" s="102">
        <f t="shared" si="12"/>
        <v>52800.000000000007</v>
      </c>
      <c r="V12" s="102">
        <f t="shared" si="13"/>
        <v>42279.098854299998</v>
      </c>
      <c r="W12" s="102">
        <f t="shared" si="14"/>
        <v>3920.9011456999992</v>
      </c>
      <c r="X12" s="102">
        <f t="shared" si="15"/>
        <v>46200</v>
      </c>
      <c r="Y12" s="102">
        <f t="shared" si="16"/>
        <v>36239.227589399998</v>
      </c>
      <c r="Z12" s="102">
        <f t="shared" si="17"/>
        <v>3360.7724105999991</v>
      </c>
      <c r="AA12" s="66">
        <f t="shared" si="18"/>
        <v>39600</v>
      </c>
      <c r="AB12" s="36"/>
      <c r="AC12" s="36"/>
      <c r="AD12" s="36"/>
      <c r="AE12" s="36"/>
      <c r="AF12" s="36"/>
      <c r="AG12" s="37"/>
      <c r="AH12" s="36"/>
      <c r="AI12" s="36"/>
    </row>
    <row r="13" spans="1:35" ht="13.5" customHeight="1">
      <c r="A13" s="285">
        <v>118</v>
      </c>
      <c r="B13" s="56">
        <v>40603</v>
      </c>
      <c r="C13" s="68">
        <f>'BENEFÍCIOS-SEM JRS E SEM CORREÇ'!C13</f>
        <v>545</v>
      </c>
      <c r="D13" s="316">
        <f>'base(indices)'!G18</f>
        <v>1.3998218600000001</v>
      </c>
      <c r="E13" s="69">
        <f t="shared" si="0"/>
        <v>762.9029137</v>
      </c>
      <c r="F13" s="321">
        <v>0</v>
      </c>
      <c r="G13" s="70">
        <f t="shared" si="1"/>
        <v>0</v>
      </c>
      <c r="H13" s="71">
        <f t="shared" si="2"/>
        <v>762.9029137</v>
      </c>
      <c r="I13" s="300">
        <f t="shared" ref="I13:I76" si="20">I12-H12</f>
        <v>129394.23402469998</v>
      </c>
      <c r="J13" s="122">
        <f>IF((I13-H$21+(H$21/12*10))+K13&gt;I149,I149-K13,(I13-H$21+(H$21/12*10)))</f>
        <v>60398.712649000001</v>
      </c>
      <c r="K13" s="122">
        <f t="shared" si="3"/>
        <v>5601.287350999999</v>
      </c>
      <c r="L13" s="122">
        <f t="shared" si="4"/>
        <v>66000</v>
      </c>
      <c r="M13" s="122">
        <f t="shared" si="5"/>
        <v>57378.777016549997</v>
      </c>
      <c r="N13" s="122">
        <f t="shared" si="6"/>
        <v>5321.2229834499985</v>
      </c>
      <c r="O13" s="122">
        <f t="shared" si="7"/>
        <v>62699.999999999993</v>
      </c>
      <c r="P13" s="104">
        <f t="shared" si="8"/>
        <v>54358.8413841</v>
      </c>
      <c r="Q13" s="122">
        <f t="shared" si="9"/>
        <v>5041.1586158999989</v>
      </c>
      <c r="R13" s="122">
        <f t="shared" si="19"/>
        <v>59400</v>
      </c>
      <c r="S13" s="122">
        <f t="shared" si="10"/>
        <v>48318.970119200007</v>
      </c>
      <c r="T13" s="122">
        <f t="shared" si="11"/>
        <v>4481.0298807999998</v>
      </c>
      <c r="U13" s="122">
        <f t="shared" si="12"/>
        <v>52800.000000000007</v>
      </c>
      <c r="V13" s="122">
        <f t="shared" si="13"/>
        <v>42279.098854299998</v>
      </c>
      <c r="W13" s="122">
        <f t="shared" si="14"/>
        <v>3920.9011456999992</v>
      </c>
      <c r="X13" s="122">
        <f t="shared" si="15"/>
        <v>46200</v>
      </c>
      <c r="Y13" s="122">
        <f t="shared" si="16"/>
        <v>36239.227589399998</v>
      </c>
      <c r="Z13" s="122">
        <f t="shared" si="17"/>
        <v>3360.7724105999991</v>
      </c>
      <c r="AA13" s="52">
        <f t="shared" si="18"/>
        <v>39600</v>
      </c>
      <c r="AB13" s="18"/>
      <c r="AC13" s="18"/>
      <c r="AD13" s="18"/>
      <c r="AE13" s="18"/>
      <c r="AF13" s="18"/>
      <c r="AG13" s="19"/>
      <c r="AH13" s="18"/>
      <c r="AI13" s="18"/>
    </row>
    <row r="14" spans="1:35" s="30" customFormat="1" ht="13.5" customHeight="1">
      <c r="A14" s="285">
        <v>117</v>
      </c>
      <c r="B14" s="56">
        <v>40634</v>
      </c>
      <c r="C14" s="68">
        <f>'BENEFÍCIOS-SEM JRS E SEM CORREÇ'!C14</f>
        <v>545</v>
      </c>
      <c r="D14" s="316">
        <f>'base(indices)'!G19</f>
        <v>1.3981273299999999</v>
      </c>
      <c r="E14" s="58">
        <f t="shared" si="0"/>
        <v>761.97939484999995</v>
      </c>
      <c r="F14" s="321">
        <v>0</v>
      </c>
      <c r="G14" s="60">
        <f t="shared" si="1"/>
        <v>0</v>
      </c>
      <c r="H14" s="61">
        <f t="shared" si="2"/>
        <v>761.97939484999995</v>
      </c>
      <c r="I14" s="299">
        <f t="shared" si="20"/>
        <v>128631.33111099998</v>
      </c>
      <c r="J14" s="102">
        <f>IF((I14-H$21+(H$21/12*9))+K14&gt;I149,I149-K14,(I14-H$21+(H$21/12*9)))</f>
        <v>60398.712649000001</v>
      </c>
      <c r="K14" s="102">
        <f t="shared" si="3"/>
        <v>5601.287350999999</v>
      </c>
      <c r="L14" s="102">
        <f t="shared" si="4"/>
        <v>66000</v>
      </c>
      <c r="M14" s="102">
        <f t="shared" si="5"/>
        <v>57378.777016549997</v>
      </c>
      <c r="N14" s="102">
        <f t="shared" si="6"/>
        <v>5321.2229834499985</v>
      </c>
      <c r="O14" s="102">
        <f t="shared" si="7"/>
        <v>62699.999999999993</v>
      </c>
      <c r="P14" s="102">
        <f t="shared" si="8"/>
        <v>54358.8413841</v>
      </c>
      <c r="Q14" s="102">
        <f t="shared" si="9"/>
        <v>5041.1586158999989</v>
      </c>
      <c r="R14" s="102">
        <f t="shared" si="19"/>
        <v>59400</v>
      </c>
      <c r="S14" s="102">
        <f t="shared" si="10"/>
        <v>48318.970119200007</v>
      </c>
      <c r="T14" s="102">
        <f t="shared" si="11"/>
        <v>4481.0298807999998</v>
      </c>
      <c r="U14" s="102">
        <f t="shared" si="12"/>
        <v>52800.000000000007</v>
      </c>
      <c r="V14" s="102">
        <f t="shared" si="13"/>
        <v>42279.098854299998</v>
      </c>
      <c r="W14" s="102">
        <f t="shared" si="14"/>
        <v>3920.9011456999992</v>
      </c>
      <c r="X14" s="102">
        <f t="shared" si="15"/>
        <v>46200</v>
      </c>
      <c r="Y14" s="102">
        <f t="shared" si="16"/>
        <v>36239.227589399998</v>
      </c>
      <c r="Z14" s="102">
        <f t="shared" si="17"/>
        <v>3360.7724105999991</v>
      </c>
      <c r="AA14" s="66">
        <f t="shared" si="18"/>
        <v>39600</v>
      </c>
      <c r="AB14" s="36"/>
      <c r="AC14" s="36"/>
      <c r="AD14" s="36"/>
      <c r="AE14" s="36"/>
      <c r="AF14" s="36"/>
      <c r="AG14" s="37"/>
      <c r="AH14" s="36"/>
      <c r="AI14" s="36"/>
    </row>
    <row r="15" spans="1:35" ht="13.5" customHeight="1">
      <c r="A15" s="285">
        <v>116</v>
      </c>
      <c r="B15" s="56">
        <v>40664</v>
      </c>
      <c r="C15" s="68">
        <f>'BENEFÍCIOS-SEM JRS E SEM CORREÇ'!C15</f>
        <v>545</v>
      </c>
      <c r="D15" s="316">
        <f>'base(indices)'!G20</f>
        <v>1.39761161</v>
      </c>
      <c r="E15" s="69">
        <f t="shared" si="0"/>
        <v>761.69832744999997</v>
      </c>
      <c r="F15" s="321">
        <v>0</v>
      </c>
      <c r="G15" s="70">
        <f t="shared" si="1"/>
        <v>0</v>
      </c>
      <c r="H15" s="71">
        <f t="shared" si="2"/>
        <v>761.69832744999997</v>
      </c>
      <c r="I15" s="300">
        <f t="shared" si="20"/>
        <v>127869.35171614998</v>
      </c>
      <c r="J15" s="122">
        <f>IF((I15-H$21+(H$21/12*8))+K15&gt;I149,I149-K15,(I15-H$21+(H$21/12*8)))</f>
        <v>60398.712649000001</v>
      </c>
      <c r="K15" s="122">
        <f t="shared" si="3"/>
        <v>5601.287350999999</v>
      </c>
      <c r="L15" s="122">
        <f t="shared" si="4"/>
        <v>66000</v>
      </c>
      <c r="M15" s="122">
        <f t="shared" si="5"/>
        <v>57378.777016549997</v>
      </c>
      <c r="N15" s="122">
        <f t="shared" si="6"/>
        <v>5321.2229834499985</v>
      </c>
      <c r="O15" s="122">
        <f t="shared" si="7"/>
        <v>62699.999999999993</v>
      </c>
      <c r="P15" s="104">
        <f t="shared" si="8"/>
        <v>54358.8413841</v>
      </c>
      <c r="Q15" s="122">
        <f t="shared" si="9"/>
        <v>5041.1586158999989</v>
      </c>
      <c r="R15" s="122">
        <f t="shared" si="19"/>
        <v>59400</v>
      </c>
      <c r="S15" s="122">
        <f t="shared" si="10"/>
        <v>48318.970119200007</v>
      </c>
      <c r="T15" s="122">
        <f t="shared" si="11"/>
        <v>4481.0298807999998</v>
      </c>
      <c r="U15" s="122">
        <f t="shared" si="12"/>
        <v>52800.000000000007</v>
      </c>
      <c r="V15" s="122">
        <f t="shared" si="13"/>
        <v>42279.098854299998</v>
      </c>
      <c r="W15" s="122">
        <f t="shared" si="14"/>
        <v>3920.9011456999992</v>
      </c>
      <c r="X15" s="122">
        <f t="shared" si="15"/>
        <v>46200</v>
      </c>
      <c r="Y15" s="122">
        <f t="shared" si="16"/>
        <v>36239.227589399998</v>
      </c>
      <c r="Z15" s="122">
        <f t="shared" si="17"/>
        <v>3360.7724105999991</v>
      </c>
      <c r="AA15" s="52">
        <f t="shared" si="18"/>
        <v>39600</v>
      </c>
      <c r="AB15" s="18"/>
      <c r="AC15" s="18"/>
      <c r="AD15" s="18"/>
      <c r="AE15" s="18"/>
      <c r="AF15" s="18"/>
      <c r="AG15" s="19"/>
      <c r="AH15" s="18"/>
      <c r="AI15" s="18"/>
    </row>
    <row r="16" spans="1:35" s="30" customFormat="1" ht="13.5" customHeight="1">
      <c r="A16" s="285">
        <v>115</v>
      </c>
      <c r="B16" s="56">
        <v>40695</v>
      </c>
      <c r="C16" s="68">
        <f>'BENEFÍCIOS-SEM JRS E SEM CORREÇ'!C16</f>
        <v>545</v>
      </c>
      <c r="D16" s="316">
        <f>'base(indices)'!G21</f>
        <v>1.3954207999999999</v>
      </c>
      <c r="E16" s="58">
        <f t="shared" si="0"/>
        <v>760.50433599999997</v>
      </c>
      <c r="F16" s="321">
        <v>0</v>
      </c>
      <c r="G16" s="60">
        <f t="shared" si="1"/>
        <v>0</v>
      </c>
      <c r="H16" s="61">
        <f t="shared" si="2"/>
        <v>760.50433599999997</v>
      </c>
      <c r="I16" s="299">
        <f t="shared" si="20"/>
        <v>127107.65338869998</v>
      </c>
      <c r="J16" s="102">
        <f>IF((I16-H$21+(H$21/12*7))+K16&gt;I149,I149-K16,(I16-H$21+(H$21/12*7)))</f>
        <v>60398.712649000001</v>
      </c>
      <c r="K16" s="102">
        <f t="shared" si="3"/>
        <v>5601.287350999999</v>
      </c>
      <c r="L16" s="102">
        <f t="shared" si="4"/>
        <v>66000</v>
      </c>
      <c r="M16" s="102">
        <f t="shared" si="5"/>
        <v>57378.777016549997</v>
      </c>
      <c r="N16" s="102">
        <f t="shared" si="6"/>
        <v>5321.2229834499985</v>
      </c>
      <c r="O16" s="102">
        <f t="shared" si="7"/>
        <v>62699.999999999993</v>
      </c>
      <c r="P16" s="102">
        <f t="shared" si="8"/>
        <v>54358.8413841</v>
      </c>
      <c r="Q16" s="102">
        <f t="shared" si="9"/>
        <v>5041.1586158999989</v>
      </c>
      <c r="R16" s="102">
        <f t="shared" si="19"/>
        <v>59400</v>
      </c>
      <c r="S16" s="102">
        <f t="shared" si="10"/>
        <v>48318.970119200007</v>
      </c>
      <c r="T16" s="102">
        <f t="shared" si="11"/>
        <v>4481.0298807999998</v>
      </c>
      <c r="U16" s="102">
        <f t="shared" si="12"/>
        <v>52800.000000000007</v>
      </c>
      <c r="V16" s="102">
        <f t="shared" si="13"/>
        <v>42279.098854299998</v>
      </c>
      <c r="W16" s="102">
        <f t="shared" si="14"/>
        <v>3920.9011456999992</v>
      </c>
      <c r="X16" s="102">
        <f t="shared" si="15"/>
        <v>46200</v>
      </c>
      <c r="Y16" s="102">
        <f t="shared" si="16"/>
        <v>36239.227589399998</v>
      </c>
      <c r="Z16" s="102">
        <f t="shared" si="17"/>
        <v>3360.7724105999991</v>
      </c>
      <c r="AA16" s="66">
        <f t="shared" si="18"/>
        <v>39600</v>
      </c>
      <c r="AB16" s="36"/>
      <c r="AC16" s="36"/>
      <c r="AD16" s="36"/>
      <c r="AE16" s="36"/>
      <c r="AF16" s="36"/>
      <c r="AG16" s="37"/>
      <c r="AH16" s="36"/>
      <c r="AI16" s="36"/>
    </row>
    <row r="17" spans="1:35" ht="13.5" customHeight="1">
      <c r="A17" s="285">
        <v>114</v>
      </c>
      <c r="B17" s="56">
        <v>40725</v>
      </c>
      <c r="C17" s="68">
        <f>'BENEFÍCIOS-SEM JRS E SEM CORREÇ'!C17</f>
        <v>545</v>
      </c>
      <c r="D17" s="316">
        <f>'base(indices)'!G22</f>
        <v>1.3938680299999999</v>
      </c>
      <c r="E17" s="69">
        <f t="shared" si="0"/>
        <v>759.65807634999999</v>
      </c>
      <c r="F17" s="321">
        <v>0</v>
      </c>
      <c r="G17" s="70">
        <f t="shared" si="1"/>
        <v>0</v>
      </c>
      <c r="H17" s="71">
        <f t="shared" si="2"/>
        <v>759.65807634999999</v>
      </c>
      <c r="I17" s="300">
        <f t="shared" si="20"/>
        <v>126347.14905269998</v>
      </c>
      <c r="J17" s="122">
        <f>IF((I17-H$21+(H$21/12*6))+K17&gt;I149,I149-K17,(I17-H$21+(H$21/12*6)))</f>
        <v>60398.712649000001</v>
      </c>
      <c r="K17" s="122">
        <f t="shared" si="3"/>
        <v>5601.287350999999</v>
      </c>
      <c r="L17" s="122">
        <f t="shared" si="4"/>
        <v>66000</v>
      </c>
      <c r="M17" s="122">
        <f t="shared" si="5"/>
        <v>57378.777016549997</v>
      </c>
      <c r="N17" s="122">
        <f t="shared" si="6"/>
        <v>5321.2229834499985</v>
      </c>
      <c r="O17" s="122">
        <f t="shared" si="7"/>
        <v>62699.999999999993</v>
      </c>
      <c r="P17" s="104">
        <f t="shared" si="8"/>
        <v>54358.8413841</v>
      </c>
      <c r="Q17" s="122">
        <f t="shared" si="9"/>
        <v>5041.1586158999989</v>
      </c>
      <c r="R17" s="122">
        <f t="shared" si="19"/>
        <v>59400</v>
      </c>
      <c r="S17" s="122">
        <f t="shared" si="10"/>
        <v>48318.970119200007</v>
      </c>
      <c r="T17" s="122">
        <f t="shared" si="11"/>
        <v>4481.0298807999998</v>
      </c>
      <c r="U17" s="122">
        <f t="shared" si="12"/>
        <v>52800.000000000007</v>
      </c>
      <c r="V17" s="122">
        <f t="shared" si="13"/>
        <v>42279.098854299998</v>
      </c>
      <c r="W17" s="122">
        <f t="shared" si="14"/>
        <v>3920.9011456999992</v>
      </c>
      <c r="X17" s="122">
        <f t="shared" si="15"/>
        <v>46200</v>
      </c>
      <c r="Y17" s="122">
        <f t="shared" si="16"/>
        <v>36239.227589399998</v>
      </c>
      <c r="Z17" s="122">
        <f t="shared" si="17"/>
        <v>3360.7724105999991</v>
      </c>
      <c r="AA17" s="52">
        <f t="shared" si="18"/>
        <v>39600</v>
      </c>
      <c r="AB17" s="18"/>
      <c r="AC17" s="18"/>
      <c r="AD17" s="18"/>
      <c r="AE17" s="18"/>
      <c r="AF17" s="18"/>
      <c r="AG17" s="19"/>
      <c r="AH17" s="18"/>
      <c r="AI17" s="18"/>
    </row>
    <row r="18" spans="1:35" s="30" customFormat="1" ht="13.5" customHeight="1">
      <c r="A18" s="285">
        <v>113</v>
      </c>
      <c r="B18" s="56">
        <v>40756</v>
      </c>
      <c r="C18" s="68">
        <f>'BENEFÍCIOS-SEM JRS E SEM CORREÇ'!C18</f>
        <v>545</v>
      </c>
      <c r="D18" s="316">
        <f>'base(indices)'!G23</f>
        <v>1.3921570700000001</v>
      </c>
      <c r="E18" s="58">
        <f t="shared" si="0"/>
        <v>758.7256031500001</v>
      </c>
      <c r="F18" s="321">
        <v>0</v>
      </c>
      <c r="G18" s="60">
        <f t="shared" si="1"/>
        <v>0</v>
      </c>
      <c r="H18" s="61">
        <f t="shared" si="2"/>
        <v>758.7256031500001</v>
      </c>
      <c r="I18" s="299">
        <f>I17-H17</f>
        <v>125587.49097634999</v>
      </c>
      <c r="J18" s="102">
        <f>IF((I18-H$21+(H$21/12*5))+K18&gt;I149,I149-K18,(I18-H$21+(H$21/12*5)))</f>
        <v>60398.712649000001</v>
      </c>
      <c r="K18" s="102">
        <f t="shared" si="3"/>
        <v>5601.287350999999</v>
      </c>
      <c r="L18" s="102">
        <f t="shared" si="4"/>
        <v>66000</v>
      </c>
      <c r="M18" s="102">
        <f t="shared" si="5"/>
        <v>57378.777016549997</v>
      </c>
      <c r="N18" s="102">
        <f t="shared" si="6"/>
        <v>5321.2229834499985</v>
      </c>
      <c r="O18" s="102">
        <f t="shared" si="7"/>
        <v>62699.999999999993</v>
      </c>
      <c r="P18" s="102">
        <f>J18*$P$9</f>
        <v>54358.8413841</v>
      </c>
      <c r="Q18" s="102">
        <f t="shared" si="9"/>
        <v>5041.1586158999989</v>
      </c>
      <c r="R18" s="102">
        <f t="shared" si="19"/>
        <v>59400</v>
      </c>
      <c r="S18" s="102">
        <f t="shared" si="10"/>
        <v>48318.970119200007</v>
      </c>
      <c r="T18" s="102">
        <f t="shared" si="11"/>
        <v>4481.0298807999998</v>
      </c>
      <c r="U18" s="102">
        <f t="shared" si="12"/>
        <v>52800.000000000007</v>
      </c>
      <c r="V18" s="102">
        <f t="shared" si="13"/>
        <v>42279.098854299998</v>
      </c>
      <c r="W18" s="102">
        <f t="shared" si="14"/>
        <v>3920.9011456999992</v>
      </c>
      <c r="X18" s="102">
        <f t="shared" si="15"/>
        <v>46200</v>
      </c>
      <c r="Y18" s="102">
        <f t="shared" si="16"/>
        <v>36239.227589399998</v>
      </c>
      <c r="Z18" s="102">
        <f t="shared" si="17"/>
        <v>3360.7724105999991</v>
      </c>
      <c r="AA18" s="66">
        <f t="shared" si="18"/>
        <v>39600</v>
      </c>
      <c r="AB18" s="36"/>
      <c r="AC18" s="36"/>
      <c r="AD18" s="36"/>
      <c r="AE18" s="36"/>
      <c r="AF18" s="36"/>
      <c r="AG18" s="37"/>
      <c r="AH18" s="36"/>
      <c r="AI18" s="36"/>
    </row>
    <row r="19" spans="1:35" ht="13.5" customHeight="1">
      <c r="A19" s="285">
        <v>112</v>
      </c>
      <c r="B19" s="56">
        <v>40787</v>
      </c>
      <c r="C19" s="68">
        <f>'BENEFÍCIOS-SEM JRS E SEM CORREÇ'!C19</f>
        <v>545</v>
      </c>
      <c r="D19" s="316">
        <f>'base(indices)'!G24</f>
        <v>1.3892729399999999</v>
      </c>
      <c r="E19" s="69">
        <f t="shared" si="0"/>
        <v>757.15375229999995</v>
      </c>
      <c r="F19" s="321">
        <v>0</v>
      </c>
      <c r="G19" s="70">
        <f t="shared" si="1"/>
        <v>0</v>
      </c>
      <c r="H19" s="71">
        <f t="shared" si="2"/>
        <v>757.15375229999995</v>
      </c>
      <c r="I19" s="300">
        <f t="shared" si="20"/>
        <v>124828.76537319999</v>
      </c>
      <c r="J19" s="122">
        <f>IF((I19-H$21+(H$21/12*4))+K19&gt;I149,I149-K19,(I19-H$21+(H$21/12*4)))</f>
        <v>60398.712649000001</v>
      </c>
      <c r="K19" s="122">
        <f t="shared" si="3"/>
        <v>5601.287350999999</v>
      </c>
      <c r="L19" s="122">
        <f t="shared" si="4"/>
        <v>66000</v>
      </c>
      <c r="M19" s="122">
        <f t="shared" si="5"/>
        <v>57378.777016549997</v>
      </c>
      <c r="N19" s="122">
        <f t="shared" si="6"/>
        <v>5321.2229834499985</v>
      </c>
      <c r="O19" s="122">
        <f t="shared" si="7"/>
        <v>62699.999999999993</v>
      </c>
      <c r="P19" s="104">
        <f t="shared" si="8"/>
        <v>54358.8413841</v>
      </c>
      <c r="Q19" s="122">
        <f t="shared" si="9"/>
        <v>5041.1586158999989</v>
      </c>
      <c r="R19" s="122">
        <f t="shared" si="19"/>
        <v>59400</v>
      </c>
      <c r="S19" s="122">
        <f t="shared" si="10"/>
        <v>48318.970119200007</v>
      </c>
      <c r="T19" s="122">
        <f t="shared" si="11"/>
        <v>4481.0298807999998</v>
      </c>
      <c r="U19" s="122">
        <f t="shared" si="12"/>
        <v>52800.000000000007</v>
      </c>
      <c r="V19" s="122">
        <f t="shared" si="13"/>
        <v>42279.098854299998</v>
      </c>
      <c r="W19" s="122">
        <f t="shared" si="14"/>
        <v>3920.9011456999992</v>
      </c>
      <c r="X19" s="122">
        <f t="shared" si="15"/>
        <v>46200</v>
      </c>
      <c r="Y19" s="122">
        <f t="shared" si="16"/>
        <v>36239.227589399998</v>
      </c>
      <c r="Z19" s="122">
        <f t="shared" si="17"/>
        <v>3360.7724105999991</v>
      </c>
      <c r="AA19" s="52">
        <f t="shared" si="18"/>
        <v>39600</v>
      </c>
      <c r="AB19" s="18"/>
      <c r="AC19" s="18"/>
      <c r="AD19" s="18"/>
      <c r="AE19" s="18"/>
      <c r="AF19" s="18"/>
      <c r="AG19" s="19"/>
      <c r="AH19" s="18"/>
      <c r="AI19" s="18"/>
    </row>
    <row r="20" spans="1:35" s="30" customFormat="1" ht="13.5" customHeight="1">
      <c r="A20" s="285">
        <v>111</v>
      </c>
      <c r="B20" s="56">
        <v>40817</v>
      </c>
      <c r="C20" s="68">
        <f>'BENEFÍCIOS-SEM JRS E SEM CORREÇ'!C20</f>
        <v>545</v>
      </c>
      <c r="D20" s="316">
        <f>'base(indices)'!G25</f>
        <v>1.3878808899999999</v>
      </c>
      <c r="E20" s="58">
        <f t="shared" si="0"/>
        <v>756.39508504999992</v>
      </c>
      <c r="F20" s="321">
        <v>0</v>
      </c>
      <c r="G20" s="60">
        <f t="shared" si="1"/>
        <v>0</v>
      </c>
      <c r="H20" s="61">
        <f t="shared" si="2"/>
        <v>756.39508504999992</v>
      </c>
      <c r="I20" s="299">
        <f t="shared" si="20"/>
        <v>124071.61162089999</v>
      </c>
      <c r="J20" s="102">
        <f>IF((I20-H$21+(H$21/12*3))+K20&gt;I149,I149-K20,(I20-H$21+(H$21/12*3)))</f>
        <v>60398.712649000001</v>
      </c>
      <c r="K20" s="102">
        <f t="shared" si="3"/>
        <v>5601.287350999999</v>
      </c>
      <c r="L20" s="102">
        <f t="shared" si="4"/>
        <v>66000</v>
      </c>
      <c r="M20" s="102">
        <f t="shared" si="5"/>
        <v>57378.777016549997</v>
      </c>
      <c r="N20" s="102">
        <f t="shared" si="6"/>
        <v>5321.2229834499985</v>
      </c>
      <c r="O20" s="102">
        <f t="shared" si="7"/>
        <v>62699.999999999993</v>
      </c>
      <c r="P20" s="102">
        <f t="shared" si="8"/>
        <v>54358.8413841</v>
      </c>
      <c r="Q20" s="102">
        <f t="shared" si="9"/>
        <v>5041.1586158999989</v>
      </c>
      <c r="R20" s="102">
        <f t="shared" si="19"/>
        <v>59400</v>
      </c>
      <c r="S20" s="102">
        <f t="shared" si="10"/>
        <v>48318.970119200007</v>
      </c>
      <c r="T20" s="102">
        <f t="shared" si="11"/>
        <v>4481.0298807999998</v>
      </c>
      <c r="U20" s="102">
        <f t="shared" si="12"/>
        <v>52800.000000000007</v>
      </c>
      <c r="V20" s="102">
        <f t="shared" si="13"/>
        <v>42279.098854299998</v>
      </c>
      <c r="W20" s="102">
        <f t="shared" si="14"/>
        <v>3920.9011456999992</v>
      </c>
      <c r="X20" s="102">
        <f t="shared" si="15"/>
        <v>46200</v>
      </c>
      <c r="Y20" s="102">
        <f t="shared" si="16"/>
        <v>36239.227589399998</v>
      </c>
      <c r="Z20" s="102">
        <f t="shared" si="17"/>
        <v>3360.7724105999991</v>
      </c>
      <c r="AA20" s="66">
        <f t="shared" si="18"/>
        <v>39600</v>
      </c>
      <c r="AB20" s="36"/>
      <c r="AC20" s="36"/>
      <c r="AD20" s="36"/>
      <c r="AE20" s="36"/>
      <c r="AF20" s="36"/>
      <c r="AG20" s="37"/>
      <c r="AH20" s="36"/>
      <c r="AI20" s="36"/>
    </row>
    <row r="21" spans="1:35" ht="13.5" customHeight="1">
      <c r="A21" s="285">
        <v>110</v>
      </c>
      <c r="B21" s="56">
        <v>40848</v>
      </c>
      <c r="C21" s="68">
        <f>'BENEFÍCIOS-SEM JRS E SEM CORREÇ'!C21</f>
        <v>545</v>
      </c>
      <c r="D21" s="316">
        <f>'base(indices)'!G26</f>
        <v>1.38702094</v>
      </c>
      <c r="E21" s="69">
        <f t="shared" si="0"/>
        <v>755.92641230000004</v>
      </c>
      <c r="F21" s="321">
        <v>0</v>
      </c>
      <c r="G21" s="70">
        <f t="shared" si="1"/>
        <v>0</v>
      </c>
      <c r="H21" s="71">
        <f t="shared" si="2"/>
        <v>755.92641230000004</v>
      </c>
      <c r="I21" s="300">
        <f t="shared" si="20"/>
        <v>123315.21653584999</v>
      </c>
      <c r="J21" s="122">
        <f>IF((I21-H$21+(H$21/12*2))+K21&gt;I149,I149-K21,(I21-H$21+(H$21/12*2)))</f>
        <v>60398.712649000001</v>
      </c>
      <c r="K21" s="122">
        <f t="shared" si="3"/>
        <v>5601.287350999999</v>
      </c>
      <c r="L21" s="122">
        <f>J21+K21</f>
        <v>66000</v>
      </c>
      <c r="M21" s="122">
        <f>J21*M$9</f>
        <v>57378.777016549997</v>
      </c>
      <c r="N21" s="122">
        <f>K21*M$9</f>
        <v>5321.2229834499985</v>
      </c>
      <c r="O21" s="122">
        <f>M21+N21</f>
        <v>62699.999999999993</v>
      </c>
      <c r="P21" s="104">
        <f t="shared" si="8"/>
        <v>54358.8413841</v>
      </c>
      <c r="Q21" s="122">
        <f t="shared" si="9"/>
        <v>5041.1586158999989</v>
      </c>
      <c r="R21" s="122">
        <f t="shared" si="19"/>
        <v>59400</v>
      </c>
      <c r="S21" s="122">
        <f t="shared" si="10"/>
        <v>48318.970119200007</v>
      </c>
      <c r="T21" s="122">
        <f t="shared" si="11"/>
        <v>4481.0298807999998</v>
      </c>
      <c r="U21" s="122">
        <f t="shared" si="12"/>
        <v>52800.000000000007</v>
      </c>
      <c r="V21" s="122">
        <f t="shared" si="13"/>
        <v>42279.098854299998</v>
      </c>
      <c r="W21" s="122">
        <f t="shared" si="14"/>
        <v>3920.9011456999992</v>
      </c>
      <c r="X21" s="122">
        <f t="shared" si="15"/>
        <v>46200</v>
      </c>
      <c r="Y21" s="122">
        <f t="shared" si="16"/>
        <v>36239.227589399998</v>
      </c>
      <c r="Z21" s="122">
        <f t="shared" si="17"/>
        <v>3360.7724105999991</v>
      </c>
      <c r="AA21" s="52">
        <f t="shared" si="18"/>
        <v>39600</v>
      </c>
      <c r="AB21" s="18"/>
      <c r="AC21" s="18"/>
      <c r="AD21" s="18"/>
      <c r="AE21" s="18"/>
      <c r="AF21" s="18"/>
      <c r="AG21" s="19"/>
      <c r="AH21" s="18"/>
      <c r="AI21" s="18"/>
    </row>
    <row r="22" spans="1:35" s="30" customFormat="1" ht="13.5" customHeight="1" thickBot="1">
      <c r="A22" s="286">
        <v>109</v>
      </c>
      <c r="B22" s="76">
        <v>40878</v>
      </c>
      <c r="C22" s="77">
        <f>'BENEFÍCIOS-SEM JRS E SEM CORREÇ'!C22</f>
        <v>1090</v>
      </c>
      <c r="D22" s="317">
        <f>'base(indices)'!G27</f>
        <v>1.3861268899999999</v>
      </c>
      <c r="E22" s="279">
        <f t="shared" si="0"/>
        <v>1510.8783100999999</v>
      </c>
      <c r="F22" s="322">
        <v>0</v>
      </c>
      <c r="G22" s="233">
        <f t="shared" si="1"/>
        <v>0</v>
      </c>
      <c r="H22" s="287">
        <f t="shared" si="2"/>
        <v>1510.8783100999999</v>
      </c>
      <c r="I22" s="301">
        <f>I21-H21</f>
        <v>122559.29012354999</v>
      </c>
      <c r="J22" s="95">
        <f>IF((I22-H$21+(H21/12*1))+K22&gt;I149,I149-K22,(I22-H$21+(H$21/12*1)))</f>
        <v>60398.712649000001</v>
      </c>
      <c r="K22" s="95">
        <f t="shared" si="3"/>
        <v>5601.287350999999</v>
      </c>
      <c r="L22" s="95">
        <f>J22+K22</f>
        <v>66000</v>
      </c>
      <c r="M22" s="95">
        <f>J22*M$9</f>
        <v>57378.777016549997</v>
      </c>
      <c r="N22" s="95">
        <f t="shared" ref="N22:N85" si="21">K22*M$9</f>
        <v>5321.2229834499985</v>
      </c>
      <c r="O22" s="95">
        <f t="shared" ref="O22:O85" si="22">M22+N22</f>
        <v>62699.999999999993</v>
      </c>
      <c r="P22" s="95">
        <f t="shared" si="8"/>
        <v>54358.8413841</v>
      </c>
      <c r="Q22" s="95">
        <f t="shared" si="9"/>
        <v>5041.1586158999989</v>
      </c>
      <c r="R22" s="95">
        <f t="shared" si="19"/>
        <v>59400</v>
      </c>
      <c r="S22" s="95">
        <f t="shared" si="10"/>
        <v>48318.970119200007</v>
      </c>
      <c r="T22" s="95">
        <f t="shared" si="11"/>
        <v>4481.0298807999998</v>
      </c>
      <c r="U22" s="95">
        <f t="shared" si="12"/>
        <v>52800.000000000007</v>
      </c>
      <c r="V22" s="95">
        <f t="shared" si="13"/>
        <v>42279.098854299998</v>
      </c>
      <c r="W22" s="95">
        <f t="shared" si="14"/>
        <v>3920.9011456999992</v>
      </c>
      <c r="X22" s="95">
        <f t="shared" si="15"/>
        <v>46200</v>
      </c>
      <c r="Y22" s="95">
        <f t="shared" si="16"/>
        <v>36239.227589399998</v>
      </c>
      <c r="Z22" s="95">
        <f t="shared" si="17"/>
        <v>3360.7724105999991</v>
      </c>
      <c r="AA22" s="237">
        <f t="shared" si="18"/>
        <v>39600</v>
      </c>
      <c r="AB22" s="36"/>
      <c r="AC22" s="36"/>
      <c r="AD22" s="36"/>
      <c r="AE22" s="36"/>
      <c r="AF22" s="36"/>
      <c r="AG22" s="37"/>
      <c r="AH22" s="36"/>
      <c r="AI22" s="36"/>
    </row>
    <row r="23" spans="1:35" ht="13.5" customHeight="1">
      <c r="A23" s="288">
        <v>108</v>
      </c>
      <c r="B23" s="160">
        <v>40909</v>
      </c>
      <c r="C23" s="47">
        <f>'BENEFÍCIOS-SEM JRS E SEM CORREÇ'!C23</f>
        <v>622</v>
      </c>
      <c r="D23" s="306">
        <f>'base(indices)'!G28</f>
        <v>1.3848293</v>
      </c>
      <c r="E23" s="163">
        <f t="shared" si="0"/>
        <v>861.36382460000004</v>
      </c>
      <c r="F23" s="320">
        <v>0</v>
      </c>
      <c r="G23" s="87">
        <f t="shared" si="1"/>
        <v>0</v>
      </c>
      <c r="H23" s="89">
        <f t="shared" si="2"/>
        <v>861.36382460000004</v>
      </c>
      <c r="I23" s="298">
        <f t="shared" si="20"/>
        <v>121048.41181344999</v>
      </c>
      <c r="J23" s="123">
        <f>IF((I23-H$33+(H$33/12*12))+K23&gt;I149,I149-K23,(I23-H$33+(H$33/12*12)))</f>
        <v>60398.712649000001</v>
      </c>
      <c r="K23" s="123">
        <f t="shared" si="3"/>
        <v>5601.287350999999</v>
      </c>
      <c r="L23" s="123">
        <f t="shared" ref="L23:L86" si="23">J23+K23</f>
        <v>66000</v>
      </c>
      <c r="M23" s="123">
        <f t="shared" ref="M23:M86" si="24">J23*M$9</f>
        <v>57378.777016549997</v>
      </c>
      <c r="N23" s="123">
        <f t="shared" si="21"/>
        <v>5321.2229834499985</v>
      </c>
      <c r="O23" s="123">
        <f t="shared" si="22"/>
        <v>62699.999999999993</v>
      </c>
      <c r="P23" s="100">
        <f>J23*$P$9</f>
        <v>54358.8413841</v>
      </c>
      <c r="Q23" s="123">
        <f t="shared" si="9"/>
        <v>5041.1586158999989</v>
      </c>
      <c r="R23" s="123">
        <f t="shared" si="19"/>
        <v>59400</v>
      </c>
      <c r="S23" s="123">
        <f t="shared" si="10"/>
        <v>48318.970119200007</v>
      </c>
      <c r="T23" s="123">
        <f t="shared" si="11"/>
        <v>4481.0298807999998</v>
      </c>
      <c r="U23" s="123">
        <f t="shared" si="12"/>
        <v>52800.000000000007</v>
      </c>
      <c r="V23" s="123">
        <f t="shared" si="13"/>
        <v>42279.098854299998</v>
      </c>
      <c r="W23" s="123">
        <f t="shared" si="14"/>
        <v>3920.9011456999992</v>
      </c>
      <c r="X23" s="123">
        <f t="shared" si="15"/>
        <v>46200</v>
      </c>
      <c r="Y23" s="123">
        <f t="shared" si="16"/>
        <v>36239.227589399998</v>
      </c>
      <c r="Z23" s="123">
        <f t="shared" si="17"/>
        <v>3360.7724105999991</v>
      </c>
      <c r="AA23" s="55">
        <f t="shared" si="18"/>
        <v>39600</v>
      </c>
      <c r="AB23" s="18"/>
      <c r="AC23" s="18"/>
      <c r="AD23" s="18"/>
      <c r="AE23" s="18"/>
      <c r="AF23" s="18"/>
      <c r="AG23" s="19"/>
      <c r="AH23" s="18"/>
      <c r="AI23" s="18"/>
    </row>
    <row r="24" spans="1:35" s="30" customFormat="1" ht="13.5" customHeight="1">
      <c r="A24" s="285">
        <v>107</v>
      </c>
      <c r="B24" s="56">
        <v>40940</v>
      </c>
      <c r="C24" s="68">
        <f>'BENEFÍCIOS-SEM JRS E SEM CORREÇ'!C24</f>
        <v>622</v>
      </c>
      <c r="D24" s="316">
        <f>'base(indices)'!G29</f>
        <v>1.3836338399999999</v>
      </c>
      <c r="E24" s="58">
        <f t="shared" si="0"/>
        <v>860.62024847999999</v>
      </c>
      <c r="F24" s="321">
        <v>0</v>
      </c>
      <c r="G24" s="60">
        <f t="shared" si="1"/>
        <v>0</v>
      </c>
      <c r="H24" s="61">
        <f t="shared" si="2"/>
        <v>860.62024847999999</v>
      </c>
      <c r="I24" s="299">
        <f t="shared" si="20"/>
        <v>120187.04798884998</v>
      </c>
      <c r="J24" s="102">
        <f>IF((I24-H$33+(H$33/12*11))+K24&gt;I149,I149-K24,(I24-H$33+(H$33/12*11)))</f>
        <v>60398.712649000001</v>
      </c>
      <c r="K24" s="102">
        <f t="shared" si="3"/>
        <v>5601.287350999999</v>
      </c>
      <c r="L24" s="102">
        <f t="shared" si="23"/>
        <v>66000</v>
      </c>
      <c r="M24" s="102">
        <f t="shared" si="24"/>
        <v>57378.777016549997</v>
      </c>
      <c r="N24" s="102">
        <f t="shared" si="21"/>
        <v>5321.2229834499985</v>
      </c>
      <c r="O24" s="102">
        <f t="shared" si="22"/>
        <v>62699.999999999993</v>
      </c>
      <c r="P24" s="102">
        <f t="shared" si="8"/>
        <v>54358.8413841</v>
      </c>
      <c r="Q24" s="102">
        <f t="shared" si="9"/>
        <v>5041.1586158999989</v>
      </c>
      <c r="R24" s="102">
        <f t="shared" si="19"/>
        <v>59400</v>
      </c>
      <c r="S24" s="102">
        <f t="shared" si="10"/>
        <v>48318.970119200007</v>
      </c>
      <c r="T24" s="102">
        <f t="shared" si="11"/>
        <v>4481.0298807999998</v>
      </c>
      <c r="U24" s="102">
        <f t="shared" si="12"/>
        <v>52800.000000000007</v>
      </c>
      <c r="V24" s="102">
        <f t="shared" si="13"/>
        <v>42279.098854299998</v>
      </c>
      <c r="W24" s="102">
        <f t="shared" si="14"/>
        <v>3920.9011456999992</v>
      </c>
      <c r="X24" s="102">
        <f t="shared" si="15"/>
        <v>46200</v>
      </c>
      <c r="Y24" s="102">
        <f t="shared" si="16"/>
        <v>36239.227589399998</v>
      </c>
      <c r="Z24" s="102">
        <f t="shared" si="17"/>
        <v>3360.7724105999991</v>
      </c>
      <c r="AA24" s="66">
        <f t="shared" si="18"/>
        <v>39600</v>
      </c>
      <c r="AB24" s="36"/>
      <c r="AC24" s="36"/>
      <c r="AD24" s="36"/>
      <c r="AE24" s="36"/>
      <c r="AF24" s="36"/>
      <c r="AG24" s="37"/>
      <c r="AH24" s="36"/>
      <c r="AI24" s="36"/>
    </row>
    <row r="25" spans="1:35" ht="13.5" customHeight="1">
      <c r="A25" s="285">
        <v>106</v>
      </c>
      <c r="B25" s="56">
        <v>40969</v>
      </c>
      <c r="C25" s="68">
        <f>'BENEFÍCIOS-SEM JRS E SEM CORREÇ'!C25</f>
        <v>622</v>
      </c>
      <c r="D25" s="316">
        <f>'base(indices)'!G30</f>
        <v>1.3836338399999999</v>
      </c>
      <c r="E25" s="69">
        <f t="shared" si="0"/>
        <v>860.62024847999999</v>
      </c>
      <c r="F25" s="321">
        <v>0</v>
      </c>
      <c r="G25" s="70">
        <f t="shared" si="1"/>
        <v>0</v>
      </c>
      <c r="H25" s="71">
        <f t="shared" si="2"/>
        <v>860.62024847999999</v>
      </c>
      <c r="I25" s="300">
        <f t="shared" si="20"/>
        <v>119326.42774036998</v>
      </c>
      <c r="J25" s="122">
        <f>IF((I25-H$33+(H$33/12*10))+K25&gt;I149,I149-K25,(I25-H$33+(H$33/12*10)))</f>
        <v>60398.712649000001</v>
      </c>
      <c r="K25" s="122">
        <f t="shared" si="3"/>
        <v>5601.287350999999</v>
      </c>
      <c r="L25" s="122">
        <f t="shared" si="23"/>
        <v>66000</v>
      </c>
      <c r="M25" s="122">
        <f t="shared" si="24"/>
        <v>57378.777016549997</v>
      </c>
      <c r="N25" s="122">
        <f t="shared" si="21"/>
        <v>5321.2229834499985</v>
      </c>
      <c r="O25" s="122">
        <f t="shared" si="22"/>
        <v>62699.999999999993</v>
      </c>
      <c r="P25" s="104">
        <f t="shared" si="8"/>
        <v>54358.8413841</v>
      </c>
      <c r="Q25" s="122">
        <f t="shared" si="9"/>
        <v>5041.1586158999989</v>
      </c>
      <c r="R25" s="122">
        <f t="shared" si="19"/>
        <v>59400</v>
      </c>
      <c r="S25" s="122">
        <f t="shared" si="10"/>
        <v>48318.970119200007</v>
      </c>
      <c r="T25" s="122">
        <f t="shared" si="11"/>
        <v>4481.0298807999998</v>
      </c>
      <c r="U25" s="122">
        <f t="shared" si="12"/>
        <v>52800.000000000007</v>
      </c>
      <c r="V25" s="122">
        <f t="shared" si="13"/>
        <v>42279.098854299998</v>
      </c>
      <c r="W25" s="122">
        <f t="shared" si="14"/>
        <v>3920.9011456999992</v>
      </c>
      <c r="X25" s="122">
        <f t="shared" si="15"/>
        <v>46200</v>
      </c>
      <c r="Y25" s="122">
        <f t="shared" si="16"/>
        <v>36239.227589399998</v>
      </c>
      <c r="Z25" s="122">
        <f t="shared" si="17"/>
        <v>3360.7724105999991</v>
      </c>
      <c r="AA25" s="52">
        <f t="shared" si="18"/>
        <v>39600</v>
      </c>
      <c r="AB25" s="18"/>
      <c r="AC25" s="18"/>
      <c r="AD25" s="18"/>
      <c r="AE25" s="18"/>
      <c r="AF25" s="18"/>
      <c r="AG25" s="19"/>
      <c r="AH25" s="18"/>
      <c r="AI25" s="18"/>
    </row>
    <row r="26" spans="1:35" s="30" customFormat="1" ht="13.5" customHeight="1">
      <c r="A26" s="285">
        <v>105</v>
      </c>
      <c r="B26" s="56">
        <v>41000</v>
      </c>
      <c r="C26" s="68">
        <f>'BENEFÍCIOS-SEM JRS E SEM CORREÇ'!C26</f>
        <v>622</v>
      </c>
      <c r="D26" s="316">
        <f>'base(indices)'!G31</f>
        <v>1.3821577</v>
      </c>
      <c r="E26" s="58">
        <f t="shared" si="0"/>
        <v>859.70208939999998</v>
      </c>
      <c r="F26" s="321">
        <v>0</v>
      </c>
      <c r="G26" s="60">
        <f t="shared" si="1"/>
        <v>0</v>
      </c>
      <c r="H26" s="61">
        <f t="shared" si="2"/>
        <v>859.70208939999998</v>
      </c>
      <c r="I26" s="299">
        <f t="shared" si="20"/>
        <v>118465.80749188998</v>
      </c>
      <c r="J26" s="102">
        <f>IF((I26-H$33+(H$33/12*9))+K26&gt;I149,I149-K26,(I26-H$33+(H$33/12*9)))</f>
        <v>60398.712649000001</v>
      </c>
      <c r="K26" s="102">
        <f t="shared" si="3"/>
        <v>5601.287350999999</v>
      </c>
      <c r="L26" s="102">
        <f t="shared" si="23"/>
        <v>66000</v>
      </c>
      <c r="M26" s="102">
        <f t="shared" si="24"/>
        <v>57378.777016549997</v>
      </c>
      <c r="N26" s="102">
        <f t="shared" si="21"/>
        <v>5321.2229834499985</v>
      </c>
      <c r="O26" s="102">
        <f t="shared" si="22"/>
        <v>62699.999999999993</v>
      </c>
      <c r="P26" s="102">
        <f t="shared" si="8"/>
        <v>54358.8413841</v>
      </c>
      <c r="Q26" s="102">
        <f t="shared" si="9"/>
        <v>5041.1586158999989</v>
      </c>
      <c r="R26" s="102">
        <f t="shared" si="19"/>
        <v>59400</v>
      </c>
      <c r="S26" s="102">
        <f t="shared" si="10"/>
        <v>48318.970119200007</v>
      </c>
      <c r="T26" s="102">
        <f t="shared" si="11"/>
        <v>4481.0298807999998</v>
      </c>
      <c r="U26" s="102">
        <f t="shared" si="12"/>
        <v>52800.000000000007</v>
      </c>
      <c r="V26" s="102">
        <f t="shared" si="13"/>
        <v>42279.098854299998</v>
      </c>
      <c r="W26" s="102">
        <f t="shared" si="14"/>
        <v>3920.9011456999992</v>
      </c>
      <c r="X26" s="102">
        <f t="shared" si="15"/>
        <v>46200</v>
      </c>
      <c r="Y26" s="102">
        <f t="shared" si="16"/>
        <v>36239.227589399998</v>
      </c>
      <c r="Z26" s="102">
        <f t="shared" si="17"/>
        <v>3360.7724105999991</v>
      </c>
      <c r="AA26" s="66">
        <f t="shared" si="18"/>
        <v>39600</v>
      </c>
      <c r="AB26" s="36"/>
      <c r="AC26" s="36"/>
      <c r="AD26" s="36"/>
      <c r="AE26" s="36"/>
      <c r="AF26" s="36"/>
      <c r="AG26" s="37"/>
      <c r="AH26" s="36"/>
      <c r="AI26" s="36"/>
    </row>
    <row r="27" spans="1:35" ht="13.5" customHeight="1">
      <c r="A27" s="285">
        <v>104</v>
      </c>
      <c r="B27" s="56">
        <v>41030</v>
      </c>
      <c r="C27" s="68">
        <f>'BENEFÍCIOS-SEM JRS E SEM CORREÇ'!C27</f>
        <v>622</v>
      </c>
      <c r="D27" s="316">
        <f>'base(indices)'!G32</f>
        <v>1.38184402</v>
      </c>
      <c r="E27" s="69">
        <f t="shared" si="0"/>
        <v>859.50698044000001</v>
      </c>
      <c r="F27" s="321">
        <v>0</v>
      </c>
      <c r="G27" s="70">
        <f t="shared" si="1"/>
        <v>0</v>
      </c>
      <c r="H27" s="71">
        <f t="shared" si="2"/>
        <v>859.50698044000001</v>
      </c>
      <c r="I27" s="300">
        <f t="shared" si="20"/>
        <v>117606.10540248998</v>
      </c>
      <c r="J27" s="122">
        <f>IF((I27-H$33+(H$33/12*8))+K27&gt;I149,I149-K27,(I27-H$33+(H$33/12*8)))</f>
        <v>60398.712649000001</v>
      </c>
      <c r="K27" s="122">
        <f t="shared" si="3"/>
        <v>5601.287350999999</v>
      </c>
      <c r="L27" s="122">
        <f t="shared" si="23"/>
        <v>66000</v>
      </c>
      <c r="M27" s="122">
        <f t="shared" si="24"/>
        <v>57378.777016549997</v>
      </c>
      <c r="N27" s="122">
        <f t="shared" si="21"/>
        <v>5321.2229834499985</v>
      </c>
      <c r="O27" s="122">
        <f t="shared" si="22"/>
        <v>62699.999999999993</v>
      </c>
      <c r="P27" s="104">
        <f t="shared" si="8"/>
        <v>54358.8413841</v>
      </c>
      <c r="Q27" s="122">
        <f t="shared" si="9"/>
        <v>5041.1586158999989</v>
      </c>
      <c r="R27" s="122">
        <f t="shared" si="19"/>
        <v>59400</v>
      </c>
      <c r="S27" s="122">
        <f t="shared" si="10"/>
        <v>48318.970119200007</v>
      </c>
      <c r="T27" s="122">
        <f t="shared" si="11"/>
        <v>4481.0298807999998</v>
      </c>
      <c r="U27" s="122">
        <f t="shared" si="12"/>
        <v>52800.000000000007</v>
      </c>
      <c r="V27" s="122">
        <f t="shared" si="13"/>
        <v>42279.098854299998</v>
      </c>
      <c r="W27" s="122">
        <f t="shared" si="14"/>
        <v>3920.9011456999992</v>
      </c>
      <c r="X27" s="122">
        <f t="shared" si="15"/>
        <v>46200</v>
      </c>
      <c r="Y27" s="122">
        <f t="shared" si="16"/>
        <v>36239.227589399998</v>
      </c>
      <c r="Z27" s="122">
        <f t="shared" si="17"/>
        <v>3360.7724105999991</v>
      </c>
      <c r="AA27" s="52">
        <f t="shared" si="18"/>
        <v>39600</v>
      </c>
      <c r="AB27" s="18"/>
      <c r="AC27" s="18"/>
      <c r="AD27" s="18"/>
      <c r="AE27" s="18"/>
      <c r="AF27" s="18"/>
      <c r="AG27" s="19"/>
      <c r="AH27" s="18"/>
      <c r="AI27" s="18"/>
    </row>
    <row r="28" spans="1:35" s="30" customFormat="1" ht="13.5" customHeight="1">
      <c r="A28" s="285">
        <v>103</v>
      </c>
      <c r="B28" s="56">
        <v>41061</v>
      </c>
      <c r="C28" s="68">
        <f>'BENEFÍCIOS-SEM JRS E SEM CORREÇ'!C28</f>
        <v>622</v>
      </c>
      <c r="D28" s="316">
        <f>'base(indices)'!G33</f>
        <v>1.38119762</v>
      </c>
      <c r="E28" s="58">
        <f t="shared" si="0"/>
        <v>859.10491964000005</v>
      </c>
      <c r="F28" s="321">
        <v>0</v>
      </c>
      <c r="G28" s="60">
        <f t="shared" si="1"/>
        <v>0</v>
      </c>
      <c r="H28" s="61">
        <f t="shared" si="2"/>
        <v>859.10491964000005</v>
      </c>
      <c r="I28" s="299">
        <f t="shared" si="20"/>
        <v>116746.59842204998</v>
      </c>
      <c r="J28" s="102">
        <f>IF((I28-H$33+(H$33/12*7))+K28&gt;I149,I149-K28,(I28-H$33+(H$33/12*7)))</f>
        <v>60398.712649000001</v>
      </c>
      <c r="K28" s="102">
        <f t="shared" si="3"/>
        <v>5601.287350999999</v>
      </c>
      <c r="L28" s="102">
        <f t="shared" si="23"/>
        <v>66000</v>
      </c>
      <c r="M28" s="102">
        <f t="shared" si="24"/>
        <v>57378.777016549997</v>
      </c>
      <c r="N28" s="102">
        <f t="shared" si="21"/>
        <v>5321.2229834499985</v>
      </c>
      <c r="O28" s="102">
        <f t="shared" si="22"/>
        <v>62699.999999999993</v>
      </c>
      <c r="P28" s="102">
        <f t="shared" si="8"/>
        <v>54358.8413841</v>
      </c>
      <c r="Q28" s="102">
        <f t="shared" si="9"/>
        <v>5041.1586158999989</v>
      </c>
      <c r="R28" s="102">
        <f t="shared" si="19"/>
        <v>59400</v>
      </c>
      <c r="S28" s="102">
        <f t="shared" si="10"/>
        <v>48318.970119200007</v>
      </c>
      <c r="T28" s="102">
        <f t="shared" si="11"/>
        <v>4481.0298807999998</v>
      </c>
      <c r="U28" s="102">
        <f t="shared" si="12"/>
        <v>52800.000000000007</v>
      </c>
      <c r="V28" s="102">
        <f t="shared" si="13"/>
        <v>42279.098854299998</v>
      </c>
      <c r="W28" s="102">
        <f t="shared" si="14"/>
        <v>3920.9011456999992</v>
      </c>
      <c r="X28" s="102">
        <f t="shared" si="15"/>
        <v>46200</v>
      </c>
      <c r="Y28" s="102">
        <f t="shared" si="16"/>
        <v>36239.227589399998</v>
      </c>
      <c r="Z28" s="102">
        <f t="shared" si="17"/>
        <v>3360.7724105999991</v>
      </c>
      <c r="AA28" s="66">
        <f t="shared" si="18"/>
        <v>39600</v>
      </c>
      <c r="AB28" s="36"/>
      <c r="AC28" s="36"/>
      <c r="AD28" s="36"/>
      <c r="AE28" s="36"/>
      <c r="AF28" s="36"/>
      <c r="AG28" s="37"/>
      <c r="AH28" s="36"/>
      <c r="AI28" s="36"/>
    </row>
    <row r="29" spans="1:35" ht="13.5" customHeight="1">
      <c r="A29" s="285">
        <v>102</v>
      </c>
      <c r="B29" s="56">
        <v>41091</v>
      </c>
      <c r="C29" s="68">
        <f>'BENEFÍCIOS-SEM JRS E SEM CORREÇ'!C29</f>
        <v>622</v>
      </c>
      <c r="D29" s="316">
        <f>'base(indices)'!G34</f>
        <v>1.38119762</v>
      </c>
      <c r="E29" s="69">
        <f>C29*D29</f>
        <v>859.10491964000005</v>
      </c>
      <c r="F29" s="321">
        <v>0</v>
      </c>
      <c r="G29" s="70">
        <f t="shared" si="1"/>
        <v>0</v>
      </c>
      <c r="H29" s="71">
        <f t="shared" si="2"/>
        <v>859.10491964000005</v>
      </c>
      <c r="I29" s="300">
        <f t="shared" si="20"/>
        <v>115887.49350240998</v>
      </c>
      <c r="J29" s="122">
        <f>IF((I29-H$33+(H$33/12*6))+K29&gt;I149,I149-K29,(I29-H$33+(H$33/12*6)))</f>
        <v>60398.712649000001</v>
      </c>
      <c r="K29" s="122">
        <f t="shared" si="3"/>
        <v>5601.287350999999</v>
      </c>
      <c r="L29" s="122">
        <f t="shared" si="23"/>
        <v>66000</v>
      </c>
      <c r="M29" s="122">
        <f t="shared" si="24"/>
        <v>57378.777016549997</v>
      </c>
      <c r="N29" s="122">
        <f t="shared" si="21"/>
        <v>5321.2229834499985</v>
      </c>
      <c r="O29" s="122">
        <f t="shared" si="22"/>
        <v>62699.999999999993</v>
      </c>
      <c r="P29" s="104">
        <f t="shared" si="8"/>
        <v>54358.8413841</v>
      </c>
      <c r="Q29" s="122">
        <f t="shared" si="9"/>
        <v>5041.1586158999989</v>
      </c>
      <c r="R29" s="122">
        <f t="shared" si="19"/>
        <v>59400</v>
      </c>
      <c r="S29" s="122">
        <f t="shared" si="10"/>
        <v>48318.970119200007</v>
      </c>
      <c r="T29" s="122">
        <f t="shared" si="11"/>
        <v>4481.0298807999998</v>
      </c>
      <c r="U29" s="122">
        <f t="shared" si="12"/>
        <v>52800.000000000007</v>
      </c>
      <c r="V29" s="122">
        <f t="shared" si="13"/>
        <v>42279.098854299998</v>
      </c>
      <c r="W29" s="122">
        <f t="shared" si="14"/>
        <v>3920.9011456999992</v>
      </c>
      <c r="X29" s="122">
        <f t="shared" si="15"/>
        <v>46200</v>
      </c>
      <c r="Y29" s="122">
        <f t="shared" si="16"/>
        <v>36239.227589399998</v>
      </c>
      <c r="Z29" s="122">
        <f t="shared" si="17"/>
        <v>3360.7724105999991</v>
      </c>
      <c r="AA29" s="52">
        <f t="shared" si="18"/>
        <v>39600</v>
      </c>
      <c r="AB29" s="18"/>
      <c r="AC29" s="18"/>
      <c r="AD29" s="18"/>
      <c r="AE29" s="18"/>
      <c r="AF29" s="18"/>
      <c r="AG29" s="19"/>
      <c r="AH29" s="18"/>
      <c r="AI29" s="18"/>
    </row>
    <row r="30" spans="1:35" s="30" customFormat="1" ht="13.5" customHeight="1">
      <c r="A30" s="285">
        <v>101</v>
      </c>
      <c r="B30" s="56">
        <v>41122</v>
      </c>
      <c r="C30" s="68">
        <f>'BENEFÍCIOS-SEM JRS E SEM CORREÇ'!C30</f>
        <v>622</v>
      </c>
      <c r="D30" s="316">
        <f>'base(indices)'!G35</f>
        <v>1.38099876</v>
      </c>
      <c r="E30" s="58">
        <f t="shared" si="0"/>
        <v>858.98122871999999</v>
      </c>
      <c r="F30" s="321">
        <v>0</v>
      </c>
      <c r="G30" s="60">
        <f t="shared" si="1"/>
        <v>0</v>
      </c>
      <c r="H30" s="61">
        <f t="shared" si="2"/>
        <v>858.98122871999999</v>
      </c>
      <c r="I30" s="299">
        <f t="shared" si="20"/>
        <v>115028.38858276999</v>
      </c>
      <c r="J30" s="102">
        <f>IF((I30-H$33+(H$33/12*5))+K30&gt;I149,I149-K30,(I30-H$33+(H$33/12*5)))</f>
        <v>60398.712649000001</v>
      </c>
      <c r="K30" s="102">
        <f t="shared" si="3"/>
        <v>5601.287350999999</v>
      </c>
      <c r="L30" s="102">
        <f t="shared" si="23"/>
        <v>66000</v>
      </c>
      <c r="M30" s="102">
        <f t="shared" si="24"/>
        <v>57378.777016549997</v>
      </c>
      <c r="N30" s="102">
        <f t="shared" si="21"/>
        <v>5321.2229834499985</v>
      </c>
      <c r="O30" s="102">
        <f t="shared" si="22"/>
        <v>62699.999999999993</v>
      </c>
      <c r="P30" s="102">
        <f>J30*$P$9</f>
        <v>54358.8413841</v>
      </c>
      <c r="Q30" s="102">
        <f t="shared" si="9"/>
        <v>5041.1586158999989</v>
      </c>
      <c r="R30" s="102">
        <f t="shared" si="19"/>
        <v>59400</v>
      </c>
      <c r="S30" s="102">
        <f t="shared" si="10"/>
        <v>48318.970119200007</v>
      </c>
      <c r="T30" s="102">
        <f t="shared" si="11"/>
        <v>4481.0298807999998</v>
      </c>
      <c r="U30" s="102">
        <f t="shared" si="12"/>
        <v>52800.000000000007</v>
      </c>
      <c r="V30" s="102">
        <f t="shared" si="13"/>
        <v>42279.098854299998</v>
      </c>
      <c r="W30" s="102">
        <f t="shared" si="14"/>
        <v>3920.9011456999992</v>
      </c>
      <c r="X30" s="102">
        <f t="shared" si="15"/>
        <v>46200</v>
      </c>
      <c r="Y30" s="102">
        <f t="shared" si="16"/>
        <v>36239.227589399998</v>
      </c>
      <c r="Z30" s="102">
        <f t="shared" si="17"/>
        <v>3360.7724105999991</v>
      </c>
      <c r="AA30" s="66">
        <f t="shared" si="18"/>
        <v>39600</v>
      </c>
      <c r="AB30" s="36"/>
      <c r="AC30" s="36"/>
      <c r="AD30" s="36"/>
      <c r="AE30" s="36"/>
      <c r="AF30" s="36"/>
      <c r="AG30" s="37"/>
      <c r="AH30" s="36"/>
      <c r="AI30" s="36"/>
    </row>
    <row r="31" spans="1:35" ht="13.5" customHeight="1">
      <c r="A31" s="285">
        <v>100</v>
      </c>
      <c r="B31" s="56">
        <v>41153</v>
      </c>
      <c r="C31" s="68">
        <f>'BENEFÍCIOS-SEM JRS E SEM CORREÇ'!C31</f>
        <v>622</v>
      </c>
      <c r="D31" s="316">
        <f>'base(indices)'!G36</f>
        <v>1.38082891</v>
      </c>
      <c r="E31" s="69">
        <f t="shared" si="0"/>
        <v>858.87558202000002</v>
      </c>
      <c r="F31" s="321">
        <v>0</v>
      </c>
      <c r="G31" s="70">
        <f t="shared" si="1"/>
        <v>0</v>
      </c>
      <c r="H31" s="71">
        <f t="shared" si="2"/>
        <v>858.87558202000002</v>
      </c>
      <c r="I31" s="300">
        <f t="shared" si="20"/>
        <v>114169.40735404998</v>
      </c>
      <c r="J31" s="122">
        <f>IF((I31-H$33+(H$33/12*4))+K31&gt;I149,I149-K31,(I31-H$33+(H$33/12*4)))</f>
        <v>60398.712649000001</v>
      </c>
      <c r="K31" s="122">
        <f t="shared" si="3"/>
        <v>5601.287350999999</v>
      </c>
      <c r="L31" s="122">
        <f t="shared" si="23"/>
        <v>66000</v>
      </c>
      <c r="M31" s="122">
        <f t="shared" si="24"/>
        <v>57378.777016549997</v>
      </c>
      <c r="N31" s="122">
        <f t="shared" si="21"/>
        <v>5321.2229834499985</v>
      </c>
      <c r="O31" s="122">
        <f t="shared" si="22"/>
        <v>62699.999999999993</v>
      </c>
      <c r="P31" s="104">
        <f>J31*$P$9</f>
        <v>54358.8413841</v>
      </c>
      <c r="Q31" s="122">
        <f t="shared" si="9"/>
        <v>5041.1586158999989</v>
      </c>
      <c r="R31" s="122">
        <f t="shared" si="19"/>
        <v>59400</v>
      </c>
      <c r="S31" s="122">
        <f t="shared" si="10"/>
        <v>48318.970119200007</v>
      </c>
      <c r="T31" s="122">
        <f t="shared" si="11"/>
        <v>4481.0298807999998</v>
      </c>
      <c r="U31" s="122">
        <f t="shared" si="12"/>
        <v>52800.000000000007</v>
      </c>
      <c r="V31" s="122">
        <f t="shared" si="13"/>
        <v>42279.098854299998</v>
      </c>
      <c r="W31" s="122">
        <f t="shared" si="14"/>
        <v>3920.9011456999992</v>
      </c>
      <c r="X31" s="122">
        <f t="shared" si="15"/>
        <v>46200</v>
      </c>
      <c r="Y31" s="122">
        <f t="shared" si="16"/>
        <v>36239.227589399998</v>
      </c>
      <c r="Z31" s="122">
        <f t="shared" si="17"/>
        <v>3360.7724105999991</v>
      </c>
      <c r="AA31" s="52">
        <f t="shared" si="18"/>
        <v>39600</v>
      </c>
      <c r="AB31" s="18"/>
      <c r="AC31" s="18"/>
      <c r="AD31" s="18"/>
      <c r="AE31" s="18"/>
      <c r="AF31" s="18"/>
      <c r="AG31" s="19"/>
      <c r="AH31" s="18"/>
      <c r="AI31" s="18"/>
    </row>
    <row r="32" spans="1:35" s="30" customFormat="1" ht="13.5" customHeight="1">
      <c r="A32" s="285">
        <v>99</v>
      </c>
      <c r="B32" s="56">
        <v>41183</v>
      </c>
      <c r="C32" s="68">
        <f>'BENEFÍCIOS-SEM JRS E SEM CORREÇ'!C32</f>
        <v>622</v>
      </c>
      <c r="D32" s="316">
        <f>'base(indices)'!G37</f>
        <v>1.38082891</v>
      </c>
      <c r="E32" s="58">
        <f t="shared" si="0"/>
        <v>858.87558202000002</v>
      </c>
      <c r="F32" s="321">
        <v>0</v>
      </c>
      <c r="G32" s="60">
        <f t="shared" si="1"/>
        <v>0</v>
      </c>
      <c r="H32" s="61">
        <f t="shared" si="2"/>
        <v>858.87558202000002</v>
      </c>
      <c r="I32" s="299">
        <f t="shared" si="20"/>
        <v>113310.53177202998</v>
      </c>
      <c r="J32" s="102">
        <f>IF((I32-H$33+(H$33/12*3))+K32&gt;I149,I149-K32,(I32-H$33+(H$33/12*3)))</f>
        <v>60398.712649000001</v>
      </c>
      <c r="K32" s="102">
        <f t="shared" si="3"/>
        <v>5601.287350999999</v>
      </c>
      <c r="L32" s="102">
        <f t="shared" si="23"/>
        <v>66000</v>
      </c>
      <c r="M32" s="102">
        <f t="shared" si="24"/>
        <v>57378.777016549997</v>
      </c>
      <c r="N32" s="102">
        <f t="shared" si="21"/>
        <v>5321.2229834499985</v>
      </c>
      <c r="O32" s="102">
        <f t="shared" si="22"/>
        <v>62699.999999999993</v>
      </c>
      <c r="P32" s="102">
        <f t="shared" ref="P32:P49" si="25">J32*$P$9</f>
        <v>54358.8413841</v>
      </c>
      <c r="Q32" s="102">
        <f t="shared" si="9"/>
        <v>5041.1586158999989</v>
      </c>
      <c r="R32" s="102">
        <f t="shared" si="19"/>
        <v>59400</v>
      </c>
      <c r="S32" s="102">
        <f t="shared" si="10"/>
        <v>48318.970119200007</v>
      </c>
      <c r="T32" s="102">
        <f t="shared" si="11"/>
        <v>4481.0298807999998</v>
      </c>
      <c r="U32" s="102">
        <f t="shared" si="12"/>
        <v>52800.000000000007</v>
      </c>
      <c r="V32" s="102">
        <f t="shared" si="13"/>
        <v>42279.098854299998</v>
      </c>
      <c r="W32" s="102">
        <f t="shared" si="14"/>
        <v>3920.9011456999992</v>
      </c>
      <c r="X32" s="102">
        <f t="shared" si="15"/>
        <v>46200</v>
      </c>
      <c r="Y32" s="102">
        <f t="shared" si="16"/>
        <v>36239.227589399998</v>
      </c>
      <c r="Z32" s="102">
        <f t="shared" si="17"/>
        <v>3360.7724105999991</v>
      </c>
      <c r="AA32" s="66">
        <f t="shared" si="18"/>
        <v>39600</v>
      </c>
      <c r="AB32" s="36"/>
      <c r="AC32" s="36"/>
      <c r="AD32" s="36"/>
      <c r="AE32" s="36"/>
      <c r="AF32" s="36"/>
      <c r="AG32" s="37"/>
      <c r="AH32" s="36"/>
      <c r="AI32" s="36"/>
    </row>
    <row r="33" spans="1:35" ht="13.5" customHeight="1">
      <c r="A33" s="285">
        <v>98</v>
      </c>
      <c r="B33" s="56">
        <v>41214</v>
      </c>
      <c r="C33" s="68">
        <f>'BENEFÍCIOS-SEM JRS E SEM CORREÇ'!C33</f>
        <v>622</v>
      </c>
      <c r="D33" s="316">
        <f>'base(indices)'!G38</f>
        <v>1.38082891</v>
      </c>
      <c r="E33" s="69">
        <f t="shared" si="0"/>
        <v>858.87558202000002</v>
      </c>
      <c r="F33" s="321">
        <v>0</v>
      </c>
      <c r="G33" s="70">
        <f t="shared" si="1"/>
        <v>0</v>
      </c>
      <c r="H33" s="71">
        <f t="shared" si="2"/>
        <v>858.87558202000002</v>
      </c>
      <c r="I33" s="300">
        <f t="shared" si="20"/>
        <v>112451.65619000998</v>
      </c>
      <c r="J33" s="122">
        <f>IF((I33-H$33+(H$33/12*2))+K33&gt;I149,I149-K33,(I33-H$33+(H$33/12*2)))</f>
        <v>60398.712649000001</v>
      </c>
      <c r="K33" s="122">
        <f t="shared" si="3"/>
        <v>5601.287350999999</v>
      </c>
      <c r="L33" s="122">
        <f t="shared" si="23"/>
        <v>66000</v>
      </c>
      <c r="M33" s="122">
        <f t="shared" si="24"/>
        <v>57378.777016549997</v>
      </c>
      <c r="N33" s="122">
        <f t="shared" si="21"/>
        <v>5321.2229834499985</v>
      </c>
      <c r="O33" s="122">
        <f t="shared" si="22"/>
        <v>62699.999999999993</v>
      </c>
      <c r="P33" s="104">
        <f t="shared" si="25"/>
        <v>54358.8413841</v>
      </c>
      <c r="Q33" s="122">
        <f t="shared" si="9"/>
        <v>5041.1586158999989</v>
      </c>
      <c r="R33" s="122">
        <f t="shared" si="19"/>
        <v>59400</v>
      </c>
      <c r="S33" s="122">
        <f t="shared" si="10"/>
        <v>48318.970119200007</v>
      </c>
      <c r="T33" s="122">
        <f t="shared" si="11"/>
        <v>4481.0298807999998</v>
      </c>
      <c r="U33" s="122">
        <f t="shared" si="12"/>
        <v>52800.000000000007</v>
      </c>
      <c r="V33" s="122">
        <f t="shared" si="13"/>
        <v>42279.098854299998</v>
      </c>
      <c r="W33" s="122">
        <f t="shared" si="14"/>
        <v>3920.9011456999992</v>
      </c>
      <c r="X33" s="122">
        <f t="shared" si="15"/>
        <v>46200</v>
      </c>
      <c r="Y33" s="122">
        <f t="shared" si="16"/>
        <v>36239.227589399998</v>
      </c>
      <c r="Z33" s="122">
        <f t="shared" si="17"/>
        <v>3360.7724105999991</v>
      </c>
      <c r="AA33" s="52">
        <f t="shared" si="18"/>
        <v>39600</v>
      </c>
      <c r="AB33" s="18"/>
      <c r="AC33" s="18"/>
      <c r="AD33" s="18"/>
      <c r="AE33" s="18"/>
      <c r="AF33" s="18"/>
      <c r="AG33" s="19"/>
      <c r="AH33" s="18"/>
      <c r="AI33" s="18"/>
    </row>
    <row r="34" spans="1:35" s="30" customFormat="1" ht="13.5" customHeight="1" thickBot="1">
      <c r="A34" s="286">
        <v>97</v>
      </c>
      <c r="B34" s="76">
        <v>41244</v>
      </c>
      <c r="C34" s="77">
        <f>'BENEFÍCIOS-SEM JRS E SEM CORREÇ'!C34</f>
        <v>1244</v>
      </c>
      <c r="D34" s="317">
        <f>'base(indices)'!G39</f>
        <v>1.38082891</v>
      </c>
      <c r="E34" s="279">
        <f t="shared" si="0"/>
        <v>1717.75116404</v>
      </c>
      <c r="F34" s="322">
        <v>0</v>
      </c>
      <c r="G34" s="233">
        <f t="shared" si="1"/>
        <v>0</v>
      </c>
      <c r="H34" s="287">
        <f t="shared" si="2"/>
        <v>1717.75116404</v>
      </c>
      <c r="I34" s="301">
        <f t="shared" si="20"/>
        <v>111592.78060798997</v>
      </c>
      <c r="J34" s="95">
        <f>IF((I34-H$33+(H$33/12*1))+K34&gt;I149,I149-K34,(I34-H$33+(H$33/12*1)))</f>
        <v>60398.712649000001</v>
      </c>
      <c r="K34" s="95">
        <f t="shared" si="3"/>
        <v>5601.287350999999</v>
      </c>
      <c r="L34" s="95">
        <f t="shared" si="23"/>
        <v>66000</v>
      </c>
      <c r="M34" s="95">
        <f t="shared" si="24"/>
        <v>57378.777016549997</v>
      </c>
      <c r="N34" s="95">
        <f t="shared" si="21"/>
        <v>5321.2229834499985</v>
      </c>
      <c r="O34" s="95">
        <f t="shared" si="22"/>
        <v>62699.999999999993</v>
      </c>
      <c r="P34" s="95">
        <f t="shared" si="25"/>
        <v>54358.8413841</v>
      </c>
      <c r="Q34" s="95">
        <f t="shared" si="9"/>
        <v>5041.1586158999989</v>
      </c>
      <c r="R34" s="95">
        <f t="shared" si="19"/>
        <v>59400</v>
      </c>
      <c r="S34" s="95">
        <f t="shared" si="10"/>
        <v>48318.970119200007</v>
      </c>
      <c r="T34" s="95">
        <f t="shared" si="11"/>
        <v>4481.0298807999998</v>
      </c>
      <c r="U34" s="95">
        <f t="shared" si="12"/>
        <v>52800.000000000007</v>
      </c>
      <c r="V34" s="95">
        <f t="shared" si="13"/>
        <v>42279.098854299998</v>
      </c>
      <c r="W34" s="95">
        <f t="shared" si="14"/>
        <v>3920.9011456999992</v>
      </c>
      <c r="X34" s="95">
        <f t="shared" si="15"/>
        <v>46200</v>
      </c>
      <c r="Y34" s="95">
        <f t="shared" si="16"/>
        <v>36239.227589399998</v>
      </c>
      <c r="Z34" s="95">
        <f t="shared" si="17"/>
        <v>3360.7724105999991</v>
      </c>
      <c r="AA34" s="237">
        <f t="shared" si="18"/>
        <v>39600</v>
      </c>
      <c r="AB34" s="36"/>
      <c r="AC34" s="36"/>
      <c r="AD34" s="36"/>
      <c r="AE34" s="36"/>
      <c r="AF34" s="36"/>
      <c r="AG34" s="37"/>
      <c r="AH34" s="36"/>
      <c r="AI34" s="36"/>
    </row>
    <row r="35" spans="1:35" ht="13.5" customHeight="1">
      <c r="A35" s="288">
        <v>96</v>
      </c>
      <c r="B35" s="160">
        <v>41275</v>
      </c>
      <c r="C35" s="47">
        <f>'BENEFÍCIOS-SEM JRS E SEM CORREÇ'!C35</f>
        <v>678</v>
      </c>
      <c r="D35" s="306">
        <f>'base(indices)'!G40</f>
        <v>1.38082891</v>
      </c>
      <c r="E35" s="163">
        <f t="shared" si="0"/>
        <v>936.20200097999998</v>
      </c>
      <c r="F35" s="320">
        <v>0</v>
      </c>
      <c r="G35" s="87">
        <f t="shared" si="1"/>
        <v>0</v>
      </c>
      <c r="H35" s="89">
        <f t="shared" si="2"/>
        <v>936.20200097999998</v>
      </c>
      <c r="I35" s="298">
        <f t="shared" si="20"/>
        <v>109875.02944394997</v>
      </c>
      <c r="J35" s="123">
        <f>IF((I35-H$45+(H$45))+K35&gt;I149,I149-K35,(I35-H$45+(H$45)))</f>
        <v>60398.712649000001</v>
      </c>
      <c r="K35" s="123">
        <f t="shared" si="3"/>
        <v>5601.287350999999</v>
      </c>
      <c r="L35" s="123">
        <f t="shared" si="23"/>
        <v>66000</v>
      </c>
      <c r="M35" s="123">
        <f t="shared" si="24"/>
        <v>57378.777016549997</v>
      </c>
      <c r="N35" s="123">
        <f t="shared" si="21"/>
        <v>5321.2229834499985</v>
      </c>
      <c r="O35" s="123">
        <f t="shared" si="22"/>
        <v>62699.999999999993</v>
      </c>
      <c r="P35" s="100">
        <f t="shared" si="25"/>
        <v>54358.8413841</v>
      </c>
      <c r="Q35" s="123">
        <f t="shared" si="9"/>
        <v>5041.1586158999989</v>
      </c>
      <c r="R35" s="123">
        <f t="shared" si="19"/>
        <v>59400</v>
      </c>
      <c r="S35" s="123">
        <f t="shared" si="10"/>
        <v>48318.970119200007</v>
      </c>
      <c r="T35" s="123">
        <f t="shared" si="11"/>
        <v>4481.0298807999998</v>
      </c>
      <c r="U35" s="123">
        <f t="shared" si="12"/>
        <v>52800.000000000007</v>
      </c>
      <c r="V35" s="123">
        <f t="shared" si="13"/>
        <v>42279.098854299998</v>
      </c>
      <c r="W35" s="123">
        <f t="shared" si="14"/>
        <v>3920.9011456999992</v>
      </c>
      <c r="X35" s="123">
        <f t="shared" si="15"/>
        <v>46200</v>
      </c>
      <c r="Y35" s="123">
        <f t="shared" si="16"/>
        <v>36239.227589399998</v>
      </c>
      <c r="Z35" s="123">
        <f t="shared" si="17"/>
        <v>3360.7724105999991</v>
      </c>
      <c r="AA35" s="55">
        <f t="shared" si="18"/>
        <v>39600</v>
      </c>
      <c r="AB35" s="18"/>
      <c r="AC35" s="18"/>
      <c r="AD35" s="18"/>
      <c r="AE35" s="18"/>
      <c r="AF35" s="18"/>
      <c r="AG35" s="19"/>
      <c r="AH35" s="18"/>
      <c r="AI35" s="18"/>
    </row>
    <row r="36" spans="1:35" s="30" customFormat="1" ht="13.5" customHeight="1">
      <c r="A36" s="285">
        <v>95</v>
      </c>
      <c r="B36" s="56">
        <v>41306</v>
      </c>
      <c r="C36" s="68">
        <f>'BENEFÍCIOS-SEM JRS E SEM CORREÇ'!C36</f>
        <v>678</v>
      </c>
      <c r="D36" s="316">
        <f>'base(indices)'!G41</f>
        <v>1.38082891</v>
      </c>
      <c r="E36" s="58">
        <f t="shared" si="0"/>
        <v>936.20200097999998</v>
      </c>
      <c r="F36" s="323">
        <v>0</v>
      </c>
      <c r="G36" s="60">
        <f t="shared" si="1"/>
        <v>0</v>
      </c>
      <c r="H36" s="61">
        <f t="shared" si="2"/>
        <v>936.20200097999998</v>
      </c>
      <c r="I36" s="299">
        <f t="shared" si="20"/>
        <v>108938.82744296997</v>
      </c>
      <c r="J36" s="102">
        <f>IF((I36-H$45+(H$45/12*11))+K36&gt;I149,I149-K36,(I36-H$45+(H$45/12*11)))</f>
        <v>60398.712649000001</v>
      </c>
      <c r="K36" s="102">
        <f t="shared" si="3"/>
        <v>5601.287350999999</v>
      </c>
      <c r="L36" s="102">
        <f t="shared" si="23"/>
        <v>66000</v>
      </c>
      <c r="M36" s="102">
        <f t="shared" si="24"/>
        <v>57378.777016549997</v>
      </c>
      <c r="N36" s="102">
        <f t="shared" si="21"/>
        <v>5321.2229834499985</v>
      </c>
      <c r="O36" s="102">
        <f t="shared" si="22"/>
        <v>62699.999999999993</v>
      </c>
      <c r="P36" s="102">
        <f t="shared" si="25"/>
        <v>54358.8413841</v>
      </c>
      <c r="Q36" s="102">
        <f t="shared" si="9"/>
        <v>5041.1586158999989</v>
      </c>
      <c r="R36" s="102">
        <f t="shared" si="19"/>
        <v>59400</v>
      </c>
      <c r="S36" s="102">
        <f t="shared" si="10"/>
        <v>48318.970119200007</v>
      </c>
      <c r="T36" s="102">
        <f t="shared" si="11"/>
        <v>4481.0298807999998</v>
      </c>
      <c r="U36" s="102">
        <f t="shared" si="12"/>
        <v>52800.000000000007</v>
      </c>
      <c r="V36" s="102">
        <f t="shared" si="13"/>
        <v>42279.098854299998</v>
      </c>
      <c r="W36" s="102">
        <f t="shared" si="14"/>
        <v>3920.9011456999992</v>
      </c>
      <c r="X36" s="102">
        <f t="shared" si="15"/>
        <v>46200</v>
      </c>
      <c r="Y36" s="102">
        <f t="shared" si="16"/>
        <v>36239.227589399998</v>
      </c>
      <c r="Z36" s="102">
        <f t="shared" si="17"/>
        <v>3360.7724105999991</v>
      </c>
      <c r="AA36" s="66">
        <f t="shared" si="18"/>
        <v>39600</v>
      </c>
      <c r="AB36" s="36"/>
      <c r="AC36" s="36"/>
      <c r="AD36" s="36"/>
      <c r="AE36" s="36"/>
      <c r="AF36" s="36"/>
      <c r="AG36" s="37"/>
      <c r="AH36" s="36"/>
      <c r="AI36" s="36"/>
    </row>
    <row r="37" spans="1:35" ht="13.5" customHeight="1">
      <c r="A37" s="285">
        <v>94</v>
      </c>
      <c r="B37" s="46">
        <v>41334</v>
      </c>
      <c r="C37" s="68">
        <f>'BENEFÍCIOS-SEM JRS E SEM CORREÇ'!C37</f>
        <v>678</v>
      </c>
      <c r="D37" s="316">
        <f>'base(indices)'!G42</f>
        <v>1.38082891</v>
      </c>
      <c r="E37" s="69">
        <f t="shared" si="0"/>
        <v>936.20200097999998</v>
      </c>
      <c r="F37" s="321">
        <v>0</v>
      </c>
      <c r="G37" s="70">
        <f t="shared" si="1"/>
        <v>0</v>
      </c>
      <c r="H37" s="71">
        <f t="shared" si="2"/>
        <v>936.20200097999998</v>
      </c>
      <c r="I37" s="300">
        <f t="shared" si="20"/>
        <v>108002.62544198996</v>
      </c>
      <c r="J37" s="122">
        <f>IF((I37-H$45+(H$45/12*10))+K37&gt;I149,I149-K37,(I37-H$45+(H$45/12*10)))</f>
        <v>60398.712649000001</v>
      </c>
      <c r="K37" s="122">
        <f t="shared" si="3"/>
        <v>5601.287350999999</v>
      </c>
      <c r="L37" s="104">
        <f t="shared" si="23"/>
        <v>66000</v>
      </c>
      <c r="M37" s="122">
        <f t="shared" si="24"/>
        <v>57378.777016549997</v>
      </c>
      <c r="N37" s="122">
        <f t="shared" si="21"/>
        <v>5321.2229834499985</v>
      </c>
      <c r="O37" s="122">
        <f t="shared" si="22"/>
        <v>62699.999999999993</v>
      </c>
      <c r="P37" s="104">
        <f t="shared" si="25"/>
        <v>54358.8413841</v>
      </c>
      <c r="Q37" s="122">
        <f t="shared" si="9"/>
        <v>5041.1586158999989</v>
      </c>
      <c r="R37" s="122">
        <f>P37+Q37</f>
        <v>59400</v>
      </c>
      <c r="S37" s="122">
        <f t="shared" si="10"/>
        <v>48318.970119200007</v>
      </c>
      <c r="T37" s="122">
        <f t="shared" si="11"/>
        <v>4481.0298807999998</v>
      </c>
      <c r="U37" s="122">
        <f t="shared" si="12"/>
        <v>52800.000000000007</v>
      </c>
      <c r="V37" s="122">
        <f t="shared" si="13"/>
        <v>42279.098854299998</v>
      </c>
      <c r="W37" s="122">
        <f t="shared" si="14"/>
        <v>3920.9011456999992</v>
      </c>
      <c r="X37" s="122">
        <f t="shared" si="15"/>
        <v>46200</v>
      </c>
      <c r="Y37" s="122">
        <f t="shared" si="16"/>
        <v>36239.227589399998</v>
      </c>
      <c r="Z37" s="122">
        <f t="shared" si="17"/>
        <v>3360.7724105999991</v>
      </c>
      <c r="AA37" s="52">
        <f t="shared" si="18"/>
        <v>39600</v>
      </c>
      <c r="AB37" s="18"/>
      <c r="AC37" s="18"/>
      <c r="AD37" s="18"/>
      <c r="AE37" s="18"/>
      <c r="AF37" s="18"/>
      <c r="AG37" s="19"/>
      <c r="AH37" s="18"/>
      <c r="AI37" s="18"/>
    </row>
    <row r="38" spans="1:35" s="30" customFormat="1" ht="13.5" customHeight="1">
      <c r="A38" s="285">
        <v>93</v>
      </c>
      <c r="B38" s="56">
        <v>41365</v>
      </c>
      <c r="C38" s="68">
        <f>'BENEFÍCIOS-SEM JRS E SEM CORREÇ'!C38</f>
        <v>678</v>
      </c>
      <c r="D38" s="316">
        <f>'base(indices)'!G43</f>
        <v>1.38082891</v>
      </c>
      <c r="E38" s="58">
        <f t="shared" si="0"/>
        <v>936.20200097999998</v>
      </c>
      <c r="F38" s="321">
        <v>0</v>
      </c>
      <c r="G38" s="60">
        <f t="shared" si="1"/>
        <v>0</v>
      </c>
      <c r="H38" s="61">
        <f t="shared" si="2"/>
        <v>936.20200097999998</v>
      </c>
      <c r="I38" s="299">
        <f t="shared" si="20"/>
        <v>107066.42344100996</v>
      </c>
      <c r="J38" s="102">
        <f>IF((I38-H$45+(H$45/12*9))+K38&gt;I149,I149-K38,(I38-H$45+(H$45/12*9)))</f>
        <v>60398.712649000001</v>
      </c>
      <c r="K38" s="102">
        <f t="shared" si="3"/>
        <v>5601.287350999999</v>
      </c>
      <c r="L38" s="103">
        <f t="shared" si="23"/>
        <v>66000</v>
      </c>
      <c r="M38" s="102">
        <f t="shared" si="24"/>
        <v>57378.777016549997</v>
      </c>
      <c r="N38" s="102">
        <f t="shared" si="21"/>
        <v>5321.2229834499985</v>
      </c>
      <c r="O38" s="102">
        <f t="shared" si="22"/>
        <v>62699.999999999993</v>
      </c>
      <c r="P38" s="102">
        <f>J38*$P$9</f>
        <v>54358.8413841</v>
      </c>
      <c r="Q38" s="102">
        <f t="shared" si="9"/>
        <v>5041.1586158999989</v>
      </c>
      <c r="R38" s="102">
        <f t="shared" ref="R38:R53" si="26">P38+Q38</f>
        <v>59400</v>
      </c>
      <c r="S38" s="102">
        <f t="shared" si="10"/>
        <v>48318.970119200007</v>
      </c>
      <c r="T38" s="102">
        <f t="shared" si="11"/>
        <v>4481.0298807999998</v>
      </c>
      <c r="U38" s="102">
        <f t="shared" si="12"/>
        <v>52800.000000000007</v>
      </c>
      <c r="V38" s="102">
        <f t="shared" si="13"/>
        <v>42279.098854299998</v>
      </c>
      <c r="W38" s="102">
        <f t="shared" si="14"/>
        <v>3920.9011456999992</v>
      </c>
      <c r="X38" s="102">
        <f t="shared" si="15"/>
        <v>46200</v>
      </c>
      <c r="Y38" s="102">
        <f t="shared" si="16"/>
        <v>36239.227589399998</v>
      </c>
      <c r="Z38" s="102">
        <f t="shared" si="17"/>
        <v>3360.7724105999991</v>
      </c>
      <c r="AA38" s="66">
        <f t="shared" si="18"/>
        <v>39600</v>
      </c>
      <c r="AB38" s="36"/>
      <c r="AC38" s="36"/>
      <c r="AD38" s="36"/>
      <c r="AE38" s="36"/>
      <c r="AF38" s="36"/>
      <c r="AG38" s="37"/>
      <c r="AH38" s="36"/>
      <c r="AI38" s="36"/>
    </row>
    <row r="39" spans="1:35" ht="13.5" customHeight="1">
      <c r="A39" s="285">
        <v>92</v>
      </c>
      <c r="B39" s="46">
        <v>41395</v>
      </c>
      <c r="C39" s="68">
        <f>'BENEFÍCIOS-SEM JRS E SEM CORREÇ'!C39</f>
        <v>678</v>
      </c>
      <c r="D39" s="316">
        <f>'base(indices)'!G44</f>
        <v>1.38082891</v>
      </c>
      <c r="E39" s="69">
        <f t="shared" si="0"/>
        <v>936.20200097999998</v>
      </c>
      <c r="F39" s="321">
        <v>0</v>
      </c>
      <c r="G39" s="70">
        <f t="shared" si="1"/>
        <v>0</v>
      </c>
      <c r="H39" s="71">
        <f t="shared" si="2"/>
        <v>936.20200097999998</v>
      </c>
      <c r="I39" s="300">
        <f t="shared" si="20"/>
        <v>106130.22144002996</v>
      </c>
      <c r="J39" s="122">
        <f>IF((I39-H$45+(H$45/12*8))+K39&gt;I149,I149-K39,(I39-H$45+(H$45/12*8)))</f>
        <v>60398.712649000001</v>
      </c>
      <c r="K39" s="122">
        <f t="shared" si="3"/>
        <v>5601.287350999999</v>
      </c>
      <c r="L39" s="122">
        <f t="shared" si="23"/>
        <v>66000</v>
      </c>
      <c r="M39" s="122">
        <f t="shared" si="24"/>
        <v>57378.777016549997</v>
      </c>
      <c r="N39" s="122">
        <f t="shared" si="21"/>
        <v>5321.2229834499985</v>
      </c>
      <c r="O39" s="122">
        <f t="shared" si="22"/>
        <v>62699.999999999993</v>
      </c>
      <c r="P39" s="104">
        <f t="shared" si="25"/>
        <v>54358.8413841</v>
      </c>
      <c r="Q39" s="122">
        <f t="shared" si="9"/>
        <v>5041.1586158999989</v>
      </c>
      <c r="R39" s="122">
        <f t="shared" si="26"/>
        <v>59400</v>
      </c>
      <c r="S39" s="122">
        <f t="shared" si="10"/>
        <v>48318.970119200007</v>
      </c>
      <c r="T39" s="122">
        <f t="shared" si="11"/>
        <v>4481.0298807999998</v>
      </c>
      <c r="U39" s="122">
        <f t="shared" si="12"/>
        <v>52800.000000000007</v>
      </c>
      <c r="V39" s="122">
        <f t="shared" si="13"/>
        <v>42279.098854299998</v>
      </c>
      <c r="W39" s="122">
        <f t="shared" si="14"/>
        <v>3920.9011456999992</v>
      </c>
      <c r="X39" s="122">
        <f t="shared" si="15"/>
        <v>46200</v>
      </c>
      <c r="Y39" s="122">
        <f t="shared" si="16"/>
        <v>36239.227589399998</v>
      </c>
      <c r="Z39" s="122">
        <f t="shared" si="17"/>
        <v>3360.7724105999991</v>
      </c>
      <c r="AA39" s="52">
        <f t="shared" si="18"/>
        <v>39600</v>
      </c>
      <c r="AB39" s="18"/>
      <c r="AC39" s="18"/>
      <c r="AD39" s="18"/>
      <c r="AE39" s="18"/>
      <c r="AF39" s="18"/>
      <c r="AG39" s="19"/>
      <c r="AH39" s="18"/>
      <c r="AI39" s="18"/>
    </row>
    <row r="40" spans="1:35" s="30" customFormat="1" ht="13.5" customHeight="1">
      <c r="A40" s="285">
        <v>91</v>
      </c>
      <c r="B40" s="56">
        <v>41426</v>
      </c>
      <c r="C40" s="68">
        <f>'BENEFÍCIOS-SEM JRS E SEM CORREÇ'!C40</f>
        <v>678</v>
      </c>
      <c r="D40" s="316">
        <f>'base(indices)'!G45</f>
        <v>1.38082891</v>
      </c>
      <c r="E40" s="58">
        <f t="shared" si="0"/>
        <v>936.20200097999998</v>
      </c>
      <c r="F40" s="321">
        <v>0</v>
      </c>
      <c r="G40" s="60">
        <f t="shared" si="1"/>
        <v>0</v>
      </c>
      <c r="H40" s="61">
        <f t="shared" si="2"/>
        <v>936.20200097999998</v>
      </c>
      <c r="I40" s="299">
        <f t="shared" si="20"/>
        <v>105194.01943904995</v>
      </c>
      <c r="J40" s="102">
        <f>IF((I40-H$45+(H$45/12*7))+K40&gt;I149,I149-K40,(I40-H$45+(H$45/12*7)))</f>
        <v>60398.712649000001</v>
      </c>
      <c r="K40" s="102">
        <f t="shared" si="3"/>
        <v>5601.287350999999</v>
      </c>
      <c r="L40" s="103">
        <f t="shared" si="23"/>
        <v>66000</v>
      </c>
      <c r="M40" s="102">
        <f t="shared" si="24"/>
        <v>57378.777016549997</v>
      </c>
      <c r="N40" s="102">
        <f t="shared" si="21"/>
        <v>5321.2229834499985</v>
      </c>
      <c r="O40" s="102">
        <f t="shared" si="22"/>
        <v>62699.999999999993</v>
      </c>
      <c r="P40" s="102">
        <f t="shared" si="25"/>
        <v>54358.8413841</v>
      </c>
      <c r="Q40" s="102">
        <f t="shared" si="9"/>
        <v>5041.1586158999989</v>
      </c>
      <c r="R40" s="102">
        <f t="shared" si="26"/>
        <v>59400</v>
      </c>
      <c r="S40" s="102">
        <f t="shared" si="10"/>
        <v>48318.970119200007</v>
      </c>
      <c r="T40" s="102">
        <f t="shared" si="11"/>
        <v>4481.0298807999998</v>
      </c>
      <c r="U40" s="102">
        <f t="shared" si="12"/>
        <v>52800.000000000007</v>
      </c>
      <c r="V40" s="102">
        <f t="shared" si="13"/>
        <v>42279.098854299998</v>
      </c>
      <c r="W40" s="102">
        <f t="shared" si="14"/>
        <v>3920.9011456999992</v>
      </c>
      <c r="X40" s="102">
        <f t="shared" si="15"/>
        <v>46200</v>
      </c>
      <c r="Y40" s="102">
        <f t="shared" si="16"/>
        <v>36239.227589399998</v>
      </c>
      <c r="Z40" s="102">
        <f t="shared" si="17"/>
        <v>3360.7724105999991</v>
      </c>
      <c r="AA40" s="66">
        <f t="shared" si="18"/>
        <v>39600</v>
      </c>
      <c r="AB40" s="36"/>
      <c r="AC40" s="36"/>
      <c r="AD40" s="36"/>
      <c r="AE40" s="36"/>
      <c r="AF40" s="36"/>
      <c r="AG40" s="37"/>
      <c r="AH40" s="36"/>
      <c r="AI40" s="36"/>
    </row>
    <row r="41" spans="1:35" ht="13.5" customHeight="1">
      <c r="A41" s="285">
        <v>90</v>
      </c>
      <c r="B41" s="46">
        <v>41456</v>
      </c>
      <c r="C41" s="68">
        <f>'BENEFÍCIOS-SEM JRS E SEM CORREÇ'!C41</f>
        <v>678</v>
      </c>
      <c r="D41" s="316">
        <f>'base(indices)'!G46</f>
        <v>1.38082891</v>
      </c>
      <c r="E41" s="69">
        <f t="shared" si="0"/>
        <v>936.20200097999998</v>
      </c>
      <c r="F41" s="321">
        <v>0</v>
      </c>
      <c r="G41" s="70">
        <f t="shared" si="1"/>
        <v>0</v>
      </c>
      <c r="H41" s="71">
        <f t="shared" si="2"/>
        <v>936.20200097999998</v>
      </c>
      <c r="I41" s="300">
        <f t="shared" si="20"/>
        <v>104257.81743806995</v>
      </c>
      <c r="J41" s="122">
        <f>IF((I41-H$45+(H$45/12*6))+K41&gt;I149,I149-K41,(I41-H$45+(H$45/12*6)))</f>
        <v>60398.712649000001</v>
      </c>
      <c r="K41" s="122">
        <f t="shared" si="3"/>
        <v>5601.287350999999</v>
      </c>
      <c r="L41" s="122">
        <f t="shared" si="23"/>
        <v>66000</v>
      </c>
      <c r="M41" s="122">
        <f t="shared" si="24"/>
        <v>57378.777016549997</v>
      </c>
      <c r="N41" s="122">
        <f t="shared" si="21"/>
        <v>5321.2229834499985</v>
      </c>
      <c r="O41" s="122">
        <f t="shared" si="22"/>
        <v>62699.999999999993</v>
      </c>
      <c r="P41" s="104">
        <f t="shared" si="25"/>
        <v>54358.8413841</v>
      </c>
      <c r="Q41" s="122">
        <f t="shared" si="9"/>
        <v>5041.1586158999989</v>
      </c>
      <c r="R41" s="122">
        <f t="shared" si="26"/>
        <v>59400</v>
      </c>
      <c r="S41" s="122">
        <f t="shared" si="10"/>
        <v>48318.970119200007</v>
      </c>
      <c r="T41" s="122">
        <f t="shared" si="11"/>
        <v>4481.0298807999998</v>
      </c>
      <c r="U41" s="122">
        <f t="shared" si="12"/>
        <v>52800.000000000007</v>
      </c>
      <c r="V41" s="122">
        <f t="shared" si="13"/>
        <v>42279.098854299998</v>
      </c>
      <c r="W41" s="122">
        <f t="shared" si="14"/>
        <v>3920.9011456999992</v>
      </c>
      <c r="X41" s="122">
        <f t="shared" si="15"/>
        <v>46200</v>
      </c>
      <c r="Y41" s="122">
        <f t="shared" si="16"/>
        <v>36239.227589399998</v>
      </c>
      <c r="Z41" s="122">
        <f t="shared" si="17"/>
        <v>3360.7724105999991</v>
      </c>
      <c r="AA41" s="52">
        <f t="shared" si="18"/>
        <v>39600</v>
      </c>
      <c r="AB41" s="18"/>
      <c r="AC41" s="18"/>
      <c r="AD41" s="18"/>
      <c r="AE41" s="18"/>
      <c r="AF41" s="18"/>
      <c r="AG41" s="19"/>
      <c r="AH41" s="18"/>
      <c r="AI41" s="18"/>
    </row>
    <row r="42" spans="1:35" s="30" customFormat="1" ht="13.5" customHeight="1">
      <c r="A42" s="285">
        <v>89</v>
      </c>
      <c r="B42" s="56">
        <v>41487</v>
      </c>
      <c r="C42" s="68">
        <f>'BENEFÍCIOS-SEM JRS E SEM CORREÇ'!C42</f>
        <v>678</v>
      </c>
      <c r="D42" s="316">
        <f>'base(indices)'!G47</f>
        <v>1.38054038</v>
      </c>
      <c r="E42" s="58">
        <f t="shared" si="0"/>
        <v>936.00637763999998</v>
      </c>
      <c r="F42" s="321">
        <v>0</v>
      </c>
      <c r="G42" s="60">
        <f t="shared" si="1"/>
        <v>0</v>
      </c>
      <c r="H42" s="61">
        <f t="shared" si="2"/>
        <v>936.00637763999998</v>
      </c>
      <c r="I42" s="299">
        <f t="shared" si="20"/>
        <v>103321.61543708995</v>
      </c>
      <c r="J42" s="102">
        <f>IF((I42-H$45+(H$45/12*5))+K42&gt;I149,I149-K42,(I42-H$45+(H$45/12*5)))</f>
        <v>60398.712649000001</v>
      </c>
      <c r="K42" s="102">
        <f t="shared" si="3"/>
        <v>5601.287350999999</v>
      </c>
      <c r="L42" s="103">
        <f t="shared" si="23"/>
        <v>66000</v>
      </c>
      <c r="M42" s="102">
        <f t="shared" si="24"/>
        <v>57378.777016549997</v>
      </c>
      <c r="N42" s="102">
        <f t="shared" si="21"/>
        <v>5321.2229834499985</v>
      </c>
      <c r="O42" s="102">
        <f t="shared" si="22"/>
        <v>62699.999999999993</v>
      </c>
      <c r="P42" s="102">
        <f t="shared" si="25"/>
        <v>54358.8413841</v>
      </c>
      <c r="Q42" s="102">
        <f t="shared" si="9"/>
        <v>5041.1586158999989</v>
      </c>
      <c r="R42" s="102">
        <f t="shared" si="26"/>
        <v>59400</v>
      </c>
      <c r="S42" s="102">
        <f t="shared" si="10"/>
        <v>48318.970119200007</v>
      </c>
      <c r="T42" s="102">
        <f t="shared" si="11"/>
        <v>4481.0298807999998</v>
      </c>
      <c r="U42" s="102">
        <f t="shared" si="12"/>
        <v>52800.000000000007</v>
      </c>
      <c r="V42" s="102">
        <f t="shared" si="13"/>
        <v>42279.098854299998</v>
      </c>
      <c r="W42" s="102">
        <f t="shared" si="14"/>
        <v>3920.9011456999992</v>
      </c>
      <c r="X42" s="102">
        <f t="shared" si="15"/>
        <v>46200</v>
      </c>
      <c r="Y42" s="102">
        <f t="shared" si="16"/>
        <v>36239.227589399998</v>
      </c>
      <c r="Z42" s="102">
        <f t="shared" si="17"/>
        <v>3360.7724105999991</v>
      </c>
      <c r="AA42" s="66">
        <f t="shared" si="18"/>
        <v>39600</v>
      </c>
      <c r="AB42" s="36"/>
      <c r="AC42" s="36"/>
      <c r="AD42" s="36"/>
      <c r="AE42" s="36"/>
      <c r="AF42" s="36"/>
      <c r="AG42" s="37"/>
      <c r="AH42" s="36"/>
      <c r="AI42" s="36"/>
    </row>
    <row r="43" spans="1:35" ht="13.5" customHeight="1">
      <c r="A43" s="285">
        <v>88</v>
      </c>
      <c r="B43" s="46">
        <v>41518</v>
      </c>
      <c r="C43" s="68">
        <f>'BENEFÍCIOS-SEM JRS E SEM CORREÇ'!C43</f>
        <v>678</v>
      </c>
      <c r="D43" s="316">
        <f>'base(indices)'!G48</f>
        <v>1.38054038</v>
      </c>
      <c r="E43" s="69">
        <f t="shared" si="0"/>
        <v>936.00637763999998</v>
      </c>
      <c r="F43" s="321">
        <v>0</v>
      </c>
      <c r="G43" s="70">
        <f t="shared" si="1"/>
        <v>0</v>
      </c>
      <c r="H43" s="71">
        <f t="shared" si="2"/>
        <v>936.00637763999998</v>
      </c>
      <c r="I43" s="300">
        <f t="shared" si="20"/>
        <v>102385.60905944994</v>
      </c>
      <c r="J43" s="122">
        <f>IF((I43-H$45+(H$45/12*4))+K43&gt;I149,I149-K43,(I43-H$45+(H$45/12*4)))</f>
        <v>60398.712649000001</v>
      </c>
      <c r="K43" s="122">
        <f t="shared" ref="K43:K74" si="27">I$148</f>
        <v>5601.287350999999</v>
      </c>
      <c r="L43" s="122">
        <f t="shared" si="23"/>
        <v>66000</v>
      </c>
      <c r="M43" s="122">
        <f t="shared" si="24"/>
        <v>57378.777016549997</v>
      </c>
      <c r="N43" s="122">
        <f t="shared" si="21"/>
        <v>5321.2229834499985</v>
      </c>
      <c r="O43" s="122">
        <f t="shared" si="22"/>
        <v>62699.999999999993</v>
      </c>
      <c r="P43" s="104">
        <f t="shared" si="25"/>
        <v>54358.8413841</v>
      </c>
      <c r="Q43" s="122">
        <f t="shared" si="9"/>
        <v>5041.1586158999989</v>
      </c>
      <c r="R43" s="122">
        <f t="shared" si="26"/>
        <v>59400</v>
      </c>
      <c r="S43" s="122">
        <f t="shared" si="10"/>
        <v>48318.970119200007</v>
      </c>
      <c r="T43" s="122">
        <f t="shared" si="11"/>
        <v>4481.0298807999998</v>
      </c>
      <c r="U43" s="122">
        <f t="shared" si="12"/>
        <v>52800.000000000007</v>
      </c>
      <c r="V43" s="122">
        <f t="shared" si="13"/>
        <v>42279.098854299998</v>
      </c>
      <c r="W43" s="122">
        <f t="shared" si="14"/>
        <v>3920.9011456999992</v>
      </c>
      <c r="X43" s="122">
        <f t="shared" si="15"/>
        <v>46200</v>
      </c>
      <c r="Y43" s="122">
        <f t="shared" si="16"/>
        <v>36239.227589399998</v>
      </c>
      <c r="Z43" s="122">
        <f t="shared" si="17"/>
        <v>3360.7724105999991</v>
      </c>
      <c r="AA43" s="52">
        <f t="shared" si="18"/>
        <v>39600</v>
      </c>
      <c r="AB43" s="18"/>
      <c r="AC43" s="18"/>
      <c r="AD43" s="18"/>
      <c r="AE43" s="18"/>
      <c r="AF43" s="18"/>
      <c r="AG43" s="19"/>
      <c r="AH43" s="18"/>
      <c r="AI43" s="18"/>
    </row>
    <row r="44" spans="1:35" s="30" customFormat="1" ht="13.5" customHeight="1">
      <c r="A44" s="285">
        <v>87</v>
      </c>
      <c r="B44" s="56">
        <v>41548</v>
      </c>
      <c r="C44" s="68">
        <f>'BENEFÍCIOS-SEM JRS E SEM CORREÇ'!C44</f>
        <v>678</v>
      </c>
      <c r="D44" s="316">
        <f>'base(indices)'!G49</f>
        <v>1.38043133</v>
      </c>
      <c r="E44" s="58">
        <f t="shared" si="0"/>
        <v>935.93244173999994</v>
      </c>
      <c r="F44" s="321">
        <v>0</v>
      </c>
      <c r="G44" s="60">
        <f t="shared" si="1"/>
        <v>0</v>
      </c>
      <c r="H44" s="61">
        <f t="shared" si="2"/>
        <v>935.93244173999994</v>
      </c>
      <c r="I44" s="299">
        <f t="shared" si="20"/>
        <v>101449.60268180993</v>
      </c>
      <c r="J44" s="102">
        <f>IF((I44-H$45+(H$45/12*3))+K44&gt;I149,I149-K44,(I44-H$45+(H$45/12*3)))</f>
        <v>60398.712649000001</v>
      </c>
      <c r="K44" s="102">
        <f t="shared" si="27"/>
        <v>5601.287350999999</v>
      </c>
      <c r="L44" s="103">
        <f t="shared" si="23"/>
        <v>66000</v>
      </c>
      <c r="M44" s="102">
        <f t="shared" si="24"/>
        <v>57378.777016549997</v>
      </c>
      <c r="N44" s="102">
        <f t="shared" si="21"/>
        <v>5321.2229834499985</v>
      </c>
      <c r="O44" s="102">
        <f t="shared" si="22"/>
        <v>62699.999999999993</v>
      </c>
      <c r="P44" s="102">
        <f t="shared" si="25"/>
        <v>54358.8413841</v>
      </c>
      <c r="Q44" s="102">
        <f t="shared" si="9"/>
        <v>5041.1586158999989</v>
      </c>
      <c r="R44" s="102">
        <f t="shared" si="26"/>
        <v>59400</v>
      </c>
      <c r="S44" s="102">
        <f t="shared" si="10"/>
        <v>48318.970119200007</v>
      </c>
      <c r="T44" s="102">
        <f t="shared" si="11"/>
        <v>4481.0298807999998</v>
      </c>
      <c r="U44" s="102">
        <f t="shared" si="12"/>
        <v>52800.000000000007</v>
      </c>
      <c r="V44" s="102">
        <f t="shared" si="13"/>
        <v>42279.098854299998</v>
      </c>
      <c r="W44" s="102">
        <f t="shared" si="14"/>
        <v>3920.9011456999992</v>
      </c>
      <c r="X44" s="102">
        <f t="shared" si="15"/>
        <v>46200</v>
      </c>
      <c r="Y44" s="102">
        <f t="shared" si="16"/>
        <v>36239.227589399998</v>
      </c>
      <c r="Z44" s="102">
        <f t="shared" si="17"/>
        <v>3360.7724105999991</v>
      </c>
      <c r="AA44" s="66">
        <f t="shared" si="18"/>
        <v>39600</v>
      </c>
      <c r="AB44" s="36"/>
      <c r="AC44" s="36"/>
      <c r="AD44" s="36"/>
      <c r="AE44" s="36"/>
      <c r="AF44" s="36"/>
      <c r="AG44" s="37"/>
      <c r="AH44" s="36"/>
      <c r="AI44" s="36"/>
    </row>
    <row r="45" spans="1:35" ht="13.5" customHeight="1">
      <c r="A45" s="285">
        <v>86</v>
      </c>
      <c r="B45" s="46">
        <v>41579</v>
      </c>
      <c r="C45" s="68">
        <f>'BENEFÍCIOS-SEM JRS E SEM CORREÇ'!C45</f>
        <v>678</v>
      </c>
      <c r="D45" s="316">
        <f>'base(indices)'!G50</f>
        <v>1.3791625000000001</v>
      </c>
      <c r="E45" s="69">
        <f t="shared" si="0"/>
        <v>935.07217500000002</v>
      </c>
      <c r="F45" s="321">
        <v>0</v>
      </c>
      <c r="G45" s="70">
        <f t="shared" si="1"/>
        <v>0</v>
      </c>
      <c r="H45" s="71">
        <f t="shared" si="2"/>
        <v>935.07217500000002</v>
      </c>
      <c r="I45" s="300">
        <f t="shared" si="20"/>
        <v>100513.67024006993</v>
      </c>
      <c r="J45" s="122">
        <f>IF((I45-H$45+(H$45/12*2))+K45&gt;I149,I149-K45,(I45-H$45+(H$45/12*2)))</f>
        <v>60398.712649000001</v>
      </c>
      <c r="K45" s="122">
        <f t="shared" si="27"/>
        <v>5601.287350999999</v>
      </c>
      <c r="L45" s="122">
        <f t="shared" si="23"/>
        <v>66000</v>
      </c>
      <c r="M45" s="122">
        <f t="shared" si="24"/>
        <v>57378.777016549997</v>
      </c>
      <c r="N45" s="122">
        <f t="shared" si="21"/>
        <v>5321.2229834499985</v>
      </c>
      <c r="O45" s="122">
        <f t="shared" si="22"/>
        <v>62699.999999999993</v>
      </c>
      <c r="P45" s="104">
        <f t="shared" si="25"/>
        <v>54358.8413841</v>
      </c>
      <c r="Q45" s="122">
        <f t="shared" si="9"/>
        <v>5041.1586158999989</v>
      </c>
      <c r="R45" s="122">
        <f t="shared" si="26"/>
        <v>59400</v>
      </c>
      <c r="S45" s="122">
        <f t="shared" si="10"/>
        <v>48318.970119200007</v>
      </c>
      <c r="T45" s="122">
        <f t="shared" si="11"/>
        <v>4481.0298807999998</v>
      </c>
      <c r="U45" s="122">
        <f t="shared" si="12"/>
        <v>52800.000000000007</v>
      </c>
      <c r="V45" s="122">
        <f t="shared" si="13"/>
        <v>42279.098854299998</v>
      </c>
      <c r="W45" s="122">
        <f t="shared" si="14"/>
        <v>3920.9011456999992</v>
      </c>
      <c r="X45" s="122">
        <f t="shared" si="15"/>
        <v>46200</v>
      </c>
      <c r="Y45" s="122">
        <f t="shared" si="16"/>
        <v>36239.227589399998</v>
      </c>
      <c r="Z45" s="122">
        <f t="shared" si="17"/>
        <v>3360.7724105999991</v>
      </c>
      <c r="AA45" s="52">
        <f t="shared" si="18"/>
        <v>39600</v>
      </c>
      <c r="AB45" s="18"/>
      <c r="AC45" s="18"/>
      <c r="AD45" s="18"/>
      <c r="AE45" s="18"/>
      <c r="AF45" s="18"/>
      <c r="AG45" s="19"/>
      <c r="AH45" s="18"/>
      <c r="AI45" s="18"/>
    </row>
    <row r="46" spans="1:35" s="30" customFormat="1" ht="13.5" customHeight="1" thickBot="1">
      <c r="A46" s="286">
        <v>85</v>
      </c>
      <c r="B46" s="76">
        <v>41609</v>
      </c>
      <c r="C46" s="77">
        <f>'BENEFÍCIOS-SEM JRS E SEM CORREÇ'!C46</f>
        <v>1356</v>
      </c>
      <c r="D46" s="317">
        <f>'base(indices)'!G51</f>
        <v>1.3788770699999999</v>
      </c>
      <c r="E46" s="279">
        <f>C46*D46</f>
        <v>1869.7573069199998</v>
      </c>
      <c r="F46" s="322">
        <v>0</v>
      </c>
      <c r="G46" s="233">
        <f t="shared" si="1"/>
        <v>0</v>
      </c>
      <c r="H46" s="287">
        <f t="shared" si="2"/>
        <v>1869.7573069199998</v>
      </c>
      <c r="I46" s="301">
        <f t="shared" si="20"/>
        <v>99578.598065069935</v>
      </c>
      <c r="J46" s="95">
        <f>IF((I46-H$45+(H$45/12*1))+K46&gt;I149,I149-K46,(I46-H$45+(H$45/12*1)))</f>
        <v>60398.712649000001</v>
      </c>
      <c r="K46" s="95">
        <f t="shared" si="27"/>
        <v>5601.287350999999</v>
      </c>
      <c r="L46" s="236">
        <f t="shared" si="23"/>
        <v>66000</v>
      </c>
      <c r="M46" s="95">
        <f t="shared" si="24"/>
        <v>57378.777016549997</v>
      </c>
      <c r="N46" s="95">
        <f t="shared" si="21"/>
        <v>5321.2229834499985</v>
      </c>
      <c r="O46" s="95">
        <f t="shared" si="22"/>
        <v>62699.999999999993</v>
      </c>
      <c r="P46" s="95">
        <f t="shared" si="25"/>
        <v>54358.8413841</v>
      </c>
      <c r="Q46" s="95">
        <f t="shared" si="9"/>
        <v>5041.1586158999989</v>
      </c>
      <c r="R46" s="95">
        <f t="shared" si="26"/>
        <v>59400</v>
      </c>
      <c r="S46" s="95">
        <f t="shared" si="10"/>
        <v>48318.970119200007</v>
      </c>
      <c r="T46" s="95">
        <f t="shared" si="11"/>
        <v>4481.0298807999998</v>
      </c>
      <c r="U46" s="95">
        <f t="shared" si="12"/>
        <v>52800.000000000007</v>
      </c>
      <c r="V46" s="95">
        <f t="shared" si="13"/>
        <v>42279.098854299998</v>
      </c>
      <c r="W46" s="95">
        <f t="shared" si="14"/>
        <v>3920.9011456999992</v>
      </c>
      <c r="X46" s="95">
        <f t="shared" si="15"/>
        <v>46200</v>
      </c>
      <c r="Y46" s="95">
        <f t="shared" si="16"/>
        <v>36239.227589399998</v>
      </c>
      <c r="Z46" s="95">
        <f t="shared" si="17"/>
        <v>3360.7724105999991</v>
      </c>
      <c r="AA46" s="237">
        <f t="shared" si="18"/>
        <v>39600</v>
      </c>
      <c r="AB46" s="36"/>
      <c r="AC46" s="36"/>
      <c r="AD46" s="36"/>
      <c r="AE46" s="36"/>
      <c r="AF46" s="36"/>
      <c r="AG46" s="37"/>
      <c r="AH46" s="36"/>
      <c r="AI46" s="36"/>
    </row>
    <row r="47" spans="1:35" ht="13.5" customHeight="1">
      <c r="A47" s="288">
        <v>84</v>
      </c>
      <c r="B47" s="160">
        <v>41640</v>
      </c>
      <c r="C47" s="47">
        <f>'BENEFÍCIOS-SEM JRS E SEM CORREÇ'!C47</f>
        <v>724</v>
      </c>
      <c r="D47" s="306">
        <f>'base(indices)'!G52</f>
        <v>1.3781962400000001</v>
      </c>
      <c r="E47" s="163">
        <f t="shared" si="0"/>
        <v>997.81407776000003</v>
      </c>
      <c r="F47" s="320">
        <v>0</v>
      </c>
      <c r="G47" s="87">
        <f t="shared" si="1"/>
        <v>0</v>
      </c>
      <c r="H47" s="89">
        <f t="shared" si="2"/>
        <v>997.81407776000003</v>
      </c>
      <c r="I47" s="298">
        <f t="shared" si="20"/>
        <v>97708.840758149934</v>
      </c>
      <c r="J47" s="123">
        <f>IF((I47-H$57+(H$57))+K47&gt;I149,I149-K47,(I47-H$57+(H$57)))</f>
        <v>60398.712649000001</v>
      </c>
      <c r="K47" s="123">
        <f t="shared" si="27"/>
        <v>5601.287350999999</v>
      </c>
      <c r="L47" s="123">
        <f t="shared" si="23"/>
        <v>66000</v>
      </c>
      <c r="M47" s="123">
        <f t="shared" si="24"/>
        <v>57378.777016549997</v>
      </c>
      <c r="N47" s="123">
        <f t="shared" si="21"/>
        <v>5321.2229834499985</v>
      </c>
      <c r="O47" s="123">
        <f t="shared" si="22"/>
        <v>62699.999999999993</v>
      </c>
      <c r="P47" s="100">
        <f t="shared" si="25"/>
        <v>54358.8413841</v>
      </c>
      <c r="Q47" s="123">
        <f t="shared" si="9"/>
        <v>5041.1586158999989</v>
      </c>
      <c r="R47" s="123">
        <f t="shared" si="26"/>
        <v>59400</v>
      </c>
      <c r="S47" s="123">
        <f t="shared" si="10"/>
        <v>48318.970119200007</v>
      </c>
      <c r="T47" s="123">
        <f t="shared" si="11"/>
        <v>4481.0298807999998</v>
      </c>
      <c r="U47" s="123">
        <f t="shared" si="12"/>
        <v>52800.000000000007</v>
      </c>
      <c r="V47" s="123">
        <f t="shared" si="13"/>
        <v>42279.098854299998</v>
      </c>
      <c r="W47" s="123">
        <f t="shared" si="14"/>
        <v>3920.9011456999992</v>
      </c>
      <c r="X47" s="123">
        <f t="shared" si="15"/>
        <v>46200</v>
      </c>
      <c r="Y47" s="123">
        <f t="shared" si="16"/>
        <v>36239.227589399998</v>
      </c>
      <c r="Z47" s="123">
        <f t="shared" si="17"/>
        <v>3360.7724105999991</v>
      </c>
      <c r="AA47" s="55">
        <f t="shared" si="18"/>
        <v>39600</v>
      </c>
      <c r="AB47" s="18"/>
      <c r="AC47" s="18"/>
      <c r="AD47" s="18"/>
      <c r="AE47" s="18"/>
      <c r="AF47" s="18"/>
      <c r="AG47" s="19"/>
      <c r="AH47" s="18"/>
      <c r="AI47" s="18"/>
    </row>
    <row r="48" spans="1:35" s="30" customFormat="1" ht="13.5" customHeight="1">
      <c r="A48" s="285">
        <v>83</v>
      </c>
      <c r="B48" s="56">
        <v>41671</v>
      </c>
      <c r="C48" s="68">
        <f>'BENEFÍCIOS-SEM JRS E SEM CORREÇ'!C48</f>
        <v>724</v>
      </c>
      <c r="D48" s="316">
        <f>'base(indices)'!G53</f>
        <v>1.3766461400000001</v>
      </c>
      <c r="E48" s="58">
        <f t="shared" si="0"/>
        <v>996.6918053600001</v>
      </c>
      <c r="F48" s="321">
        <v>0</v>
      </c>
      <c r="G48" s="60">
        <f t="shared" si="1"/>
        <v>0</v>
      </c>
      <c r="H48" s="61">
        <f t="shared" si="2"/>
        <v>996.6918053600001</v>
      </c>
      <c r="I48" s="299">
        <f t="shared" si="20"/>
        <v>96711.026680389929</v>
      </c>
      <c r="J48" s="102">
        <f>IF((I48-H$57+(H$57/12*11))+K48&gt;I149,I149-K48,(I48-H$57+(H$57/12*11)))</f>
        <v>60398.712649000001</v>
      </c>
      <c r="K48" s="102">
        <f t="shared" si="27"/>
        <v>5601.287350999999</v>
      </c>
      <c r="L48" s="103">
        <f t="shared" si="23"/>
        <v>66000</v>
      </c>
      <c r="M48" s="102">
        <f t="shared" si="24"/>
        <v>57378.777016549997</v>
      </c>
      <c r="N48" s="102">
        <f t="shared" si="21"/>
        <v>5321.2229834499985</v>
      </c>
      <c r="O48" s="102">
        <f t="shared" si="22"/>
        <v>62699.999999999993</v>
      </c>
      <c r="P48" s="102">
        <f t="shared" si="25"/>
        <v>54358.8413841</v>
      </c>
      <c r="Q48" s="102">
        <f t="shared" si="9"/>
        <v>5041.1586158999989</v>
      </c>
      <c r="R48" s="102">
        <f t="shared" si="26"/>
        <v>59400</v>
      </c>
      <c r="S48" s="102">
        <f t="shared" si="10"/>
        <v>48318.970119200007</v>
      </c>
      <c r="T48" s="102">
        <f t="shared" si="11"/>
        <v>4481.0298807999998</v>
      </c>
      <c r="U48" s="102">
        <f t="shared" si="12"/>
        <v>52800.000000000007</v>
      </c>
      <c r="V48" s="102">
        <f t="shared" si="13"/>
        <v>42279.098854299998</v>
      </c>
      <c r="W48" s="102">
        <f t="shared" si="14"/>
        <v>3920.9011456999992</v>
      </c>
      <c r="X48" s="102">
        <f t="shared" si="15"/>
        <v>46200</v>
      </c>
      <c r="Y48" s="102">
        <f t="shared" si="16"/>
        <v>36239.227589399998</v>
      </c>
      <c r="Z48" s="102">
        <f t="shared" si="17"/>
        <v>3360.7724105999991</v>
      </c>
      <c r="AA48" s="66">
        <f t="shared" si="18"/>
        <v>39600</v>
      </c>
      <c r="AB48" s="36"/>
      <c r="AC48" s="36"/>
      <c r="AD48" s="36"/>
      <c r="AE48" s="36"/>
      <c r="AF48" s="36"/>
      <c r="AG48" s="37"/>
      <c r="AH48" s="36"/>
      <c r="AI48" s="36"/>
    </row>
    <row r="49" spans="1:35" ht="13.5" customHeight="1">
      <c r="A49" s="285">
        <v>82</v>
      </c>
      <c r="B49" s="46">
        <v>41699</v>
      </c>
      <c r="C49" s="68">
        <f>'BENEFÍCIOS-SEM JRS E SEM CORREÇ'!C49</f>
        <v>724</v>
      </c>
      <c r="D49" s="316">
        <f>'base(indices)'!G54</f>
        <v>1.3759072800000001</v>
      </c>
      <c r="E49" s="69">
        <f t="shared" si="0"/>
        <v>996.15687072000003</v>
      </c>
      <c r="F49" s="321">
        <v>0</v>
      </c>
      <c r="G49" s="70">
        <f t="shared" si="1"/>
        <v>0</v>
      </c>
      <c r="H49" s="71">
        <f t="shared" si="2"/>
        <v>996.15687072000003</v>
      </c>
      <c r="I49" s="300">
        <f t="shared" si="20"/>
        <v>95714.334875029934</v>
      </c>
      <c r="J49" s="122">
        <f>IF((I49-H$57+(H$57/12*10))+K49&gt;I149,I149-K49,(I49-H$57+(H$57/12*10)))</f>
        <v>60398.712649000001</v>
      </c>
      <c r="K49" s="122">
        <f t="shared" si="27"/>
        <v>5601.287350999999</v>
      </c>
      <c r="L49" s="122">
        <f t="shared" si="23"/>
        <v>66000</v>
      </c>
      <c r="M49" s="122">
        <f t="shared" si="24"/>
        <v>57378.777016549997</v>
      </c>
      <c r="N49" s="122">
        <f t="shared" si="21"/>
        <v>5321.2229834499985</v>
      </c>
      <c r="O49" s="122">
        <f t="shared" si="22"/>
        <v>62699.999999999993</v>
      </c>
      <c r="P49" s="104">
        <f t="shared" si="25"/>
        <v>54358.8413841</v>
      </c>
      <c r="Q49" s="122">
        <f t="shared" si="9"/>
        <v>5041.1586158999989</v>
      </c>
      <c r="R49" s="122">
        <f t="shared" si="26"/>
        <v>59400</v>
      </c>
      <c r="S49" s="122">
        <f t="shared" si="10"/>
        <v>48318.970119200007</v>
      </c>
      <c r="T49" s="122">
        <f t="shared" si="11"/>
        <v>4481.0298807999998</v>
      </c>
      <c r="U49" s="122">
        <f t="shared" si="12"/>
        <v>52800.000000000007</v>
      </c>
      <c r="V49" s="122">
        <f t="shared" si="13"/>
        <v>42279.098854299998</v>
      </c>
      <c r="W49" s="122">
        <f t="shared" si="14"/>
        <v>3920.9011456999992</v>
      </c>
      <c r="X49" s="122">
        <f t="shared" si="15"/>
        <v>46200</v>
      </c>
      <c r="Y49" s="122">
        <f t="shared" si="16"/>
        <v>36239.227589399998</v>
      </c>
      <c r="Z49" s="122">
        <f t="shared" si="17"/>
        <v>3360.7724105999991</v>
      </c>
      <c r="AA49" s="52">
        <f t="shared" si="18"/>
        <v>39600</v>
      </c>
      <c r="AB49" s="18"/>
      <c r="AC49" s="18"/>
      <c r="AD49" s="18"/>
      <c r="AE49" s="18"/>
      <c r="AF49" s="18"/>
      <c r="AG49" s="19"/>
      <c r="AH49" s="18"/>
      <c r="AI49" s="18"/>
    </row>
    <row r="50" spans="1:35" s="30" customFormat="1" ht="13.5" customHeight="1">
      <c r="A50" s="285">
        <v>81</v>
      </c>
      <c r="B50" s="56">
        <v>41730</v>
      </c>
      <c r="C50" s="68">
        <f>'BENEFÍCIOS-SEM JRS E SEM CORREÇ'!C50</f>
        <v>724</v>
      </c>
      <c r="D50" s="316">
        <f>'base(indices)'!G55</f>
        <v>1.37554138</v>
      </c>
      <c r="E50" s="58">
        <f t="shared" si="0"/>
        <v>995.89195912000002</v>
      </c>
      <c r="F50" s="321">
        <v>0</v>
      </c>
      <c r="G50" s="60">
        <f t="shared" si="1"/>
        <v>0</v>
      </c>
      <c r="H50" s="61">
        <f t="shared" si="2"/>
        <v>995.89195912000002</v>
      </c>
      <c r="I50" s="299">
        <f t="shared" si="20"/>
        <v>94718.178004309928</v>
      </c>
      <c r="J50" s="102">
        <f>IF((I50-H$57+(H$57/12*9))+K50&gt;I149,I149-K50,(I50-H$57+(H$57/12*9)))</f>
        <v>60398.712649000001</v>
      </c>
      <c r="K50" s="102">
        <f t="shared" si="27"/>
        <v>5601.287350999999</v>
      </c>
      <c r="L50" s="103">
        <f t="shared" si="23"/>
        <v>66000</v>
      </c>
      <c r="M50" s="102">
        <f t="shared" si="24"/>
        <v>57378.777016549997</v>
      </c>
      <c r="N50" s="102">
        <f t="shared" si="21"/>
        <v>5321.2229834499985</v>
      </c>
      <c r="O50" s="102">
        <f t="shared" si="22"/>
        <v>62699.999999999993</v>
      </c>
      <c r="P50" s="102">
        <f>J50*$P$9</f>
        <v>54358.8413841</v>
      </c>
      <c r="Q50" s="102">
        <f t="shared" si="9"/>
        <v>5041.1586158999989</v>
      </c>
      <c r="R50" s="102">
        <f t="shared" si="26"/>
        <v>59400</v>
      </c>
      <c r="S50" s="102">
        <f t="shared" si="10"/>
        <v>48318.970119200007</v>
      </c>
      <c r="T50" s="102">
        <f t="shared" si="11"/>
        <v>4481.0298807999998</v>
      </c>
      <c r="U50" s="102">
        <f t="shared" si="12"/>
        <v>52800.000000000007</v>
      </c>
      <c r="V50" s="102">
        <f t="shared" si="13"/>
        <v>42279.098854299998</v>
      </c>
      <c r="W50" s="102">
        <f t="shared" si="14"/>
        <v>3920.9011456999992</v>
      </c>
      <c r="X50" s="102">
        <f t="shared" si="15"/>
        <v>46200</v>
      </c>
      <c r="Y50" s="102">
        <f t="shared" si="16"/>
        <v>36239.227589399998</v>
      </c>
      <c r="Z50" s="102">
        <f t="shared" si="17"/>
        <v>3360.7724105999991</v>
      </c>
      <c r="AA50" s="66">
        <f t="shared" si="18"/>
        <v>39600</v>
      </c>
      <c r="AB50" s="36"/>
      <c r="AC50" s="36"/>
      <c r="AD50" s="36"/>
      <c r="AE50" s="36"/>
      <c r="AF50" s="36"/>
      <c r="AG50" s="37"/>
      <c r="AH50" s="36"/>
      <c r="AI50" s="36"/>
    </row>
    <row r="51" spans="1:35" ht="13.5" customHeight="1">
      <c r="A51" s="285">
        <v>80</v>
      </c>
      <c r="B51" s="46">
        <v>41760</v>
      </c>
      <c r="C51" s="68">
        <f>'BENEFÍCIOS-SEM JRS E SEM CORREÇ'!C51</f>
        <v>724</v>
      </c>
      <c r="D51" s="316">
        <f>'base(indices)'!G56</f>
        <v>1.3749103</v>
      </c>
      <c r="E51" s="69">
        <f t="shared" si="0"/>
        <v>995.43505720000007</v>
      </c>
      <c r="F51" s="321">
        <v>0</v>
      </c>
      <c r="G51" s="70">
        <f t="shared" si="1"/>
        <v>0</v>
      </c>
      <c r="H51" s="71">
        <f t="shared" si="2"/>
        <v>995.43505720000007</v>
      </c>
      <c r="I51" s="300">
        <f t="shared" si="20"/>
        <v>93722.286045189932</v>
      </c>
      <c r="J51" s="122">
        <f>IF((I51-H$57+(H$57/12*8))+K51&gt;I149,I149-K51,(I51-H$57+(H$57/12*8)))</f>
        <v>60398.712649000001</v>
      </c>
      <c r="K51" s="122">
        <f t="shared" si="27"/>
        <v>5601.287350999999</v>
      </c>
      <c r="L51" s="122">
        <f t="shared" si="23"/>
        <v>66000</v>
      </c>
      <c r="M51" s="122">
        <f t="shared" si="24"/>
        <v>57378.777016549997</v>
      </c>
      <c r="N51" s="122">
        <f t="shared" si="21"/>
        <v>5321.2229834499985</v>
      </c>
      <c r="O51" s="122">
        <f t="shared" si="22"/>
        <v>62699.999999999993</v>
      </c>
      <c r="P51" s="104">
        <f>J51*$P$9</f>
        <v>54358.8413841</v>
      </c>
      <c r="Q51" s="122">
        <f t="shared" si="9"/>
        <v>5041.1586158999989</v>
      </c>
      <c r="R51" s="122">
        <f t="shared" si="26"/>
        <v>59400</v>
      </c>
      <c r="S51" s="122">
        <f t="shared" si="10"/>
        <v>48318.970119200007</v>
      </c>
      <c r="T51" s="122">
        <f t="shared" si="11"/>
        <v>4481.0298807999998</v>
      </c>
      <c r="U51" s="122">
        <f t="shared" si="12"/>
        <v>52800.000000000007</v>
      </c>
      <c r="V51" s="122">
        <f t="shared" si="13"/>
        <v>42279.098854299998</v>
      </c>
      <c r="W51" s="122">
        <f t="shared" si="14"/>
        <v>3920.9011456999992</v>
      </c>
      <c r="X51" s="122">
        <f t="shared" si="15"/>
        <v>46200</v>
      </c>
      <c r="Y51" s="122">
        <f t="shared" si="16"/>
        <v>36239.227589399998</v>
      </c>
      <c r="Z51" s="122">
        <f t="shared" si="17"/>
        <v>3360.7724105999991</v>
      </c>
      <c r="AA51" s="52">
        <f t="shared" si="18"/>
        <v>39600</v>
      </c>
      <c r="AB51" s="18"/>
      <c r="AC51" s="18"/>
      <c r="AD51" s="18"/>
      <c r="AE51" s="18"/>
      <c r="AF51" s="18"/>
      <c r="AG51" s="19"/>
      <c r="AH51" s="18"/>
      <c r="AI51" s="18"/>
    </row>
    <row r="52" spans="1:35" s="30" customFormat="1" ht="13.5" customHeight="1">
      <c r="A52" s="285">
        <v>79</v>
      </c>
      <c r="B52" s="56">
        <v>41791</v>
      </c>
      <c r="C52" s="68">
        <f>'BENEFÍCIOS-SEM JRS E SEM CORREÇ'!C52</f>
        <v>724</v>
      </c>
      <c r="D52" s="316">
        <f>'base(indices)'!G57</f>
        <v>1.3740803500000001</v>
      </c>
      <c r="E52" s="58">
        <f t="shared" si="0"/>
        <v>994.83417340000005</v>
      </c>
      <c r="F52" s="321">
        <v>0</v>
      </c>
      <c r="G52" s="60">
        <f t="shared" si="1"/>
        <v>0</v>
      </c>
      <c r="H52" s="61">
        <f t="shared" si="2"/>
        <v>994.83417340000005</v>
      </c>
      <c r="I52" s="299">
        <f t="shared" si="20"/>
        <v>92726.850987989936</v>
      </c>
      <c r="J52" s="102">
        <f>IF((I52-H$57+(H$57/12*7))+K52&gt;I149,I149-K52,(I52-H$57+(H$57/12*7)))</f>
        <v>60398.712649000001</v>
      </c>
      <c r="K52" s="102">
        <f t="shared" si="27"/>
        <v>5601.287350999999</v>
      </c>
      <c r="L52" s="103">
        <f t="shared" si="23"/>
        <v>66000</v>
      </c>
      <c r="M52" s="102">
        <f t="shared" si="24"/>
        <v>57378.777016549997</v>
      </c>
      <c r="N52" s="102">
        <f t="shared" si="21"/>
        <v>5321.2229834499985</v>
      </c>
      <c r="O52" s="102">
        <f t="shared" si="22"/>
        <v>62699.999999999993</v>
      </c>
      <c r="P52" s="102">
        <f t="shared" ref="P52:P71" si="28">J52*$P$9</f>
        <v>54358.8413841</v>
      </c>
      <c r="Q52" s="102">
        <f t="shared" si="9"/>
        <v>5041.1586158999989</v>
      </c>
      <c r="R52" s="102">
        <f t="shared" si="26"/>
        <v>59400</v>
      </c>
      <c r="S52" s="102">
        <f t="shared" si="10"/>
        <v>48318.970119200007</v>
      </c>
      <c r="T52" s="102">
        <f t="shared" si="11"/>
        <v>4481.0298807999998</v>
      </c>
      <c r="U52" s="102">
        <f t="shared" si="12"/>
        <v>52800.000000000007</v>
      </c>
      <c r="V52" s="102">
        <f t="shared" si="13"/>
        <v>42279.098854299998</v>
      </c>
      <c r="W52" s="102">
        <f t="shared" si="14"/>
        <v>3920.9011456999992</v>
      </c>
      <c r="X52" s="102">
        <f t="shared" si="15"/>
        <v>46200</v>
      </c>
      <c r="Y52" s="102">
        <f t="shared" si="16"/>
        <v>36239.227589399998</v>
      </c>
      <c r="Z52" s="102">
        <f t="shared" si="17"/>
        <v>3360.7724105999991</v>
      </c>
      <c r="AA52" s="66">
        <f t="shared" si="18"/>
        <v>39600</v>
      </c>
      <c r="AB52" s="36"/>
      <c r="AC52" s="36"/>
      <c r="AD52" s="36"/>
      <c r="AE52" s="36"/>
      <c r="AF52" s="36"/>
      <c r="AG52" s="37"/>
      <c r="AH52" s="36"/>
      <c r="AI52" s="36"/>
    </row>
    <row r="53" spans="1:35" ht="13.5" customHeight="1">
      <c r="A53" s="285">
        <v>78</v>
      </c>
      <c r="B53" s="46">
        <v>41821</v>
      </c>
      <c r="C53" s="68">
        <f>'BENEFÍCIOS-SEM JRS E SEM CORREÇ'!C53</f>
        <v>724</v>
      </c>
      <c r="D53" s="316">
        <f>'base(indices)'!G58</f>
        <v>1.3734417000000001</v>
      </c>
      <c r="E53" s="69">
        <f t="shared" si="0"/>
        <v>994.3717908000001</v>
      </c>
      <c r="F53" s="321">
        <v>0</v>
      </c>
      <c r="G53" s="70">
        <f t="shared" si="1"/>
        <v>0</v>
      </c>
      <c r="H53" s="71">
        <f t="shared" si="2"/>
        <v>994.3717908000001</v>
      </c>
      <c r="I53" s="300">
        <f t="shared" si="20"/>
        <v>91732.016814589937</v>
      </c>
      <c r="J53" s="122">
        <f>IF((I53-H$57+(H$57/12*6))+K53&gt;I149,I149-K53,(I53-H$57+(H$57/12*6)))</f>
        <v>60398.712649000001</v>
      </c>
      <c r="K53" s="122">
        <f t="shared" si="27"/>
        <v>5601.287350999999</v>
      </c>
      <c r="L53" s="122">
        <f t="shared" si="23"/>
        <v>66000</v>
      </c>
      <c r="M53" s="122">
        <f t="shared" si="24"/>
        <v>57378.777016549997</v>
      </c>
      <c r="N53" s="122">
        <f t="shared" si="21"/>
        <v>5321.2229834499985</v>
      </c>
      <c r="O53" s="122">
        <f t="shared" si="22"/>
        <v>62699.999999999993</v>
      </c>
      <c r="P53" s="104">
        <f t="shared" si="28"/>
        <v>54358.8413841</v>
      </c>
      <c r="Q53" s="122">
        <f t="shared" si="9"/>
        <v>5041.1586158999989</v>
      </c>
      <c r="R53" s="122">
        <f t="shared" si="26"/>
        <v>59400</v>
      </c>
      <c r="S53" s="122">
        <f t="shared" si="10"/>
        <v>48318.970119200007</v>
      </c>
      <c r="T53" s="122">
        <f t="shared" si="11"/>
        <v>4481.0298807999998</v>
      </c>
      <c r="U53" s="122">
        <f t="shared" si="12"/>
        <v>52800.000000000007</v>
      </c>
      <c r="V53" s="122">
        <f t="shared" si="13"/>
        <v>42279.098854299998</v>
      </c>
      <c r="W53" s="122">
        <f t="shared" si="14"/>
        <v>3920.9011456999992</v>
      </c>
      <c r="X53" s="122">
        <f t="shared" si="15"/>
        <v>46200</v>
      </c>
      <c r="Y53" s="122">
        <f t="shared" si="16"/>
        <v>36239.227589399998</v>
      </c>
      <c r="Z53" s="122">
        <f t="shared" si="17"/>
        <v>3360.7724105999991</v>
      </c>
      <c r="AA53" s="52">
        <f t="shared" si="18"/>
        <v>39600</v>
      </c>
      <c r="AB53" s="18"/>
      <c r="AC53" s="18"/>
      <c r="AD53" s="18"/>
      <c r="AE53" s="18"/>
      <c r="AF53" s="18"/>
      <c r="AG53" s="19"/>
      <c r="AH53" s="18"/>
      <c r="AI53" s="18"/>
    </row>
    <row r="54" spans="1:35" s="30" customFormat="1" ht="13.5" customHeight="1">
      <c r="A54" s="285">
        <v>77</v>
      </c>
      <c r="B54" s="56">
        <v>41852</v>
      </c>
      <c r="C54" s="68">
        <f>'BENEFÍCIOS-SEM JRS E SEM CORREÇ'!C54</f>
        <v>724</v>
      </c>
      <c r="D54" s="316">
        <f>'base(indices)'!G59</f>
        <v>1.3719956200000001</v>
      </c>
      <c r="E54" s="58">
        <f t="shared" si="0"/>
        <v>993.32482888000004</v>
      </c>
      <c r="F54" s="321">
        <v>0</v>
      </c>
      <c r="G54" s="60">
        <f t="shared" si="1"/>
        <v>0</v>
      </c>
      <c r="H54" s="61">
        <f t="shared" si="2"/>
        <v>993.32482888000004</v>
      </c>
      <c r="I54" s="299">
        <f t="shared" si="20"/>
        <v>90737.645023789941</v>
      </c>
      <c r="J54" s="102">
        <f>IF((I54-H$57+(H$57/12*5))+K54&gt;I149,I149-K54,(I54-H$57+(H$57/12*5)))</f>
        <v>60398.712649000001</v>
      </c>
      <c r="K54" s="102">
        <f t="shared" si="27"/>
        <v>5601.287350999999</v>
      </c>
      <c r="L54" s="103">
        <f t="shared" si="23"/>
        <v>66000</v>
      </c>
      <c r="M54" s="102">
        <f t="shared" si="24"/>
        <v>57378.777016549997</v>
      </c>
      <c r="N54" s="102">
        <f t="shared" si="21"/>
        <v>5321.2229834499985</v>
      </c>
      <c r="O54" s="102">
        <f t="shared" si="22"/>
        <v>62699.999999999993</v>
      </c>
      <c r="P54" s="102">
        <f t="shared" si="28"/>
        <v>54358.8413841</v>
      </c>
      <c r="Q54" s="102">
        <f t="shared" si="9"/>
        <v>5041.1586158999989</v>
      </c>
      <c r="R54" s="102">
        <f>P54+Q54</f>
        <v>59400</v>
      </c>
      <c r="S54" s="102">
        <f t="shared" si="10"/>
        <v>48318.970119200007</v>
      </c>
      <c r="T54" s="102">
        <f t="shared" si="11"/>
        <v>4481.0298807999998</v>
      </c>
      <c r="U54" s="102">
        <f t="shared" si="12"/>
        <v>52800.000000000007</v>
      </c>
      <c r="V54" s="102">
        <f t="shared" si="13"/>
        <v>42279.098854299998</v>
      </c>
      <c r="W54" s="102">
        <f t="shared" si="14"/>
        <v>3920.9011456999992</v>
      </c>
      <c r="X54" s="102">
        <f t="shared" si="15"/>
        <v>46200</v>
      </c>
      <c r="Y54" s="102">
        <f t="shared" si="16"/>
        <v>36239.227589399998</v>
      </c>
      <c r="Z54" s="102">
        <f t="shared" si="17"/>
        <v>3360.7724105999991</v>
      </c>
      <c r="AA54" s="66">
        <f t="shared" si="18"/>
        <v>39600</v>
      </c>
      <c r="AB54" s="36"/>
      <c r="AC54" s="36"/>
      <c r="AD54" s="36"/>
      <c r="AE54" s="36"/>
      <c r="AF54" s="36"/>
      <c r="AG54" s="37"/>
      <c r="AH54" s="36"/>
      <c r="AI54" s="36"/>
    </row>
    <row r="55" spans="1:35" ht="13.5" customHeight="1">
      <c r="A55" s="285">
        <v>76</v>
      </c>
      <c r="B55" s="46">
        <v>41883</v>
      </c>
      <c r="C55" s="68">
        <f>'BENEFÍCIOS-SEM JRS E SEM CORREÇ'!C55</f>
        <v>724</v>
      </c>
      <c r="D55" s="316">
        <f>'base(indices)'!G60</f>
        <v>1.3711701700000001</v>
      </c>
      <c r="E55" s="69">
        <f t="shared" si="0"/>
        <v>992.72720308000009</v>
      </c>
      <c r="F55" s="321">
        <v>0</v>
      </c>
      <c r="G55" s="70">
        <f t="shared" si="1"/>
        <v>0</v>
      </c>
      <c r="H55" s="71">
        <f t="shared" si="2"/>
        <v>992.72720308000009</v>
      </c>
      <c r="I55" s="300">
        <f t="shared" si="20"/>
        <v>89744.320194909946</v>
      </c>
      <c r="J55" s="122">
        <f>IF((I55-H$57+(H$57/12*4))+K55&gt;I149,I149-K55,(I55-H$57+(H$57/12*4)))</f>
        <v>60398.712649000001</v>
      </c>
      <c r="K55" s="122">
        <f t="shared" si="27"/>
        <v>5601.287350999999</v>
      </c>
      <c r="L55" s="122">
        <f t="shared" si="23"/>
        <v>66000</v>
      </c>
      <c r="M55" s="122">
        <f t="shared" si="24"/>
        <v>57378.777016549997</v>
      </c>
      <c r="N55" s="122">
        <f t="shared" si="21"/>
        <v>5321.2229834499985</v>
      </c>
      <c r="O55" s="122">
        <f t="shared" si="22"/>
        <v>62699.999999999993</v>
      </c>
      <c r="P55" s="104">
        <f t="shared" si="28"/>
        <v>54358.8413841</v>
      </c>
      <c r="Q55" s="122">
        <f t="shared" si="9"/>
        <v>5041.1586158999989</v>
      </c>
      <c r="R55" s="122">
        <f t="shared" ref="R55:R73" si="29">P55+Q55</f>
        <v>59400</v>
      </c>
      <c r="S55" s="122">
        <f t="shared" si="10"/>
        <v>48318.970119200007</v>
      </c>
      <c r="T55" s="122">
        <f t="shared" si="11"/>
        <v>4481.0298807999998</v>
      </c>
      <c r="U55" s="122">
        <f t="shared" si="12"/>
        <v>52800.000000000007</v>
      </c>
      <c r="V55" s="122">
        <f t="shared" si="13"/>
        <v>42279.098854299998</v>
      </c>
      <c r="W55" s="122">
        <f t="shared" si="14"/>
        <v>3920.9011456999992</v>
      </c>
      <c r="X55" s="122">
        <f t="shared" si="15"/>
        <v>46200</v>
      </c>
      <c r="Y55" s="122">
        <f t="shared" si="16"/>
        <v>36239.227589399998</v>
      </c>
      <c r="Z55" s="122">
        <f t="shared" si="17"/>
        <v>3360.7724105999991</v>
      </c>
      <c r="AA55" s="52">
        <f t="shared" si="18"/>
        <v>39600</v>
      </c>
      <c r="AB55" s="18"/>
      <c r="AC55" s="18"/>
      <c r="AD55" s="18"/>
      <c r="AE55" s="18"/>
      <c r="AF55" s="18"/>
      <c r="AG55" s="19"/>
      <c r="AH55" s="18"/>
      <c r="AI55" s="18"/>
    </row>
    <row r="56" spans="1:35" s="30" customFormat="1" ht="13.5" customHeight="1">
      <c r="A56" s="285">
        <v>75</v>
      </c>
      <c r="B56" s="56">
        <v>41913</v>
      </c>
      <c r="C56" s="68">
        <f>'BENEFÍCIOS-SEM JRS E SEM CORREÇ'!C56</f>
        <v>724</v>
      </c>
      <c r="D56" s="316">
        <f>'base(indices)'!G61</f>
        <v>1.36997419</v>
      </c>
      <c r="E56" s="58">
        <f t="shared" si="0"/>
        <v>991.86131355999999</v>
      </c>
      <c r="F56" s="321">
        <v>0</v>
      </c>
      <c r="G56" s="60">
        <f t="shared" si="1"/>
        <v>0</v>
      </c>
      <c r="H56" s="61">
        <f t="shared" si="2"/>
        <v>991.86131355999999</v>
      </c>
      <c r="I56" s="299">
        <f t="shared" si="20"/>
        <v>88751.592991829952</v>
      </c>
      <c r="J56" s="102">
        <f>IF((I56-H$57+(H$57/12*3))+K56&gt;I149,I149-K56,(I56-H$57+(H$57/12*3)))</f>
        <v>60398.712649000001</v>
      </c>
      <c r="K56" s="102">
        <f t="shared" si="27"/>
        <v>5601.287350999999</v>
      </c>
      <c r="L56" s="103">
        <f t="shared" si="23"/>
        <v>66000</v>
      </c>
      <c r="M56" s="102">
        <f t="shared" si="24"/>
        <v>57378.777016549997</v>
      </c>
      <c r="N56" s="102">
        <f t="shared" si="21"/>
        <v>5321.2229834499985</v>
      </c>
      <c r="O56" s="102">
        <f t="shared" si="22"/>
        <v>62699.999999999993</v>
      </c>
      <c r="P56" s="102">
        <f t="shared" si="28"/>
        <v>54358.8413841</v>
      </c>
      <c r="Q56" s="102">
        <f t="shared" si="9"/>
        <v>5041.1586158999989</v>
      </c>
      <c r="R56" s="102">
        <f t="shared" si="29"/>
        <v>59400</v>
      </c>
      <c r="S56" s="102">
        <f t="shared" si="10"/>
        <v>48318.970119200007</v>
      </c>
      <c r="T56" s="102">
        <f t="shared" si="11"/>
        <v>4481.0298807999998</v>
      </c>
      <c r="U56" s="102">
        <f t="shared" si="12"/>
        <v>52800.000000000007</v>
      </c>
      <c r="V56" s="102">
        <f t="shared" si="13"/>
        <v>42279.098854299998</v>
      </c>
      <c r="W56" s="102">
        <f t="shared" si="14"/>
        <v>3920.9011456999992</v>
      </c>
      <c r="X56" s="102">
        <f t="shared" si="15"/>
        <v>46200</v>
      </c>
      <c r="Y56" s="102">
        <f t="shared" si="16"/>
        <v>36239.227589399998</v>
      </c>
      <c r="Z56" s="102">
        <f t="shared" si="17"/>
        <v>3360.7724105999991</v>
      </c>
      <c r="AA56" s="66">
        <f t="shared" si="18"/>
        <v>39600</v>
      </c>
      <c r="AB56" s="36"/>
      <c r="AC56" s="36"/>
      <c r="AD56" s="36"/>
      <c r="AE56" s="36"/>
      <c r="AF56" s="36"/>
      <c r="AG56" s="37"/>
      <c r="AH56" s="36"/>
      <c r="AI56" s="36"/>
    </row>
    <row r="57" spans="1:35" ht="13.5" customHeight="1">
      <c r="A57" s="285">
        <v>74</v>
      </c>
      <c r="B57" s="46">
        <v>41944</v>
      </c>
      <c r="C57" s="68">
        <f>'BENEFÍCIOS-SEM JRS E SEM CORREÇ'!C57</f>
        <v>724</v>
      </c>
      <c r="D57" s="316">
        <f>'base(indices)'!G62</f>
        <v>1.3685536300000001</v>
      </c>
      <c r="E57" s="69">
        <f t="shared" si="0"/>
        <v>990.83282812000004</v>
      </c>
      <c r="F57" s="321">
        <v>0</v>
      </c>
      <c r="G57" s="70">
        <f t="shared" si="1"/>
        <v>0</v>
      </c>
      <c r="H57" s="71">
        <f t="shared" si="2"/>
        <v>990.83282812000004</v>
      </c>
      <c r="I57" s="300">
        <f t="shared" si="20"/>
        <v>87759.731678269949</v>
      </c>
      <c r="J57" s="122">
        <f>IF((I57-H$57+(H$57/12*2))+K57&gt;I149,I149-K57,(I57-H$57+(H$57/12*2)))</f>
        <v>60398.712649000001</v>
      </c>
      <c r="K57" s="122">
        <f t="shared" si="27"/>
        <v>5601.287350999999</v>
      </c>
      <c r="L57" s="122">
        <f t="shared" si="23"/>
        <v>66000</v>
      </c>
      <c r="M57" s="122">
        <f t="shared" si="24"/>
        <v>57378.777016549997</v>
      </c>
      <c r="N57" s="122">
        <f t="shared" si="21"/>
        <v>5321.2229834499985</v>
      </c>
      <c r="O57" s="122">
        <f t="shared" si="22"/>
        <v>62699.999999999993</v>
      </c>
      <c r="P57" s="104">
        <f t="shared" si="28"/>
        <v>54358.8413841</v>
      </c>
      <c r="Q57" s="122">
        <f t="shared" si="9"/>
        <v>5041.1586158999989</v>
      </c>
      <c r="R57" s="122">
        <f t="shared" si="29"/>
        <v>59400</v>
      </c>
      <c r="S57" s="122">
        <f t="shared" si="10"/>
        <v>48318.970119200007</v>
      </c>
      <c r="T57" s="122">
        <f t="shared" si="11"/>
        <v>4481.0298807999998</v>
      </c>
      <c r="U57" s="122">
        <f t="shared" si="12"/>
        <v>52800.000000000007</v>
      </c>
      <c r="V57" s="122">
        <f t="shared" si="13"/>
        <v>42279.098854299998</v>
      </c>
      <c r="W57" s="122">
        <f t="shared" si="14"/>
        <v>3920.9011456999992</v>
      </c>
      <c r="X57" s="122">
        <f t="shared" si="15"/>
        <v>46200</v>
      </c>
      <c r="Y57" s="122">
        <f t="shared" si="16"/>
        <v>36239.227589399998</v>
      </c>
      <c r="Z57" s="122">
        <f t="shared" si="17"/>
        <v>3360.7724105999991</v>
      </c>
      <c r="AA57" s="52">
        <f t="shared" si="18"/>
        <v>39600</v>
      </c>
      <c r="AB57" s="18"/>
      <c r="AC57" s="18"/>
      <c r="AD57" s="18"/>
      <c r="AE57" s="18"/>
      <c r="AF57" s="18"/>
      <c r="AG57" s="19"/>
      <c r="AH57" s="18"/>
      <c r="AI57" s="18"/>
    </row>
    <row r="58" spans="1:35" s="30" customFormat="1" ht="13.5" customHeight="1" thickBot="1">
      <c r="A58" s="286">
        <v>73</v>
      </c>
      <c r="B58" s="76">
        <v>41974</v>
      </c>
      <c r="C58" s="77">
        <f>'BENEFÍCIOS-SEM JRS E SEM CORREÇ'!C58</f>
        <v>1448</v>
      </c>
      <c r="D58" s="317">
        <f>'base(indices)'!G63</f>
        <v>1.3678929399999999</v>
      </c>
      <c r="E58" s="279">
        <f t="shared" si="0"/>
        <v>1980.7089771199999</v>
      </c>
      <c r="F58" s="322">
        <v>0</v>
      </c>
      <c r="G58" s="233">
        <f t="shared" si="1"/>
        <v>0</v>
      </c>
      <c r="H58" s="287">
        <f t="shared" si="2"/>
        <v>1980.7089771199999</v>
      </c>
      <c r="I58" s="301">
        <f t="shared" si="20"/>
        <v>86768.898850149955</v>
      </c>
      <c r="J58" s="95">
        <f>IF((I58-H$57+(H$57/12*1))+K58&gt;I149,I149-K58,(I58-H$57+(H$57/12*1)))</f>
        <v>60398.712649000001</v>
      </c>
      <c r="K58" s="95">
        <f t="shared" si="27"/>
        <v>5601.287350999999</v>
      </c>
      <c r="L58" s="236">
        <f t="shared" si="23"/>
        <v>66000</v>
      </c>
      <c r="M58" s="95">
        <f t="shared" si="24"/>
        <v>57378.777016549997</v>
      </c>
      <c r="N58" s="95">
        <f t="shared" si="21"/>
        <v>5321.2229834499985</v>
      </c>
      <c r="O58" s="95">
        <f t="shared" si="22"/>
        <v>62699.999999999993</v>
      </c>
      <c r="P58" s="95">
        <f t="shared" si="28"/>
        <v>54358.8413841</v>
      </c>
      <c r="Q58" s="95">
        <f t="shared" si="9"/>
        <v>5041.1586158999989</v>
      </c>
      <c r="R58" s="95">
        <f t="shared" si="29"/>
        <v>59400</v>
      </c>
      <c r="S58" s="95">
        <f t="shared" si="10"/>
        <v>48318.970119200007</v>
      </c>
      <c r="T58" s="95">
        <f t="shared" si="11"/>
        <v>4481.0298807999998</v>
      </c>
      <c r="U58" s="95">
        <f t="shared" si="12"/>
        <v>52800.000000000007</v>
      </c>
      <c r="V58" s="95">
        <f t="shared" si="13"/>
        <v>42279.098854299998</v>
      </c>
      <c r="W58" s="95">
        <f t="shared" si="14"/>
        <v>3920.9011456999992</v>
      </c>
      <c r="X58" s="95">
        <f t="shared" si="15"/>
        <v>46200</v>
      </c>
      <c r="Y58" s="95">
        <f t="shared" si="16"/>
        <v>36239.227589399998</v>
      </c>
      <c r="Z58" s="95">
        <f t="shared" si="17"/>
        <v>3360.7724105999991</v>
      </c>
      <c r="AA58" s="237">
        <f t="shared" si="18"/>
        <v>39600</v>
      </c>
      <c r="AB58" s="36"/>
      <c r="AC58" s="36"/>
      <c r="AD58" s="36"/>
      <c r="AE58" s="36"/>
      <c r="AF58" s="36"/>
      <c r="AG58" s="37"/>
      <c r="AH58" s="36"/>
      <c r="AI58" s="36"/>
    </row>
    <row r="59" spans="1:35" ht="13.5" customHeight="1">
      <c r="A59" s="288">
        <v>72</v>
      </c>
      <c r="B59" s="160">
        <v>42005</v>
      </c>
      <c r="C59" s="47">
        <f>'BENEFÍCIOS-SEM JRS E SEM CORREÇ'!C59</f>
        <v>788</v>
      </c>
      <c r="D59" s="306">
        <f>'base(indices)'!G64</f>
        <v>1.3664540599999999</v>
      </c>
      <c r="E59" s="163">
        <f t="shared" si="0"/>
        <v>1076.76579928</v>
      </c>
      <c r="F59" s="320">
        <v>0</v>
      </c>
      <c r="G59" s="87">
        <f t="shared" si="1"/>
        <v>0</v>
      </c>
      <c r="H59" s="89">
        <f t="shared" si="2"/>
        <v>1076.76579928</v>
      </c>
      <c r="I59" s="298">
        <f t="shared" si="20"/>
        <v>84788.189873029958</v>
      </c>
      <c r="J59" s="123">
        <f>IF((I59-H$69+(H$69))+K59&gt;I149,I149-K59,(I59-H$69+(H$69)))</f>
        <v>60398.712649000001</v>
      </c>
      <c r="K59" s="123">
        <f t="shared" si="27"/>
        <v>5601.287350999999</v>
      </c>
      <c r="L59" s="123">
        <f t="shared" si="23"/>
        <v>66000</v>
      </c>
      <c r="M59" s="123">
        <f t="shared" si="24"/>
        <v>57378.777016549997</v>
      </c>
      <c r="N59" s="123">
        <f t="shared" si="21"/>
        <v>5321.2229834499985</v>
      </c>
      <c r="O59" s="123">
        <f t="shared" si="22"/>
        <v>62699.999999999993</v>
      </c>
      <c r="P59" s="100">
        <f t="shared" si="28"/>
        <v>54358.8413841</v>
      </c>
      <c r="Q59" s="123">
        <f t="shared" si="9"/>
        <v>5041.1586158999989</v>
      </c>
      <c r="R59" s="123">
        <f t="shared" si="29"/>
        <v>59400</v>
      </c>
      <c r="S59" s="123">
        <f t="shared" si="10"/>
        <v>48318.970119200007</v>
      </c>
      <c r="T59" s="123">
        <f t="shared" si="11"/>
        <v>4481.0298807999998</v>
      </c>
      <c r="U59" s="123">
        <f t="shared" si="12"/>
        <v>52800.000000000007</v>
      </c>
      <c r="V59" s="123">
        <f t="shared" si="13"/>
        <v>42279.098854299998</v>
      </c>
      <c r="W59" s="123">
        <f t="shared" si="14"/>
        <v>3920.9011456999992</v>
      </c>
      <c r="X59" s="123">
        <f t="shared" si="15"/>
        <v>46200</v>
      </c>
      <c r="Y59" s="123">
        <f t="shared" si="16"/>
        <v>36239.227589399998</v>
      </c>
      <c r="Z59" s="123">
        <f t="shared" si="17"/>
        <v>3360.7724105999991</v>
      </c>
      <c r="AA59" s="55">
        <f t="shared" si="18"/>
        <v>39600</v>
      </c>
      <c r="AB59" s="18"/>
      <c r="AC59" s="18"/>
      <c r="AD59" s="18"/>
      <c r="AE59" s="18"/>
      <c r="AF59" s="18"/>
      <c r="AG59" s="19"/>
      <c r="AH59" s="18"/>
      <c r="AI59" s="18"/>
    </row>
    <row r="60" spans="1:35" s="30" customFormat="1" ht="13.5" customHeight="1">
      <c r="A60" s="285">
        <v>71</v>
      </c>
      <c r="B60" s="56">
        <v>42036</v>
      </c>
      <c r="C60" s="68">
        <f>'BENEFÍCIOS-SEM JRS E SEM CORREÇ'!C60</f>
        <v>788</v>
      </c>
      <c r="D60" s="316">
        <f>'base(indices)'!G65</f>
        <v>1.3652553700000001</v>
      </c>
      <c r="E60" s="58">
        <f t="shared" si="0"/>
        <v>1075.8212315600001</v>
      </c>
      <c r="F60" s="321">
        <v>0</v>
      </c>
      <c r="G60" s="60">
        <f t="shared" si="1"/>
        <v>0</v>
      </c>
      <c r="H60" s="61">
        <f t="shared" si="2"/>
        <v>1075.8212315600001</v>
      </c>
      <c r="I60" s="299">
        <f t="shared" si="20"/>
        <v>83711.424073749964</v>
      </c>
      <c r="J60" s="102">
        <f>IF((I60-H$69+(H$69/12*11))+K60&gt;I149,I149-K60,(I60-H$69+(H$69/12*11)))</f>
        <v>60398.712649000001</v>
      </c>
      <c r="K60" s="102">
        <f t="shared" si="27"/>
        <v>5601.287350999999</v>
      </c>
      <c r="L60" s="103">
        <f t="shared" si="23"/>
        <v>66000</v>
      </c>
      <c r="M60" s="102">
        <f t="shared" si="24"/>
        <v>57378.777016549997</v>
      </c>
      <c r="N60" s="102">
        <f t="shared" si="21"/>
        <v>5321.2229834499985</v>
      </c>
      <c r="O60" s="102">
        <f t="shared" si="22"/>
        <v>62699.999999999993</v>
      </c>
      <c r="P60" s="102">
        <f t="shared" si="28"/>
        <v>54358.8413841</v>
      </c>
      <c r="Q60" s="102">
        <f t="shared" si="9"/>
        <v>5041.1586158999989</v>
      </c>
      <c r="R60" s="102">
        <f t="shared" si="29"/>
        <v>59400</v>
      </c>
      <c r="S60" s="102">
        <f t="shared" si="10"/>
        <v>48318.970119200007</v>
      </c>
      <c r="T60" s="102">
        <f t="shared" si="11"/>
        <v>4481.0298807999998</v>
      </c>
      <c r="U60" s="102">
        <f t="shared" si="12"/>
        <v>52800.000000000007</v>
      </c>
      <c r="V60" s="102">
        <f t="shared" si="13"/>
        <v>42279.098854299998</v>
      </c>
      <c r="W60" s="102">
        <f t="shared" si="14"/>
        <v>3920.9011456999992</v>
      </c>
      <c r="X60" s="102">
        <f t="shared" si="15"/>
        <v>46200</v>
      </c>
      <c r="Y60" s="102">
        <f t="shared" si="16"/>
        <v>36239.227589399998</v>
      </c>
      <c r="Z60" s="102">
        <f t="shared" si="17"/>
        <v>3360.7724105999991</v>
      </c>
      <c r="AA60" s="66">
        <f t="shared" si="18"/>
        <v>39600</v>
      </c>
      <c r="AB60" s="36"/>
      <c r="AC60" s="36"/>
      <c r="AD60" s="36"/>
      <c r="AE60" s="36"/>
      <c r="AF60" s="36"/>
      <c r="AG60" s="37"/>
      <c r="AH60" s="36"/>
      <c r="AI60" s="36"/>
    </row>
    <row r="61" spans="1:35" ht="13.5" customHeight="1">
      <c r="A61" s="285">
        <v>70</v>
      </c>
      <c r="B61" s="46">
        <v>42064</v>
      </c>
      <c r="C61" s="68">
        <f>'BENEFÍCIOS-SEM JRS E SEM CORREÇ'!C61</f>
        <v>788</v>
      </c>
      <c r="D61" s="316">
        <f>'base(indices)'!G66</f>
        <v>1.3650260400000001</v>
      </c>
      <c r="E61" s="69">
        <f t="shared" si="0"/>
        <v>1075.64051952</v>
      </c>
      <c r="F61" s="321">
        <v>0</v>
      </c>
      <c r="G61" s="70">
        <f t="shared" si="1"/>
        <v>0</v>
      </c>
      <c r="H61" s="71">
        <f t="shared" si="2"/>
        <v>1075.64051952</v>
      </c>
      <c r="I61" s="300">
        <f t="shared" si="20"/>
        <v>82635.602842189968</v>
      </c>
      <c r="J61" s="122">
        <f>IF((I61-H$69+(H$69/12*10))+K61&gt;I149,I149-K61,(I61-H$69+(H$69/12*10)))</f>
        <v>60398.712649000001</v>
      </c>
      <c r="K61" s="122">
        <f t="shared" si="27"/>
        <v>5601.287350999999</v>
      </c>
      <c r="L61" s="122">
        <f t="shared" si="23"/>
        <v>66000</v>
      </c>
      <c r="M61" s="122">
        <f t="shared" si="24"/>
        <v>57378.777016549997</v>
      </c>
      <c r="N61" s="122">
        <f t="shared" si="21"/>
        <v>5321.2229834499985</v>
      </c>
      <c r="O61" s="122">
        <f t="shared" si="22"/>
        <v>62699.999999999993</v>
      </c>
      <c r="P61" s="104">
        <f t="shared" si="28"/>
        <v>54358.8413841</v>
      </c>
      <c r="Q61" s="122">
        <f t="shared" si="9"/>
        <v>5041.1586158999989</v>
      </c>
      <c r="R61" s="122">
        <f t="shared" si="29"/>
        <v>59400</v>
      </c>
      <c r="S61" s="122">
        <f t="shared" si="10"/>
        <v>48318.970119200007</v>
      </c>
      <c r="T61" s="122">
        <f t="shared" si="11"/>
        <v>4481.0298807999998</v>
      </c>
      <c r="U61" s="122">
        <f t="shared" si="12"/>
        <v>52800.000000000007</v>
      </c>
      <c r="V61" s="122">
        <f t="shared" si="13"/>
        <v>42279.098854299998</v>
      </c>
      <c r="W61" s="122">
        <f t="shared" si="14"/>
        <v>3920.9011456999992</v>
      </c>
      <c r="X61" s="122">
        <f t="shared" si="15"/>
        <v>46200</v>
      </c>
      <c r="Y61" s="122">
        <f t="shared" si="16"/>
        <v>36239.227589399998</v>
      </c>
      <c r="Z61" s="122">
        <f t="shared" si="17"/>
        <v>3360.7724105999991</v>
      </c>
      <c r="AA61" s="52">
        <f t="shared" si="18"/>
        <v>39600</v>
      </c>
      <c r="AB61" s="18"/>
      <c r="AC61" s="18"/>
      <c r="AD61" s="18"/>
      <c r="AE61" s="18"/>
      <c r="AF61" s="18"/>
      <c r="AG61" s="19"/>
      <c r="AH61" s="18"/>
      <c r="AI61" s="18"/>
    </row>
    <row r="62" spans="1:35" s="30" customFormat="1" ht="13.5" customHeight="1">
      <c r="A62" s="285">
        <v>69</v>
      </c>
      <c r="B62" s="56">
        <v>42095</v>
      </c>
      <c r="C62" s="68">
        <f>'BENEFÍCIOS-SEM JRS E SEM CORREÇ'!C62</f>
        <v>788</v>
      </c>
      <c r="D62" s="316">
        <f>'base(indices)'!G67</f>
        <v>1.36325926</v>
      </c>
      <c r="E62" s="58">
        <f t="shared" si="0"/>
        <v>1074.24829688</v>
      </c>
      <c r="F62" s="321">
        <v>0</v>
      </c>
      <c r="G62" s="60">
        <f t="shared" si="1"/>
        <v>0</v>
      </c>
      <c r="H62" s="61">
        <f t="shared" si="2"/>
        <v>1074.24829688</v>
      </c>
      <c r="I62" s="299">
        <f t="shared" si="20"/>
        <v>81559.962322669962</v>
      </c>
      <c r="J62" s="102">
        <f>IF((I62-H$69+(H$69/12*9))+K62&gt;I149,I149-K62,(I62-H$69+(H$69/12*9)))</f>
        <v>60398.712649000001</v>
      </c>
      <c r="K62" s="102">
        <f t="shared" si="27"/>
        <v>5601.287350999999</v>
      </c>
      <c r="L62" s="103">
        <f t="shared" si="23"/>
        <v>66000</v>
      </c>
      <c r="M62" s="102">
        <f t="shared" si="24"/>
        <v>57378.777016549997</v>
      </c>
      <c r="N62" s="102">
        <f t="shared" si="21"/>
        <v>5321.2229834499985</v>
      </c>
      <c r="O62" s="102">
        <f t="shared" si="22"/>
        <v>62699.999999999993</v>
      </c>
      <c r="P62" s="102">
        <f t="shared" si="28"/>
        <v>54358.8413841</v>
      </c>
      <c r="Q62" s="102">
        <f t="shared" si="9"/>
        <v>5041.1586158999989</v>
      </c>
      <c r="R62" s="102">
        <f t="shared" si="29"/>
        <v>59400</v>
      </c>
      <c r="S62" s="102">
        <f t="shared" si="10"/>
        <v>48318.970119200007</v>
      </c>
      <c r="T62" s="102">
        <f t="shared" si="11"/>
        <v>4481.0298807999998</v>
      </c>
      <c r="U62" s="102">
        <f t="shared" si="12"/>
        <v>52800.000000000007</v>
      </c>
      <c r="V62" s="102">
        <f t="shared" si="13"/>
        <v>42279.098854299998</v>
      </c>
      <c r="W62" s="102">
        <f t="shared" si="14"/>
        <v>3920.9011456999992</v>
      </c>
      <c r="X62" s="102">
        <f t="shared" si="15"/>
        <v>46200</v>
      </c>
      <c r="Y62" s="102">
        <f t="shared" si="16"/>
        <v>36239.227589399998</v>
      </c>
      <c r="Z62" s="102">
        <f t="shared" si="17"/>
        <v>3360.7724105999991</v>
      </c>
      <c r="AA62" s="66">
        <f t="shared" si="18"/>
        <v>39600</v>
      </c>
      <c r="AB62" s="36"/>
      <c r="AC62" s="36"/>
      <c r="AD62" s="36"/>
      <c r="AE62" s="36"/>
      <c r="AF62" s="36"/>
      <c r="AG62" s="37"/>
      <c r="AH62" s="36"/>
      <c r="AI62" s="36"/>
    </row>
    <row r="63" spans="1:35" ht="13.5" customHeight="1">
      <c r="A63" s="285">
        <v>68</v>
      </c>
      <c r="B63" s="46">
        <v>42125</v>
      </c>
      <c r="C63" s="68">
        <f>'BENEFÍCIOS-SEM JRS E SEM CORREÇ'!C63</f>
        <v>788</v>
      </c>
      <c r="D63" s="316">
        <f>'base(indices)'!G68</f>
        <v>1.34882681</v>
      </c>
      <c r="E63" s="69">
        <f t="shared" si="0"/>
        <v>1062.87552628</v>
      </c>
      <c r="F63" s="321">
        <v>0</v>
      </c>
      <c r="G63" s="70">
        <f t="shared" si="1"/>
        <v>0</v>
      </c>
      <c r="H63" s="71">
        <f t="shared" si="2"/>
        <v>1062.87552628</v>
      </c>
      <c r="I63" s="300">
        <f t="shared" si="20"/>
        <v>80485.714025789959</v>
      </c>
      <c r="J63" s="122">
        <f>IF((I63-H$69+(H$69/12*8))+K63&gt;I149,I149-K63,(I63-H$69+(H$69/12*8)))</f>
        <v>60398.712649000001</v>
      </c>
      <c r="K63" s="122">
        <f t="shared" si="27"/>
        <v>5601.287350999999</v>
      </c>
      <c r="L63" s="122">
        <f t="shared" si="23"/>
        <v>66000</v>
      </c>
      <c r="M63" s="122">
        <f t="shared" si="24"/>
        <v>57378.777016549997</v>
      </c>
      <c r="N63" s="122">
        <f t="shared" si="21"/>
        <v>5321.2229834499985</v>
      </c>
      <c r="O63" s="122">
        <f t="shared" si="22"/>
        <v>62699.999999999993</v>
      </c>
      <c r="P63" s="104">
        <f t="shared" si="28"/>
        <v>54358.8413841</v>
      </c>
      <c r="Q63" s="122">
        <f t="shared" si="9"/>
        <v>5041.1586158999989</v>
      </c>
      <c r="R63" s="122">
        <f t="shared" si="29"/>
        <v>59400</v>
      </c>
      <c r="S63" s="122">
        <f t="shared" si="10"/>
        <v>48318.970119200007</v>
      </c>
      <c r="T63" s="122">
        <f t="shared" si="11"/>
        <v>4481.0298807999998</v>
      </c>
      <c r="U63" s="122">
        <f t="shared" si="12"/>
        <v>52800.000000000007</v>
      </c>
      <c r="V63" s="122">
        <f t="shared" si="13"/>
        <v>42279.098854299998</v>
      </c>
      <c r="W63" s="122">
        <f t="shared" si="14"/>
        <v>3920.9011456999992</v>
      </c>
      <c r="X63" s="122">
        <f t="shared" si="15"/>
        <v>46200</v>
      </c>
      <c r="Y63" s="122">
        <f t="shared" si="16"/>
        <v>36239.227589399998</v>
      </c>
      <c r="Z63" s="122">
        <f t="shared" si="17"/>
        <v>3360.7724105999991</v>
      </c>
      <c r="AA63" s="52">
        <f t="shared" si="18"/>
        <v>39600</v>
      </c>
      <c r="AB63" s="18"/>
      <c r="AC63" s="18"/>
      <c r="AD63" s="18"/>
      <c r="AE63" s="18"/>
      <c r="AF63" s="18"/>
      <c r="AG63" s="19"/>
      <c r="AH63" s="18"/>
      <c r="AI63" s="18"/>
    </row>
    <row r="64" spans="1:35" s="30" customFormat="1" ht="13.5" customHeight="1">
      <c r="A64" s="285">
        <v>67</v>
      </c>
      <c r="B64" s="56">
        <v>42156</v>
      </c>
      <c r="C64" s="68">
        <f>'BENEFÍCIOS-SEM JRS E SEM CORREÇ'!C64</f>
        <v>788</v>
      </c>
      <c r="D64" s="316">
        <f>'base(indices)'!G69</f>
        <v>1.3407821200000001</v>
      </c>
      <c r="E64" s="58">
        <f t="shared" si="0"/>
        <v>1056.5363105599999</v>
      </c>
      <c r="F64" s="321">
        <v>0</v>
      </c>
      <c r="G64" s="60">
        <f t="shared" si="1"/>
        <v>0</v>
      </c>
      <c r="H64" s="61">
        <f t="shared" si="2"/>
        <v>1056.5363105599999</v>
      </c>
      <c r="I64" s="299">
        <f t="shared" si="20"/>
        <v>79422.838499509962</v>
      </c>
      <c r="J64" s="102">
        <f>IF((I64-H$69+(H$69/12*7))+K64&gt;I149,I149-K64,(I64-H$69+(H$69/12*7)))</f>
        <v>60398.712649000001</v>
      </c>
      <c r="K64" s="102">
        <f t="shared" si="27"/>
        <v>5601.287350999999</v>
      </c>
      <c r="L64" s="103">
        <f t="shared" si="23"/>
        <v>66000</v>
      </c>
      <c r="M64" s="102">
        <f t="shared" si="24"/>
        <v>57378.777016549997</v>
      </c>
      <c r="N64" s="102">
        <f t="shared" si="21"/>
        <v>5321.2229834499985</v>
      </c>
      <c r="O64" s="102">
        <f t="shared" si="22"/>
        <v>62699.999999999993</v>
      </c>
      <c r="P64" s="102">
        <f t="shared" si="28"/>
        <v>54358.8413841</v>
      </c>
      <c r="Q64" s="102">
        <f t="shared" si="9"/>
        <v>5041.1586158999989</v>
      </c>
      <c r="R64" s="102">
        <f t="shared" si="29"/>
        <v>59400</v>
      </c>
      <c r="S64" s="102">
        <f t="shared" si="10"/>
        <v>48318.970119200007</v>
      </c>
      <c r="T64" s="102">
        <f t="shared" si="11"/>
        <v>4481.0298807999998</v>
      </c>
      <c r="U64" s="102">
        <f t="shared" si="12"/>
        <v>52800.000000000007</v>
      </c>
      <c r="V64" s="102">
        <f t="shared" si="13"/>
        <v>42279.098854299998</v>
      </c>
      <c r="W64" s="102">
        <f t="shared" si="14"/>
        <v>3920.9011456999992</v>
      </c>
      <c r="X64" s="102">
        <f t="shared" si="15"/>
        <v>46200</v>
      </c>
      <c r="Y64" s="102">
        <f t="shared" si="16"/>
        <v>36239.227589399998</v>
      </c>
      <c r="Z64" s="102">
        <f t="shared" si="17"/>
        <v>3360.7724105999991</v>
      </c>
      <c r="AA64" s="66">
        <f t="shared" si="18"/>
        <v>39600</v>
      </c>
      <c r="AB64" s="36"/>
      <c r="AC64" s="36"/>
      <c r="AD64" s="36"/>
      <c r="AE64" s="36"/>
      <c r="AF64" s="36"/>
      <c r="AG64" s="37"/>
      <c r="AH64" s="36"/>
      <c r="AI64" s="36"/>
    </row>
    <row r="65" spans="1:35" ht="13.5" customHeight="1">
      <c r="A65" s="285">
        <v>66</v>
      </c>
      <c r="B65" s="46">
        <v>42186</v>
      </c>
      <c r="C65" s="68">
        <f>'BENEFÍCIOS-SEM JRS E SEM CORREÇ'!C65</f>
        <v>788</v>
      </c>
      <c r="D65" s="316">
        <f>'base(indices)'!G70</f>
        <v>1.3276384999999999</v>
      </c>
      <c r="E65" s="69">
        <f t="shared" si="0"/>
        <v>1046.179138</v>
      </c>
      <c r="F65" s="321">
        <v>0</v>
      </c>
      <c r="G65" s="70">
        <f t="shared" si="1"/>
        <v>0</v>
      </c>
      <c r="H65" s="71">
        <f t="shared" si="2"/>
        <v>1046.179138</v>
      </c>
      <c r="I65" s="300">
        <f t="shared" si="20"/>
        <v>78366.302188949965</v>
      </c>
      <c r="J65" s="122">
        <f>IF((I65-H$69+(H$69/12*6))+K65&gt;I149,I149-K65,(I65-H$69+(H$69/12*6)))</f>
        <v>60398.712649000001</v>
      </c>
      <c r="K65" s="122">
        <f t="shared" si="27"/>
        <v>5601.287350999999</v>
      </c>
      <c r="L65" s="122">
        <f t="shared" si="23"/>
        <v>66000</v>
      </c>
      <c r="M65" s="122">
        <f t="shared" si="24"/>
        <v>57378.777016549997</v>
      </c>
      <c r="N65" s="122">
        <f t="shared" si="21"/>
        <v>5321.2229834499985</v>
      </c>
      <c r="O65" s="122">
        <f t="shared" si="22"/>
        <v>62699.999999999993</v>
      </c>
      <c r="P65" s="104">
        <f t="shared" si="28"/>
        <v>54358.8413841</v>
      </c>
      <c r="Q65" s="122">
        <f t="shared" si="9"/>
        <v>5041.1586158999989</v>
      </c>
      <c r="R65" s="122">
        <f t="shared" si="29"/>
        <v>59400</v>
      </c>
      <c r="S65" s="122">
        <f t="shared" si="10"/>
        <v>48318.970119200007</v>
      </c>
      <c r="T65" s="122">
        <f t="shared" si="11"/>
        <v>4481.0298807999998</v>
      </c>
      <c r="U65" s="122">
        <f t="shared" si="12"/>
        <v>52800.000000000007</v>
      </c>
      <c r="V65" s="122">
        <f t="shared" si="13"/>
        <v>42279.098854299998</v>
      </c>
      <c r="W65" s="122">
        <f t="shared" si="14"/>
        <v>3920.9011456999992</v>
      </c>
      <c r="X65" s="122">
        <f t="shared" si="15"/>
        <v>46200</v>
      </c>
      <c r="Y65" s="122">
        <f t="shared" si="16"/>
        <v>36239.227589399998</v>
      </c>
      <c r="Z65" s="122">
        <f t="shared" si="17"/>
        <v>3360.7724105999991</v>
      </c>
      <c r="AA65" s="52">
        <f t="shared" si="18"/>
        <v>39600</v>
      </c>
      <c r="AB65" s="18"/>
      <c r="AC65" s="18"/>
      <c r="AD65" s="18"/>
      <c r="AE65" s="18"/>
      <c r="AF65" s="18"/>
      <c r="AG65" s="19"/>
      <c r="AH65" s="18"/>
      <c r="AI65" s="18"/>
    </row>
    <row r="66" spans="1:35" s="30" customFormat="1" ht="13.5" customHeight="1">
      <c r="A66" s="285">
        <v>65</v>
      </c>
      <c r="B66" s="56">
        <v>42217</v>
      </c>
      <c r="C66" s="68">
        <f>'BENEFÍCIOS-SEM JRS E SEM CORREÇ'!C66</f>
        <v>788</v>
      </c>
      <c r="D66" s="316">
        <f>'base(indices)'!G71</f>
        <v>1.3198513700000001</v>
      </c>
      <c r="E66" s="58">
        <f t="shared" si="0"/>
        <v>1040.0428795600001</v>
      </c>
      <c r="F66" s="321">
        <v>0</v>
      </c>
      <c r="G66" s="60">
        <f t="shared" si="1"/>
        <v>0</v>
      </c>
      <c r="H66" s="61">
        <f t="shared" si="2"/>
        <v>1040.0428795600001</v>
      </c>
      <c r="I66" s="299">
        <f t="shared" si="20"/>
        <v>77320.123050949958</v>
      </c>
      <c r="J66" s="102">
        <f>IF((I66-H$69+(H$69/12*5))+K66&gt;I149,I149-K66,(I66-H$69+(H$69/12*5)))</f>
        <v>60398.712649000001</v>
      </c>
      <c r="K66" s="102">
        <f t="shared" si="27"/>
        <v>5601.287350999999</v>
      </c>
      <c r="L66" s="103">
        <f t="shared" si="23"/>
        <v>66000</v>
      </c>
      <c r="M66" s="102">
        <f t="shared" si="24"/>
        <v>57378.777016549997</v>
      </c>
      <c r="N66" s="102">
        <f t="shared" si="21"/>
        <v>5321.2229834499985</v>
      </c>
      <c r="O66" s="102">
        <f t="shared" si="22"/>
        <v>62699.999999999993</v>
      </c>
      <c r="P66" s="102">
        <f t="shared" si="28"/>
        <v>54358.8413841</v>
      </c>
      <c r="Q66" s="102">
        <f t="shared" si="9"/>
        <v>5041.1586158999989</v>
      </c>
      <c r="R66" s="102">
        <f t="shared" si="29"/>
        <v>59400</v>
      </c>
      <c r="S66" s="102">
        <f t="shared" si="10"/>
        <v>48318.970119200007</v>
      </c>
      <c r="T66" s="102">
        <f t="shared" si="11"/>
        <v>4481.0298807999998</v>
      </c>
      <c r="U66" s="102">
        <f t="shared" si="12"/>
        <v>52800.000000000007</v>
      </c>
      <c r="V66" s="102">
        <f t="shared" si="13"/>
        <v>42279.098854299998</v>
      </c>
      <c r="W66" s="102">
        <f t="shared" si="14"/>
        <v>3920.9011456999992</v>
      </c>
      <c r="X66" s="102">
        <f t="shared" si="15"/>
        <v>46200</v>
      </c>
      <c r="Y66" s="102">
        <f t="shared" si="16"/>
        <v>36239.227589399998</v>
      </c>
      <c r="Z66" s="102">
        <f t="shared" si="17"/>
        <v>3360.7724105999991</v>
      </c>
      <c r="AA66" s="66">
        <f t="shared" si="18"/>
        <v>39600</v>
      </c>
      <c r="AB66" s="36"/>
      <c r="AC66" s="36"/>
      <c r="AD66" s="36"/>
      <c r="AE66" s="36"/>
      <c r="AF66" s="36"/>
      <c r="AG66" s="37"/>
      <c r="AH66" s="36"/>
      <c r="AI66" s="36"/>
    </row>
    <row r="67" spans="1:35" ht="13.5" customHeight="1">
      <c r="A67" s="285">
        <v>64</v>
      </c>
      <c r="B67" s="46">
        <v>42248</v>
      </c>
      <c r="C67" s="68">
        <f>'BENEFÍCIOS-SEM JRS E SEM CORREÇ'!C67</f>
        <v>788</v>
      </c>
      <c r="D67" s="316">
        <f>'base(indices)'!G72</f>
        <v>1.3142003099999999</v>
      </c>
      <c r="E67" s="69">
        <f t="shared" si="0"/>
        <v>1035.5898442799999</v>
      </c>
      <c r="F67" s="321">
        <v>0</v>
      </c>
      <c r="G67" s="70">
        <f t="shared" si="1"/>
        <v>0</v>
      </c>
      <c r="H67" s="71">
        <f t="shared" si="2"/>
        <v>1035.5898442799999</v>
      </c>
      <c r="I67" s="300">
        <f t="shared" si="20"/>
        <v>76280.080171389956</v>
      </c>
      <c r="J67" s="122">
        <f>IF((I67-H$69+(H$69/12*4))+K67&gt;I149,I149-K67,(I67-H$69+(H$69/12*4)))</f>
        <v>60398.712649000001</v>
      </c>
      <c r="K67" s="122">
        <f t="shared" si="27"/>
        <v>5601.287350999999</v>
      </c>
      <c r="L67" s="122">
        <f t="shared" si="23"/>
        <v>66000</v>
      </c>
      <c r="M67" s="122">
        <f t="shared" si="24"/>
        <v>57378.777016549997</v>
      </c>
      <c r="N67" s="122">
        <f t="shared" si="21"/>
        <v>5321.2229834499985</v>
      </c>
      <c r="O67" s="122">
        <f t="shared" si="22"/>
        <v>62699.999999999993</v>
      </c>
      <c r="P67" s="104">
        <f t="shared" si="28"/>
        <v>54358.8413841</v>
      </c>
      <c r="Q67" s="122">
        <f t="shared" si="9"/>
        <v>5041.1586158999989</v>
      </c>
      <c r="R67" s="122">
        <f t="shared" si="29"/>
        <v>59400</v>
      </c>
      <c r="S67" s="122">
        <f t="shared" si="10"/>
        <v>48318.970119200007</v>
      </c>
      <c r="T67" s="122">
        <f t="shared" si="11"/>
        <v>4481.0298807999998</v>
      </c>
      <c r="U67" s="122">
        <f t="shared" si="12"/>
        <v>52800.000000000007</v>
      </c>
      <c r="V67" s="122">
        <f t="shared" si="13"/>
        <v>42279.098854299998</v>
      </c>
      <c r="W67" s="122">
        <f t="shared" si="14"/>
        <v>3920.9011456999992</v>
      </c>
      <c r="X67" s="122">
        <f t="shared" si="15"/>
        <v>46200</v>
      </c>
      <c r="Y67" s="122">
        <f t="shared" si="16"/>
        <v>36239.227589399998</v>
      </c>
      <c r="Z67" s="122">
        <f t="shared" si="17"/>
        <v>3360.7724105999991</v>
      </c>
      <c r="AA67" s="52">
        <f t="shared" si="18"/>
        <v>39600</v>
      </c>
      <c r="AB67" s="18"/>
      <c r="AC67" s="18"/>
      <c r="AD67" s="18"/>
      <c r="AE67" s="18"/>
      <c r="AF67" s="18"/>
      <c r="AG67" s="19"/>
      <c r="AH67" s="18"/>
      <c r="AI67" s="18"/>
    </row>
    <row r="68" spans="1:35" s="30" customFormat="1" ht="13.5" customHeight="1">
      <c r="A68" s="285">
        <v>63</v>
      </c>
      <c r="B68" s="56">
        <v>42278</v>
      </c>
      <c r="C68" s="68">
        <f>'BENEFÍCIOS-SEM JRS E SEM CORREÇ'!C68</f>
        <v>788</v>
      </c>
      <c r="D68" s="316">
        <f>'base(indices)'!G73</f>
        <v>1.30909484</v>
      </c>
      <c r="E68" s="58">
        <f t="shared" si="0"/>
        <v>1031.5667339199999</v>
      </c>
      <c r="F68" s="321">
        <v>0</v>
      </c>
      <c r="G68" s="60">
        <f t="shared" si="1"/>
        <v>0</v>
      </c>
      <c r="H68" s="61">
        <f t="shared" si="2"/>
        <v>1031.5667339199999</v>
      </c>
      <c r="I68" s="299">
        <f t="shared" si="20"/>
        <v>75244.490327109961</v>
      </c>
      <c r="J68" s="102">
        <f>IF((I68-H$69+(H$69/12*3))+K68&gt;I149,I149-K68,(I68-H$69+(H$69/12*3)))</f>
        <v>60398.712649000001</v>
      </c>
      <c r="K68" s="102">
        <f t="shared" si="27"/>
        <v>5601.287350999999</v>
      </c>
      <c r="L68" s="103">
        <f t="shared" si="23"/>
        <v>66000</v>
      </c>
      <c r="M68" s="102">
        <f t="shared" si="24"/>
        <v>57378.777016549997</v>
      </c>
      <c r="N68" s="102">
        <f t="shared" si="21"/>
        <v>5321.2229834499985</v>
      </c>
      <c r="O68" s="102">
        <f t="shared" si="22"/>
        <v>62699.999999999993</v>
      </c>
      <c r="P68" s="102">
        <f t="shared" si="28"/>
        <v>54358.8413841</v>
      </c>
      <c r="Q68" s="102">
        <f t="shared" si="9"/>
        <v>5041.1586158999989</v>
      </c>
      <c r="R68" s="102">
        <f t="shared" si="29"/>
        <v>59400</v>
      </c>
      <c r="S68" s="102">
        <f t="shared" si="10"/>
        <v>48318.970119200007</v>
      </c>
      <c r="T68" s="102">
        <f t="shared" si="11"/>
        <v>4481.0298807999998</v>
      </c>
      <c r="U68" s="102">
        <f t="shared" si="12"/>
        <v>52800.000000000007</v>
      </c>
      <c r="V68" s="102">
        <f t="shared" si="13"/>
        <v>42279.098854299998</v>
      </c>
      <c r="W68" s="102">
        <f t="shared" si="14"/>
        <v>3920.9011456999992</v>
      </c>
      <c r="X68" s="102">
        <f t="shared" si="15"/>
        <v>46200</v>
      </c>
      <c r="Y68" s="102">
        <f t="shared" si="16"/>
        <v>36239.227589399998</v>
      </c>
      <c r="Z68" s="102">
        <f t="shared" si="17"/>
        <v>3360.7724105999991</v>
      </c>
      <c r="AA68" s="66">
        <f t="shared" si="18"/>
        <v>39600</v>
      </c>
      <c r="AB68" s="36"/>
      <c r="AC68" s="36"/>
      <c r="AD68" s="36"/>
      <c r="AE68" s="36"/>
      <c r="AF68" s="36"/>
      <c r="AG68" s="37"/>
      <c r="AH68" s="36"/>
      <c r="AI68" s="36"/>
    </row>
    <row r="69" spans="1:35" ht="13.5" customHeight="1">
      <c r="A69" s="285">
        <v>62</v>
      </c>
      <c r="B69" s="46">
        <v>42309</v>
      </c>
      <c r="C69" s="68">
        <f>'BENEFÍCIOS-SEM JRS E SEM CORREÇ'!C69</f>
        <v>788</v>
      </c>
      <c r="D69" s="316">
        <f>'base(indices)'!G74</f>
        <v>1.30051147</v>
      </c>
      <c r="E69" s="69">
        <f t="shared" si="0"/>
        <v>1024.8030383600001</v>
      </c>
      <c r="F69" s="321">
        <v>0</v>
      </c>
      <c r="G69" s="70">
        <f t="shared" si="1"/>
        <v>0</v>
      </c>
      <c r="H69" s="71">
        <f t="shared" si="2"/>
        <v>1024.8030383600001</v>
      </c>
      <c r="I69" s="300">
        <f t="shared" si="20"/>
        <v>74212.92359318996</v>
      </c>
      <c r="J69" s="122">
        <f>IF((I69-H$69+(H$69/12*2))+K69&gt;I149,I149-K69,(I69-H$69+(H$69/12*2)))</f>
        <v>60398.712649000001</v>
      </c>
      <c r="K69" s="122">
        <f t="shared" si="27"/>
        <v>5601.287350999999</v>
      </c>
      <c r="L69" s="122">
        <f t="shared" si="23"/>
        <v>66000</v>
      </c>
      <c r="M69" s="122">
        <f t="shared" si="24"/>
        <v>57378.777016549997</v>
      </c>
      <c r="N69" s="122">
        <f t="shared" si="21"/>
        <v>5321.2229834499985</v>
      </c>
      <c r="O69" s="122">
        <f t="shared" si="22"/>
        <v>62699.999999999993</v>
      </c>
      <c r="P69" s="104">
        <f t="shared" si="28"/>
        <v>54358.8413841</v>
      </c>
      <c r="Q69" s="122">
        <f t="shared" si="9"/>
        <v>5041.1586158999989</v>
      </c>
      <c r="R69" s="122">
        <f t="shared" si="29"/>
        <v>59400</v>
      </c>
      <c r="S69" s="122">
        <f t="shared" si="10"/>
        <v>48318.970119200007</v>
      </c>
      <c r="T69" s="122">
        <f t="shared" si="11"/>
        <v>4481.0298807999998</v>
      </c>
      <c r="U69" s="122">
        <f t="shared" si="12"/>
        <v>52800.000000000007</v>
      </c>
      <c r="V69" s="122">
        <f t="shared" si="13"/>
        <v>42279.098854299998</v>
      </c>
      <c r="W69" s="122">
        <f t="shared" si="14"/>
        <v>3920.9011456999992</v>
      </c>
      <c r="X69" s="122">
        <f t="shared" si="15"/>
        <v>46200</v>
      </c>
      <c r="Y69" s="122">
        <f t="shared" si="16"/>
        <v>36239.227589399998</v>
      </c>
      <c r="Z69" s="122">
        <f t="shared" si="17"/>
        <v>3360.7724105999991</v>
      </c>
      <c r="AA69" s="52">
        <f t="shared" si="18"/>
        <v>39600</v>
      </c>
      <c r="AB69" s="18"/>
      <c r="AC69" s="18"/>
      <c r="AD69" s="18"/>
      <c r="AE69" s="18"/>
      <c r="AF69" s="18"/>
      <c r="AG69" s="19"/>
      <c r="AH69" s="18"/>
      <c r="AI69" s="18"/>
    </row>
    <row r="70" spans="1:35" s="30" customFormat="1" ht="13.5" customHeight="1" thickBot="1">
      <c r="A70" s="286">
        <v>61</v>
      </c>
      <c r="B70" s="76">
        <v>42339</v>
      </c>
      <c r="C70" s="77">
        <f>'BENEFÍCIOS-SEM JRS E SEM CORREÇ'!C70</f>
        <v>1576</v>
      </c>
      <c r="D70" s="317">
        <f>'base(indices)'!G75</f>
        <v>1.28955029</v>
      </c>
      <c r="E70" s="279">
        <f t="shared" si="0"/>
        <v>2032.3312570400001</v>
      </c>
      <c r="F70" s="322">
        <v>0</v>
      </c>
      <c r="G70" s="233">
        <f t="shared" si="1"/>
        <v>0</v>
      </c>
      <c r="H70" s="287">
        <f t="shared" si="2"/>
        <v>2032.3312570400001</v>
      </c>
      <c r="I70" s="301">
        <f t="shared" si="20"/>
        <v>73188.120554829962</v>
      </c>
      <c r="J70" s="95">
        <f>IF((I70-H$69+(H$69/12*1))+K70&gt;I149,I149-K70,(I70-H$69+(H$69/12*1)))</f>
        <v>60398.712649000001</v>
      </c>
      <c r="K70" s="95">
        <f t="shared" si="27"/>
        <v>5601.287350999999</v>
      </c>
      <c r="L70" s="236">
        <f t="shared" si="23"/>
        <v>66000</v>
      </c>
      <c r="M70" s="95">
        <f t="shared" si="24"/>
        <v>57378.777016549997</v>
      </c>
      <c r="N70" s="95">
        <f t="shared" si="21"/>
        <v>5321.2229834499985</v>
      </c>
      <c r="O70" s="95">
        <f t="shared" si="22"/>
        <v>62699.999999999993</v>
      </c>
      <c r="P70" s="95">
        <f t="shared" si="28"/>
        <v>54358.8413841</v>
      </c>
      <c r="Q70" s="95">
        <f t="shared" si="9"/>
        <v>5041.1586158999989</v>
      </c>
      <c r="R70" s="95">
        <f t="shared" si="29"/>
        <v>59400</v>
      </c>
      <c r="S70" s="95">
        <f t="shared" si="10"/>
        <v>48318.970119200007</v>
      </c>
      <c r="T70" s="95">
        <f t="shared" si="11"/>
        <v>4481.0298807999998</v>
      </c>
      <c r="U70" s="95">
        <f t="shared" si="12"/>
        <v>52800.000000000007</v>
      </c>
      <c r="V70" s="95">
        <f t="shared" si="13"/>
        <v>42279.098854299998</v>
      </c>
      <c r="W70" s="95">
        <f t="shared" si="14"/>
        <v>3920.9011456999992</v>
      </c>
      <c r="X70" s="95">
        <f t="shared" si="15"/>
        <v>46200</v>
      </c>
      <c r="Y70" s="95">
        <f t="shared" si="16"/>
        <v>36239.227589399998</v>
      </c>
      <c r="Z70" s="95">
        <f t="shared" si="17"/>
        <v>3360.7724105999991</v>
      </c>
      <c r="AA70" s="237">
        <f t="shared" si="18"/>
        <v>39600</v>
      </c>
      <c r="AB70" s="36"/>
      <c r="AC70" s="36"/>
      <c r="AD70" s="36"/>
      <c r="AE70" s="36"/>
      <c r="AF70" s="36"/>
      <c r="AG70" s="37"/>
      <c r="AH70" s="36"/>
      <c r="AI70" s="36"/>
    </row>
    <row r="71" spans="1:35" ht="13.5" customHeight="1">
      <c r="A71" s="288">
        <v>60</v>
      </c>
      <c r="B71" s="160">
        <v>42370</v>
      </c>
      <c r="C71" s="47">
        <f>'BENEFÍCIOS-SEM JRS E SEM CORREÇ'!C71</f>
        <v>880</v>
      </c>
      <c r="D71" s="306">
        <f>'base(indices)'!G76</f>
        <v>1.27451106</v>
      </c>
      <c r="E71" s="163">
        <f t="shared" si="0"/>
        <v>1121.5697328000001</v>
      </c>
      <c r="F71" s="320">
        <v>0</v>
      </c>
      <c r="G71" s="87">
        <f t="shared" si="1"/>
        <v>0</v>
      </c>
      <c r="H71" s="89">
        <f t="shared" si="2"/>
        <v>1121.5697328000001</v>
      </c>
      <c r="I71" s="298">
        <f t="shared" si="20"/>
        <v>71155.789297789961</v>
      </c>
      <c r="J71" s="123">
        <f>IF((I71-H$81+(H$81))+K71&gt;I149,I149-K71,(I71-H$81+(H$81)))</f>
        <v>60398.712649000001</v>
      </c>
      <c r="K71" s="123">
        <f t="shared" si="27"/>
        <v>5601.287350999999</v>
      </c>
      <c r="L71" s="123">
        <f t="shared" si="23"/>
        <v>66000</v>
      </c>
      <c r="M71" s="123">
        <f t="shared" si="24"/>
        <v>57378.777016549997</v>
      </c>
      <c r="N71" s="123">
        <f t="shared" si="21"/>
        <v>5321.2229834499985</v>
      </c>
      <c r="O71" s="123">
        <f t="shared" si="22"/>
        <v>62699.999999999993</v>
      </c>
      <c r="P71" s="100">
        <f t="shared" si="28"/>
        <v>54358.8413841</v>
      </c>
      <c r="Q71" s="123">
        <f t="shared" si="9"/>
        <v>5041.1586158999989</v>
      </c>
      <c r="R71" s="123">
        <f t="shared" si="29"/>
        <v>59400</v>
      </c>
      <c r="S71" s="123">
        <f t="shared" si="10"/>
        <v>48318.970119200007</v>
      </c>
      <c r="T71" s="123">
        <f t="shared" si="11"/>
        <v>4481.0298807999998</v>
      </c>
      <c r="U71" s="123">
        <f t="shared" si="12"/>
        <v>52800.000000000007</v>
      </c>
      <c r="V71" s="123">
        <f t="shared" si="13"/>
        <v>42279.098854299998</v>
      </c>
      <c r="W71" s="123">
        <f t="shared" si="14"/>
        <v>3920.9011456999992</v>
      </c>
      <c r="X71" s="123">
        <f t="shared" si="15"/>
        <v>46200</v>
      </c>
      <c r="Y71" s="123">
        <f t="shared" si="16"/>
        <v>36239.227589399998</v>
      </c>
      <c r="Z71" s="123">
        <f t="shared" si="17"/>
        <v>3360.7724105999991</v>
      </c>
      <c r="AA71" s="55">
        <f t="shared" si="18"/>
        <v>39600</v>
      </c>
      <c r="AB71" s="18"/>
      <c r="AC71" s="18"/>
      <c r="AD71" s="18"/>
      <c r="AE71" s="18"/>
      <c r="AF71" s="18"/>
      <c r="AG71" s="19"/>
      <c r="AH71" s="18"/>
      <c r="AI71" s="18"/>
    </row>
    <row r="72" spans="1:35" s="30" customFormat="1" ht="13.5" customHeight="1">
      <c r="A72" s="285">
        <v>59</v>
      </c>
      <c r="B72" s="56">
        <v>42401</v>
      </c>
      <c r="C72" s="68">
        <f>'BENEFÍCIOS-SEM JRS E SEM CORREÇ'!C72</f>
        <v>880</v>
      </c>
      <c r="D72" s="316">
        <f>'base(indices)'!G77</f>
        <v>1.2628924500000001</v>
      </c>
      <c r="E72" s="58">
        <f t="shared" si="0"/>
        <v>1111.345356</v>
      </c>
      <c r="F72" s="321">
        <v>0</v>
      </c>
      <c r="G72" s="60">
        <f t="shared" si="1"/>
        <v>0</v>
      </c>
      <c r="H72" s="61">
        <f t="shared" si="2"/>
        <v>1111.345356</v>
      </c>
      <c r="I72" s="299">
        <f t="shared" si="20"/>
        <v>70034.219564989966</v>
      </c>
      <c r="J72" s="102">
        <f>IF((I72-H$81+(H$81/12*11))+K72&gt;I149,I149-K72,(I72-H$81+(H$81/12*11)))</f>
        <v>60398.712649000001</v>
      </c>
      <c r="K72" s="102">
        <f t="shared" si="27"/>
        <v>5601.287350999999</v>
      </c>
      <c r="L72" s="103">
        <f t="shared" si="23"/>
        <v>66000</v>
      </c>
      <c r="M72" s="102">
        <f t="shared" si="24"/>
        <v>57378.777016549997</v>
      </c>
      <c r="N72" s="102">
        <f t="shared" si="21"/>
        <v>5321.2229834499985</v>
      </c>
      <c r="O72" s="102">
        <f t="shared" si="22"/>
        <v>62699.999999999993</v>
      </c>
      <c r="P72" s="102">
        <f>J72*$P$9</f>
        <v>54358.8413841</v>
      </c>
      <c r="Q72" s="102">
        <f t="shared" si="9"/>
        <v>5041.1586158999989</v>
      </c>
      <c r="R72" s="102">
        <f t="shared" si="29"/>
        <v>59400</v>
      </c>
      <c r="S72" s="102">
        <f t="shared" si="10"/>
        <v>48318.970119200007</v>
      </c>
      <c r="T72" s="102">
        <f t="shared" si="11"/>
        <v>4481.0298807999998</v>
      </c>
      <c r="U72" s="102">
        <f t="shared" si="12"/>
        <v>52800.000000000007</v>
      </c>
      <c r="V72" s="102">
        <f t="shared" si="13"/>
        <v>42279.098854299998</v>
      </c>
      <c r="W72" s="102">
        <f t="shared" si="14"/>
        <v>3920.9011456999992</v>
      </c>
      <c r="X72" s="102">
        <f t="shared" si="15"/>
        <v>46200</v>
      </c>
      <c r="Y72" s="102">
        <f t="shared" si="16"/>
        <v>36239.227589399998</v>
      </c>
      <c r="Z72" s="102">
        <f t="shared" si="17"/>
        <v>3360.7724105999991</v>
      </c>
      <c r="AA72" s="66">
        <f t="shared" si="18"/>
        <v>39600</v>
      </c>
      <c r="AB72" s="36"/>
      <c r="AC72" s="36"/>
      <c r="AD72" s="36"/>
      <c r="AE72" s="36"/>
      <c r="AF72" s="36"/>
      <c r="AG72" s="37"/>
      <c r="AH72" s="36"/>
      <c r="AI72" s="36"/>
    </row>
    <row r="73" spans="1:35" ht="13.5" customHeight="1">
      <c r="A73" s="285">
        <v>58</v>
      </c>
      <c r="B73" s="46">
        <v>42430</v>
      </c>
      <c r="C73" s="68">
        <f>'BENEFÍCIOS-SEM JRS E SEM CORREÇ'!C73</f>
        <v>880</v>
      </c>
      <c r="D73" s="316">
        <f>'base(indices)'!G78</f>
        <v>1.24521046</v>
      </c>
      <c r="E73" s="69">
        <f t="shared" si="0"/>
        <v>1095.7852048</v>
      </c>
      <c r="F73" s="321">
        <v>0</v>
      </c>
      <c r="G73" s="70">
        <f t="shared" si="1"/>
        <v>0</v>
      </c>
      <c r="H73" s="71">
        <f t="shared" si="2"/>
        <v>1095.7852048</v>
      </c>
      <c r="I73" s="300">
        <f t="shared" si="20"/>
        <v>68922.874208989961</v>
      </c>
      <c r="J73" s="122">
        <f>IF((I73-H$81+(H$81/12*10))+K73&gt;I149,I149-K73,(I73-H$81+(H$81/12*10)))</f>
        <v>60398.712649000001</v>
      </c>
      <c r="K73" s="122">
        <f t="shared" si="27"/>
        <v>5601.287350999999</v>
      </c>
      <c r="L73" s="122">
        <f t="shared" si="23"/>
        <v>66000</v>
      </c>
      <c r="M73" s="122">
        <f t="shared" si="24"/>
        <v>57378.777016549997</v>
      </c>
      <c r="N73" s="122">
        <f t="shared" si="21"/>
        <v>5321.2229834499985</v>
      </c>
      <c r="O73" s="122">
        <f t="shared" si="22"/>
        <v>62699.999999999993</v>
      </c>
      <c r="P73" s="104">
        <f>J73*$P$9</f>
        <v>54358.8413841</v>
      </c>
      <c r="Q73" s="122">
        <f t="shared" si="9"/>
        <v>5041.1586158999989</v>
      </c>
      <c r="R73" s="122">
        <f t="shared" si="29"/>
        <v>59400</v>
      </c>
      <c r="S73" s="122">
        <f t="shared" si="10"/>
        <v>48318.970119200007</v>
      </c>
      <c r="T73" s="122">
        <f t="shared" si="11"/>
        <v>4481.0298807999998</v>
      </c>
      <c r="U73" s="122">
        <f t="shared" si="12"/>
        <v>52800.000000000007</v>
      </c>
      <c r="V73" s="122">
        <f t="shared" si="13"/>
        <v>42279.098854299998</v>
      </c>
      <c r="W73" s="122">
        <f t="shared" si="14"/>
        <v>3920.9011456999992</v>
      </c>
      <c r="X73" s="122">
        <f t="shared" si="15"/>
        <v>46200</v>
      </c>
      <c r="Y73" s="122">
        <f t="shared" si="16"/>
        <v>36239.227589399998</v>
      </c>
      <c r="Z73" s="122">
        <f t="shared" si="17"/>
        <v>3360.7724105999991</v>
      </c>
      <c r="AA73" s="52">
        <f t="shared" si="18"/>
        <v>39600</v>
      </c>
      <c r="AB73" s="18"/>
      <c r="AC73" s="18"/>
      <c r="AD73" s="18"/>
      <c r="AE73" s="18"/>
      <c r="AF73" s="18"/>
      <c r="AG73" s="19"/>
      <c r="AH73" s="18"/>
      <c r="AI73" s="18"/>
    </row>
    <row r="74" spans="1:35" s="30" customFormat="1" ht="13.5" customHeight="1">
      <c r="A74" s="285">
        <v>57</v>
      </c>
      <c r="B74" s="56">
        <v>42461</v>
      </c>
      <c r="C74" s="68">
        <f>'BENEFÍCIOS-SEM JRS E SEM CORREÇ'!C74</f>
        <v>880</v>
      </c>
      <c r="D74" s="316">
        <f>'base(indices)'!G79</f>
        <v>1.2398789800000001</v>
      </c>
      <c r="E74" s="58">
        <f t="shared" si="0"/>
        <v>1091.0935024</v>
      </c>
      <c r="F74" s="321">
        <v>0</v>
      </c>
      <c r="G74" s="60">
        <f t="shared" si="1"/>
        <v>0</v>
      </c>
      <c r="H74" s="61">
        <f t="shared" si="2"/>
        <v>1091.0935024</v>
      </c>
      <c r="I74" s="299">
        <f t="shared" si="20"/>
        <v>67827.089004189955</v>
      </c>
      <c r="J74" s="102">
        <f>IF((I74-H$81+(H$81/12*9))+K74&gt;I149,I149-K74,(I74-H$81+(H$81/12*9)))</f>
        <v>60398.712649000001</v>
      </c>
      <c r="K74" s="102">
        <f t="shared" si="27"/>
        <v>5601.287350999999</v>
      </c>
      <c r="L74" s="103">
        <f t="shared" si="23"/>
        <v>66000</v>
      </c>
      <c r="M74" s="102">
        <f t="shared" si="24"/>
        <v>57378.777016549997</v>
      </c>
      <c r="N74" s="102">
        <f t="shared" si="21"/>
        <v>5321.2229834499985</v>
      </c>
      <c r="O74" s="102">
        <f t="shared" si="22"/>
        <v>62699.999999999993</v>
      </c>
      <c r="P74" s="102">
        <f t="shared" ref="P74:P130" si="30">J74*$P$9</f>
        <v>54358.8413841</v>
      </c>
      <c r="Q74" s="102">
        <f t="shared" si="9"/>
        <v>5041.1586158999989</v>
      </c>
      <c r="R74" s="102">
        <f>P74+Q74</f>
        <v>59400</v>
      </c>
      <c r="S74" s="102">
        <f t="shared" si="10"/>
        <v>48318.970119200007</v>
      </c>
      <c r="T74" s="102">
        <f t="shared" si="11"/>
        <v>4481.0298807999998</v>
      </c>
      <c r="U74" s="102">
        <f t="shared" si="12"/>
        <v>52800.000000000007</v>
      </c>
      <c r="V74" s="102">
        <f t="shared" si="13"/>
        <v>42279.098854299998</v>
      </c>
      <c r="W74" s="102">
        <f t="shared" si="14"/>
        <v>3920.9011456999992</v>
      </c>
      <c r="X74" s="102">
        <f t="shared" si="15"/>
        <v>46200</v>
      </c>
      <c r="Y74" s="102">
        <f t="shared" si="16"/>
        <v>36239.227589399998</v>
      </c>
      <c r="Z74" s="102">
        <f t="shared" si="17"/>
        <v>3360.7724105999991</v>
      </c>
      <c r="AA74" s="66">
        <f t="shared" si="18"/>
        <v>39600</v>
      </c>
      <c r="AB74" s="36"/>
      <c r="AC74" s="36"/>
      <c r="AD74" s="36"/>
      <c r="AE74" s="36"/>
      <c r="AF74" s="36"/>
      <c r="AG74" s="37"/>
      <c r="AH74" s="36"/>
      <c r="AI74" s="36"/>
    </row>
    <row r="75" spans="1:35" ht="13.5" customHeight="1">
      <c r="A75" s="285">
        <v>56</v>
      </c>
      <c r="B75" s="46">
        <v>42491</v>
      </c>
      <c r="C75" s="68">
        <f>'BENEFÍCIOS-SEM JRS E SEM CORREÇ'!C75</f>
        <v>880</v>
      </c>
      <c r="D75" s="316">
        <f>'base(indices)'!G80</f>
        <v>1.2335876800000001</v>
      </c>
      <c r="E75" s="69">
        <f t="shared" ref="E75:E130" si="31">C75*D75</f>
        <v>1085.5571584000002</v>
      </c>
      <c r="F75" s="323">
        <v>0</v>
      </c>
      <c r="G75" s="70">
        <f t="shared" ref="G75:G130" si="32">E75*F75</f>
        <v>0</v>
      </c>
      <c r="H75" s="71">
        <f t="shared" ref="H75:H130" si="33">E75+G75</f>
        <v>1085.5571584000002</v>
      </c>
      <c r="I75" s="300">
        <f t="shared" si="20"/>
        <v>66735.995501789948</v>
      </c>
      <c r="J75" s="122">
        <f>IF((I75-H$81+(H$81/12*8))+K75&gt;I149,I149-K75,(I75-H$81+(H$81/12*8)))</f>
        <v>60398.712649000001</v>
      </c>
      <c r="K75" s="122">
        <f t="shared" ref="K75:K106" si="34">I$148</f>
        <v>5601.287350999999</v>
      </c>
      <c r="L75" s="122">
        <f t="shared" si="23"/>
        <v>66000</v>
      </c>
      <c r="M75" s="122">
        <f t="shared" si="24"/>
        <v>57378.777016549997</v>
      </c>
      <c r="N75" s="122">
        <f t="shared" si="21"/>
        <v>5321.2229834499985</v>
      </c>
      <c r="O75" s="122">
        <f t="shared" si="22"/>
        <v>62699.999999999993</v>
      </c>
      <c r="P75" s="104">
        <f t="shared" si="30"/>
        <v>54358.8413841</v>
      </c>
      <c r="Q75" s="122">
        <f t="shared" ref="Q75:Q130" si="35">K75*P$9</f>
        <v>5041.1586158999989</v>
      </c>
      <c r="R75" s="122">
        <f t="shared" ref="R75:R130" si="36">P75+Q75</f>
        <v>59400</v>
      </c>
      <c r="S75" s="122">
        <f t="shared" ref="S75:S93" si="37">J75*S$9</f>
        <v>48318.970119200007</v>
      </c>
      <c r="T75" s="122">
        <f t="shared" ref="T75:T130" si="38">K75*S$9</f>
        <v>4481.0298807999998</v>
      </c>
      <c r="U75" s="122">
        <f t="shared" ref="U75:U93" si="39">S75+T75</f>
        <v>52800.000000000007</v>
      </c>
      <c r="V75" s="122">
        <f t="shared" ref="V75:V130" si="40">J75*V$9</f>
        <v>42279.098854299998</v>
      </c>
      <c r="W75" s="122">
        <f t="shared" ref="W75:W130" si="41">K75*V$9</f>
        <v>3920.9011456999992</v>
      </c>
      <c r="X75" s="122">
        <f t="shared" ref="X75:X130" si="42">V75+W75</f>
        <v>46200</v>
      </c>
      <c r="Y75" s="122">
        <f t="shared" ref="Y75:Y130" si="43">J75*Y$9</f>
        <v>36239.227589399998</v>
      </c>
      <c r="Z75" s="122">
        <f t="shared" ref="Z75:Z130" si="44">K75*Y$9</f>
        <v>3360.7724105999991</v>
      </c>
      <c r="AA75" s="52">
        <f t="shared" ref="AA75:AA130" si="45">Y75+Z75</f>
        <v>39600</v>
      </c>
      <c r="AB75" s="18"/>
      <c r="AC75" s="18"/>
      <c r="AD75" s="18"/>
      <c r="AE75" s="18"/>
      <c r="AF75" s="18"/>
      <c r="AG75" s="19"/>
      <c r="AH75" s="18"/>
      <c r="AI75" s="18"/>
    </row>
    <row r="76" spans="1:35" s="30" customFormat="1" ht="13.5" customHeight="1">
      <c r="A76" s="285">
        <v>55</v>
      </c>
      <c r="B76" s="56">
        <v>42522</v>
      </c>
      <c r="C76" s="68">
        <f>'BENEFÍCIOS-SEM JRS E SEM CORREÇ'!C76</f>
        <v>880</v>
      </c>
      <c r="D76" s="316">
        <f>'base(indices)'!G81</f>
        <v>1.22306929</v>
      </c>
      <c r="E76" s="58">
        <f t="shared" si="31"/>
        <v>1076.3009752</v>
      </c>
      <c r="F76" s="321">
        <v>0</v>
      </c>
      <c r="G76" s="60">
        <f t="shared" si="32"/>
        <v>0</v>
      </c>
      <c r="H76" s="61">
        <f t="shared" si="33"/>
        <v>1076.3009752</v>
      </c>
      <c r="I76" s="299">
        <f t="shared" si="20"/>
        <v>65650.438343389949</v>
      </c>
      <c r="J76" s="102">
        <f>IF((I76-H$81+(H$81/12*7))+K76&gt;I149,I149-K76,(I76-H$81+(H$81/12*7)))</f>
        <v>60398.712649000001</v>
      </c>
      <c r="K76" s="102">
        <f t="shared" si="34"/>
        <v>5601.287350999999</v>
      </c>
      <c r="L76" s="103">
        <f t="shared" si="23"/>
        <v>66000</v>
      </c>
      <c r="M76" s="102">
        <f t="shared" si="24"/>
        <v>57378.777016549997</v>
      </c>
      <c r="N76" s="102">
        <f t="shared" si="21"/>
        <v>5321.2229834499985</v>
      </c>
      <c r="O76" s="102">
        <f t="shared" si="22"/>
        <v>62699.999999999993</v>
      </c>
      <c r="P76" s="102">
        <f t="shared" si="30"/>
        <v>54358.8413841</v>
      </c>
      <c r="Q76" s="102">
        <f t="shared" si="35"/>
        <v>5041.1586158999989</v>
      </c>
      <c r="R76" s="102">
        <f t="shared" si="36"/>
        <v>59400</v>
      </c>
      <c r="S76" s="102">
        <f t="shared" si="37"/>
        <v>48318.970119200007</v>
      </c>
      <c r="T76" s="102">
        <f t="shared" si="38"/>
        <v>4481.0298807999998</v>
      </c>
      <c r="U76" s="102">
        <f t="shared" si="39"/>
        <v>52800.000000000007</v>
      </c>
      <c r="V76" s="102">
        <f t="shared" si="40"/>
        <v>42279.098854299998</v>
      </c>
      <c r="W76" s="102">
        <f t="shared" si="41"/>
        <v>3920.9011456999992</v>
      </c>
      <c r="X76" s="102">
        <f t="shared" si="42"/>
        <v>46200</v>
      </c>
      <c r="Y76" s="102">
        <f t="shared" si="43"/>
        <v>36239.227589399998</v>
      </c>
      <c r="Z76" s="102">
        <f t="shared" si="44"/>
        <v>3360.7724105999991</v>
      </c>
      <c r="AA76" s="66">
        <f t="shared" si="45"/>
        <v>39600</v>
      </c>
      <c r="AB76" s="36"/>
      <c r="AC76" s="36"/>
      <c r="AD76" s="36"/>
      <c r="AE76" s="36"/>
      <c r="AF76" s="36"/>
      <c r="AG76" s="37"/>
      <c r="AH76" s="36"/>
      <c r="AI76" s="36"/>
    </row>
    <row r="77" spans="1:35" ht="13.5" customHeight="1">
      <c r="A77" s="285">
        <v>54</v>
      </c>
      <c r="B77" s="46">
        <v>42552</v>
      </c>
      <c r="C77" s="68">
        <f>'BENEFÍCIOS-SEM JRS E SEM CORREÇ'!C77</f>
        <v>880</v>
      </c>
      <c r="D77" s="316">
        <f>'base(indices)'!G82</f>
        <v>1.2181964999999999</v>
      </c>
      <c r="E77" s="69">
        <f t="shared" si="31"/>
        <v>1072.0129199999999</v>
      </c>
      <c r="F77" s="323">
        <v>0</v>
      </c>
      <c r="G77" s="70">
        <f t="shared" si="32"/>
        <v>0</v>
      </c>
      <c r="H77" s="71">
        <f t="shared" si="33"/>
        <v>1072.0129199999999</v>
      </c>
      <c r="I77" s="300">
        <f t="shared" ref="I77:I130" si="46">I76-H76</f>
        <v>64574.137368189949</v>
      </c>
      <c r="J77" s="122">
        <f>IF((I77-H$81+(H$81/12*6))+K77&gt;I149,I149-K77,(I77-H$81+(H$81/12*6)))</f>
        <v>60398.712649000001</v>
      </c>
      <c r="K77" s="122">
        <f t="shared" si="34"/>
        <v>5601.287350999999</v>
      </c>
      <c r="L77" s="122">
        <f t="shared" si="23"/>
        <v>66000</v>
      </c>
      <c r="M77" s="122">
        <f t="shared" si="24"/>
        <v>57378.777016549997</v>
      </c>
      <c r="N77" s="122">
        <f t="shared" si="21"/>
        <v>5321.2229834499985</v>
      </c>
      <c r="O77" s="122">
        <f t="shared" si="22"/>
        <v>62699.999999999993</v>
      </c>
      <c r="P77" s="104">
        <f t="shared" si="30"/>
        <v>54358.8413841</v>
      </c>
      <c r="Q77" s="122">
        <f t="shared" si="35"/>
        <v>5041.1586158999989</v>
      </c>
      <c r="R77" s="122">
        <f t="shared" si="36"/>
        <v>59400</v>
      </c>
      <c r="S77" s="122">
        <f t="shared" si="37"/>
        <v>48318.970119200007</v>
      </c>
      <c r="T77" s="122">
        <f t="shared" si="38"/>
        <v>4481.0298807999998</v>
      </c>
      <c r="U77" s="122">
        <f t="shared" si="39"/>
        <v>52800.000000000007</v>
      </c>
      <c r="V77" s="122">
        <f t="shared" si="40"/>
        <v>42279.098854299998</v>
      </c>
      <c r="W77" s="122">
        <f t="shared" si="41"/>
        <v>3920.9011456999992</v>
      </c>
      <c r="X77" s="122">
        <f t="shared" si="42"/>
        <v>46200</v>
      </c>
      <c r="Y77" s="122">
        <f t="shared" si="43"/>
        <v>36239.227589399998</v>
      </c>
      <c r="Z77" s="122">
        <f t="shared" si="44"/>
        <v>3360.7724105999991</v>
      </c>
      <c r="AA77" s="52">
        <f t="shared" si="45"/>
        <v>39600</v>
      </c>
      <c r="AB77" s="18"/>
      <c r="AC77" s="18"/>
      <c r="AD77" s="18"/>
      <c r="AE77" s="18"/>
      <c r="AF77" s="18"/>
      <c r="AG77" s="19"/>
      <c r="AH77" s="18"/>
      <c r="AI77" s="18"/>
    </row>
    <row r="78" spans="1:35" s="30" customFormat="1" ht="13.5" customHeight="1">
      <c r="A78" s="285">
        <v>53</v>
      </c>
      <c r="B78" s="56">
        <v>42583</v>
      </c>
      <c r="C78" s="68">
        <f>'BENEFÍCIOS-SEM JRS E SEM CORREÇ'!C78</f>
        <v>880</v>
      </c>
      <c r="D78" s="316">
        <f>'base(indices)'!G83</f>
        <v>1.21165357</v>
      </c>
      <c r="E78" s="58">
        <f t="shared" si="31"/>
        <v>1066.2551415999999</v>
      </c>
      <c r="F78" s="321">
        <v>0</v>
      </c>
      <c r="G78" s="60">
        <f t="shared" si="32"/>
        <v>0</v>
      </c>
      <c r="H78" s="61">
        <f t="shared" si="33"/>
        <v>1066.2551415999999</v>
      </c>
      <c r="I78" s="299">
        <f t="shared" si="46"/>
        <v>63502.124448189948</v>
      </c>
      <c r="J78" s="102">
        <f>IF((I78-H$81+(H$81/12*5))+K78&gt;I149,I149-K78,(I78-H$81+(H$81/12*5)))</f>
        <v>60398.712649000001</v>
      </c>
      <c r="K78" s="102">
        <f t="shared" si="34"/>
        <v>5601.287350999999</v>
      </c>
      <c r="L78" s="103">
        <f t="shared" si="23"/>
        <v>66000</v>
      </c>
      <c r="M78" s="102">
        <f t="shared" si="24"/>
        <v>57378.777016549997</v>
      </c>
      <c r="N78" s="102">
        <f t="shared" si="21"/>
        <v>5321.2229834499985</v>
      </c>
      <c r="O78" s="102">
        <f t="shared" si="22"/>
        <v>62699.999999999993</v>
      </c>
      <c r="P78" s="102">
        <f t="shared" si="30"/>
        <v>54358.8413841</v>
      </c>
      <c r="Q78" s="102">
        <f t="shared" si="35"/>
        <v>5041.1586158999989</v>
      </c>
      <c r="R78" s="102">
        <f t="shared" si="36"/>
        <v>59400</v>
      </c>
      <c r="S78" s="102">
        <f t="shared" si="37"/>
        <v>48318.970119200007</v>
      </c>
      <c r="T78" s="102">
        <f t="shared" si="38"/>
        <v>4481.0298807999998</v>
      </c>
      <c r="U78" s="102">
        <f t="shared" si="39"/>
        <v>52800.000000000007</v>
      </c>
      <c r="V78" s="102">
        <f t="shared" si="40"/>
        <v>42279.098854299998</v>
      </c>
      <c r="W78" s="102">
        <f t="shared" si="41"/>
        <v>3920.9011456999992</v>
      </c>
      <c r="X78" s="102">
        <f t="shared" si="42"/>
        <v>46200</v>
      </c>
      <c r="Y78" s="102">
        <f t="shared" si="43"/>
        <v>36239.227589399998</v>
      </c>
      <c r="Z78" s="102">
        <f t="shared" si="44"/>
        <v>3360.7724105999991</v>
      </c>
      <c r="AA78" s="66">
        <f t="shared" si="45"/>
        <v>39600</v>
      </c>
      <c r="AB78" s="36"/>
      <c r="AC78" s="36"/>
      <c r="AD78" s="36"/>
      <c r="AE78" s="36"/>
      <c r="AF78" s="36"/>
      <c r="AG78" s="37"/>
      <c r="AH78" s="36"/>
      <c r="AI78" s="36"/>
    </row>
    <row r="79" spans="1:35" ht="13.5" customHeight="1">
      <c r="A79" s="285">
        <v>52</v>
      </c>
      <c r="B79" s="46">
        <v>42614</v>
      </c>
      <c r="C79" s="68">
        <f>'BENEFÍCIOS-SEM JRS E SEM CORREÇ'!C79</f>
        <v>880</v>
      </c>
      <c r="D79" s="316">
        <f>'base(indices)'!G84</f>
        <v>1.20622556</v>
      </c>
      <c r="E79" s="69">
        <f t="shared" si="31"/>
        <v>1061.4784927999999</v>
      </c>
      <c r="F79" s="321">
        <v>0</v>
      </c>
      <c r="G79" s="70">
        <f t="shared" si="32"/>
        <v>0</v>
      </c>
      <c r="H79" s="71">
        <f t="shared" si="33"/>
        <v>1061.4784927999999</v>
      </c>
      <c r="I79" s="300">
        <f t="shared" si="46"/>
        <v>62435.86930658995</v>
      </c>
      <c r="J79" s="122">
        <f>IF((I79-H$81+(H$81/12*4))+K79&gt;I149,I149-K79,(I79-H$81+(H$81/12*4)))</f>
        <v>60398.712649000001</v>
      </c>
      <c r="K79" s="122">
        <f t="shared" si="34"/>
        <v>5601.287350999999</v>
      </c>
      <c r="L79" s="122">
        <f t="shared" si="23"/>
        <v>66000</v>
      </c>
      <c r="M79" s="122">
        <f t="shared" si="24"/>
        <v>57378.777016549997</v>
      </c>
      <c r="N79" s="122">
        <f t="shared" si="21"/>
        <v>5321.2229834499985</v>
      </c>
      <c r="O79" s="122">
        <f t="shared" si="22"/>
        <v>62699.999999999993</v>
      </c>
      <c r="P79" s="104">
        <f t="shared" si="30"/>
        <v>54358.8413841</v>
      </c>
      <c r="Q79" s="122">
        <f t="shared" si="35"/>
        <v>5041.1586158999989</v>
      </c>
      <c r="R79" s="122">
        <f t="shared" si="36"/>
        <v>59400</v>
      </c>
      <c r="S79" s="122">
        <f t="shared" si="37"/>
        <v>48318.970119200007</v>
      </c>
      <c r="T79" s="122">
        <f t="shared" si="38"/>
        <v>4481.0298807999998</v>
      </c>
      <c r="U79" s="122">
        <f t="shared" si="39"/>
        <v>52800.000000000007</v>
      </c>
      <c r="V79" s="122">
        <f t="shared" si="40"/>
        <v>42279.098854299998</v>
      </c>
      <c r="W79" s="122">
        <f t="shared" si="41"/>
        <v>3920.9011456999992</v>
      </c>
      <c r="X79" s="122">
        <f t="shared" si="42"/>
        <v>46200</v>
      </c>
      <c r="Y79" s="122">
        <f t="shared" si="43"/>
        <v>36239.227589399998</v>
      </c>
      <c r="Z79" s="122">
        <f t="shared" si="44"/>
        <v>3360.7724105999991</v>
      </c>
      <c r="AA79" s="52">
        <f t="shared" si="45"/>
        <v>39600</v>
      </c>
      <c r="AB79" s="18"/>
      <c r="AC79" s="18"/>
      <c r="AD79" s="18"/>
      <c r="AE79" s="18"/>
      <c r="AF79" s="18"/>
      <c r="AG79" s="19"/>
      <c r="AH79" s="18"/>
      <c r="AI79" s="18"/>
    </row>
    <row r="80" spans="1:35" s="30" customFormat="1" ht="13.5" customHeight="1">
      <c r="A80" s="285">
        <v>51</v>
      </c>
      <c r="B80" s="56">
        <v>42644</v>
      </c>
      <c r="C80" s="68">
        <f>'BENEFÍCIOS-SEM JRS E SEM CORREÇ'!C80</f>
        <v>880</v>
      </c>
      <c r="D80" s="316">
        <f>'base(indices)'!G85</f>
        <v>1.2034575999999999</v>
      </c>
      <c r="E80" s="58">
        <f t="shared" si="31"/>
        <v>1059.042688</v>
      </c>
      <c r="F80" s="321">
        <v>0</v>
      </c>
      <c r="G80" s="60">
        <f t="shared" si="32"/>
        <v>0</v>
      </c>
      <c r="H80" s="61">
        <f t="shared" si="33"/>
        <v>1059.042688</v>
      </c>
      <c r="I80" s="299">
        <f t="shared" si="46"/>
        <v>61374.390813789949</v>
      </c>
      <c r="J80" s="102">
        <f>IF((I80-H$81+(H$81/12*3))+K80&gt;I149,I149-K80,(I80-H$81+(H$81/12*3)))</f>
        <v>60398.712649000001</v>
      </c>
      <c r="K80" s="102">
        <f t="shared" si="34"/>
        <v>5601.287350999999</v>
      </c>
      <c r="L80" s="103">
        <f t="shared" si="23"/>
        <v>66000</v>
      </c>
      <c r="M80" s="102">
        <f t="shared" si="24"/>
        <v>57378.777016549997</v>
      </c>
      <c r="N80" s="102">
        <f t="shared" si="21"/>
        <v>5321.2229834499985</v>
      </c>
      <c r="O80" s="102">
        <f t="shared" si="22"/>
        <v>62699.999999999993</v>
      </c>
      <c r="P80" s="102">
        <f t="shared" si="30"/>
        <v>54358.8413841</v>
      </c>
      <c r="Q80" s="102">
        <f t="shared" si="35"/>
        <v>5041.1586158999989</v>
      </c>
      <c r="R80" s="102">
        <f t="shared" si="36"/>
        <v>59400</v>
      </c>
      <c r="S80" s="102">
        <f t="shared" si="37"/>
        <v>48318.970119200007</v>
      </c>
      <c r="T80" s="102">
        <f t="shared" si="38"/>
        <v>4481.0298807999998</v>
      </c>
      <c r="U80" s="102">
        <f t="shared" si="39"/>
        <v>52800.000000000007</v>
      </c>
      <c r="V80" s="102">
        <f t="shared" si="40"/>
        <v>42279.098854299998</v>
      </c>
      <c r="W80" s="102">
        <f t="shared" si="41"/>
        <v>3920.9011456999992</v>
      </c>
      <c r="X80" s="102">
        <f t="shared" si="42"/>
        <v>46200</v>
      </c>
      <c r="Y80" s="102">
        <f t="shared" si="43"/>
        <v>36239.227589399998</v>
      </c>
      <c r="Z80" s="102">
        <f t="shared" si="44"/>
        <v>3360.7724105999991</v>
      </c>
      <c r="AA80" s="66">
        <f t="shared" si="45"/>
        <v>39600</v>
      </c>
      <c r="AB80" s="36"/>
      <c r="AC80" s="36"/>
      <c r="AD80" s="36"/>
      <c r="AE80" s="36"/>
      <c r="AF80" s="36"/>
      <c r="AG80" s="37"/>
      <c r="AH80" s="36"/>
      <c r="AI80" s="36"/>
    </row>
    <row r="81" spans="1:35" ht="13.5" customHeight="1">
      <c r="A81" s="285">
        <v>50</v>
      </c>
      <c r="B81" s="46">
        <v>42675</v>
      </c>
      <c r="C81" s="68">
        <f>'BENEFÍCIOS-SEM JRS E SEM CORREÇ'!C81</f>
        <v>880</v>
      </c>
      <c r="D81" s="316">
        <f>'base(indices)'!G86</f>
        <v>1.2011753700000001</v>
      </c>
      <c r="E81" s="69">
        <f t="shared" si="31"/>
        <v>1057.0343256000001</v>
      </c>
      <c r="F81" s="321">
        <v>0</v>
      </c>
      <c r="G81" s="70">
        <f t="shared" si="32"/>
        <v>0</v>
      </c>
      <c r="H81" s="71">
        <f t="shared" si="33"/>
        <v>1057.0343256000001</v>
      </c>
      <c r="I81" s="300">
        <f t="shared" si="46"/>
        <v>60315.348125789948</v>
      </c>
      <c r="J81" s="122">
        <f>IF((I81-H$81+(H$81/12*2))+K81&gt;I149,I149-K81,(I81-H$81+(H$81/12*2)))</f>
        <v>59434.486187789953</v>
      </c>
      <c r="K81" s="122">
        <f t="shared" si="34"/>
        <v>5601.287350999999</v>
      </c>
      <c r="L81" s="122">
        <f t="shared" si="23"/>
        <v>65035.773538789952</v>
      </c>
      <c r="M81" s="122">
        <f t="shared" si="24"/>
        <v>56462.761878400452</v>
      </c>
      <c r="N81" s="122">
        <f t="shared" si="21"/>
        <v>5321.2229834499985</v>
      </c>
      <c r="O81" s="122">
        <f t="shared" si="22"/>
        <v>61783.984861850447</v>
      </c>
      <c r="P81" s="104">
        <f t="shared" si="30"/>
        <v>53491.037569010958</v>
      </c>
      <c r="Q81" s="122">
        <f t="shared" si="35"/>
        <v>5041.1586158999989</v>
      </c>
      <c r="R81" s="122">
        <f t="shared" si="36"/>
        <v>58532.196184910958</v>
      </c>
      <c r="S81" s="122">
        <f t="shared" si="37"/>
        <v>47547.588950231962</v>
      </c>
      <c r="T81" s="122">
        <f t="shared" si="38"/>
        <v>4481.0298807999998</v>
      </c>
      <c r="U81" s="122">
        <f t="shared" si="39"/>
        <v>52028.618831031963</v>
      </c>
      <c r="V81" s="122">
        <f t="shared" si="40"/>
        <v>41604.140331452967</v>
      </c>
      <c r="W81" s="122">
        <f t="shared" si="41"/>
        <v>3920.9011456999992</v>
      </c>
      <c r="X81" s="122">
        <f t="shared" si="42"/>
        <v>45525.041477152969</v>
      </c>
      <c r="Y81" s="122">
        <f t="shared" si="43"/>
        <v>35660.691712673972</v>
      </c>
      <c r="Z81" s="122">
        <f t="shared" si="44"/>
        <v>3360.7724105999991</v>
      </c>
      <c r="AA81" s="52">
        <f t="shared" si="45"/>
        <v>39021.464123273974</v>
      </c>
      <c r="AB81" s="18"/>
      <c r="AC81" s="18"/>
      <c r="AD81" s="18"/>
      <c r="AE81" s="18"/>
      <c r="AF81" s="18"/>
      <c r="AG81" s="19"/>
      <c r="AH81" s="18"/>
      <c r="AI81" s="18"/>
    </row>
    <row r="82" spans="1:35" s="30" customFormat="1" ht="13.5" customHeight="1" thickBot="1">
      <c r="A82" s="286">
        <v>49</v>
      </c>
      <c r="B82" s="76">
        <v>42705</v>
      </c>
      <c r="C82" s="77">
        <f>'BENEFÍCIOS-SEM JRS E SEM CORREÇ'!C82</f>
        <v>1760</v>
      </c>
      <c r="D82" s="317">
        <f>'base(indices)'!G87</f>
        <v>1.1980604100000001</v>
      </c>
      <c r="E82" s="279">
        <f t="shared" si="31"/>
        <v>2108.5863216000002</v>
      </c>
      <c r="F82" s="322">
        <v>0</v>
      </c>
      <c r="G82" s="233">
        <f t="shared" si="32"/>
        <v>0</v>
      </c>
      <c r="H82" s="287">
        <f t="shared" si="33"/>
        <v>2108.5863216000002</v>
      </c>
      <c r="I82" s="301">
        <f t="shared" si="46"/>
        <v>59258.31380018995</v>
      </c>
      <c r="J82" s="95">
        <f>IF((I82-H$81+(H$81/12*1))+K82&gt;I149,I149-K82,(I82-H$81+(H$81/12*1)))</f>
        <v>58289.365668389953</v>
      </c>
      <c r="K82" s="95">
        <f t="shared" si="34"/>
        <v>5601.287350999999</v>
      </c>
      <c r="L82" s="236">
        <f t="shared" si="23"/>
        <v>63890.653019389953</v>
      </c>
      <c r="M82" s="95">
        <f t="shared" si="24"/>
        <v>55374.897384970456</v>
      </c>
      <c r="N82" s="95">
        <f t="shared" si="21"/>
        <v>5321.2229834499985</v>
      </c>
      <c r="O82" s="95">
        <f t="shared" si="22"/>
        <v>60696.120368420452</v>
      </c>
      <c r="P82" s="95">
        <f t="shared" si="30"/>
        <v>52460.429101550959</v>
      </c>
      <c r="Q82" s="95">
        <f t="shared" si="35"/>
        <v>5041.1586158999989</v>
      </c>
      <c r="R82" s="95">
        <f t="shared" si="36"/>
        <v>57501.587717450959</v>
      </c>
      <c r="S82" s="95">
        <f t="shared" si="37"/>
        <v>46631.492534711964</v>
      </c>
      <c r="T82" s="95">
        <f t="shared" si="38"/>
        <v>4481.0298807999998</v>
      </c>
      <c r="U82" s="95">
        <f t="shared" si="39"/>
        <v>51112.522415511965</v>
      </c>
      <c r="V82" s="95">
        <f t="shared" si="40"/>
        <v>40802.555967872962</v>
      </c>
      <c r="W82" s="95">
        <f t="shared" si="41"/>
        <v>3920.9011456999992</v>
      </c>
      <c r="X82" s="95">
        <f t="shared" si="42"/>
        <v>44723.457113572964</v>
      </c>
      <c r="Y82" s="95">
        <f t="shared" si="43"/>
        <v>34973.619401033968</v>
      </c>
      <c r="Z82" s="95">
        <f t="shared" si="44"/>
        <v>3360.7724105999991</v>
      </c>
      <c r="AA82" s="237">
        <f t="shared" si="45"/>
        <v>38334.39181163397</v>
      </c>
      <c r="AB82" s="36"/>
      <c r="AC82" s="36"/>
      <c r="AD82" s="36"/>
      <c r="AE82" s="36"/>
      <c r="AF82" s="36"/>
      <c r="AG82" s="37"/>
      <c r="AH82" s="36"/>
      <c r="AI82" s="36"/>
    </row>
    <row r="83" spans="1:35" ht="13.5" customHeight="1">
      <c r="A83" s="288">
        <v>48</v>
      </c>
      <c r="B83" s="160">
        <v>42736</v>
      </c>
      <c r="C83" s="47">
        <f>'BENEFÍCIOS-SEM JRS E SEM CORREÇ'!C83</f>
        <v>937</v>
      </c>
      <c r="D83" s="306">
        <f>'base(indices)'!G88</f>
        <v>1.19578842</v>
      </c>
      <c r="E83" s="163">
        <f t="shared" si="31"/>
        <v>1120.45374954</v>
      </c>
      <c r="F83" s="320">
        <v>0</v>
      </c>
      <c r="G83" s="87">
        <f t="shared" si="32"/>
        <v>0</v>
      </c>
      <c r="H83" s="89">
        <f t="shared" si="33"/>
        <v>1120.45374954</v>
      </c>
      <c r="I83" s="298">
        <f t="shared" si="46"/>
        <v>57149.72747858995</v>
      </c>
      <c r="J83" s="123">
        <f>IF((I83-H$93+(H$93))+K83&gt;I149,I149-K83,(I83-H$93+(H$93)))</f>
        <v>57149.72747858995</v>
      </c>
      <c r="K83" s="123">
        <f t="shared" si="34"/>
        <v>5601.287350999999</v>
      </c>
      <c r="L83" s="123">
        <f t="shared" si="23"/>
        <v>62751.014829589949</v>
      </c>
      <c r="M83" s="123">
        <f t="shared" si="24"/>
        <v>54292.241104660447</v>
      </c>
      <c r="N83" s="123">
        <f t="shared" si="21"/>
        <v>5321.2229834499985</v>
      </c>
      <c r="O83" s="123">
        <f t="shared" si="22"/>
        <v>59613.464088110442</v>
      </c>
      <c r="P83" s="100">
        <f t="shared" si="30"/>
        <v>51434.754730730958</v>
      </c>
      <c r="Q83" s="123">
        <f t="shared" si="35"/>
        <v>5041.1586158999989</v>
      </c>
      <c r="R83" s="123">
        <f t="shared" si="36"/>
        <v>56475.913346630958</v>
      </c>
      <c r="S83" s="123">
        <f t="shared" si="37"/>
        <v>45719.781982871966</v>
      </c>
      <c r="T83" s="123">
        <f t="shared" si="38"/>
        <v>4481.0298807999998</v>
      </c>
      <c r="U83" s="123">
        <f t="shared" si="39"/>
        <v>50200.811863671966</v>
      </c>
      <c r="V83" s="123">
        <f t="shared" si="40"/>
        <v>40004.809235012959</v>
      </c>
      <c r="W83" s="123">
        <f t="shared" si="41"/>
        <v>3920.9011456999992</v>
      </c>
      <c r="X83" s="123">
        <f t="shared" si="42"/>
        <v>43925.710380712961</v>
      </c>
      <c r="Y83" s="123">
        <f t="shared" si="43"/>
        <v>34289.836487153967</v>
      </c>
      <c r="Z83" s="123">
        <f t="shared" si="44"/>
        <v>3360.7724105999991</v>
      </c>
      <c r="AA83" s="55">
        <f t="shared" si="45"/>
        <v>37650.608897753969</v>
      </c>
      <c r="AB83" s="18"/>
      <c r="AC83" s="18"/>
      <c r="AD83" s="18"/>
      <c r="AE83" s="18"/>
      <c r="AF83" s="18"/>
      <c r="AG83" s="19"/>
      <c r="AH83" s="18"/>
      <c r="AI83" s="18"/>
    </row>
    <row r="84" spans="1:35" s="30" customFormat="1" ht="13.5" customHeight="1">
      <c r="A84" s="285">
        <v>47</v>
      </c>
      <c r="B84" s="56">
        <v>42767</v>
      </c>
      <c r="C84" s="68">
        <f>'BENEFÍCIOS-SEM JRS E SEM CORREÇ'!C84</f>
        <v>937</v>
      </c>
      <c r="D84" s="316">
        <f>'base(indices)'!G89</f>
        <v>1.1920929300000001</v>
      </c>
      <c r="E84" s="58">
        <f t="shared" si="31"/>
        <v>1116.9910754100001</v>
      </c>
      <c r="F84" s="321">
        <v>0</v>
      </c>
      <c r="G84" s="60">
        <f t="shared" si="32"/>
        <v>0</v>
      </c>
      <c r="H84" s="61">
        <f t="shared" si="33"/>
        <v>1116.9910754100001</v>
      </c>
      <c r="I84" s="299">
        <f t="shared" si="46"/>
        <v>56029.27372904995</v>
      </c>
      <c r="J84" s="102">
        <f>IF((I84-H$93+(H$93/12*11))+K84&gt;I149,I149-K84,(I84-H$93+(H$93/12*11)))</f>
        <v>55937.957980208281</v>
      </c>
      <c r="K84" s="102">
        <f t="shared" si="34"/>
        <v>5601.287350999999</v>
      </c>
      <c r="L84" s="103">
        <f t="shared" si="23"/>
        <v>61539.24533120828</v>
      </c>
      <c r="M84" s="102">
        <f t="shared" si="24"/>
        <v>53141.060081197866</v>
      </c>
      <c r="N84" s="102">
        <f t="shared" si="21"/>
        <v>5321.2229834499985</v>
      </c>
      <c r="O84" s="102">
        <f t="shared" si="22"/>
        <v>58462.283064647861</v>
      </c>
      <c r="P84" s="102">
        <f t="shared" si="30"/>
        <v>50344.162182187451</v>
      </c>
      <c r="Q84" s="102">
        <f t="shared" si="35"/>
        <v>5041.1586158999989</v>
      </c>
      <c r="R84" s="102">
        <f t="shared" si="36"/>
        <v>55385.32079808745</v>
      </c>
      <c r="S84" s="102">
        <f t="shared" si="37"/>
        <v>44750.366384166628</v>
      </c>
      <c r="T84" s="102">
        <f t="shared" si="38"/>
        <v>4481.0298807999998</v>
      </c>
      <c r="U84" s="102">
        <f t="shared" si="39"/>
        <v>49231.396264966628</v>
      </c>
      <c r="V84" s="102">
        <f t="shared" si="40"/>
        <v>39156.570586145797</v>
      </c>
      <c r="W84" s="102">
        <f t="shared" si="41"/>
        <v>3920.9011456999992</v>
      </c>
      <c r="X84" s="102">
        <f t="shared" si="42"/>
        <v>43077.471731845799</v>
      </c>
      <c r="Y84" s="102">
        <f t="shared" si="43"/>
        <v>33562.774788124967</v>
      </c>
      <c r="Z84" s="102">
        <f t="shared" si="44"/>
        <v>3360.7724105999991</v>
      </c>
      <c r="AA84" s="66">
        <f t="shared" si="45"/>
        <v>36923.547198724969</v>
      </c>
      <c r="AB84" s="36"/>
      <c r="AC84" s="36"/>
      <c r="AD84" s="36"/>
      <c r="AE84" s="36"/>
      <c r="AF84" s="36"/>
      <c r="AG84" s="37"/>
      <c r="AH84" s="36"/>
      <c r="AI84" s="36"/>
    </row>
    <row r="85" spans="1:35" ht="13.5" customHeight="1">
      <c r="A85" s="285">
        <v>46</v>
      </c>
      <c r="B85" s="46">
        <v>42795</v>
      </c>
      <c r="C85" s="68">
        <f>'BENEFÍCIOS-SEM JRS E SEM CORREÇ'!C85</f>
        <v>937</v>
      </c>
      <c r="D85" s="316">
        <f>'base(indices)'!G90</f>
        <v>1.1856902</v>
      </c>
      <c r="E85" s="69">
        <f t="shared" si="31"/>
        <v>1110.9917174</v>
      </c>
      <c r="F85" s="321">
        <v>0</v>
      </c>
      <c r="G85" s="70">
        <f t="shared" si="32"/>
        <v>0</v>
      </c>
      <c r="H85" s="71">
        <f t="shared" si="33"/>
        <v>1110.9917174</v>
      </c>
      <c r="I85" s="300">
        <f t="shared" si="46"/>
        <v>54912.282653639952</v>
      </c>
      <c r="J85" s="122">
        <f>IF((I85-H$93+(H$93/12*10))+K85&gt;I149,I149-K85,(I85-H$93+(H$93/12*10)))</f>
        <v>54729.651155956621</v>
      </c>
      <c r="K85" s="122">
        <f t="shared" si="34"/>
        <v>5601.287350999999</v>
      </c>
      <c r="L85" s="122">
        <f t="shared" si="23"/>
        <v>60330.93850695662</v>
      </c>
      <c r="M85" s="122">
        <f t="shared" si="24"/>
        <v>51993.168598158787</v>
      </c>
      <c r="N85" s="122">
        <f t="shared" si="21"/>
        <v>5321.2229834499985</v>
      </c>
      <c r="O85" s="122">
        <f t="shared" si="22"/>
        <v>57314.391581608783</v>
      </c>
      <c r="P85" s="104">
        <f t="shared" si="30"/>
        <v>49256.686040360961</v>
      </c>
      <c r="Q85" s="122">
        <f t="shared" si="35"/>
        <v>5041.1586158999989</v>
      </c>
      <c r="R85" s="122">
        <f t="shared" si="36"/>
        <v>54297.844656260961</v>
      </c>
      <c r="S85" s="122">
        <f t="shared" si="37"/>
        <v>43783.720924765301</v>
      </c>
      <c r="T85" s="122">
        <f t="shared" si="38"/>
        <v>4481.0298807999998</v>
      </c>
      <c r="U85" s="122">
        <f t="shared" si="39"/>
        <v>48264.750805565302</v>
      </c>
      <c r="V85" s="122">
        <f t="shared" si="40"/>
        <v>38310.755809169634</v>
      </c>
      <c r="W85" s="122">
        <f t="shared" si="41"/>
        <v>3920.9011456999992</v>
      </c>
      <c r="X85" s="122">
        <f t="shared" si="42"/>
        <v>42231.656954869635</v>
      </c>
      <c r="Y85" s="122">
        <f t="shared" si="43"/>
        <v>32837.790693573974</v>
      </c>
      <c r="Z85" s="122">
        <f t="shared" si="44"/>
        <v>3360.7724105999991</v>
      </c>
      <c r="AA85" s="52">
        <f t="shared" si="45"/>
        <v>36198.563104173976</v>
      </c>
      <c r="AB85" s="18"/>
      <c r="AC85" s="18"/>
      <c r="AD85" s="18"/>
      <c r="AE85" s="18"/>
      <c r="AF85" s="18"/>
      <c r="AG85" s="19"/>
      <c r="AH85" s="18"/>
      <c r="AI85" s="18"/>
    </row>
    <row r="86" spans="1:35" s="30" customFormat="1" ht="13.5" customHeight="1">
      <c r="A86" s="285">
        <v>45</v>
      </c>
      <c r="B86" s="56">
        <v>42826</v>
      </c>
      <c r="C86" s="68">
        <f>'BENEFÍCIOS-SEM JRS E SEM CORREÇ'!C86</f>
        <v>937</v>
      </c>
      <c r="D86" s="316">
        <f>'base(indices)'!G91</f>
        <v>1.1839143299999999</v>
      </c>
      <c r="E86" s="58">
        <f t="shared" si="31"/>
        <v>1109.3277272099999</v>
      </c>
      <c r="F86" s="321">
        <v>0</v>
      </c>
      <c r="G86" s="60">
        <f t="shared" si="32"/>
        <v>0</v>
      </c>
      <c r="H86" s="61">
        <f t="shared" si="33"/>
        <v>1109.3277272099999</v>
      </c>
      <c r="I86" s="299">
        <f t="shared" si="46"/>
        <v>53801.290936239951</v>
      </c>
      <c r="J86" s="102">
        <f>IF((I86-H$93+(H$93/12*9))+K86&gt;I149,I149-K86,(I86-H$93+(H$93/12*9)))</f>
        <v>53527.343689714951</v>
      </c>
      <c r="K86" s="102">
        <f t="shared" si="34"/>
        <v>5601.287350999999</v>
      </c>
      <c r="L86" s="103">
        <f t="shared" si="23"/>
        <v>59128.63104071495</v>
      </c>
      <c r="M86" s="102">
        <f t="shared" si="24"/>
        <v>50850.976505229199</v>
      </c>
      <c r="N86" s="102">
        <f t="shared" ref="N86:N130" si="47">K86*M$9</f>
        <v>5321.2229834499985</v>
      </c>
      <c r="O86" s="102">
        <f t="shared" ref="O86:O130" si="48">M86+N86</f>
        <v>56172.199488679194</v>
      </c>
      <c r="P86" s="102">
        <f t="shared" si="30"/>
        <v>48174.609320743461</v>
      </c>
      <c r="Q86" s="102">
        <f t="shared" si="35"/>
        <v>5041.1586158999989</v>
      </c>
      <c r="R86" s="102">
        <f t="shared" si="36"/>
        <v>53215.76793664346</v>
      </c>
      <c r="S86" s="102">
        <f t="shared" si="37"/>
        <v>42821.874951771963</v>
      </c>
      <c r="T86" s="102">
        <f t="shared" si="38"/>
        <v>4481.0298807999998</v>
      </c>
      <c r="U86" s="102">
        <f t="shared" si="39"/>
        <v>47302.904832571963</v>
      </c>
      <c r="V86" s="102">
        <f t="shared" si="40"/>
        <v>37469.140582800464</v>
      </c>
      <c r="W86" s="102">
        <f t="shared" si="41"/>
        <v>3920.9011456999992</v>
      </c>
      <c r="X86" s="102">
        <f t="shared" si="42"/>
        <v>41390.041728500466</v>
      </c>
      <c r="Y86" s="102">
        <f t="shared" si="43"/>
        <v>32116.40621382897</v>
      </c>
      <c r="Z86" s="102">
        <f t="shared" si="44"/>
        <v>3360.7724105999991</v>
      </c>
      <c r="AA86" s="66">
        <f t="shared" si="45"/>
        <v>35477.178624428969</v>
      </c>
      <c r="AB86" s="36"/>
      <c r="AC86" s="36"/>
      <c r="AD86" s="36"/>
      <c r="AE86" s="36"/>
      <c r="AF86" s="36"/>
      <c r="AG86" s="37"/>
      <c r="AH86" s="36"/>
      <c r="AI86" s="36"/>
    </row>
    <row r="87" spans="1:35" ht="13.5" customHeight="1">
      <c r="A87" s="285">
        <v>44</v>
      </c>
      <c r="B87" s="46">
        <v>42856</v>
      </c>
      <c r="C87" s="68">
        <f>'BENEFÍCIOS-SEM JRS E SEM CORREÇ'!C87</f>
        <v>937</v>
      </c>
      <c r="D87" s="316">
        <f>'base(indices)'!G92</f>
        <v>1.18143332</v>
      </c>
      <c r="E87" s="69">
        <f t="shared" si="31"/>
        <v>1107.0030208400001</v>
      </c>
      <c r="F87" s="321">
        <v>0</v>
      </c>
      <c r="G87" s="70">
        <f t="shared" si="32"/>
        <v>0</v>
      </c>
      <c r="H87" s="71">
        <f t="shared" si="33"/>
        <v>1107.0030208400001</v>
      </c>
      <c r="I87" s="300">
        <f t="shared" si="46"/>
        <v>52691.963209029949</v>
      </c>
      <c r="J87" s="122">
        <f>IF((I87-H$93+(H$93/12*8))+K87&gt;I149,I149-K87,(I87-H$93+(H$93/12*8)))</f>
        <v>52326.70021366328</v>
      </c>
      <c r="K87" s="122">
        <f t="shared" si="34"/>
        <v>5601.287350999999</v>
      </c>
      <c r="L87" s="122">
        <f t="shared" ref="L87:L130" si="49">J87+K87</f>
        <v>57927.987564663279</v>
      </c>
      <c r="M87" s="122">
        <f t="shared" ref="M87:M130" si="50">J87*M$9</f>
        <v>49710.365202980116</v>
      </c>
      <c r="N87" s="122">
        <f t="shared" si="47"/>
        <v>5321.2229834499985</v>
      </c>
      <c r="O87" s="122">
        <f t="shared" si="48"/>
        <v>55031.588186430112</v>
      </c>
      <c r="P87" s="104">
        <f t="shared" si="30"/>
        <v>47094.030192296952</v>
      </c>
      <c r="Q87" s="122">
        <f t="shared" si="35"/>
        <v>5041.1586158999989</v>
      </c>
      <c r="R87" s="122">
        <f t="shared" si="36"/>
        <v>52135.188808196952</v>
      </c>
      <c r="S87" s="122">
        <f t="shared" si="37"/>
        <v>41861.360170930624</v>
      </c>
      <c r="T87" s="122">
        <f t="shared" si="38"/>
        <v>4481.0298807999998</v>
      </c>
      <c r="U87" s="122">
        <f t="shared" si="39"/>
        <v>46342.390051730625</v>
      </c>
      <c r="V87" s="122">
        <f t="shared" si="40"/>
        <v>36628.690149564296</v>
      </c>
      <c r="W87" s="122">
        <f t="shared" si="41"/>
        <v>3920.9011456999992</v>
      </c>
      <c r="X87" s="122">
        <f t="shared" si="42"/>
        <v>40549.591295264298</v>
      </c>
      <c r="Y87" s="122">
        <f t="shared" si="43"/>
        <v>31396.020128197968</v>
      </c>
      <c r="Z87" s="122">
        <f t="shared" si="44"/>
        <v>3360.7724105999991</v>
      </c>
      <c r="AA87" s="52">
        <f t="shared" si="45"/>
        <v>34756.79253879797</v>
      </c>
      <c r="AB87" s="18"/>
      <c r="AC87" s="18"/>
      <c r="AD87" s="18"/>
      <c r="AE87" s="18"/>
      <c r="AF87" s="18"/>
      <c r="AG87" s="19"/>
      <c r="AH87" s="18"/>
      <c r="AI87" s="18"/>
    </row>
    <row r="88" spans="1:35" s="30" customFormat="1" ht="13.5" customHeight="1">
      <c r="A88" s="285">
        <v>43</v>
      </c>
      <c r="B88" s="56">
        <v>42887</v>
      </c>
      <c r="C88" s="68">
        <f>'BENEFÍCIOS-SEM JRS E SEM CORREÇ'!C88</f>
        <v>937</v>
      </c>
      <c r="D88" s="316">
        <f>'base(indices)'!G93</f>
        <v>1.1786046699999999</v>
      </c>
      <c r="E88" s="58">
        <f t="shared" si="31"/>
        <v>1104.3525757899999</v>
      </c>
      <c r="F88" s="321">
        <v>0</v>
      </c>
      <c r="G88" s="60">
        <f t="shared" si="32"/>
        <v>0</v>
      </c>
      <c r="H88" s="61">
        <f t="shared" si="33"/>
        <v>1104.3525757899999</v>
      </c>
      <c r="I88" s="299">
        <f t="shared" si="46"/>
        <v>51584.960188189951</v>
      </c>
      <c r="J88" s="102">
        <f>IF((I88-H$93+(H$93/12*7))+K88&gt;I149,I149-K88,(I88-H$93+(H$93/12*7)))</f>
        <v>51128.38144398162</v>
      </c>
      <c r="K88" s="102">
        <f t="shared" si="34"/>
        <v>5601.287350999999</v>
      </c>
      <c r="L88" s="103">
        <f t="shared" si="49"/>
        <v>56729.668794981619</v>
      </c>
      <c r="M88" s="102">
        <f t="shared" si="50"/>
        <v>48571.962371782538</v>
      </c>
      <c r="N88" s="102">
        <f t="shared" si="47"/>
        <v>5321.2229834499985</v>
      </c>
      <c r="O88" s="102">
        <f t="shared" si="48"/>
        <v>53893.185355232534</v>
      </c>
      <c r="P88" s="102">
        <f t="shared" si="30"/>
        <v>46015.543299583456</v>
      </c>
      <c r="Q88" s="102">
        <f t="shared" si="35"/>
        <v>5041.1586158999989</v>
      </c>
      <c r="R88" s="102">
        <f t="shared" si="36"/>
        <v>51056.701915483456</v>
      </c>
      <c r="S88" s="102">
        <f t="shared" si="37"/>
        <v>40902.7051551853</v>
      </c>
      <c r="T88" s="102">
        <f t="shared" si="38"/>
        <v>4481.0298807999998</v>
      </c>
      <c r="U88" s="102">
        <f t="shared" si="39"/>
        <v>45383.735035985301</v>
      </c>
      <c r="V88" s="102">
        <f t="shared" si="40"/>
        <v>35789.867010787129</v>
      </c>
      <c r="W88" s="102">
        <f t="shared" si="41"/>
        <v>3920.9011456999992</v>
      </c>
      <c r="X88" s="102">
        <f t="shared" si="42"/>
        <v>39710.768156487131</v>
      </c>
      <c r="Y88" s="102">
        <f t="shared" si="43"/>
        <v>30677.02886638897</v>
      </c>
      <c r="Z88" s="102">
        <f t="shared" si="44"/>
        <v>3360.7724105999991</v>
      </c>
      <c r="AA88" s="66">
        <f t="shared" si="45"/>
        <v>34037.801276988968</v>
      </c>
      <c r="AB88" s="36"/>
      <c r="AC88" s="36"/>
      <c r="AD88" s="36"/>
      <c r="AE88" s="36"/>
      <c r="AF88" s="36"/>
      <c r="AG88" s="37"/>
      <c r="AH88" s="36"/>
      <c r="AI88" s="36"/>
    </row>
    <row r="89" spans="1:35" ht="13.5" customHeight="1">
      <c r="A89" s="285">
        <v>42</v>
      </c>
      <c r="B89" s="46">
        <v>42917</v>
      </c>
      <c r="C89" s="68">
        <f>'BENEFÍCIOS-SEM JRS E SEM CORREÇ'!C89</f>
        <v>937</v>
      </c>
      <c r="D89" s="316">
        <f>'base(indices)'!G94</f>
        <v>1.1767219099999999</v>
      </c>
      <c r="E89" s="69">
        <f t="shared" si="31"/>
        <v>1102.5884296699999</v>
      </c>
      <c r="F89" s="321">
        <v>0</v>
      </c>
      <c r="G89" s="70">
        <f t="shared" si="32"/>
        <v>0</v>
      </c>
      <c r="H89" s="71">
        <f t="shared" si="33"/>
        <v>1102.5884296699999</v>
      </c>
      <c r="I89" s="300">
        <f t="shared" si="46"/>
        <v>50480.607612399952</v>
      </c>
      <c r="J89" s="122">
        <f>IF((I89-H$93+(H$93/12*6))+K89&gt;I149,I149-K89,(I89-H$93+(H$93/12*6)))</f>
        <v>49932.713119349952</v>
      </c>
      <c r="K89" s="122">
        <f t="shared" si="34"/>
        <v>5601.287350999999</v>
      </c>
      <c r="L89" s="122">
        <f t="shared" si="49"/>
        <v>55534.000470349951</v>
      </c>
      <c r="M89" s="122">
        <f t="shared" si="50"/>
        <v>47436.077463382455</v>
      </c>
      <c r="N89" s="122">
        <f t="shared" si="47"/>
        <v>5321.2229834499985</v>
      </c>
      <c r="O89" s="122">
        <f t="shared" si="48"/>
        <v>52757.300446832451</v>
      </c>
      <c r="P89" s="104">
        <f t="shared" si="30"/>
        <v>44939.441807414958</v>
      </c>
      <c r="Q89" s="122">
        <f t="shared" si="35"/>
        <v>5041.1586158999989</v>
      </c>
      <c r="R89" s="122">
        <f t="shared" si="36"/>
        <v>49980.600423314958</v>
      </c>
      <c r="S89" s="122">
        <f t="shared" si="37"/>
        <v>39946.170495479964</v>
      </c>
      <c r="T89" s="122">
        <f t="shared" si="38"/>
        <v>4481.0298807999998</v>
      </c>
      <c r="U89" s="122">
        <f t="shared" si="39"/>
        <v>44427.200376279965</v>
      </c>
      <c r="V89" s="122">
        <f t="shared" si="40"/>
        <v>34952.899183544963</v>
      </c>
      <c r="W89" s="122">
        <f t="shared" si="41"/>
        <v>3920.9011456999992</v>
      </c>
      <c r="X89" s="122">
        <f t="shared" si="42"/>
        <v>38873.800329244965</v>
      </c>
      <c r="Y89" s="122">
        <f t="shared" si="43"/>
        <v>29959.62787160997</v>
      </c>
      <c r="Z89" s="122">
        <f t="shared" si="44"/>
        <v>3360.7724105999991</v>
      </c>
      <c r="AA89" s="52">
        <f t="shared" si="45"/>
        <v>33320.400282209972</v>
      </c>
      <c r="AB89" s="18"/>
      <c r="AC89" s="18"/>
      <c r="AD89" s="18"/>
      <c r="AE89" s="18"/>
      <c r="AF89" s="18"/>
      <c r="AG89" s="19"/>
      <c r="AH89" s="18"/>
      <c r="AI89" s="18"/>
    </row>
    <row r="90" spans="1:35" s="30" customFormat="1" ht="13.5" customHeight="1">
      <c r="A90" s="285">
        <v>41</v>
      </c>
      <c r="B90" s="56">
        <v>42948</v>
      </c>
      <c r="C90" s="68">
        <f>'BENEFÍCIOS-SEM JRS E SEM CORREÇ'!C90</f>
        <v>937</v>
      </c>
      <c r="D90" s="316">
        <f>'base(indices)'!G95</f>
        <v>1.1788438299999999</v>
      </c>
      <c r="E90" s="58">
        <f t="shared" si="31"/>
        <v>1104.5766687099999</v>
      </c>
      <c r="F90" s="321">
        <v>0</v>
      </c>
      <c r="G90" s="60">
        <f t="shared" si="32"/>
        <v>0</v>
      </c>
      <c r="H90" s="61">
        <f t="shared" si="33"/>
        <v>1104.5766687099999</v>
      </c>
      <c r="I90" s="299">
        <f t="shared" si="46"/>
        <v>49378.01918272995</v>
      </c>
      <c r="J90" s="102">
        <f>IF((I90-H$93+(H$93/12*5))+K90&gt;I149,I149-K90,(I90-H$93+(H$93/12*5)))</f>
        <v>48738.80894083828</v>
      </c>
      <c r="K90" s="102">
        <f t="shared" si="34"/>
        <v>5601.287350999999</v>
      </c>
      <c r="L90" s="103">
        <f t="shared" si="49"/>
        <v>54340.096291838279</v>
      </c>
      <c r="M90" s="102">
        <f t="shared" si="50"/>
        <v>46301.868493796363</v>
      </c>
      <c r="N90" s="102">
        <f t="shared" si="47"/>
        <v>5321.2229834499985</v>
      </c>
      <c r="O90" s="102">
        <f t="shared" si="48"/>
        <v>51623.091477246358</v>
      </c>
      <c r="P90" s="102">
        <f t="shared" si="30"/>
        <v>43864.928046754452</v>
      </c>
      <c r="Q90" s="102">
        <f t="shared" si="35"/>
        <v>5041.1586158999989</v>
      </c>
      <c r="R90" s="102">
        <f t="shared" si="36"/>
        <v>48906.086662654452</v>
      </c>
      <c r="S90" s="102">
        <f t="shared" si="37"/>
        <v>38991.047152670624</v>
      </c>
      <c r="T90" s="102">
        <f t="shared" si="38"/>
        <v>4481.0298807999998</v>
      </c>
      <c r="U90" s="102">
        <f t="shared" si="39"/>
        <v>43472.077033470625</v>
      </c>
      <c r="V90" s="102">
        <f t="shared" si="40"/>
        <v>34117.166258586796</v>
      </c>
      <c r="W90" s="102">
        <f t="shared" si="41"/>
        <v>3920.9011456999992</v>
      </c>
      <c r="X90" s="102">
        <f t="shared" si="42"/>
        <v>38038.067404286798</v>
      </c>
      <c r="Y90" s="102">
        <f t="shared" si="43"/>
        <v>29243.285364502968</v>
      </c>
      <c r="Z90" s="102">
        <f t="shared" si="44"/>
        <v>3360.7724105999991</v>
      </c>
      <c r="AA90" s="66">
        <f t="shared" si="45"/>
        <v>32604.057775102967</v>
      </c>
      <c r="AB90" s="36"/>
      <c r="AC90" s="36"/>
      <c r="AD90" s="36"/>
      <c r="AE90" s="36"/>
      <c r="AF90" s="36"/>
      <c r="AG90" s="37"/>
      <c r="AH90" s="36"/>
      <c r="AI90" s="36"/>
    </row>
    <row r="91" spans="1:35" ht="13.5" customHeight="1">
      <c r="A91" s="285">
        <v>40</v>
      </c>
      <c r="B91" s="46">
        <v>42979</v>
      </c>
      <c r="C91" s="68">
        <f>'BENEFÍCIOS-SEM JRS E SEM CORREÇ'!C91</f>
        <v>937</v>
      </c>
      <c r="D91" s="316">
        <f>'base(indices)'!G96</f>
        <v>1.17473227</v>
      </c>
      <c r="E91" s="69">
        <f t="shared" si="31"/>
        <v>1100.72413699</v>
      </c>
      <c r="F91" s="321">
        <v>0</v>
      </c>
      <c r="G91" s="70">
        <f t="shared" si="32"/>
        <v>0</v>
      </c>
      <c r="H91" s="71">
        <f t="shared" si="33"/>
        <v>1100.72413699</v>
      </c>
      <c r="I91" s="300">
        <f t="shared" si="46"/>
        <v>48273.442514019953</v>
      </c>
      <c r="J91" s="122">
        <f>IF((I91-H$93+(H$93/12*4))+K91&gt;I149,I149-K91,(I91-H$93+(H$93/12*4)))</f>
        <v>47542.916523286622</v>
      </c>
      <c r="K91" s="122">
        <f t="shared" si="34"/>
        <v>5601.287350999999</v>
      </c>
      <c r="L91" s="122">
        <f t="shared" si="49"/>
        <v>53144.203874286621</v>
      </c>
      <c r="M91" s="122">
        <f t="shared" si="50"/>
        <v>45165.770697122287</v>
      </c>
      <c r="N91" s="122">
        <f t="shared" si="47"/>
        <v>5321.2229834499985</v>
      </c>
      <c r="O91" s="122">
        <f t="shared" si="48"/>
        <v>50486.993680572283</v>
      </c>
      <c r="P91" s="104">
        <f t="shared" si="30"/>
        <v>42788.62487095796</v>
      </c>
      <c r="Q91" s="122">
        <f t="shared" si="35"/>
        <v>5041.1586158999989</v>
      </c>
      <c r="R91" s="122">
        <f t="shared" si="36"/>
        <v>47829.783486857959</v>
      </c>
      <c r="S91" s="122">
        <f t="shared" si="37"/>
        <v>38034.333218629297</v>
      </c>
      <c r="T91" s="122">
        <f t="shared" si="38"/>
        <v>4481.0298807999998</v>
      </c>
      <c r="U91" s="122">
        <f t="shared" si="39"/>
        <v>42515.363099429298</v>
      </c>
      <c r="V91" s="122">
        <f t="shared" si="40"/>
        <v>33280.041566300635</v>
      </c>
      <c r="W91" s="122">
        <f t="shared" si="41"/>
        <v>3920.9011456999992</v>
      </c>
      <c r="X91" s="122">
        <f t="shared" si="42"/>
        <v>37200.942712000637</v>
      </c>
      <c r="Y91" s="122">
        <f t="shared" si="43"/>
        <v>28525.749913971973</v>
      </c>
      <c r="Z91" s="122">
        <f t="shared" si="44"/>
        <v>3360.7724105999991</v>
      </c>
      <c r="AA91" s="52">
        <f t="shared" si="45"/>
        <v>31886.522324571972</v>
      </c>
      <c r="AB91" s="18"/>
      <c r="AC91" s="18"/>
      <c r="AD91" s="18"/>
      <c r="AE91" s="18"/>
      <c r="AF91" s="18"/>
      <c r="AG91" s="19"/>
      <c r="AH91" s="18"/>
      <c r="AI91" s="18"/>
    </row>
    <row r="92" spans="1:35" s="30" customFormat="1" ht="13.5" customHeight="1">
      <c r="A92" s="285">
        <v>39</v>
      </c>
      <c r="B92" s="56">
        <v>43009</v>
      </c>
      <c r="C92" s="68">
        <f>'BENEFÍCIOS-SEM JRS E SEM CORREÇ'!C92</f>
        <v>937</v>
      </c>
      <c r="D92" s="316">
        <f>'base(indices)'!G97</f>
        <v>1.1734414799999999</v>
      </c>
      <c r="E92" s="58">
        <f t="shared" si="31"/>
        <v>1099.51466676</v>
      </c>
      <c r="F92" s="321">
        <v>0</v>
      </c>
      <c r="G92" s="60">
        <f t="shared" si="32"/>
        <v>0</v>
      </c>
      <c r="H92" s="61">
        <f t="shared" si="33"/>
        <v>1099.51466676</v>
      </c>
      <c r="I92" s="299">
        <f t="shared" si="46"/>
        <v>47172.718377029953</v>
      </c>
      <c r="J92" s="102">
        <f>IF((I92-H$93+(H$93/12*3))+K92&gt;I149,I149-K92,(I92-H$93+(H$93/12*3)))</f>
        <v>46350.876637454952</v>
      </c>
      <c r="K92" s="102">
        <f t="shared" si="34"/>
        <v>5601.287350999999</v>
      </c>
      <c r="L92" s="103">
        <f t="shared" si="49"/>
        <v>51952.163988454951</v>
      </c>
      <c r="M92" s="102">
        <f t="shared" si="50"/>
        <v>44033.332805582206</v>
      </c>
      <c r="N92" s="102">
        <f t="shared" si="47"/>
        <v>5321.2229834499985</v>
      </c>
      <c r="O92" s="102">
        <f t="shared" si="48"/>
        <v>49354.555789032202</v>
      </c>
      <c r="P92" s="102">
        <f t="shared" si="30"/>
        <v>41715.788973709459</v>
      </c>
      <c r="Q92" s="102">
        <f t="shared" si="35"/>
        <v>5041.1586158999989</v>
      </c>
      <c r="R92" s="102">
        <f t="shared" si="36"/>
        <v>46756.947589609459</v>
      </c>
      <c r="S92" s="102">
        <f t="shared" si="37"/>
        <v>37080.701309963966</v>
      </c>
      <c r="T92" s="102">
        <f t="shared" si="38"/>
        <v>4481.0298807999998</v>
      </c>
      <c r="U92" s="102">
        <f t="shared" si="39"/>
        <v>41561.731190763967</v>
      </c>
      <c r="V92" s="102">
        <f t="shared" si="40"/>
        <v>32445.613646218466</v>
      </c>
      <c r="W92" s="102">
        <f t="shared" si="41"/>
        <v>3920.9011456999992</v>
      </c>
      <c r="X92" s="102">
        <f t="shared" si="42"/>
        <v>36366.514791918467</v>
      </c>
      <c r="Y92" s="102">
        <f t="shared" si="43"/>
        <v>27810.525982472969</v>
      </c>
      <c r="Z92" s="102">
        <f t="shared" si="44"/>
        <v>3360.7724105999991</v>
      </c>
      <c r="AA92" s="66">
        <f t="shared" si="45"/>
        <v>31171.298393072968</v>
      </c>
      <c r="AB92" s="36"/>
      <c r="AC92" s="36"/>
      <c r="AD92" s="36"/>
      <c r="AE92" s="36"/>
      <c r="AF92" s="36"/>
      <c r="AG92" s="37"/>
      <c r="AH92" s="36"/>
      <c r="AI92" s="36"/>
    </row>
    <row r="93" spans="1:35" ht="13.5" customHeight="1">
      <c r="A93" s="285">
        <v>38</v>
      </c>
      <c r="B93" s="46">
        <v>43040</v>
      </c>
      <c r="C93" s="68">
        <f>'BENEFÍCIOS-SEM JRS E SEM CORREÇ'!C93</f>
        <v>937</v>
      </c>
      <c r="D93" s="316">
        <f>'base(indices)'!G98</f>
        <v>1.1694652999999999</v>
      </c>
      <c r="E93" s="69">
        <f t="shared" si="31"/>
        <v>1095.7889860999999</v>
      </c>
      <c r="F93" s="321">
        <v>0</v>
      </c>
      <c r="G93" s="70">
        <f t="shared" si="32"/>
        <v>0</v>
      </c>
      <c r="H93" s="71">
        <f t="shared" si="33"/>
        <v>1095.7889860999999</v>
      </c>
      <c r="I93" s="300">
        <f t="shared" si="46"/>
        <v>46073.203710269954</v>
      </c>
      <c r="J93" s="122">
        <f>IF((I93-H$93+(H$93/12*2))+K93&gt;I149,I149-K93,(I93-H$93+(H$93/12*2)))</f>
        <v>45160.046221853285</v>
      </c>
      <c r="K93" s="122">
        <f t="shared" si="34"/>
        <v>5601.287350999999</v>
      </c>
      <c r="L93" s="122">
        <f t="shared" si="49"/>
        <v>50761.333572853284</v>
      </c>
      <c r="M93" s="122">
        <f t="shared" si="50"/>
        <v>42902.043910760622</v>
      </c>
      <c r="N93" s="122">
        <f t="shared" si="47"/>
        <v>5321.2229834499985</v>
      </c>
      <c r="O93" s="122">
        <f t="shared" si="48"/>
        <v>48223.266894210617</v>
      </c>
      <c r="P93" s="104">
        <f t="shared" si="30"/>
        <v>40644.041599667959</v>
      </c>
      <c r="Q93" s="122">
        <f t="shared" si="35"/>
        <v>5041.1586158999989</v>
      </c>
      <c r="R93" s="122">
        <f t="shared" si="36"/>
        <v>45685.200215567958</v>
      </c>
      <c r="S93" s="122">
        <f t="shared" si="37"/>
        <v>36128.036977482632</v>
      </c>
      <c r="T93" s="122">
        <f t="shared" si="38"/>
        <v>4481.0298807999998</v>
      </c>
      <c r="U93" s="122">
        <f t="shared" si="39"/>
        <v>40609.066858282633</v>
      </c>
      <c r="V93" s="122">
        <f t="shared" si="40"/>
        <v>31612.032355297299</v>
      </c>
      <c r="W93" s="122">
        <f t="shared" si="41"/>
        <v>3920.9011456999992</v>
      </c>
      <c r="X93" s="122">
        <f t="shared" si="42"/>
        <v>35532.9335009973</v>
      </c>
      <c r="Y93" s="122">
        <f t="shared" si="43"/>
        <v>27096.027733111969</v>
      </c>
      <c r="Z93" s="122">
        <f t="shared" si="44"/>
        <v>3360.7724105999991</v>
      </c>
      <c r="AA93" s="52">
        <f t="shared" si="45"/>
        <v>30456.800143711967</v>
      </c>
      <c r="AB93" s="18"/>
      <c r="AC93" s="18"/>
      <c r="AD93" s="18"/>
      <c r="AE93" s="18"/>
      <c r="AF93" s="18"/>
      <c r="AG93" s="19"/>
      <c r="AH93" s="18"/>
      <c r="AI93" s="18"/>
    </row>
    <row r="94" spans="1:35" s="30" customFormat="1" ht="13.5" customHeight="1" thickBot="1">
      <c r="A94" s="286">
        <v>37</v>
      </c>
      <c r="B94" s="76">
        <v>43070</v>
      </c>
      <c r="C94" s="77">
        <f>'BENEFÍCIOS-SEM JRS E SEM CORREÇ'!C94</f>
        <v>1874</v>
      </c>
      <c r="D94" s="317">
        <f>'base(indices)'!G99</f>
        <v>1.16573495</v>
      </c>
      <c r="E94" s="279">
        <f t="shared" si="31"/>
        <v>2184.5872963000002</v>
      </c>
      <c r="F94" s="322">
        <v>0</v>
      </c>
      <c r="G94" s="233">
        <f t="shared" si="32"/>
        <v>0</v>
      </c>
      <c r="H94" s="287">
        <f t="shared" si="33"/>
        <v>2184.5872963000002</v>
      </c>
      <c r="I94" s="301">
        <f t="shared" si="46"/>
        <v>44977.414724169954</v>
      </c>
      <c r="J94" s="95">
        <f>IF((I94-H$93+(H$93/12*1))+K94&gt;I149,I149-K94,(I94-H$93+(H$93/12*1)))</f>
        <v>43972.941486911623</v>
      </c>
      <c r="K94" s="95">
        <f t="shared" si="34"/>
        <v>5601.287350999999</v>
      </c>
      <c r="L94" s="236">
        <f t="shared" si="49"/>
        <v>49574.228837911622</v>
      </c>
      <c r="M94" s="95">
        <f t="shared" si="50"/>
        <v>41774.294412566036</v>
      </c>
      <c r="N94" s="95">
        <f t="shared" si="47"/>
        <v>5321.2229834499985</v>
      </c>
      <c r="O94" s="95">
        <f t="shared" si="48"/>
        <v>47095.517396016032</v>
      </c>
      <c r="P94" s="95">
        <f t="shared" si="30"/>
        <v>39575.647338220464</v>
      </c>
      <c r="Q94" s="95">
        <f t="shared" si="35"/>
        <v>5041.1586158999989</v>
      </c>
      <c r="R94" s="95">
        <f t="shared" si="36"/>
        <v>44616.805954120464</v>
      </c>
      <c r="S94" s="95">
        <f>J94*S$9</f>
        <v>35178.353189529298</v>
      </c>
      <c r="T94" s="95">
        <f t="shared" si="38"/>
        <v>4481.0298807999998</v>
      </c>
      <c r="U94" s="95">
        <f>S94+T94</f>
        <v>39659.383070329299</v>
      </c>
      <c r="V94" s="95">
        <f t="shared" si="40"/>
        <v>30781.059040838132</v>
      </c>
      <c r="W94" s="95">
        <f t="shared" si="41"/>
        <v>3920.9011456999992</v>
      </c>
      <c r="X94" s="95">
        <f t="shared" si="42"/>
        <v>34701.960186538134</v>
      </c>
      <c r="Y94" s="95">
        <f t="shared" si="43"/>
        <v>26383.764892146974</v>
      </c>
      <c r="Z94" s="95">
        <f t="shared" si="44"/>
        <v>3360.7724105999991</v>
      </c>
      <c r="AA94" s="237">
        <f t="shared" si="45"/>
        <v>29744.537302746972</v>
      </c>
      <c r="AB94" s="36"/>
      <c r="AC94" s="36"/>
      <c r="AD94" s="36"/>
      <c r="AE94" s="36"/>
      <c r="AF94" s="36"/>
      <c r="AG94" s="37"/>
      <c r="AH94" s="36"/>
      <c r="AI94" s="36"/>
    </row>
    <row r="95" spans="1:35" s="30" customFormat="1" ht="13.5" customHeight="1">
      <c r="A95" s="288">
        <v>36</v>
      </c>
      <c r="B95" s="160">
        <v>43101</v>
      </c>
      <c r="C95" s="47">
        <f>'BENEFÍCIOS-SEM JRS E SEM CORREÇ'!C95</f>
        <v>954</v>
      </c>
      <c r="D95" s="306">
        <f>'base(indices)'!G100</f>
        <v>1.1616691100000001</v>
      </c>
      <c r="E95" s="282">
        <f t="shared" si="31"/>
        <v>1108.2323309400001</v>
      </c>
      <c r="F95" s="320">
        <v>0</v>
      </c>
      <c r="G95" s="283">
        <f t="shared" si="32"/>
        <v>0</v>
      </c>
      <c r="H95" s="289">
        <f t="shared" si="33"/>
        <v>1108.2323309400001</v>
      </c>
      <c r="I95" s="298">
        <f t="shared" si="46"/>
        <v>42792.827427869954</v>
      </c>
      <c r="J95" s="123">
        <f>IF((I95-H$105+(H$105))+K95&gt;$I$149,$I$149-K95,(I95-H$105+(H$105)))</f>
        <v>42792.827427869954</v>
      </c>
      <c r="K95" s="123">
        <f t="shared" si="34"/>
        <v>5601.287350999999</v>
      </c>
      <c r="L95" s="123">
        <f t="shared" si="49"/>
        <v>48394.114778869953</v>
      </c>
      <c r="M95" s="123">
        <f t="shared" si="50"/>
        <v>40653.186056476457</v>
      </c>
      <c r="N95" s="123">
        <f t="shared" si="47"/>
        <v>5321.2229834499985</v>
      </c>
      <c r="O95" s="123">
        <f t="shared" si="48"/>
        <v>45974.409039926453</v>
      </c>
      <c r="P95" s="100">
        <f t="shared" si="30"/>
        <v>38513.544685082961</v>
      </c>
      <c r="Q95" s="123">
        <f t="shared" si="35"/>
        <v>5041.1586158999989</v>
      </c>
      <c r="R95" s="123">
        <f t="shared" si="36"/>
        <v>43554.703300982961</v>
      </c>
      <c r="S95" s="123">
        <f t="shared" ref="S95:S105" si="51">J95*S$9</f>
        <v>34234.261942295961</v>
      </c>
      <c r="T95" s="123">
        <f t="shared" si="38"/>
        <v>4481.0298807999998</v>
      </c>
      <c r="U95" s="123">
        <f t="shared" ref="U95:U105" si="52">S95+T95</f>
        <v>38715.291823095962</v>
      </c>
      <c r="V95" s="123">
        <f t="shared" si="40"/>
        <v>29954.979199508965</v>
      </c>
      <c r="W95" s="123">
        <f t="shared" si="41"/>
        <v>3920.9011456999992</v>
      </c>
      <c r="X95" s="123">
        <f t="shared" si="42"/>
        <v>33875.880345208963</v>
      </c>
      <c r="Y95" s="123">
        <f t="shared" si="43"/>
        <v>25675.696456721973</v>
      </c>
      <c r="Z95" s="123">
        <f t="shared" si="44"/>
        <v>3360.7724105999991</v>
      </c>
      <c r="AA95" s="55">
        <f t="shared" si="45"/>
        <v>29036.468867321972</v>
      </c>
      <c r="AB95" s="36"/>
      <c r="AC95" s="36"/>
      <c r="AD95" s="36"/>
      <c r="AE95" s="36"/>
      <c r="AF95" s="36"/>
      <c r="AG95" s="37"/>
      <c r="AH95" s="36"/>
      <c r="AI95" s="36"/>
    </row>
    <row r="96" spans="1:35" s="30" customFormat="1" ht="13.5" customHeight="1">
      <c r="A96" s="285">
        <v>35</v>
      </c>
      <c r="B96" s="56">
        <v>43132</v>
      </c>
      <c r="C96" s="68">
        <f>'BENEFÍCIOS-SEM JRS E SEM CORREÇ'!C96</f>
        <v>954</v>
      </c>
      <c r="D96" s="316">
        <f>'base(indices)'!G101</f>
        <v>1.1571562</v>
      </c>
      <c r="E96" s="58">
        <f t="shared" si="31"/>
        <v>1103.9270148000001</v>
      </c>
      <c r="F96" s="321">
        <v>0</v>
      </c>
      <c r="G96" s="60">
        <f t="shared" si="32"/>
        <v>0</v>
      </c>
      <c r="H96" s="61">
        <f t="shared" si="33"/>
        <v>1103.9270148000001</v>
      </c>
      <c r="I96" s="299">
        <f t="shared" si="46"/>
        <v>41684.595096929952</v>
      </c>
      <c r="J96" s="102">
        <f>IF((I96-H$105+(H$105/12*11))+K96&gt;$I$149,$I$149-K96,(I96-H$105+(H$105/12*11)))</f>
        <v>41595.648790064952</v>
      </c>
      <c r="K96" s="102">
        <f t="shared" si="34"/>
        <v>5601.287350999999</v>
      </c>
      <c r="L96" s="103">
        <f t="shared" si="49"/>
        <v>47196.936141064951</v>
      </c>
      <c r="M96" s="102">
        <f t="shared" si="50"/>
        <v>39515.866350561701</v>
      </c>
      <c r="N96" s="102">
        <f t="shared" si="47"/>
        <v>5321.2229834499985</v>
      </c>
      <c r="O96" s="102">
        <f t="shared" si="48"/>
        <v>44837.089334011696</v>
      </c>
      <c r="P96" s="102">
        <f t="shared" si="30"/>
        <v>37436.083911058457</v>
      </c>
      <c r="Q96" s="102">
        <f t="shared" si="35"/>
        <v>5041.1586158999989</v>
      </c>
      <c r="R96" s="102">
        <f t="shared" si="36"/>
        <v>42477.242526958456</v>
      </c>
      <c r="S96" s="102">
        <f t="shared" si="51"/>
        <v>33276.519032051961</v>
      </c>
      <c r="T96" s="102">
        <f t="shared" si="38"/>
        <v>4481.0298807999998</v>
      </c>
      <c r="U96" s="102">
        <f t="shared" si="52"/>
        <v>37757.548912851962</v>
      </c>
      <c r="V96" s="102">
        <f t="shared" si="40"/>
        <v>29116.954153045463</v>
      </c>
      <c r="W96" s="102">
        <f t="shared" si="41"/>
        <v>3920.9011456999992</v>
      </c>
      <c r="X96" s="102">
        <f t="shared" si="42"/>
        <v>33037.85529874546</v>
      </c>
      <c r="Y96" s="102">
        <f t="shared" si="43"/>
        <v>24957.389274038971</v>
      </c>
      <c r="Z96" s="102">
        <f t="shared" si="44"/>
        <v>3360.7724105999991</v>
      </c>
      <c r="AA96" s="66">
        <f t="shared" si="45"/>
        <v>28318.16168463897</v>
      </c>
      <c r="AB96" s="36"/>
      <c r="AC96" s="36"/>
      <c r="AD96" s="36"/>
      <c r="AE96" s="36"/>
      <c r="AF96" s="36"/>
      <c r="AG96" s="37"/>
      <c r="AH96" s="36"/>
      <c r="AI96" s="36"/>
    </row>
    <row r="97" spans="1:35" s="30" customFormat="1" ht="13.5" customHeight="1">
      <c r="A97" s="285">
        <v>34</v>
      </c>
      <c r="B97" s="46">
        <v>43160</v>
      </c>
      <c r="C97" s="68">
        <f>'BENEFÍCIOS-SEM JRS E SEM CORREÇ'!C97</f>
        <v>954</v>
      </c>
      <c r="D97" s="316">
        <f>'base(indices)'!G102</f>
        <v>1.1527756499999999</v>
      </c>
      <c r="E97" s="58">
        <f t="shared" si="31"/>
        <v>1099.7479701</v>
      </c>
      <c r="F97" s="321">
        <v>0</v>
      </c>
      <c r="G97" s="60">
        <f t="shared" si="32"/>
        <v>0</v>
      </c>
      <c r="H97" s="61">
        <f t="shared" si="33"/>
        <v>1099.7479701</v>
      </c>
      <c r="I97" s="300">
        <f t="shared" si="46"/>
        <v>40580.668082129952</v>
      </c>
      <c r="J97" s="122">
        <f>IF((I97-H$105+(H$105/12*10))+K97&gt;$I$149,$I$149-K97,(I97-H$105+(H$105/12*10)))</f>
        <v>40402.775468399952</v>
      </c>
      <c r="K97" s="122">
        <f t="shared" si="34"/>
        <v>5601.287350999999</v>
      </c>
      <c r="L97" s="122">
        <f t="shared" si="49"/>
        <v>46004.062819399951</v>
      </c>
      <c r="M97" s="122">
        <f t="shared" si="50"/>
        <v>38382.636694979956</v>
      </c>
      <c r="N97" s="122">
        <f t="shared" si="47"/>
        <v>5321.2229834499985</v>
      </c>
      <c r="O97" s="122">
        <f t="shared" si="48"/>
        <v>43703.859678429952</v>
      </c>
      <c r="P97" s="104">
        <f t="shared" si="30"/>
        <v>36362.49792155996</v>
      </c>
      <c r="Q97" s="122">
        <f t="shared" si="35"/>
        <v>5041.1586158999989</v>
      </c>
      <c r="R97" s="122">
        <f t="shared" si="36"/>
        <v>41403.65653745996</v>
      </c>
      <c r="S97" s="122">
        <f t="shared" si="51"/>
        <v>32322.220374719964</v>
      </c>
      <c r="T97" s="122">
        <f t="shared" si="38"/>
        <v>4481.0298807999998</v>
      </c>
      <c r="U97" s="122">
        <f t="shared" si="52"/>
        <v>36803.250255519961</v>
      </c>
      <c r="V97" s="122">
        <f t="shared" si="40"/>
        <v>28281.942827879964</v>
      </c>
      <c r="W97" s="122">
        <f t="shared" si="41"/>
        <v>3920.9011456999992</v>
      </c>
      <c r="X97" s="122">
        <f t="shared" si="42"/>
        <v>32202.843973579962</v>
      </c>
      <c r="Y97" s="122">
        <f t="shared" si="43"/>
        <v>24241.665281039972</v>
      </c>
      <c r="Z97" s="122">
        <f t="shared" si="44"/>
        <v>3360.7724105999991</v>
      </c>
      <c r="AA97" s="52">
        <f t="shared" si="45"/>
        <v>27602.437691639971</v>
      </c>
      <c r="AB97" s="36"/>
      <c r="AC97" s="36"/>
      <c r="AD97" s="36"/>
      <c r="AE97" s="36"/>
      <c r="AF97" s="36"/>
      <c r="AG97" s="37"/>
      <c r="AH97" s="36"/>
      <c r="AI97" s="36"/>
    </row>
    <row r="98" spans="1:35" s="30" customFormat="1" ht="13.5" customHeight="1">
      <c r="A98" s="285">
        <v>33</v>
      </c>
      <c r="B98" s="56">
        <v>43191</v>
      </c>
      <c r="C98" s="68">
        <f>'BENEFÍCIOS-SEM JRS E SEM CORREÇ'!C98</f>
        <v>954</v>
      </c>
      <c r="D98" s="316">
        <f>'base(indices)'!G103</f>
        <v>1.15162403</v>
      </c>
      <c r="E98" s="58">
        <f t="shared" si="31"/>
        <v>1098.64932462</v>
      </c>
      <c r="F98" s="321">
        <v>0</v>
      </c>
      <c r="G98" s="60">
        <f t="shared" si="32"/>
        <v>0</v>
      </c>
      <c r="H98" s="61">
        <f t="shared" si="33"/>
        <v>1098.64932462</v>
      </c>
      <c r="I98" s="299">
        <f t="shared" si="46"/>
        <v>39480.920112029955</v>
      </c>
      <c r="J98" s="102">
        <f>IF((I98-H$105+(H$105/12*9))+K98&gt;$I$149,$I$149-K98,(I98-H$105+(H$105/12*9)))</f>
        <v>39214.081191434954</v>
      </c>
      <c r="K98" s="102">
        <f t="shared" si="34"/>
        <v>5601.287350999999</v>
      </c>
      <c r="L98" s="103">
        <f t="shared" si="49"/>
        <v>44815.368542434953</v>
      </c>
      <c r="M98" s="102">
        <f t="shared" si="50"/>
        <v>37253.377131863206</v>
      </c>
      <c r="N98" s="102">
        <f t="shared" si="47"/>
        <v>5321.2229834499985</v>
      </c>
      <c r="O98" s="102">
        <f t="shared" si="48"/>
        <v>42574.600115313202</v>
      </c>
      <c r="P98" s="102">
        <f t="shared" si="30"/>
        <v>35292.673072291458</v>
      </c>
      <c r="Q98" s="102">
        <f t="shared" si="35"/>
        <v>5041.1586158999989</v>
      </c>
      <c r="R98" s="102">
        <f t="shared" si="36"/>
        <v>40333.831688191458</v>
      </c>
      <c r="S98" s="102">
        <f t="shared" si="51"/>
        <v>31371.264953147966</v>
      </c>
      <c r="T98" s="102">
        <f t="shared" si="38"/>
        <v>4481.0298807999998</v>
      </c>
      <c r="U98" s="102">
        <f t="shared" si="52"/>
        <v>35852.294833947963</v>
      </c>
      <c r="V98" s="102">
        <f t="shared" si="40"/>
        <v>27449.856834004466</v>
      </c>
      <c r="W98" s="102">
        <f t="shared" si="41"/>
        <v>3920.9011456999992</v>
      </c>
      <c r="X98" s="102">
        <f t="shared" si="42"/>
        <v>31370.757979704464</v>
      </c>
      <c r="Y98" s="102">
        <f t="shared" si="43"/>
        <v>23528.448714860973</v>
      </c>
      <c r="Z98" s="102">
        <f t="shared" si="44"/>
        <v>3360.7724105999991</v>
      </c>
      <c r="AA98" s="66">
        <f t="shared" si="45"/>
        <v>26889.221125460972</v>
      </c>
      <c r="AB98" s="36"/>
      <c r="AC98" s="36"/>
      <c r="AD98" s="36"/>
      <c r="AE98" s="36"/>
      <c r="AF98" s="36"/>
      <c r="AG98" s="37"/>
      <c r="AH98" s="36"/>
      <c r="AI98" s="36"/>
    </row>
    <row r="99" spans="1:35" s="30" customFormat="1" ht="13.5" customHeight="1">
      <c r="A99" s="285">
        <v>32</v>
      </c>
      <c r="B99" s="46">
        <v>43221</v>
      </c>
      <c r="C99" s="68">
        <f>'BENEFÍCIOS-SEM JRS E SEM CORREÇ'!C99</f>
        <v>954</v>
      </c>
      <c r="D99" s="316">
        <f>'base(indices)'!G104</f>
        <v>1.1492106799999999</v>
      </c>
      <c r="E99" s="58">
        <f t="shared" si="31"/>
        <v>1096.3469887199999</v>
      </c>
      <c r="F99" s="321">
        <v>0</v>
      </c>
      <c r="G99" s="60">
        <f t="shared" si="32"/>
        <v>0</v>
      </c>
      <c r="H99" s="61">
        <f t="shared" si="33"/>
        <v>1096.3469887199999</v>
      </c>
      <c r="I99" s="300">
        <f t="shared" si="46"/>
        <v>38382.270787409958</v>
      </c>
      <c r="J99" s="122">
        <f>IF((I99-H$105+(H$105/12*8))+K99&gt;$I$149,$I$149-K99,(I99-H$105+(H$105/12*8)))</f>
        <v>38026.485559949957</v>
      </c>
      <c r="K99" s="122">
        <f t="shared" si="34"/>
        <v>5601.287350999999</v>
      </c>
      <c r="L99" s="122">
        <f t="shared" si="49"/>
        <v>43627.772910949956</v>
      </c>
      <c r="M99" s="122">
        <f t="shared" si="50"/>
        <v>36125.16128195246</v>
      </c>
      <c r="N99" s="122">
        <f t="shared" si="47"/>
        <v>5321.2229834499985</v>
      </c>
      <c r="O99" s="122">
        <f t="shared" si="48"/>
        <v>41446.384265402456</v>
      </c>
      <c r="P99" s="104">
        <f t="shared" si="30"/>
        <v>34223.837003954963</v>
      </c>
      <c r="Q99" s="122">
        <f t="shared" si="35"/>
        <v>5041.1586158999989</v>
      </c>
      <c r="R99" s="122">
        <f t="shared" si="36"/>
        <v>39264.995619854963</v>
      </c>
      <c r="S99" s="122">
        <f t="shared" si="51"/>
        <v>30421.188447959968</v>
      </c>
      <c r="T99" s="122">
        <f t="shared" si="38"/>
        <v>4481.0298807999998</v>
      </c>
      <c r="U99" s="122">
        <f t="shared" si="52"/>
        <v>34902.218328759969</v>
      </c>
      <c r="V99" s="122">
        <f t="shared" si="40"/>
        <v>26618.539891964967</v>
      </c>
      <c r="W99" s="122">
        <f t="shared" si="41"/>
        <v>3920.9011456999992</v>
      </c>
      <c r="X99" s="122">
        <f t="shared" si="42"/>
        <v>30539.441037664965</v>
      </c>
      <c r="Y99" s="122">
        <f t="shared" si="43"/>
        <v>22815.891335969973</v>
      </c>
      <c r="Z99" s="122">
        <f t="shared" si="44"/>
        <v>3360.7724105999991</v>
      </c>
      <c r="AA99" s="52">
        <f t="shared" si="45"/>
        <v>26176.663746569971</v>
      </c>
      <c r="AB99" s="36"/>
      <c r="AC99" s="36"/>
      <c r="AD99" s="36"/>
      <c r="AE99" s="36"/>
      <c r="AF99" s="36"/>
      <c r="AG99" s="37"/>
      <c r="AH99" s="36"/>
      <c r="AI99" s="36"/>
    </row>
    <row r="100" spans="1:35" s="30" customFormat="1" ht="13.5" customHeight="1">
      <c r="A100" s="285">
        <v>31</v>
      </c>
      <c r="B100" s="56">
        <v>43252</v>
      </c>
      <c r="C100" s="68">
        <f>'BENEFÍCIOS-SEM JRS E SEM CORREÇ'!C100</f>
        <v>954</v>
      </c>
      <c r="D100" s="316">
        <f>'base(indices)'!G105</f>
        <v>1.14760404</v>
      </c>
      <c r="E100" s="58">
        <f t="shared" si="31"/>
        <v>1094.81425416</v>
      </c>
      <c r="F100" s="321">
        <v>0</v>
      </c>
      <c r="G100" s="60">
        <f t="shared" si="32"/>
        <v>0</v>
      </c>
      <c r="H100" s="61">
        <f t="shared" si="33"/>
        <v>1094.81425416</v>
      </c>
      <c r="I100" s="299">
        <f t="shared" si="46"/>
        <v>37285.923798689961</v>
      </c>
      <c r="J100" s="102">
        <f>IF((I100-H$105+(H$105/12*7))+K100&gt;$I$149,$I$149-K100,(I100-H$105+(H$105/12*7)))</f>
        <v>36841.19226436496</v>
      </c>
      <c r="K100" s="102">
        <f t="shared" si="34"/>
        <v>5601.287350999999</v>
      </c>
      <c r="L100" s="103">
        <f t="shared" si="49"/>
        <v>42442.479615364959</v>
      </c>
      <c r="M100" s="102">
        <f t="shared" si="50"/>
        <v>34999.132651146712</v>
      </c>
      <c r="N100" s="102">
        <f t="shared" si="47"/>
        <v>5321.2229834499985</v>
      </c>
      <c r="O100" s="102">
        <f t="shared" si="48"/>
        <v>40320.355634596708</v>
      </c>
      <c r="P100" s="102">
        <f t="shared" si="30"/>
        <v>33157.073037928465</v>
      </c>
      <c r="Q100" s="102">
        <f t="shared" si="35"/>
        <v>5041.1586158999989</v>
      </c>
      <c r="R100" s="102">
        <f t="shared" si="36"/>
        <v>38198.231653828465</v>
      </c>
      <c r="S100" s="102">
        <f t="shared" si="51"/>
        <v>29472.953811491971</v>
      </c>
      <c r="T100" s="102">
        <f t="shared" si="38"/>
        <v>4481.0298807999998</v>
      </c>
      <c r="U100" s="102">
        <f t="shared" si="52"/>
        <v>33953.983692291971</v>
      </c>
      <c r="V100" s="102">
        <f t="shared" si="40"/>
        <v>25788.834585055469</v>
      </c>
      <c r="W100" s="102">
        <f t="shared" si="41"/>
        <v>3920.9011456999992</v>
      </c>
      <c r="X100" s="102">
        <f t="shared" si="42"/>
        <v>29709.735730755467</v>
      </c>
      <c r="Y100" s="102">
        <f t="shared" si="43"/>
        <v>22104.715358618974</v>
      </c>
      <c r="Z100" s="102">
        <f t="shared" si="44"/>
        <v>3360.7724105999991</v>
      </c>
      <c r="AA100" s="66">
        <f t="shared" si="45"/>
        <v>25465.487769218973</v>
      </c>
      <c r="AB100" s="36"/>
      <c r="AC100" s="36"/>
      <c r="AD100" s="36"/>
      <c r="AE100" s="36"/>
      <c r="AF100" s="36"/>
      <c r="AG100" s="37"/>
      <c r="AH100" s="36"/>
      <c r="AI100" s="36"/>
    </row>
    <row r="101" spans="1:35" s="30" customFormat="1" ht="13.5" customHeight="1">
      <c r="A101" s="285">
        <v>30</v>
      </c>
      <c r="B101" s="46">
        <v>43282</v>
      </c>
      <c r="C101" s="68">
        <f>'BENEFÍCIOS-SEM JRS E SEM CORREÇ'!C101</f>
        <v>954</v>
      </c>
      <c r="D101" s="316">
        <f>'base(indices)'!G106</f>
        <v>1.13500548</v>
      </c>
      <c r="E101" s="58">
        <f t="shared" si="31"/>
        <v>1082.7952279200001</v>
      </c>
      <c r="F101" s="321">
        <v>0</v>
      </c>
      <c r="G101" s="60">
        <f t="shared" si="32"/>
        <v>0</v>
      </c>
      <c r="H101" s="61">
        <f t="shared" si="33"/>
        <v>1082.7952279200001</v>
      </c>
      <c r="I101" s="300">
        <f t="shared" si="46"/>
        <v>36191.109544529958</v>
      </c>
      <c r="J101" s="122">
        <f>IF((I101-H$105+(H$105/12*6))+K101&gt;$I$149,$I$149-K101,(I101-H$105+(H$105/12*6)))</f>
        <v>35657.431703339957</v>
      </c>
      <c r="K101" s="122">
        <f t="shared" si="34"/>
        <v>5601.287350999999</v>
      </c>
      <c r="L101" s="122">
        <f t="shared" si="49"/>
        <v>41258.719054339956</v>
      </c>
      <c r="M101" s="122">
        <f t="shared" si="50"/>
        <v>33874.560118172958</v>
      </c>
      <c r="N101" s="122">
        <f t="shared" si="47"/>
        <v>5321.2229834499985</v>
      </c>
      <c r="O101" s="122">
        <f t="shared" si="48"/>
        <v>39195.783101622954</v>
      </c>
      <c r="P101" s="104">
        <f t="shared" si="30"/>
        <v>32091.688533005963</v>
      </c>
      <c r="Q101" s="122">
        <f t="shared" si="35"/>
        <v>5041.1586158999989</v>
      </c>
      <c r="R101" s="122">
        <f t="shared" si="36"/>
        <v>37132.847148905959</v>
      </c>
      <c r="S101" s="122">
        <f t="shared" si="51"/>
        <v>28525.945362671966</v>
      </c>
      <c r="T101" s="122">
        <f t="shared" si="38"/>
        <v>4481.0298807999998</v>
      </c>
      <c r="U101" s="122">
        <f t="shared" si="52"/>
        <v>33006.975243471963</v>
      </c>
      <c r="V101" s="122">
        <f t="shared" si="40"/>
        <v>24960.202192337969</v>
      </c>
      <c r="W101" s="122">
        <f t="shared" si="41"/>
        <v>3920.9011456999992</v>
      </c>
      <c r="X101" s="122">
        <f t="shared" si="42"/>
        <v>28881.103338037967</v>
      </c>
      <c r="Y101" s="122">
        <f t="shared" si="43"/>
        <v>21394.459022003972</v>
      </c>
      <c r="Z101" s="122">
        <f t="shared" si="44"/>
        <v>3360.7724105999991</v>
      </c>
      <c r="AA101" s="52">
        <f t="shared" si="45"/>
        <v>24755.23143260397</v>
      </c>
      <c r="AB101" s="36"/>
      <c r="AC101" s="36"/>
      <c r="AD101" s="36"/>
      <c r="AE101" s="36"/>
      <c r="AF101" s="36"/>
      <c r="AG101" s="37"/>
      <c r="AH101" s="36"/>
      <c r="AI101" s="36"/>
    </row>
    <row r="102" spans="1:35" s="30" customFormat="1" ht="13.5" customHeight="1">
      <c r="A102" s="285">
        <v>29</v>
      </c>
      <c r="B102" s="56">
        <v>43313</v>
      </c>
      <c r="C102" s="68">
        <f>'BENEFÍCIOS-SEM JRS E SEM CORREÇ'!C102</f>
        <v>954</v>
      </c>
      <c r="D102" s="316">
        <f>'base(indices)'!G107</f>
        <v>1.12778764</v>
      </c>
      <c r="E102" s="58">
        <f t="shared" si="31"/>
        <v>1075.90940856</v>
      </c>
      <c r="F102" s="321">
        <v>0</v>
      </c>
      <c r="G102" s="60">
        <f t="shared" si="32"/>
        <v>0</v>
      </c>
      <c r="H102" s="61">
        <f t="shared" si="33"/>
        <v>1075.90940856</v>
      </c>
      <c r="I102" s="299">
        <f t="shared" si="46"/>
        <v>35108.314316609954</v>
      </c>
      <c r="J102" s="102">
        <f>IF((I102-H$105+(H$105/12*5))+K102&gt;$I$149,$I$149-K102,(I102-H$105+(H$105/12*5)))</f>
        <v>34485.690168554953</v>
      </c>
      <c r="K102" s="102">
        <f t="shared" si="34"/>
        <v>5601.287350999999</v>
      </c>
      <c r="L102" s="103">
        <f t="shared" si="49"/>
        <v>40086.977519554952</v>
      </c>
      <c r="M102" s="102">
        <f t="shared" si="50"/>
        <v>32761.405660127202</v>
      </c>
      <c r="N102" s="102">
        <f t="shared" si="47"/>
        <v>5321.2229834499985</v>
      </c>
      <c r="O102" s="102">
        <f t="shared" si="48"/>
        <v>38082.628643577198</v>
      </c>
      <c r="P102" s="102">
        <f t="shared" si="30"/>
        <v>31037.121151699459</v>
      </c>
      <c r="Q102" s="102">
        <f t="shared" si="35"/>
        <v>5041.1586158999989</v>
      </c>
      <c r="R102" s="102">
        <f t="shared" si="36"/>
        <v>36078.279767599459</v>
      </c>
      <c r="S102" s="102">
        <f t="shared" si="51"/>
        <v>27588.552134843965</v>
      </c>
      <c r="T102" s="102">
        <f t="shared" si="38"/>
        <v>4481.0298807999998</v>
      </c>
      <c r="U102" s="102">
        <f t="shared" si="52"/>
        <v>32069.582015643966</v>
      </c>
      <c r="V102" s="102">
        <f t="shared" si="40"/>
        <v>24139.983117988464</v>
      </c>
      <c r="W102" s="102">
        <f t="shared" si="41"/>
        <v>3920.9011456999992</v>
      </c>
      <c r="X102" s="102">
        <f t="shared" si="42"/>
        <v>28060.884263688462</v>
      </c>
      <c r="Y102" s="102">
        <f t="shared" si="43"/>
        <v>20691.41410113297</v>
      </c>
      <c r="Z102" s="102">
        <f t="shared" si="44"/>
        <v>3360.7724105999991</v>
      </c>
      <c r="AA102" s="66">
        <f t="shared" si="45"/>
        <v>24052.186511732969</v>
      </c>
      <c r="AB102" s="36"/>
      <c r="AC102" s="36"/>
      <c r="AD102" s="36"/>
      <c r="AE102" s="36"/>
      <c r="AF102" s="36"/>
      <c r="AG102" s="37"/>
      <c r="AH102" s="36"/>
      <c r="AI102" s="36"/>
    </row>
    <row r="103" spans="1:35" s="30" customFormat="1" ht="13.5" customHeight="1">
      <c r="A103" s="285">
        <v>28</v>
      </c>
      <c r="B103" s="46">
        <v>43344</v>
      </c>
      <c r="C103" s="68">
        <f>'BENEFÍCIOS-SEM JRS E SEM CORREÇ'!C103</f>
        <v>954</v>
      </c>
      <c r="D103" s="316">
        <f>'base(indices)'!G108</f>
        <v>1.1263234200000001</v>
      </c>
      <c r="E103" s="58">
        <f t="shared" si="31"/>
        <v>1074.51254268</v>
      </c>
      <c r="F103" s="321">
        <v>0</v>
      </c>
      <c r="G103" s="60">
        <f t="shared" si="32"/>
        <v>0</v>
      </c>
      <c r="H103" s="61">
        <f t="shared" si="33"/>
        <v>1074.51254268</v>
      </c>
      <c r="I103" s="300">
        <f t="shared" si="46"/>
        <v>34032.404908049954</v>
      </c>
      <c r="J103" s="122">
        <f>IF((I103-H$105+(H$105/12*4))+K103&gt;$I$149,$I$149-K103,(I103-H$105+(H$105/12*4)))</f>
        <v>33320.834453129952</v>
      </c>
      <c r="K103" s="122">
        <f t="shared" si="34"/>
        <v>5601.287350999999</v>
      </c>
      <c r="L103" s="122">
        <f t="shared" si="49"/>
        <v>38922.121804129951</v>
      </c>
      <c r="M103" s="122">
        <f t="shared" si="50"/>
        <v>31654.792730473451</v>
      </c>
      <c r="N103" s="122">
        <f t="shared" si="47"/>
        <v>5321.2229834499985</v>
      </c>
      <c r="O103" s="122">
        <f t="shared" si="48"/>
        <v>36976.015713923451</v>
      </c>
      <c r="P103" s="104">
        <f t="shared" si="30"/>
        <v>29988.751007816958</v>
      </c>
      <c r="Q103" s="122">
        <f t="shared" si="35"/>
        <v>5041.1586158999989</v>
      </c>
      <c r="R103" s="122">
        <f t="shared" si="36"/>
        <v>35029.909623716958</v>
      </c>
      <c r="S103" s="122">
        <f t="shared" si="51"/>
        <v>26656.667562503964</v>
      </c>
      <c r="T103" s="122">
        <f t="shared" si="38"/>
        <v>4481.0298807999998</v>
      </c>
      <c r="U103" s="122">
        <f t="shared" si="52"/>
        <v>31137.697443303965</v>
      </c>
      <c r="V103" s="122">
        <f t="shared" si="40"/>
        <v>23324.584117190963</v>
      </c>
      <c r="W103" s="122">
        <f t="shared" si="41"/>
        <v>3920.9011456999992</v>
      </c>
      <c r="X103" s="122">
        <f t="shared" si="42"/>
        <v>27245.485262890961</v>
      </c>
      <c r="Y103" s="122">
        <f t="shared" si="43"/>
        <v>19992.50067187797</v>
      </c>
      <c r="Z103" s="122">
        <f t="shared" si="44"/>
        <v>3360.7724105999991</v>
      </c>
      <c r="AA103" s="52">
        <f t="shared" si="45"/>
        <v>23353.273082477968</v>
      </c>
      <c r="AB103" s="36"/>
      <c r="AC103" s="36"/>
      <c r="AD103" s="36"/>
      <c r="AE103" s="36"/>
      <c r="AF103" s="36"/>
      <c r="AG103" s="37"/>
      <c r="AH103" s="36"/>
      <c r="AI103" s="36"/>
    </row>
    <row r="104" spans="1:35" s="30" customFormat="1" ht="13.5" customHeight="1">
      <c r="A104" s="285">
        <v>27</v>
      </c>
      <c r="B104" s="56">
        <v>43374</v>
      </c>
      <c r="C104" s="68">
        <f>'BENEFÍCIOS-SEM JRS E SEM CORREÇ'!C104</f>
        <v>954</v>
      </c>
      <c r="D104" s="316">
        <f>'base(indices)'!G109</f>
        <v>1.1253106399999999</v>
      </c>
      <c r="E104" s="58">
        <f t="shared" si="31"/>
        <v>1073.5463505599998</v>
      </c>
      <c r="F104" s="321">
        <v>0</v>
      </c>
      <c r="G104" s="60">
        <f t="shared" si="32"/>
        <v>0</v>
      </c>
      <c r="H104" s="61">
        <f t="shared" si="33"/>
        <v>1073.5463505599998</v>
      </c>
      <c r="I104" s="299">
        <f t="shared" si="46"/>
        <v>32957.892365369953</v>
      </c>
      <c r="J104" s="102">
        <f>IF((I104-H$105+(H$105/12*3))+K104&gt;$I$149,$I$149-K104,(I104-H$105+(H$105/12*3)))</f>
        <v>32157.375603584955</v>
      </c>
      <c r="K104" s="102">
        <f t="shared" si="34"/>
        <v>5601.287350999999</v>
      </c>
      <c r="L104" s="103">
        <f t="shared" si="49"/>
        <v>37758.662954584957</v>
      </c>
      <c r="M104" s="102">
        <f t="shared" si="50"/>
        <v>30549.506823405707</v>
      </c>
      <c r="N104" s="102">
        <f t="shared" si="47"/>
        <v>5321.2229834499985</v>
      </c>
      <c r="O104" s="102">
        <f t="shared" si="48"/>
        <v>35870.729806855707</v>
      </c>
      <c r="P104" s="102">
        <f t="shared" si="30"/>
        <v>28941.63804322646</v>
      </c>
      <c r="Q104" s="102">
        <f t="shared" si="35"/>
        <v>5041.1586158999989</v>
      </c>
      <c r="R104" s="102">
        <f t="shared" si="36"/>
        <v>33982.796659126456</v>
      </c>
      <c r="S104" s="102">
        <f t="shared" si="51"/>
        <v>25725.900482867964</v>
      </c>
      <c r="T104" s="102">
        <f t="shared" si="38"/>
        <v>4481.0298807999998</v>
      </c>
      <c r="U104" s="102">
        <f t="shared" si="52"/>
        <v>30206.930363667965</v>
      </c>
      <c r="V104" s="102">
        <f t="shared" si="40"/>
        <v>22510.162922509466</v>
      </c>
      <c r="W104" s="102">
        <f t="shared" si="41"/>
        <v>3920.9011456999992</v>
      </c>
      <c r="X104" s="102">
        <f t="shared" si="42"/>
        <v>26431.064068209464</v>
      </c>
      <c r="Y104" s="102">
        <f t="shared" si="43"/>
        <v>19294.425362150971</v>
      </c>
      <c r="Z104" s="102">
        <f t="shared" si="44"/>
        <v>3360.7724105999991</v>
      </c>
      <c r="AA104" s="66">
        <f t="shared" si="45"/>
        <v>22655.197772750969</v>
      </c>
      <c r="AB104" s="36"/>
      <c r="AC104" s="36"/>
      <c r="AD104" s="36"/>
      <c r="AE104" s="36"/>
      <c r="AF104" s="36"/>
      <c r="AG104" s="37"/>
      <c r="AH104" s="36"/>
      <c r="AI104" s="36"/>
    </row>
    <row r="105" spans="1:35" s="30" customFormat="1" ht="13.5" customHeight="1">
      <c r="A105" s="285">
        <v>26</v>
      </c>
      <c r="B105" s="46">
        <v>43405</v>
      </c>
      <c r="C105" s="68">
        <f>'BENEFÍCIOS-SEM JRS E SEM CORREÇ'!C105</f>
        <v>954</v>
      </c>
      <c r="D105" s="316">
        <f>'base(indices)'!G110</f>
        <v>1.1188214700000001</v>
      </c>
      <c r="E105" s="58">
        <f t="shared" si="31"/>
        <v>1067.3556823800002</v>
      </c>
      <c r="F105" s="321">
        <v>0</v>
      </c>
      <c r="G105" s="60">
        <f t="shared" si="32"/>
        <v>0</v>
      </c>
      <c r="H105" s="61">
        <f t="shared" si="33"/>
        <v>1067.3556823800002</v>
      </c>
      <c r="I105" s="300">
        <f t="shared" si="46"/>
        <v>31884.346014809955</v>
      </c>
      <c r="J105" s="122">
        <f>IF((I105-H$105+(H$105/12*2))+K105&gt;$I$149,$I$149-K105,(I105-H$105+(H$105/12*2)))</f>
        <v>30994.882946159956</v>
      </c>
      <c r="K105" s="122">
        <f t="shared" si="34"/>
        <v>5601.287350999999</v>
      </c>
      <c r="L105" s="122">
        <f t="shared" si="49"/>
        <v>36596.170297159959</v>
      </c>
      <c r="M105" s="122">
        <f t="shared" si="50"/>
        <v>29445.138798851956</v>
      </c>
      <c r="N105" s="122">
        <f t="shared" si="47"/>
        <v>5321.2229834499985</v>
      </c>
      <c r="O105" s="122">
        <f t="shared" si="48"/>
        <v>34766.361782301952</v>
      </c>
      <c r="P105" s="104">
        <f t="shared" si="30"/>
        <v>27895.39465154396</v>
      </c>
      <c r="Q105" s="122">
        <f t="shared" si="35"/>
        <v>5041.1586158999989</v>
      </c>
      <c r="R105" s="122">
        <f t="shared" si="36"/>
        <v>32936.55326744396</v>
      </c>
      <c r="S105" s="122">
        <f t="shared" si="51"/>
        <v>24795.906356927968</v>
      </c>
      <c r="T105" s="122">
        <f t="shared" si="38"/>
        <v>4481.0298807999998</v>
      </c>
      <c r="U105" s="122">
        <f t="shared" si="52"/>
        <v>29276.936237727969</v>
      </c>
      <c r="V105" s="122">
        <f t="shared" si="40"/>
        <v>21696.418062311968</v>
      </c>
      <c r="W105" s="122">
        <f t="shared" si="41"/>
        <v>3920.9011456999992</v>
      </c>
      <c r="X105" s="122">
        <f t="shared" si="42"/>
        <v>25617.319208011966</v>
      </c>
      <c r="Y105" s="122">
        <f t="shared" si="43"/>
        <v>18596.929767695972</v>
      </c>
      <c r="Z105" s="122">
        <f t="shared" si="44"/>
        <v>3360.7724105999991</v>
      </c>
      <c r="AA105" s="52">
        <f t="shared" si="45"/>
        <v>21957.702178295971</v>
      </c>
      <c r="AB105" s="36"/>
      <c r="AC105" s="36"/>
      <c r="AD105" s="36"/>
      <c r="AE105" s="36"/>
      <c r="AF105" s="36"/>
      <c r="AG105" s="37"/>
      <c r="AH105" s="36"/>
      <c r="AI105" s="36"/>
    </row>
    <row r="106" spans="1:35" s="30" customFormat="1" ht="13.5" customHeight="1" thickBot="1">
      <c r="A106" s="286">
        <v>25</v>
      </c>
      <c r="B106" s="76">
        <v>43435</v>
      </c>
      <c r="C106" s="77">
        <f>'BENEFÍCIOS-SEM JRS E SEM CORREÇ'!C106</f>
        <v>1908</v>
      </c>
      <c r="D106" s="317">
        <f>'base(indices)'!G111</f>
        <v>1.1166997400000001</v>
      </c>
      <c r="E106" s="279">
        <f t="shared" si="31"/>
        <v>2130.6631039200001</v>
      </c>
      <c r="F106" s="322">
        <v>0</v>
      </c>
      <c r="G106" s="233">
        <f t="shared" si="32"/>
        <v>0</v>
      </c>
      <c r="H106" s="287">
        <f t="shared" si="33"/>
        <v>2130.6631039200001</v>
      </c>
      <c r="I106" s="301">
        <f t="shared" si="46"/>
        <v>30816.990332429956</v>
      </c>
      <c r="J106" s="95">
        <f>IF((I106-H$105+(H$105/12*1))+K106&gt;$I$149,$I$149-K106,(I106-H$105+(H$105/12*1)))</f>
        <v>29838.580956914957</v>
      </c>
      <c r="K106" s="95">
        <f t="shared" si="34"/>
        <v>5601.287350999999</v>
      </c>
      <c r="L106" s="236">
        <f t="shared" si="49"/>
        <v>35439.868307914956</v>
      </c>
      <c r="M106" s="95">
        <f t="shared" si="50"/>
        <v>28346.651909069209</v>
      </c>
      <c r="N106" s="95">
        <f t="shared" si="47"/>
        <v>5321.2229834499985</v>
      </c>
      <c r="O106" s="95">
        <f t="shared" si="48"/>
        <v>33667.874892519205</v>
      </c>
      <c r="P106" s="95">
        <f t="shared" si="30"/>
        <v>26854.722861223461</v>
      </c>
      <c r="Q106" s="95">
        <f t="shared" si="35"/>
        <v>5041.1586158999989</v>
      </c>
      <c r="R106" s="95">
        <f t="shared" si="36"/>
        <v>31895.881477123461</v>
      </c>
      <c r="S106" s="95">
        <f>J106*S$9</f>
        <v>23870.864765531966</v>
      </c>
      <c r="T106" s="95">
        <f t="shared" si="38"/>
        <v>4481.0298807999998</v>
      </c>
      <c r="U106" s="95">
        <f>S106+T106</f>
        <v>28351.894646331966</v>
      </c>
      <c r="V106" s="95">
        <f t="shared" si="40"/>
        <v>20887.00666984047</v>
      </c>
      <c r="W106" s="95">
        <f t="shared" si="41"/>
        <v>3920.9011456999992</v>
      </c>
      <c r="X106" s="95">
        <f t="shared" si="42"/>
        <v>24807.907815540468</v>
      </c>
      <c r="Y106" s="95">
        <f t="shared" si="43"/>
        <v>17903.148574148974</v>
      </c>
      <c r="Z106" s="95">
        <f t="shared" si="44"/>
        <v>3360.7724105999991</v>
      </c>
      <c r="AA106" s="237">
        <f t="shared" si="45"/>
        <v>21263.920984748973</v>
      </c>
      <c r="AB106" s="36"/>
      <c r="AC106" s="36"/>
      <c r="AD106" s="36"/>
      <c r="AE106" s="36"/>
      <c r="AF106" s="36"/>
      <c r="AG106" s="37"/>
      <c r="AH106" s="36"/>
      <c r="AI106" s="36"/>
    </row>
    <row r="107" spans="1:35" ht="13.5" customHeight="1">
      <c r="A107" s="288">
        <v>24</v>
      </c>
      <c r="B107" s="160">
        <v>43466</v>
      </c>
      <c r="C107" s="164">
        <f>'BENEFÍCIOS-SEM JRS E SEM CORREÇ'!C107</f>
        <v>998</v>
      </c>
      <c r="D107" s="306">
        <f>'base(indices)'!G112</f>
        <v>1.1184893300000001</v>
      </c>
      <c r="E107" s="163">
        <f t="shared" si="31"/>
        <v>1116.2523513400001</v>
      </c>
      <c r="F107" s="324">
        <v>0</v>
      </c>
      <c r="G107" s="87">
        <f t="shared" si="32"/>
        <v>0</v>
      </c>
      <c r="H107" s="89">
        <f t="shared" si="33"/>
        <v>1116.2523513400001</v>
      </c>
      <c r="I107" s="298">
        <f t="shared" si="46"/>
        <v>28686.327228509956</v>
      </c>
      <c r="J107" s="123">
        <f>IF((I107-H$117+(H$117))+K107&gt;I149,I149-K107,(I107-H$117+(H$117)))</f>
        <v>28686.327228509956</v>
      </c>
      <c r="K107" s="123">
        <f t="shared" ref="K107:K130" si="53">I$148</f>
        <v>5601.287350999999</v>
      </c>
      <c r="L107" s="123">
        <f t="shared" si="49"/>
        <v>34287.614579509958</v>
      </c>
      <c r="M107" s="123">
        <f t="shared" si="50"/>
        <v>27252.010867084457</v>
      </c>
      <c r="N107" s="123">
        <f t="shared" si="47"/>
        <v>5321.2229834499985</v>
      </c>
      <c r="O107" s="123">
        <f t="shared" si="48"/>
        <v>32573.233850534456</v>
      </c>
      <c r="P107" s="100">
        <f t="shared" si="30"/>
        <v>25817.694505658961</v>
      </c>
      <c r="Q107" s="123">
        <f t="shared" si="35"/>
        <v>5041.1586158999989</v>
      </c>
      <c r="R107" s="123">
        <f t="shared" si="36"/>
        <v>30858.853121558961</v>
      </c>
      <c r="S107" s="123">
        <f>J107*S$9</f>
        <v>22949.061782807967</v>
      </c>
      <c r="T107" s="123">
        <f t="shared" si="38"/>
        <v>4481.0298807999998</v>
      </c>
      <c r="U107" s="123">
        <f>S107+T107</f>
        <v>27430.091663607967</v>
      </c>
      <c r="V107" s="123">
        <f t="shared" si="40"/>
        <v>20080.429059956969</v>
      </c>
      <c r="W107" s="123">
        <f t="shared" si="41"/>
        <v>3920.9011456999992</v>
      </c>
      <c r="X107" s="123">
        <f t="shared" si="42"/>
        <v>24001.330205656966</v>
      </c>
      <c r="Y107" s="123">
        <f t="shared" si="43"/>
        <v>17211.796337105974</v>
      </c>
      <c r="Z107" s="123">
        <f t="shared" si="44"/>
        <v>3360.7724105999991</v>
      </c>
      <c r="AA107" s="55">
        <f t="shared" si="45"/>
        <v>20572.568747705973</v>
      </c>
    </row>
    <row r="108" spans="1:35" ht="13.5" customHeight="1">
      <c r="A108" s="285">
        <v>23</v>
      </c>
      <c r="B108" s="56">
        <v>43497</v>
      </c>
      <c r="C108" s="57">
        <f>'BENEFÍCIOS-SEM JRS E SEM CORREÇ'!C108</f>
        <v>998</v>
      </c>
      <c r="D108" s="316">
        <f>'base(indices)'!G113</f>
        <v>1.1151438899999999</v>
      </c>
      <c r="E108" s="58">
        <f t="shared" si="31"/>
        <v>1112.9136022199998</v>
      </c>
      <c r="F108" s="325">
        <v>0</v>
      </c>
      <c r="G108" s="60">
        <f t="shared" si="32"/>
        <v>0</v>
      </c>
      <c r="H108" s="61">
        <f t="shared" si="33"/>
        <v>1112.9136022199998</v>
      </c>
      <c r="I108" s="299">
        <f t="shared" si="46"/>
        <v>27570.074877169955</v>
      </c>
      <c r="J108" s="102">
        <f>IF((I108-H$117+(H$117/12*11))+K108&gt;I149,I149-K108,(I108-H$117+(H$117/12*11)))</f>
        <v>27479.490297726625</v>
      </c>
      <c r="K108" s="102">
        <f t="shared" si="53"/>
        <v>5601.287350999999</v>
      </c>
      <c r="L108" s="103">
        <f t="shared" si="49"/>
        <v>33080.777648726624</v>
      </c>
      <c r="M108" s="102">
        <f t="shared" si="50"/>
        <v>26105.515782840292</v>
      </c>
      <c r="N108" s="102">
        <f t="shared" si="47"/>
        <v>5321.2229834499985</v>
      </c>
      <c r="O108" s="102">
        <f t="shared" si="48"/>
        <v>31426.738766290291</v>
      </c>
      <c r="P108" s="102">
        <f t="shared" si="30"/>
        <v>24731.541267953962</v>
      </c>
      <c r="Q108" s="102">
        <f t="shared" si="35"/>
        <v>5041.1586158999989</v>
      </c>
      <c r="R108" s="102">
        <f t="shared" si="36"/>
        <v>29772.699883853962</v>
      </c>
      <c r="S108" s="102">
        <f t="shared" ref="S108:S130" si="54">J108*S$9</f>
        <v>21983.5922381813</v>
      </c>
      <c r="T108" s="102">
        <f t="shared" si="38"/>
        <v>4481.0298807999998</v>
      </c>
      <c r="U108" s="102">
        <f t="shared" ref="U108:U130" si="55">S108+T108</f>
        <v>26464.6221189813</v>
      </c>
      <c r="V108" s="102">
        <f t="shared" si="40"/>
        <v>19235.643208408637</v>
      </c>
      <c r="W108" s="102">
        <f t="shared" si="41"/>
        <v>3920.9011456999992</v>
      </c>
      <c r="X108" s="102">
        <f t="shared" si="42"/>
        <v>23156.544354108635</v>
      </c>
      <c r="Y108" s="102">
        <f t="shared" si="43"/>
        <v>16487.694178635975</v>
      </c>
      <c r="Z108" s="102">
        <f t="shared" si="44"/>
        <v>3360.7724105999991</v>
      </c>
      <c r="AA108" s="66">
        <f t="shared" si="45"/>
        <v>19848.466589235974</v>
      </c>
    </row>
    <row r="109" spans="1:35" ht="13.5" customHeight="1">
      <c r="A109" s="285">
        <v>22</v>
      </c>
      <c r="B109" s="46">
        <v>43525</v>
      </c>
      <c r="C109" s="57">
        <f>'BENEFÍCIOS-SEM JRS E SEM CORREÇ'!C109</f>
        <v>998</v>
      </c>
      <c r="D109" s="316">
        <f>'base(indices)'!G114</f>
        <v>1.11136525</v>
      </c>
      <c r="E109" s="69">
        <f t="shared" si="31"/>
        <v>1109.1425194999999</v>
      </c>
      <c r="F109" s="325">
        <v>0</v>
      </c>
      <c r="G109" s="70">
        <f t="shared" si="32"/>
        <v>0</v>
      </c>
      <c r="H109" s="71">
        <f t="shared" si="33"/>
        <v>1109.1425194999999</v>
      </c>
      <c r="I109" s="300">
        <f t="shared" si="46"/>
        <v>26457.161274949955</v>
      </c>
      <c r="J109" s="122">
        <f>IF((I109-H$117+(H$117/12*10))+K109&gt;I149,I149-K109,(I109-H$117+(H$117/12*10)))</f>
        <v>26275.992116063291</v>
      </c>
      <c r="K109" s="122">
        <f t="shared" si="53"/>
        <v>5601.287350999999</v>
      </c>
      <c r="L109" s="122">
        <f t="shared" si="49"/>
        <v>31877.27946706329</v>
      </c>
      <c r="M109" s="122">
        <f t="shared" si="50"/>
        <v>24962.192510260127</v>
      </c>
      <c r="N109" s="122">
        <f t="shared" si="47"/>
        <v>5321.2229834499985</v>
      </c>
      <c r="O109" s="122">
        <f t="shared" si="48"/>
        <v>30283.415493710127</v>
      </c>
      <c r="P109" s="104">
        <f t="shared" si="30"/>
        <v>23648.392904456963</v>
      </c>
      <c r="Q109" s="122">
        <f t="shared" si="35"/>
        <v>5041.1586158999989</v>
      </c>
      <c r="R109" s="122">
        <f t="shared" si="36"/>
        <v>28689.551520356963</v>
      </c>
      <c r="S109" s="122">
        <f t="shared" si="54"/>
        <v>21020.793692850635</v>
      </c>
      <c r="T109" s="122">
        <f t="shared" si="38"/>
        <v>4481.0298807999998</v>
      </c>
      <c r="U109" s="122">
        <f t="shared" si="55"/>
        <v>25501.823573650636</v>
      </c>
      <c r="V109" s="122">
        <f t="shared" si="40"/>
        <v>18393.194481244303</v>
      </c>
      <c r="W109" s="122">
        <f t="shared" si="41"/>
        <v>3920.9011456999992</v>
      </c>
      <c r="X109" s="122">
        <f t="shared" si="42"/>
        <v>22314.095626944301</v>
      </c>
      <c r="Y109" s="122">
        <f t="shared" si="43"/>
        <v>15765.595269637974</v>
      </c>
      <c r="Z109" s="122">
        <f t="shared" si="44"/>
        <v>3360.7724105999991</v>
      </c>
      <c r="AA109" s="52">
        <f t="shared" si="45"/>
        <v>19126.367680237974</v>
      </c>
    </row>
    <row r="110" spans="1:35" ht="13.5" customHeight="1">
      <c r="A110" s="285">
        <v>21</v>
      </c>
      <c r="B110" s="56">
        <v>43556</v>
      </c>
      <c r="C110" s="57">
        <f>'BENEFÍCIOS-SEM JRS E SEM CORREÇ'!C110</f>
        <v>998</v>
      </c>
      <c r="D110" s="316">
        <f>'base(indices)'!G115</f>
        <v>1.10539611</v>
      </c>
      <c r="E110" s="58">
        <f t="shared" si="31"/>
        <v>1103.1853177800001</v>
      </c>
      <c r="F110" s="325">
        <v>0</v>
      </c>
      <c r="G110" s="60">
        <f t="shared" si="32"/>
        <v>0</v>
      </c>
      <c r="H110" s="61">
        <f t="shared" si="33"/>
        <v>1103.1853177800001</v>
      </c>
      <c r="I110" s="299">
        <f t="shared" si="46"/>
        <v>25348.018755449953</v>
      </c>
      <c r="J110" s="102">
        <f>IF((I110-H$117+(H$117/12*9))+K110&gt;I149,I149-K110,(I110-H$117+(H$117/12*9)))</f>
        <v>25076.265017119957</v>
      </c>
      <c r="K110" s="102">
        <f t="shared" si="53"/>
        <v>5601.287350999999</v>
      </c>
      <c r="L110" s="103">
        <f t="shared" si="49"/>
        <v>30677.552368119956</v>
      </c>
      <c r="M110" s="102">
        <f t="shared" si="50"/>
        <v>23822.451766263959</v>
      </c>
      <c r="N110" s="102">
        <f t="shared" si="47"/>
        <v>5321.2229834499985</v>
      </c>
      <c r="O110" s="102">
        <f t="shared" si="48"/>
        <v>29143.674749713959</v>
      </c>
      <c r="P110" s="102">
        <f t="shared" si="30"/>
        <v>22568.638515407962</v>
      </c>
      <c r="Q110" s="102">
        <f t="shared" si="35"/>
        <v>5041.1586158999989</v>
      </c>
      <c r="R110" s="102">
        <f t="shared" si="36"/>
        <v>27609.797131307962</v>
      </c>
      <c r="S110" s="102">
        <f t="shared" si="54"/>
        <v>20061.012013695967</v>
      </c>
      <c r="T110" s="102">
        <f t="shared" si="38"/>
        <v>4481.0298807999998</v>
      </c>
      <c r="U110" s="102">
        <f t="shared" si="55"/>
        <v>24542.041894495967</v>
      </c>
      <c r="V110" s="102">
        <f t="shared" si="40"/>
        <v>17553.385511983968</v>
      </c>
      <c r="W110" s="102">
        <f t="shared" si="41"/>
        <v>3920.9011456999992</v>
      </c>
      <c r="X110" s="102">
        <f t="shared" si="42"/>
        <v>21474.286657683966</v>
      </c>
      <c r="Y110" s="102">
        <f t="shared" si="43"/>
        <v>15045.759010271973</v>
      </c>
      <c r="Z110" s="102">
        <f t="shared" si="44"/>
        <v>3360.7724105999991</v>
      </c>
      <c r="AA110" s="66">
        <f t="shared" si="45"/>
        <v>18406.531420871972</v>
      </c>
    </row>
    <row r="111" spans="1:35" ht="13.5" customHeight="1">
      <c r="A111" s="285">
        <v>20</v>
      </c>
      <c r="B111" s="46">
        <v>43586</v>
      </c>
      <c r="C111" s="57">
        <f>'BENEFÍCIOS-SEM JRS E SEM CORREÇ'!C111</f>
        <v>998</v>
      </c>
      <c r="D111" s="316">
        <f>'base(indices)'!G116</f>
        <v>1.0974941499999999</v>
      </c>
      <c r="E111" s="69">
        <f t="shared" si="31"/>
        <v>1095.2991617</v>
      </c>
      <c r="F111" s="325">
        <v>0</v>
      </c>
      <c r="G111" s="70">
        <f t="shared" si="32"/>
        <v>0</v>
      </c>
      <c r="H111" s="71">
        <f t="shared" si="33"/>
        <v>1095.2991617</v>
      </c>
      <c r="I111" s="300">
        <f t="shared" si="46"/>
        <v>24244.833437669953</v>
      </c>
      <c r="J111" s="122">
        <f>IF((I111-H$117+(H$117/12*8))+K111&gt;I149,I149-K111,(I111-H$117+(H$117/12*8)))</f>
        <v>23882.495119896623</v>
      </c>
      <c r="K111" s="122">
        <f t="shared" si="53"/>
        <v>5601.287350999999</v>
      </c>
      <c r="L111" s="122">
        <f t="shared" si="49"/>
        <v>29483.782470896622</v>
      </c>
      <c r="M111" s="122">
        <f t="shared" si="50"/>
        <v>22688.370363901791</v>
      </c>
      <c r="N111" s="122">
        <f t="shared" si="47"/>
        <v>5321.2229834499985</v>
      </c>
      <c r="O111" s="122">
        <f t="shared" si="48"/>
        <v>28009.593347351791</v>
      </c>
      <c r="P111" s="104">
        <f t="shared" si="30"/>
        <v>21494.24560790696</v>
      </c>
      <c r="Q111" s="122">
        <f t="shared" si="35"/>
        <v>5041.1586158999989</v>
      </c>
      <c r="R111" s="122">
        <f t="shared" si="36"/>
        <v>26535.40422380696</v>
      </c>
      <c r="S111" s="122">
        <f t="shared" si="54"/>
        <v>19105.9960959173</v>
      </c>
      <c r="T111" s="122">
        <f t="shared" si="38"/>
        <v>4481.0298807999998</v>
      </c>
      <c r="U111" s="122">
        <f t="shared" si="55"/>
        <v>23587.025976717301</v>
      </c>
      <c r="V111" s="122">
        <f t="shared" si="40"/>
        <v>16717.746583927634</v>
      </c>
      <c r="W111" s="122">
        <f t="shared" si="41"/>
        <v>3920.9011456999992</v>
      </c>
      <c r="X111" s="122">
        <f t="shared" si="42"/>
        <v>20638.647729627632</v>
      </c>
      <c r="Y111" s="122">
        <f t="shared" si="43"/>
        <v>14329.497071937973</v>
      </c>
      <c r="Z111" s="122">
        <f t="shared" si="44"/>
        <v>3360.7724105999991</v>
      </c>
      <c r="AA111" s="52">
        <f t="shared" si="45"/>
        <v>17690.269482537973</v>
      </c>
    </row>
    <row r="112" spans="1:35" ht="13.5" customHeight="1">
      <c r="A112" s="285">
        <v>19</v>
      </c>
      <c r="B112" s="56">
        <v>43617</v>
      </c>
      <c r="C112" s="57">
        <f>'BENEFÍCIOS-SEM JRS E SEM CORREÇ'!C112</f>
        <v>998</v>
      </c>
      <c r="D112" s="316">
        <f>'base(indices)'!G117</f>
        <v>1.0936663200000001</v>
      </c>
      <c r="E112" s="58">
        <f t="shared" si="31"/>
        <v>1091.47898736</v>
      </c>
      <c r="F112" s="325">
        <v>0</v>
      </c>
      <c r="G112" s="60">
        <f t="shared" si="32"/>
        <v>0</v>
      </c>
      <c r="H112" s="61">
        <f t="shared" si="33"/>
        <v>1091.47898736</v>
      </c>
      <c r="I112" s="299">
        <f t="shared" si="46"/>
        <v>23149.534275969952</v>
      </c>
      <c r="J112" s="102">
        <f>IF((I112-H$117+(H$117/12*7))+K112&gt;I149,I149-K112,(I112-H$117+(H$117/12*7)))</f>
        <v>22696.611378753289</v>
      </c>
      <c r="K112" s="102">
        <f t="shared" si="53"/>
        <v>5601.287350999999</v>
      </c>
      <c r="L112" s="103">
        <f t="shared" si="49"/>
        <v>28297.898729753288</v>
      </c>
      <c r="M112" s="102">
        <f t="shared" si="50"/>
        <v>21561.780809815624</v>
      </c>
      <c r="N112" s="102">
        <f t="shared" si="47"/>
        <v>5321.2229834499985</v>
      </c>
      <c r="O112" s="102">
        <f t="shared" si="48"/>
        <v>26883.003793265623</v>
      </c>
      <c r="P112" s="102">
        <f t="shared" si="30"/>
        <v>20426.950240877959</v>
      </c>
      <c r="Q112" s="102">
        <f t="shared" si="35"/>
        <v>5041.1586158999989</v>
      </c>
      <c r="R112" s="102">
        <f t="shared" si="36"/>
        <v>25468.108856777959</v>
      </c>
      <c r="S112" s="102">
        <f t="shared" si="54"/>
        <v>18157.289103002633</v>
      </c>
      <c r="T112" s="102">
        <f t="shared" si="38"/>
        <v>4481.0298807999998</v>
      </c>
      <c r="U112" s="102">
        <f t="shared" si="55"/>
        <v>22638.318983802634</v>
      </c>
      <c r="V112" s="102">
        <f t="shared" si="40"/>
        <v>15887.627965127302</v>
      </c>
      <c r="W112" s="102">
        <f t="shared" si="41"/>
        <v>3920.9011456999992</v>
      </c>
      <c r="X112" s="102">
        <f t="shared" si="42"/>
        <v>19808.529110827301</v>
      </c>
      <c r="Y112" s="102">
        <f t="shared" si="43"/>
        <v>13617.966827251972</v>
      </c>
      <c r="Z112" s="102">
        <f t="shared" si="44"/>
        <v>3360.7724105999991</v>
      </c>
      <c r="AA112" s="66">
        <f t="shared" si="45"/>
        <v>16978.739237851973</v>
      </c>
    </row>
    <row r="113" spans="1:27" ht="13.5" customHeight="1">
      <c r="A113" s="285">
        <v>18</v>
      </c>
      <c r="B113" s="46">
        <v>43647</v>
      </c>
      <c r="C113" s="57">
        <f>'BENEFÍCIOS-SEM JRS E SEM CORREÇ'!C113</f>
        <v>998</v>
      </c>
      <c r="D113" s="316">
        <f>'base(indices)'!G118</f>
        <v>1.09301052</v>
      </c>
      <c r="E113" s="69">
        <f t="shared" si="31"/>
        <v>1090.82449896</v>
      </c>
      <c r="F113" s="325">
        <v>0</v>
      </c>
      <c r="G113" s="70">
        <f t="shared" si="32"/>
        <v>0</v>
      </c>
      <c r="H113" s="71">
        <f t="shared" si="33"/>
        <v>1090.82449896</v>
      </c>
      <c r="I113" s="300">
        <f t="shared" si="46"/>
        <v>22058.055288609954</v>
      </c>
      <c r="J113" s="122">
        <f>IF((I113-H$117+(H$117/12*6))+K113&gt;I149,I149-K113,(I113-H$117+(H$117/12*6)))</f>
        <v>21514.547811949957</v>
      </c>
      <c r="K113" s="122">
        <f t="shared" si="53"/>
        <v>5601.287350999999</v>
      </c>
      <c r="L113" s="122">
        <f t="shared" si="49"/>
        <v>27115.835162949956</v>
      </c>
      <c r="M113" s="122">
        <f t="shared" si="50"/>
        <v>20438.820421352459</v>
      </c>
      <c r="N113" s="122">
        <f t="shared" si="47"/>
        <v>5321.2229834499985</v>
      </c>
      <c r="O113" s="122">
        <f t="shared" si="48"/>
        <v>25760.043404802458</v>
      </c>
      <c r="P113" s="104">
        <f t="shared" si="30"/>
        <v>19363.093030754961</v>
      </c>
      <c r="Q113" s="122">
        <f t="shared" si="35"/>
        <v>5041.1586158999989</v>
      </c>
      <c r="R113" s="122">
        <f t="shared" si="36"/>
        <v>24404.25164665496</v>
      </c>
      <c r="S113" s="122">
        <f t="shared" si="54"/>
        <v>17211.638249559965</v>
      </c>
      <c r="T113" s="122">
        <f t="shared" si="38"/>
        <v>4481.0298807999998</v>
      </c>
      <c r="U113" s="122">
        <f t="shared" si="55"/>
        <v>21692.668130359965</v>
      </c>
      <c r="V113" s="122">
        <f t="shared" si="40"/>
        <v>15060.183468364969</v>
      </c>
      <c r="W113" s="122">
        <f t="shared" si="41"/>
        <v>3920.9011456999992</v>
      </c>
      <c r="X113" s="122">
        <f t="shared" si="42"/>
        <v>18981.084614064966</v>
      </c>
      <c r="Y113" s="122">
        <f t="shared" si="43"/>
        <v>12908.728687169974</v>
      </c>
      <c r="Z113" s="122">
        <f t="shared" si="44"/>
        <v>3360.7724105999991</v>
      </c>
      <c r="AA113" s="52">
        <f t="shared" si="45"/>
        <v>16269.501097769973</v>
      </c>
    </row>
    <row r="114" spans="1:27" ht="13.5" customHeight="1">
      <c r="A114" s="285">
        <v>17</v>
      </c>
      <c r="B114" s="56">
        <v>43678</v>
      </c>
      <c r="C114" s="57">
        <f>'BENEFÍCIOS-SEM JRS E SEM CORREÇ'!C114</f>
        <v>998</v>
      </c>
      <c r="D114" s="316">
        <f>'base(indices)'!G119</f>
        <v>1.0920276900000001</v>
      </c>
      <c r="E114" s="58">
        <f t="shared" si="31"/>
        <v>1089.8436346200001</v>
      </c>
      <c r="F114" s="325">
        <v>0</v>
      </c>
      <c r="G114" s="60">
        <f t="shared" si="32"/>
        <v>0</v>
      </c>
      <c r="H114" s="61">
        <f t="shared" si="33"/>
        <v>1089.8436346200001</v>
      </c>
      <c r="I114" s="299">
        <f t="shared" si="46"/>
        <v>20967.230789649955</v>
      </c>
      <c r="J114" s="102">
        <f>IF((I114-H$117+(H$117/12*5))+K114&gt;I149,I149-K114,(I114-H$117+(H$117/12*5)))</f>
        <v>20333.138733546624</v>
      </c>
      <c r="K114" s="102">
        <f t="shared" si="53"/>
        <v>5601.287350999999</v>
      </c>
      <c r="L114" s="103">
        <f t="shared" si="49"/>
        <v>25934.426084546623</v>
      </c>
      <c r="M114" s="102">
        <f t="shared" si="50"/>
        <v>19316.481796869291</v>
      </c>
      <c r="N114" s="102">
        <f t="shared" si="47"/>
        <v>5321.2229834499985</v>
      </c>
      <c r="O114" s="102">
        <f t="shared" si="48"/>
        <v>24637.704780319291</v>
      </c>
      <c r="P114" s="102">
        <f t="shared" si="30"/>
        <v>18299.824860191962</v>
      </c>
      <c r="Q114" s="102">
        <f t="shared" si="35"/>
        <v>5041.1586158999989</v>
      </c>
      <c r="R114" s="102">
        <f t="shared" si="36"/>
        <v>23340.983476091962</v>
      </c>
      <c r="S114" s="102">
        <f t="shared" si="54"/>
        <v>16266.5109868373</v>
      </c>
      <c r="T114" s="102">
        <f t="shared" si="38"/>
        <v>4481.0298807999998</v>
      </c>
      <c r="U114" s="102">
        <f t="shared" si="55"/>
        <v>20747.540867637301</v>
      </c>
      <c r="V114" s="102">
        <f t="shared" si="40"/>
        <v>14233.197113482636</v>
      </c>
      <c r="W114" s="102">
        <f t="shared" si="41"/>
        <v>3920.9011456999992</v>
      </c>
      <c r="X114" s="102">
        <f t="shared" si="42"/>
        <v>18154.098259182636</v>
      </c>
      <c r="Y114" s="102">
        <f t="shared" si="43"/>
        <v>12199.883240127974</v>
      </c>
      <c r="Z114" s="102">
        <f t="shared" si="44"/>
        <v>3360.7724105999991</v>
      </c>
      <c r="AA114" s="66">
        <f t="shared" si="45"/>
        <v>15560.655650727973</v>
      </c>
    </row>
    <row r="115" spans="1:27" ht="13.5" customHeight="1">
      <c r="A115" s="285">
        <v>16</v>
      </c>
      <c r="B115" s="46">
        <v>43709</v>
      </c>
      <c r="C115" s="57">
        <f>'BENEFÍCIOS-SEM JRS E SEM CORREÇ'!C115</f>
        <v>998</v>
      </c>
      <c r="D115" s="316">
        <f>'base(indices)'!G120</f>
        <v>1.0911547699999999</v>
      </c>
      <c r="E115" s="69">
        <f t="shared" si="31"/>
        <v>1088.9724604599999</v>
      </c>
      <c r="F115" s="325">
        <v>0</v>
      </c>
      <c r="G115" s="70">
        <f t="shared" si="32"/>
        <v>0</v>
      </c>
      <c r="H115" s="71">
        <f t="shared" si="33"/>
        <v>1088.9724604599999</v>
      </c>
      <c r="I115" s="300">
        <f t="shared" si="46"/>
        <v>19877.387155029955</v>
      </c>
      <c r="J115" s="122">
        <f>IF((I115-H$117+(H$117/12*4))+K115&gt;I149,I149-K115,(I115-H$117+(H$117/12*4)))</f>
        <v>19152.710519483291</v>
      </c>
      <c r="K115" s="122">
        <f t="shared" si="53"/>
        <v>5601.287350999999</v>
      </c>
      <c r="L115" s="122">
        <f t="shared" si="49"/>
        <v>24753.99787048329</v>
      </c>
      <c r="M115" s="122">
        <f t="shared" si="50"/>
        <v>18195.074993509126</v>
      </c>
      <c r="N115" s="122">
        <f t="shared" si="47"/>
        <v>5321.2229834499985</v>
      </c>
      <c r="O115" s="122">
        <f t="shared" si="48"/>
        <v>23516.297976959126</v>
      </c>
      <c r="P115" s="104">
        <f t="shared" si="30"/>
        <v>17237.439467534961</v>
      </c>
      <c r="Q115" s="122">
        <f t="shared" si="35"/>
        <v>5041.1586158999989</v>
      </c>
      <c r="R115" s="122">
        <f t="shared" si="36"/>
        <v>22278.598083434961</v>
      </c>
      <c r="S115" s="122">
        <f t="shared" si="54"/>
        <v>15322.168415586633</v>
      </c>
      <c r="T115" s="122">
        <f t="shared" si="38"/>
        <v>4481.0298807999998</v>
      </c>
      <c r="U115" s="122">
        <f t="shared" si="55"/>
        <v>19803.198296386632</v>
      </c>
      <c r="V115" s="122">
        <f t="shared" si="40"/>
        <v>13406.897363638303</v>
      </c>
      <c r="W115" s="122">
        <f t="shared" si="41"/>
        <v>3920.9011456999992</v>
      </c>
      <c r="X115" s="122">
        <f t="shared" si="42"/>
        <v>17327.798509338303</v>
      </c>
      <c r="Y115" s="122">
        <f t="shared" si="43"/>
        <v>11491.626311689974</v>
      </c>
      <c r="Z115" s="122">
        <f t="shared" si="44"/>
        <v>3360.7724105999991</v>
      </c>
      <c r="AA115" s="52">
        <f t="shared" si="45"/>
        <v>14852.398722289972</v>
      </c>
    </row>
    <row r="116" spans="1:27" ht="13.5" customHeight="1">
      <c r="A116" s="285">
        <v>15</v>
      </c>
      <c r="B116" s="56">
        <v>43739</v>
      </c>
      <c r="C116" s="57">
        <f>'BENEFÍCIOS-SEM JRS E SEM CORREÇ'!C116</f>
        <v>998</v>
      </c>
      <c r="D116" s="316">
        <f>'base(indices)'!G121</f>
        <v>1.0901736099999999</v>
      </c>
      <c r="E116" s="58">
        <f t="shared" si="31"/>
        <v>1087.9932627799999</v>
      </c>
      <c r="F116" s="325">
        <v>0</v>
      </c>
      <c r="G116" s="60">
        <f t="shared" si="32"/>
        <v>0</v>
      </c>
      <c r="H116" s="61">
        <f t="shared" si="33"/>
        <v>1087.9932627799999</v>
      </c>
      <c r="I116" s="299">
        <f t="shared" si="46"/>
        <v>18788.414694569954</v>
      </c>
      <c r="J116" s="102">
        <f>IF((I116-H$117+(H$117/12*3))+K116&gt;I149,I149-K116,(I116-H$117+(H$117/12*3)))</f>
        <v>17973.153479579956</v>
      </c>
      <c r="K116" s="102">
        <f t="shared" si="53"/>
        <v>5601.287350999999</v>
      </c>
      <c r="L116" s="103">
        <f t="shared" si="49"/>
        <v>23574.440830579955</v>
      </c>
      <c r="M116" s="102">
        <f t="shared" si="50"/>
        <v>17074.495805600956</v>
      </c>
      <c r="N116" s="102">
        <f t="shared" si="47"/>
        <v>5321.2229834499985</v>
      </c>
      <c r="O116" s="102">
        <f t="shared" si="48"/>
        <v>22395.718789050956</v>
      </c>
      <c r="P116" s="102">
        <f t="shared" si="30"/>
        <v>16175.83813162196</v>
      </c>
      <c r="Q116" s="102">
        <f t="shared" si="35"/>
        <v>5041.1586158999989</v>
      </c>
      <c r="R116" s="102">
        <f t="shared" si="36"/>
        <v>21216.99674752196</v>
      </c>
      <c r="S116" s="102">
        <f t="shared" si="54"/>
        <v>14378.522783663966</v>
      </c>
      <c r="T116" s="102">
        <f t="shared" si="38"/>
        <v>4481.0298807999998</v>
      </c>
      <c r="U116" s="102">
        <f t="shared" si="55"/>
        <v>18859.552664463965</v>
      </c>
      <c r="V116" s="102">
        <f t="shared" si="40"/>
        <v>12581.207435705968</v>
      </c>
      <c r="W116" s="102">
        <f t="shared" si="41"/>
        <v>3920.9011456999992</v>
      </c>
      <c r="X116" s="102">
        <f t="shared" si="42"/>
        <v>16502.108581405966</v>
      </c>
      <c r="Y116" s="102">
        <f t="shared" si="43"/>
        <v>10783.892087747974</v>
      </c>
      <c r="Z116" s="102">
        <f t="shared" si="44"/>
        <v>3360.7724105999991</v>
      </c>
      <c r="AA116" s="66">
        <f t="shared" si="45"/>
        <v>14144.664498347973</v>
      </c>
    </row>
    <row r="117" spans="1:27" ht="13.5" customHeight="1">
      <c r="A117" s="285">
        <v>14</v>
      </c>
      <c r="B117" s="46">
        <v>43770</v>
      </c>
      <c r="C117" s="57">
        <f>'BENEFÍCIOS-SEM JRS E SEM CORREÇ'!C117</f>
        <v>998</v>
      </c>
      <c r="D117" s="316">
        <f>'base(indices)'!G122</f>
        <v>1.08919334</v>
      </c>
      <c r="E117" s="69">
        <f t="shared" si="31"/>
        <v>1087.0149533199999</v>
      </c>
      <c r="F117" s="325">
        <v>0</v>
      </c>
      <c r="G117" s="70">
        <f t="shared" si="32"/>
        <v>0</v>
      </c>
      <c r="H117" s="71">
        <f t="shared" si="33"/>
        <v>1087.0149533199999</v>
      </c>
      <c r="I117" s="300">
        <f t="shared" si="46"/>
        <v>17700.421431789953</v>
      </c>
      <c r="J117" s="122">
        <f>IF((I117-H$117+(H$117/12*2))+K117&gt;I149,I149-K117,(I117-H$117+(H$117/12*2)))</f>
        <v>16794.575637356622</v>
      </c>
      <c r="K117" s="122">
        <f t="shared" si="53"/>
        <v>5601.287350999999</v>
      </c>
      <c r="L117" s="122">
        <f t="shared" si="49"/>
        <v>22395.862988356621</v>
      </c>
      <c r="M117" s="122">
        <f t="shared" si="50"/>
        <v>15954.84685548879</v>
      </c>
      <c r="N117" s="122">
        <f t="shared" si="47"/>
        <v>5321.2229834499985</v>
      </c>
      <c r="O117" s="122">
        <f t="shared" si="48"/>
        <v>21276.069838938787</v>
      </c>
      <c r="P117" s="104">
        <f t="shared" si="30"/>
        <v>15115.118073620961</v>
      </c>
      <c r="Q117" s="122">
        <f t="shared" si="35"/>
        <v>5041.1586158999989</v>
      </c>
      <c r="R117" s="122">
        <f t="shared" si="36"/>
        <v>20156.276689520961</v>
      </c>
      <c r="S117" s="122">
        <f t="shared" si="54"/>
        <v>13435.660509885298</v>
      </c>
      <c r="T117" s="122">
        <f t="shared" si="38"/>
        <v>4481.0298807999998</v>
      </c>
      <c r="U117" s="122">
        <f t="shared" si="55"/>
        <v>17916.690390685297</v>
      </c>
      <c r="V117" s="122">
        <f t="shared" si="40"/>
        <v>11756.202946149635</v>
      </c>
      <c r="W117" s="122">
        <f t="shared" si="41"/>
        <v>3920.9011456999992</v>
      </c>
      <c r="X117" s="122">
        <f t="shared" si="42"/>
        <v>15677.104091849635</v>
      </c>
      <c r="Y117" s="122">
        <f t="shared" si="43"/>
        <v>10076.745382413972</v>
      </c>
      <c r="Z117" s="122">
        <f t="shared" si="44"/>
        <v>3360.7724105999991</v>
      </c>
      <c r="AA117" s="52">
        <f t="shared" si="45"/>
        <v>13437.517793013971</v>
      </c>
    </row>
    <row r="118" spans="1:27" ht="13.5" customHeight="1" thickBot="1">
      <c r="A118" s="286">
        <v>13</v>
      </c>
      <c r="B118" s="284">
        <v>43800</v>
      </c>
      <c r="C118" s="231">
        <f>'BENEFÍCIOS-SEM JRS E SEM CORREÇ'!C118</f>
        <v>1996</v>
      </c>
      <c r="D118" s="317">
        <f>'base(indices)'!G123</f>
        <v>1.0876706</v>
      </c>
      <c r="E118" s="233">
        <f t="shared" si="31"/>
        <v>2170.9905176000002</v>
      </c>
      <c r="F118" s="326">
        <v>0</v>
      </c>
      <c r="G118" s="233">
        <f t="shared" si="32"/>
        <v>0</v>
      </c>
      <c r="H118" s="231">
        <f t="shared" si="33"/>
        <v>2170.9905176000002</v>
      </c>
      <c r="I118" s="301">
        <f t="shared" si="46"/>
        <v>16613.406478469955</v>
      </c>
      <c r="J118" s="95">
        <f>IF((I118-H$117+(H$117/12*1))+K118&gt;I149,I149-K118,(I118-H$117+(H$117/12*1)))</f>
        <v>15616.976104593288</v>
      </c>
      <c r="K118" s="95">
        <f t="shared" si="53"/>
        <v>5601.287350999999</v>
      </c>
      <c r="L118" s="236">
        <f t="shared" si="49"/>
        <v>21218.263455593289</v>
      </c>
      <c r="M118" s="95">
        <f t="shared" si="50"/>
        <v>14836.127299363623</v>
      </c>
      <c r="N118" s="95">
        <f t="shared" si="47"/>
        <v>5321.2229834499985</v>
      </c>
      <c r="O118" s="95">
        <f t="shared" si="48"/>
        <v>20157.350282813622</v>
      </c>
      <c r="P118" s="95">
        <f t="shared" si="30"/>
        <v>14055.27849413396</v>
      </c>
      <c r="Q118" s="95">
        <f t="shared" si="35"/>
        <v>5041.1586158999989</v>
      </c>
      <c r="R118" s="95">
        <f t="shared" si="36"/>
        <v>19096.437110033959</v>
      </c>
      <c r="S118" s="95">
        <f t="shared" si="54"/>
        <v>12493.580883674631</v>
      </c>
      <c r="T118" s="95">
        <f t="shared" si="38"/>
        <v>4481.0298807999998</v>
      </c>
      <c r="U118" s="95">
        <f t="shared" si="55"/>
        <v>16974.61076447463</v>
      </c>
      <c r="V118" s="95">
        <f t="shared" si="40"/>
        <v>10931.883273215301</v>
      </c>
      <c r="W118" s="95">
        <f t="shared" si="41"/>
        <v>3920.9011456999992</v>
      </c>
      <c r="X118" s="95">
        <f t="shared" si="42"/>
        <v>14852.7844189153</v>
      </c>
      <c r="Y118" s="95">
        <f t="shared" si="43"/>
        <v>9370.1856627559719</v>
      </c>
      <c r="Z118" s="95">
        <f t="shared" si="44"/>
        <v>3360.7724105999991</v>
      </c>
      <c r="AA118" s="237">
        <f t="shared" si="45"/>
        <v>12730.958073355971</v>
      </c>
    </row>
    <row r="119" spans="1:27" ht="13.5" customHeight="1">
      <c r="A119" s="210">
        <v>12</v>
      </c>
      <c r="B119" s="211">
        <v>43831</v>
      </c>
      <c r="C119" s="202">
        <f>'BENEFÍCIOS-SEM JRS E SEM CORREÇ'!C119</f>
        <v>1039</v>
      </c>
      <c r="D119" s="316">
        <f>'base(indices)'!G124</f>
        <v>1.07636873</v>
      </c>
      <c r="E119" s="203">
        <f t="shared" si="31"/>
        <v>1118.34711047</v>
      </c>
      <c r="F119" s="327">
        <v>0</v>
      </c>
      <c r="G119" s="203">
        <f t="shared" si="32"/>
        <v>0</v>
      </c>
      <c r="H119" s="204">
        <f t="shared" si="33"/>
        <v>1118.34711047</v>
      </c>
      <c r="I119" s="302">
        <f t="shared" si="46"/>
        <v>14442.415960869956</v>
      </c>
      <c r="J119" s="205">
        <f>IF((I119-H$129+(H$129/12*12))+K119&gt;I$149,I$149-K119,(I119-H$129+(H$129/12*12)))</f>
        <v>14442.415960869956</v>
      </c>
      <c r="K119" s="205">
        <f t="shared" si="53"/>
        <v>5601.287350999999</v>
      </c>
      <c r="L119" s="205">
        <f t="shared" si="49"/>
        <v>20043.703311869955</v>
      </c>
      <c r="M119" s="205">
        <f t="shared" si="50"/>
        <v>13720.295162826456</v>
      </c>
      <c r="N119" s="205">
        <f t="shared" si="47"/>
        <v>5321.2229834499985</v>
      </c>
      <c r="O119" s="205">
        <f t="shared" si="48"/>
        <v>19041.518146276456</v>
      </c>
      <c r="P119" s="197">
        <f t="shared" si="30"/>
        <v>12998.174364782961</v>
      </c>
      <c r="Q119" s="205">
        <f t="shared" si="35"/>
        <v>5041.1586158999989</v>
      </c>
      <c r="R119" s="205">
        <f t="shared" si="36"/>
        <v>18039.332980682961</v>
      </c>
      <c r="S119" s="205">
        <f t="shared" si="54"/>
        <v>11553.932768695966</v>
      </c>
      <c r="T119" s="205">
        <f t="shared" si="38"/>
        <v>4481.0298807999998</v>
      </c>
      <c r="U119" s="205">
        <f t="shared" si="55"/>
        <v>16034.962649495967</v>
      </c>
      <c r="V119" s="205">
        <f t="shared" si="40"/>
        <v>10109.691172608967</v>
      </c>
      <c r="W119" s="205">
        <f t="shared" si="41"/>
        <v>3920.9011456999992</v>
      </c>
      <c r="X119" s="205">
        <f t="shared" si="42"/>
        <v>14030.592318308967</v>
      </c>
      <c r="Y119" s="205">
        <f t="shared" si="43"/>
        <v>8665.4495765219726</v>
      </c>
      <c r="Z119" s="205">
        <f t="shared" si="44"/>
        <v>3360.7724105999991</v>
      </c>
      <c r="AA119" s="205">
        <f t="shared" si="45"/>
        <v>12026.221987121971</v>
      </c>
    </row>
    <row r="120" spans="1:27" ht="13.5" customHeight="1">
      <c r="A120" s="182">
        <v>11</v>
      </c>
      <c r="B120" s="119">
        <v>43862</v>
      </c>
      <c r="C120" s="57">
        <f>'BENEFÍCIOS-SEM JRS E SEM CORREÇ'!C120</f>
        <v>1045</v>
      </c>
      <c r="D120" s="316">
        <f>'base(indices)'!G125</f>
        <v>1.0687803899999999</v>
      </c>
      <c r="E120" s="60">
        <f t="shared" si="31"/>
        <v>1116.8755075499998</v>
      </c>
      <c r="F120" s="325">
        <v>0</v>
      </c>
      <c r="G120" s="60">
        <f t="shared" si="32"/>
        <v>0</v>
      </c>
      <c r="H120" s="57">
        <f t="shared" si="33"/>
        <v>1116.8755075499998</v>
      </c>
      <c r="I120" s="299">
        <f t="shared" si="46"/>
        <v>13324.068850399955</v>
      </c>
      <c r="J120" s="102">
        <f>IF((I120-H$129+(H$129/12*11))+K120&gt;I$149,I$149-K120,(I120-H$129+(H$129/12*11)))</f>
        <v>13232.447460879122</v>
      </c>
      <c r="K120" s="102">
        <f t="shared" si="53"/>
        <v>5601.287350999999</v>
      </c>
      <c r="L120" s="103">
        <f t="shared" si="49"/>
        <v>18833.73481187912</v>
      </c>
      <c r="M120" s="102">
        <f t="shared" si="50"/>
        <v>12570.825087835166</v>
      </c>
      <c r="N120" s="102">
        <f t="shared" si="47"/>
        <v>5321.2229834499985</v>
      </c>
      <c r="O120" s="102">
        <f t="shared" si="48"/>
        <v>17892.048071285164</v>
      </c>
      <c r="P120" s="102">
        <f t="shared" si="30"/>
        <v>11909.20271479121</v>
      </c>
      <c r="Q120" s="102">
        <f t="shared" si="35"/>
        <v>5041.1586158999989</v>
      </c>
      <c r="R120" s="102">
        <f t="shared" si="36"/>
        <v>16950.361330691208</v>
      </c>
      <c r="S120" s="102">
        <f t="shared" si="54"/>
        <v>10585.957968703298</v>
      </c>
      <c r="T120" s="102">
        <f t="shared" si="38"/>
        <v>4481.0298807999998</v>
      </c>
      <c r="U120" s="102">
        <f t="shared" si="55"/>
        <v>15066.987849503297</v>
      </c>
      <c r="V120" s="102">
        <f t="shared" si="40"/>
        <v>9262.7132226153844</v>
      </c>
      <c r="W120" s="102">
        <f t="shared" si="41"/>
        <v>3920.9011456999992</v>
      </c>
      <c r="X120" s="102">
        <f t="shared" si="42"/>
        <v>13183.614368315384</v>
      </c>
      <c r="Y120" s="102">
        <f t="shared" si="43"/>
        <v>7939.4684765274733</v>
      </c>
      <c r="Z120" s="102">
        <f t="shared" si="44"/>
        <v>3360.7724105999991</v>
      </c>
      <c r="AA120" s="102">
        <f t="shared" si="45"/>
        <v>11300.240887127473</v>
      </c>
    </row>
    <row r="121" spans="1:27" ht="13.5" customHeight="1">
      <c r="A121" s="182">
        <v>10</v>
      </c>
      <c r="B121" s="120">
        <v>43891</v>
      </c>
      <c r="C121" s="57">
        <f>'BENEFÍCIOS-SEM JRS E SEM CORREÇ'!C121</f>
        <v>1045</v>
      </c>
      <c r="D121" s="316">
        <f>'base(indices)'!G126</f>
        <v>1.06643423</v>
      </c>
      <c r="E121" s="70">
        <f t="shared" si="31"/>
        <v>1114.42377035</v>
      </c>
      <c r="F121" s="325">
        <v>0</v>
      </c>
      <c r="G121" s="70">
        <f t="shared" si="32"/>
        <v>0</v>
      </c>
      <c r="H121" s="68">
        <f t="shared" si="33"/>
        <v>1114.42377035</v>
      </c>
      <c r="I121" s="300">
        <f t="shared" si="46"/>
        <v>12207.193342849956</v>
      </c>
      <c r="J121" s="122">
        <f>IF((I121-H$129+(H$129/12*10))+K121&gt;I$149,I$149-K121,(I121-H$129+(H$129/12*10)))</f>
        <v>12023.950563808288</v>
      </c>
      <c r="K121" s="122">
        <f t="shared" si="53"/>
        <v>5601.287350999999</v>
      </c>
      <c r="L121" s="122">
        <f t="shared" si="49"/>
        <v>17625.237914808287</v>
      </c>
      <c r="M121" s="122">
        <f t="shared" si="50"/>
        <v>11422.753035617874</v>
      </c>
      <c r="N121" s="122">
        <f t="shared" si="47"/>
        <v>5321.2229834499985</v>
      </c>
      <c r="O121" s="122">
        <f t="shared" si="48"/>
        <v>16743.976019067872</v>
      </c>
      <c r="P121" s="104">
        <f t="shared" si="30"/>
        <v>10821.55550742746</v>
      </c>
      <c r="Q121" s="122">
        <f t="shared" si="35"/>
        <v>5041.1586158999989</v>
      </c>
      <c r="R121" s="122">
        <f t="shared" si="36"/>
        <v>15862.71412332746</v>
      </c>
      <c r="S121" s="122">
        <f t="shared" si="54"/>
        <v>9619.1604510466314</v>
      </c>
      <c r="T121" s="122">
        <f t="shared" si="38"/>
        <v>4481.0298807999998</v>
      </c>
      <c r="U121" s="122">
        <f t="shared" si="55"/>
        <v>14100.190331846632</v>
      </c>
      <c r="V121" s="122">
        <f t="shared" si="40"/>
        <v>8416.7653946658011</v>
      </c>
      <c r="W121" s="122">
        <f t="shared" si="41"/>
        <v>3920.9011456999992</v>
      </c>
      <c r="X121" s="122">
        <f t="shared" si="42"/>
        <v>12337.666540365801</v>
      </c>
      <c r="Y121" s="122">
        <f t="shared" si="43"/>
        <v>7214.3703382849726</v>
      </c>
      <c r="Z121" s="122">
        <f t="shared" si="44"/>
        <v>3360.7724105999991</v>
      </c>
      <c r="AA121" s="122">
        <f t="shared" si="45"/>
        <v>10575.142748884971</v>
      </c>
    </row>
    <row r="122" spans="1:27" ht="13.5" customHeight="1">
      <c r="A122" s="182">
        <v>9</v>
      </c>
      <c r="B122" s="119">
        <v>43922</v>
      </c>
      <c r="C122" s="57">
        <f>'BENEFÍCIOS-SEM JRS E SEM CORREÇ'!C122</f>
        <v>1045</v>
      </c>
      <c r="D122" s="316">
        <f>'base(indices)'!G127</f>
        <v>1.0662209899999999</v>
      </c>
      <c r="E122" s="60">
        <f t="shared" si="31"/>
        <v>1114.2009345499998</v>
      </c>
      <c r="F122" s="325">
        <v>0</v>
      </c>
      <c r="G122" s="60">
        <f t="shared" si="32"/>
        <v>0</v>
      </c>
      <c r="H122" s="57">
        <f t="shared" si="33"/>
        <v>1114.2009345499998</v>
      </c>
      <c r="I122" s="299">
        <f t="shared" si="46"/>
        <v>11092.769572499956</v>
      </c>
      <c r="J122" s="102">
        <f>IF((I122-H$129+(H$129/12*9))+K122&gt;I$149,I$149-K122,(I122-H$129+(H$129/12*9)))</f>
        <v>10817.905403937455</v>
      </c>
      <c r="K122" s="102">
        <f t="shared" si="53"/>
        <v>5601.287350999999</v>
      </c>
      <c r="L122" s="103">
        <f t="shared" si="49"/>
        <v>16419.192754937452</v>
      </c>
      <c r="M122" s="102">
        <f t="shared" si="50"/>
        <v>10277.010133740581</v>
      </c>
      <c r="N122" s="102">
        <f t="shared" si="47"/>
        <v>5321.2229834499985</v>
      </c>
      <c r="O122" s="102">
        <f t="shared" si="48"/>
        <v>15598.233117190579</v>
      </c>
      <c r="P122" s="102">
        <f t="shared" si="30"/>
        <v>9736.1148635437094</v>
      </c>
      <c r="Q122" s="102">
        <f t="shared" si="35"/>
        <v>5041.1586158999989</v>
      </c>
      <c r="R122" s="102">
        <f t="shared" si="36"/>
        <v>14777.273479443709</v>
      </c>
      <c r="S122" s="102">
        <f t="shared" si="54"/>
        <v>8654.3243231499637</v>
      </c>
      <c r="T122" s="102">
        <f t="shared" si="38"/>
        <v>4481.0298807999998</v>
      </c>
      <c r="U122" s="102">
        <f t="shared" si="55"/>
        <v>13135.354203949963</v>
      </c>
      <c r="V122" s="102">
        <f t="shared" si="40"/>
        <v>7572.533782756218</v>
      </c>
      <c r="W122" s="102">
        <f t="shared" si="41"/>
        <v>3920.9011456999992</v>
      </c>
      <c r="X122" s="102">
        <f t="shared" si="42"/>
        <v>11493.434928456218</v>
      </c>
      <c r="Y122" s="102">
        <f t="shared" si="43"/>
        <v>6490.7432423624732</v>
      </c>
      <c r="Z122" s="102">
        <f t="shared" si="44"/>
        <v>3360.7724105999991</v>
      </c>
      <c r="AA122" s="102">
        <f t="shared" si="45"/>
        <v>9851.5156529624728</v>
      </c>
    </row>
    <row r="123" spans="1:27" ht="13.5" customHeight="1">
      <c r="A123" s="182">
        <v>8</v>
      </c>
      <c r="B123" s="120">
        <v>43952</v>
      </c>
      <c r="C123" s="57">
        <f>'BENEFÍCIOS-SEM JRS E SEM CORREÇ'!C123</f>
        <v>1045</v>
      </c>
      <c r="D123" s="316">
        <f>'base(indices)'!G128</f>
        <v>1.06632762</v>
      </c>
      <c r="E123" s="70">
        <f t="shared" si="31"/>
        <v>1114.3123628999999</v>
      </c>
      <c r="F123" s="325">
        <v>0</v>
      </c>
      <c r="G123" s="70">
        <f t="shared" si="32"/>
        <v>0</v>
      </c>
      <c r="H123" s="68">
        <f t="shared" si="33"/>
        <v>1114.3123628999999</v>
      </c>
      <c r="I123" s="300">
        <f t="shared" si="46"/>
        <v>9978.5686379499566</v>
      </c>
      <c r="J123" s="122">
        <f>IF((I123-H$129+(H$129/12*8))+K123&gt;I$149,I$149-K123,(I123-H$129+(H$129/12*8)))</f>
        <v>9612.0830798666248</v>
      </c>
      <c r="K123" s="122">
        <f t="shared" si="53"/>
        <v>5601.287350999999</v>
      </c>
      <c r="L123" s="122">
        <f t="shared" si="49"/>
        <v>15213.370430866624</v>
      </c>
      <c r="M123" s="122">
        <f t="shared" si="50"/>
        <v>9131.4789258732926</v>
      </c>
      <c r="N123" s="122">
        <f t="shared" si="47"/>
        <v>5321.2229834499985</v>
      </c>
      <c r="O123" s="122">
        <f t="shared" si="48"/>
        <v>14452.701909323292</v>
      </c>
      <c r="P123" s="104">
        <f t="shared" si="30"/>
        <v>8650.8747718799623</v>
      </c>
      <c r="Q123" s="122">
        <f t="shared" si="35"/>
        <v>5041.1586158999989</v>
      </c>
      <c r="R123" s="122">
        <f t="shared" si="36"/>
        <v>13692.03338777996</v>
      </c>
      <c r="S123" s="122">
        <f t="shared" si="54"/>
        <v>7689.6664638932998</v>
      </c>
      <c r="T123" s="122">
        <f t="shared" si="38"/>
        <v>4481.0298807999998</v>
      </c>
      <c r="U123" s="122">
        <f t="shared" si="55"/>
        <v>12170.6963446933</v>
      </c>
      <c r="V123" s="122">
        <f t="shared" si="40"/>
        <v>6728.4581559066373</v>
      </c>
      <c r="W123" s="122">
        <f t="shared" si="41"/>
        <v>3920.9011456999992</v>
      </c>
      <c r="X123" s="122">
        <f t="shared" si="42"/>
        <v>10649.359301606637</v>
      </c>
      <c r="Y123" s="122">
        <f t="shared" si="43"/>
        <v>5767.2498479199749</v>
      </c>
      <c r="Z123" s="122">
        <f t="shared" si="44"/>
        <v>3360.7724105999991</v>
      </c>
      <c r="AA123" s="122">
        <f t="shared" si="45"/>
        <v>9128.0222585199735</v>
      </c>
    </row>
    <row r="124" spans="1:27" ht="13.5" customHeight="1">
      <c r="A124" s="182">
        <v>7</v>
      </c>
      <c r="B124" s="119">
        <v>43983</v>
      </c>
      <c r="C124" s="57">
        <f>'BENEFÍCIOS-SEM JRS E SEM CORREÇ'!C124</f>
        <v>1045</v>
      </c>
      <c r="D124" s="316">
        <f>'base(indices)'!G129</f>
        <v>1.0726562900000001</v>
      </c>
      <c r="E124" s="60">
        <f t="shared" si="31"/>
        <v>1120.92582305</v>
      </c>
      <c r="F124" s="325">
        <v>0</v>
      </c>
      <c r="G124" s="60">
        <f t="shared" si="32"/>
        <v>0</v>
      </c>
      <c r="H124" s="57">
        <f t="shared" si="33"/>
        <v>1120.92582305</v>
      </c>
      <c r="I124" s="299">
        <f t="shared" si="46"/>
        <v>8864.2562750499565</v>
      </c>
      <c r="J124" s="102">
        <f>IF((I124-H$129+(H$129/12*7))+K124&gt;I$149,I$149-K124,(I124-H$129+(H$129/12*7)))</f>
        <v>8406.1493274457898</v>
      </c>
      <c r="K124" s="102">
        <f t="shared" si="53"/>
        <v>5601.287350999999</v>
      </c>
      <c r="L124" s="103">
        <f t="shared" si="49"/>
        <v>14007.436678445789</v>
      </c>
      <c r="M124" s="102">
        <f t="shared" si="50"/>
        <v>7985.8418610734998</v>
      </c>
      <c r="N124" s="102">
        <f t="shared" si="47"/>
        <v>5321.2229834499985</v>
      </c>
      <c r="O124" s="102">
        <f t="shared" si="48"/>
        <v>13307.064844523498</v>
      </c>
      <c r="P124" s="102">
        <f t="shared" si="30"/>
        <v>7565.5343947012107</v>
      </c>
      <c r="Q124" s="102">
        <f t="shared" si="35"/>
        <v>5041.1586158999989</v>
      </c>
      <c r="R124" s="102">
        <f t="shared" si="36"/>
        <v>12606.69301060121</v>
      </c>
      <c r="S124" s="102">
        <f t="shared" si="54"/>
        <v>6724.9194619566324</v>
      </c>
      <c r="T124" s="102">
        <f t="shared" si="38"/>
        <v>4481.0298807999998</v>
      </c>
      <c r="U124" s="102">
        <f t="shared" si="55"/>
        <v>11205.949342756632</v>
      </c>
      <c r="V124" s="102">
        <f t="shared" si="40"/>
        <v>5884.3045292120523</v>
      </c>
      <c r="W124" s="102">
        <f t="shared" si="41"/>
        <v>3920.9011456999992</v>
      </c>
      <c r="X124" s="102">
        <f t="shared" si="42"/>
        <v>9805.2056749120511</v>
      </c>
      <c r="Y124" s="102">
        <f t="shared" si="43"/>
        <v>5043.6895964674741</v>
      </c>
      <c r="Z124" s="102">
        <f t="shared" si="44"/>
        <v>3360.7724105999991</v>
      </c>
      <c r="AA124" s="102">
        <f t="shared" si="45"/>
        <v>8404.4620070674737</v>
      </c>
    </row>
    <row r="125" spans="1:27" ht="13.5" customHeight="1">
      <c r="A125" s="182">
        <v>6</v>
      </c>
      <c r="B125" s="120">
        <v>44013</v>
      </c>
      <c r="C125" s="57">
        <f>'BENEFÍCIOS-SEM JRS E SEM CORREÇ'!C125</f>
        <v>1045</v>
      </c>
      <c r="D125" s="316">
        <f>'base(indices)'!G130</f>
        <v>1.0724418</v>
      </c>
      <c r="E125" s="70">
        <f t="shared" si="31"/>
        <v>1120.701681</v>
      </c>
      <c r="F125" s="325">
        <v>0</v>
      </c>
      <c r="G125" s="70">
        <f t="shared" si="32"/>
        <v>0</v>
      </c>
      <c r="H125" s="68">
        <f t="shared" si="33"/>
        <v>1120.701681</v>
      </c>
      <c r="I125" s="300">
        <f t="shared" si="46"/>
        <v>7743.3304519999565</v>
      </c>
      <c r="J125" s="122">
        <f>IF((I125-H$129+(H$129/12*6))+K125&gt;I$149,I$149-K125,(I125-H$129+(H$129/12*6)))</f>
        <v>7193.6021148749569</v>
      </c>
      <c r="K125" s="122">
        <f t="shared" si="53"/>
        <v>5601.287350999999</v>
      </c>
      <c r="L125" s="122">
        <f t="shared" si="49"/>
        <v>12794.889465874956</v>
      </c>
      <c r="M125" s="122">
        <f t="shared" si="50"/>
        <v>6833.9220091312091</v>
      </c>
      <c r="N125" s="122">
        <f t="shared" si="47"/>
        <v>5321.2229834499985</v>
      </c>
      <c r="O125" s="122">
        <f t="shared" si="48"/>
        <v>12155.144992581208</v>
      </c>
      <c r="P125" s="104">
        <f t="shared" si="30"/>
        <v>6474.2419033874612</v>
      </c>
      <c r="Q125" s="122">
        <f t="shared" si="35"/>
        <v>5041.1586158999989</v>
      </c>
      <c r="R125" s="122">
        <f t="shared" si="36"/>
        <v>11515.400519287461</v>
      </c>
      <c r="S125" s="122">
        <f t="shared" si="54"/>
        <v>5754.8816918999655</v>
      </c>
      <c r="T125" s="122">
        <f t="shared" si="38"/>
        <v>4481.0298807999998</v>
      </c>
      <c r="U125" s="122">
        <f t="shared" si="55"/>
        <v>10235.911572699966</v>
      </c>
      <c r="V125" s="122">
        <f t="shared" si="40"/>
        <v>5035.5214804124698</v>
      </c>
      <c r="W125" s="122">
        <f t="shared" si="41"/>
        <v>3920.9011456999992</v>
      </c>
      <c r="X125" s="122">
        <f t="shared" si="42"/>
        <v>8956.4226261124695</v>
      </c>
      <c r="Y125" s="122">
        <f t="shared" si="43"/>
        <v>4316.1612689249741</v>
      </c>
      <c r="Z125" s="122">
        <f t="shared" si="44"/>
        <v>3360.7724105999991</v>
      </c>
      <c r="AA125" s="122">
        <f t="shared" si="45"/>
        <v>7676.9336795249728</v>
      </c>
    </row>
    <row r="126" spans="1:27" ht="13.5" customHeight="1">
      <c r="A126" s="182">
        <v>5</v>
      </c>
      <c r="B126" s="119">
        <v>44044</v>
      </c>
      <c r="C126" s="57">
        <f>'BENEFÍCIOS-SEM JRS E SEM CORREÇ'!C126</f>
        <v>1045</v>
      </c>
      <c r="D126" s="316">
        <f>'base(indices)'!G131</f>
        <v>1.0692341000000001</v>
      </c>
      <c r="E126" s="60">
        <f t="shared" si="31"/>
        <v>1117.3496345000001</v>
      </c>
      <c r="F126" s="325">
        <v>0</v>
      </c>
      <c r="G126" s="60">
        <f t="shared" si="32"/>
        <v>0</v>
      </c>
      <c r="H126" s="57">
        <f t="shared" si="33"/>
        <v>1117.3496345000001</v>
      </c>
      <c r="I126" s="299">
        <f t="shared" si="46"/>
        <v>6622.628770999956</v>
      </c>
      <c r="J126" s="102">
        <f>IF((I126-H$129+(H$129/12*5))+K126&gt;I$149,I$149-K126,(I126-H$129+(H$129/12*5)))</f>
        <v>5981.2790443541226</v>
      </c>
      <c r="K126" s="102">
        <f t="shared" si="53"/>
        <v>5601.287350999999</v>
      </c>
      <c r="L126" s="103">
        <f t="shared" si="49"/>
        <v>11582.566395354123</v>
      </c>
      <c r="M126" s="102">
        <f t="shared" si="50"/>
        <v>5682.2150921364164</v>
      </c>
      <c r="N126" s="102">
        <f t="shared" si="47"/>
        <v>5321.2229834499985</v>
      </c>
      <c r="O126" s="102">
        <f t="shared" si="48"/>
        <v>11003.438075586415</v>
      </c>
      <c r="P126" s="102">
        <f t="shared" si="30"/>
        <v>5383.1511399187102</v>
      </c>
      <c r="Q126" s="102">
        <f t="shared" si="35"/>
        <v>5041.1586158999989</v>
      </c>
      <c r="R126" s="102">
        <f t="shared" si="36"/>
        <v>10424.309755818709</v>
      </c>
      <c r="S126" s="102">
        <f t="shared" si="54"/>
        <v>4785.0232354832979</v>
      </c>
      <c r="T126" s="102">
        <f t="shared" si="38"/>
        <v>4481.0298807999998</v>
      </c>
      <c r="U126" s="102">
        <f t="shared" si="55"/>
        <v>9266.0531162832976</v>
      </c>
      <c r="V126" s="102">
        <f t="shared" si="40"/>
        <v>4186.8953310478855</v>
      </c>
      <c r="W126" s="102">
        <f t="shared" si="41"/>
        <v>3920.9011456999992</v>
      </c>
      <c r="X126" s="102">
        <f t="shared" si="42"/>
        <v>8107.7964767478843</v>
      </c>
      <c r="Y126" s="102">
        <f t="shared" si="43"/>
        <v>3588.7674266124736</v>
      </c>
      <c r="Z126" s="102">
        <f t="shared" si="44"/>
        <v>3360.7724105999991</v>
      </c>
      <c r="AA126" s="102">
        <f t="shared" si="45"/>
        <v>6949.5398372124728</v>
      </c>
    </row>
    <row r="127" spans="1:27" ht="13.5" customHeight="1">
      <c r="A127" s="182">
        <v>4</v>
      </c>
      <c r="B127" s="120">
        <v>44075</v>
      </c>
      <c r="C127" s="57">
        <f>'BENEFÍCIOS-SEM JRS E SEM CORREÇ'!C127</f>
        <v>1045</v>
      </c>
      <c r="D127" s="316">
        <f>'base(indices)'!G132</f>
        <v>1.0667805100000001</v>
      </c>
      <c r="E127" s="70">
        <f t="shared" si="31"/>
        <v>1114.78563295</v>
      </c>
      <c r="F127" s="325">
        <v>0</v>
      </c>
      <c r="G127" s="70">
        <f t="shared" si="32"/>
        <v>0</v>
      </c>
      <c r="H127" s="68">
        <f t="shared" si="33"/>
        <v>1114.78563295</v>
      </c>
      <c r="I127" s="300">
        <f t="shared" si="46"/>
        <v>5505.2791364999557</v>
      </c>
      <c r="J127" s="122">
        <f>IF((I127-H$129+(H$129/12*4))+K127&gt;I$149,I$149-K127,(I127-H$129+(H$129/12*4)))</f>
        <v>4772.3080203332893</v>
      </c>
      <c r="K127" s="122">
        <f t="shared" si="53"/>
        <v>5601.287350999999</v>
      </c>
      <c r="L127" s="122">
        <f t="shared" si="49"/>
        <v>10373.595371333289</v>
      </c>
      <c r="M127" s="122">
        <f t="shared" si="50"/>
        <v>4533.6926193166246</v>
      </c>
      <c r="N127" s="122">
        <f t="shared" si="47"/>
        <v>5321.2229834499985</v>
      </c>
      <c r="O127" s="122">
        <f t="shared" si="48"/>
        <v>9854.9156027666231</v>
      </c>
      <c r="P127" s="104">
        <f t="shared" si="30"/>
        <v>4295.0772182999608</v>
      </c>
      <c r="Q127" s="122">
        <f t="shared" si="35"/>
        <v>5041.1586158999989</v>
      </c>
      <c r="R127" s="122">
        <f t="shared" si="36"/>
        <v>9336.2358341999607</v>
      </c>
      <c r="S127" s="122">
        <f t="shared" si="54"/>
        <v>3817.8464162666314</v>
      </c>
      <c r="T127" s="122">
        <f t="shared" si="38"/>
        <v>4481.0298807999998</v>
      </c>
      <c r="U127" s="122">
        <f t="shared" si="55"/>
        <v>8298.8762970666321</v>
      </c>
      <c r="V127" s="122">
        <f t="shared" si="40"/>
        <v>3340.6156142333025</v>
      </c>
      <c r="W127" s="122">
        <f t="shared" si="41"/>
        <v>3920.9011456999992</v>
      </c>
      <c r="X127" s="122">
        <f t="shared" si="42"/>
        <v>7261.5167599333017</v>
      </c>
      <c r="Y127" s="122">
        <f t="shared" si="43"/>
        <v>2863.3848121999736</v>
      </c>
      <c r="Z127" s="122">
        <f t="shared" si="44"/>
        <v>3360.7724105999991</v>
      </c>
      <c r="AA127" s="122">
        <f t="shared" si="45"/>
        <v>6224.1572227999732</v>
      </c>
    </row>
    <row r="128" spans="1:27" ht="13.5" customHeight="1">
      <c r="A128" s="182">
        <v>3</v>
      </c>
      <c r="B128" s="119">
        <v>44105</v>
      </c>
      <c r="C128" s="57">
        <f>'BENEFÍCIOS-SEM JRS E SEM CORREÇ'!C128</f>
        <v>1045</v>
      </c>
      <c r="D128" s="316">
        <f>'base(indices)'!G133</f>
        <v>1.0620015</v>
      </c>
      <c r="E128" s="60">
        <f t="shared" si="31"/>
        <v>1109.7915675000002</v>
      </c>
      <c r="F128" s="325">
        <v>0</v>
      </c>
      <c r="G128" s="60">
        <f t="shared" si="32"/>
        <v>0</v>
      </c>
      <c r="H128" s="57">
        <f t="shared" si="33"/>
        <v>1109.7915675000002</v>
      </c>
      <c r="I128" s="299">
        <f t="shared" si="46"/>
        <v>4390.4935035499557</v>
      </c>
      <c r="J128" s="102">
        <f>IF((I128-H$129+(H$129/12*3))+K128&gt;I$149,I$149-K128,(I128-H$129+(H$129/12*3)))</f>
        <v>3565.9009978624554</v>
      </c>
      <c r="K128" s="102">
        <f t="shared" si="53"/>
        <v>5601.287350999999</v>
      </c>
      <c r="L128" s="103">
        <f t="shared" si="49"/>
        <v>9167.1883488624553</v>
      </c>
      <c r="M128" s="102">
        <f t="shared" si="50"/>
        <v>3387.6059479693326</v>
      </c>
      <c r="N128" s="102">
        <f t="shared" si="47"/>
        <v>5321.2229834499985</v>
      </c>
      <c r="O128" s="102">
        <f t="shared" si="48"/>
        <v>8708.8289314193316</v>
      </c>
      <c r="P128" s="102">
        <f t="shared" si="30"/>
        <v>3209.3108980762099</v>
      </c>
      <c r="Q128" s="102">
        <f t="shared" si="35"/>
        <v>5041.1586158999989</v>
      </c>
      <c r="R128" s="102">
        <f t="shared" si="36"/>
        <v>8250.469513976208</v>
      </c>
      <c r="S128" s="102">
        <f t="shared" si="54"/>
        <v>2852.7207982899645</v>
      </c>
      <c r="T128" s="102">
        <f t="shared" si="38"/>
        <v>4481.0298807999998</v>
      </c>
      <c r="U128" s="102">
        <f t="shared" si="55"/>
        <v>7333.7506790899643</v>
      </c>
      <c r="V128" s="102">
        <f t="shared" si="40"/>
        <v>2496.1306985037186</v>
      </c>
      <c r="W128" s="102">
        <f t="shared" si="41"/>
        <v>3920.9011456999992</v>
      </c>
      <c r="X128" s="102">
        <f t="shared" si="42"/>
        <v>6417.0318442037178</v>
      </c>
      <c r="Y128" s="102">
        <f t="shared" si="43"/>
        <v>2139.5405987174731</v>
      </c>
      <c r="Z128" s="102">
        <f t="shared" si="44"/>
        <v>3360.7724105999991</v>
      </c>
      <c r="AA128" s="102">
        <f t="shared" si="45"/>
        <v>5500.3130093174723</v>
      </c>
    </row>
    <row r="129" spans="1:35" ht="13.5" customHeight="1">
      <c r="A129" s="182">
        <v>2</v>
      </c>
      <c r="B129" s="120">
        <v>44136</v>
      </c>
      <c r="C129" s="57">
        <f>'BENEFÍCIOS-SEM JRS E SEM CORREÇ'!C129</f>
        <v>1045</v>
      </c>
      <c r="D129" s="316">
        <f>'base(indices)'!G134</f>
        <v>1.0521116500000001</v>
      </c>
      <c r="E129" s="70">
        <f t="shared" si="31"/>
        <v>1099.4566742500001</v>
      </c>
      <c r="F129" s="325">
        <v>0</v>
      </c>
      <c r="G129" s="70">
        <f t="shared" si="32"/>
        <v>0</v>
      </c>
      <c r="H129" s="68">
        <f t="shared" si="33"/>
        <v>1099.4566742500001</v>
      </c>
      <c r="I129" s="300">
        <f t="shared" si="46"/>
        <v>3280.7019360499553</v>
      </c>
      <c r="J129" s="122">
        <f>IF((I129-H$129+(H$129/12*2))+K129&gt;I$149,I$149-K129,(I129-H$129+(H$129/12*2)))</f>
        <v>2364.488040841622</v>
      </c>
      <c r="K129" s="122">
        <f t="shared" si="53"/>
        <v>5601.287350999999</v>
      </c>
      <c r="L129" s="122">
        <f t="shared" si="49"/>
        <v>7965.7753918416211</v>
      </c>
      <c r="M129" s="122">
        <f t="shared" si="50"/>
        <v>2246.2636387995408</v>
      </c>
      <c r="N129" s="122">
        <f t="shared" si="47"/>
        <v>5321.2229834499985</v>
      </c>
      <c r="O129" s="122">
        <f t="shared" si="48"/>
        <v>7567.4866222495393</v>
      </c>
      <c r="P129" s="104">
        <f t="shared" si="30"/>
        <v>2128.03923675746</v>
      </c>
      <c r="Q129" s="122">
        <f t="shared" si="35"/>
        <v>5041.1586158999989</v>
      </c>
      <c r="R129" s="122">
        <f t="shared" si="36"/>
        <v>7169.1978526574585</v>
      </c>
      <c r="S129" s="122">
        <f t="shared" si="54"/>
        <v>1891.5904326732978</v>
      </c>
      <c r="T129" s="122">
        <f t="shared" si="38"/>
        <v>4481.0298807999998</v>
      </c>
      <c r="U129" s="122">
        <f t="shared" si="55"/>
        <v>6372.6203134732978</v>
      </c>
      <c r="V129" s="122">
        <f t="shared" si="40"/>
        <v>1655.1416285891353</v>
      </c>
      <c r="W129" s="122">
        <f t="shared" si="41"/>
        <v>3920.9011456999992</v>
      </c>
      <c r="X129" s="122">
        <f t="shared" si="42"/>
        <v>5576.0427742891343</v>
      </c>
      <c r="Y129" s="122">
        <f t="shared" si="43"/>
        <v>1418.6928245049733</v>
      </c>
      <c r="Z129" s="122">
        <f t="shared" si="44"/>
        <v>3360.7724105999991</v>
      </c>
      <c r="AA129" s="122">
        <f t="shared" si="45"/>
        <v>4779.4652351049726</v>
      </c>
    </row>
    <row r="130" spans="1:35" ht="13.5" customHeight="1" thickBot="1">
      <c r="A130" s="267">
        <v>1</v>
      </c>
      <c r="B130" s="268">
        <v>44166</v>
      </c>
      <c r="C130" s="174">
        <f>'BENEFÍCIOS-SEM JRS E SEM CORREÇ'!C130</f>
        <v>2090</v>
      </c>
      <c r="D130" s="318">
        <f>'base(indices)'!G135</f>
        <v>1.0436580200000001</v>
      </c>
      <c r="E130" s="247">
        <f t="shared" si="31"/>
        <v>2181.2452618000002</v>
      </c>
      <c r="F130" s="328">
        <v>0</v>
      </c>
      <c r="G130" s="247">
        <f t="shared" si="32"/>
        <v>0</v>
      </c>
      <c r="H130" s="174">
        <f t="shared" si="33"/>
        <v>2181.2452618000002</v>
      </c>
      <c r="I130" s="303">
        <f t="shared" si="46"/>
        <v>2181.2452617999552</v>
      </c>
      <c r="J130" s="102">
        <f>IF((I130-H$129+(H$129/12*1))+K130&gt;I$149,I$149-K130,(I130-H$129+(H$129/12*1)))</f>
        <v>1173.4099770707885</v>
      </c>
      <c r="K130" s="102">
        <f t="shared" si="53"/>
        <v>5601.287350999999</v>
      </c>
      <c r="L130" s="103">
        <f t="shared" si="49"/>
        <v>6774.697328070788</v>
      </c>
      <c r="M130" s="102">
        <f t="shared" si="50"/>
        <v>1114.7394782172489</v>
      </c>
      <c r="N130" s="102">
        <f t="shared" si="47"/>
        <v>5321.2229834499985</v>
      </c>
      <c r="O130" s="102">
        <f t="shared" si="48"/>
        <v>6435.9624616672472</v>
      </c>
      <c r="P130" s="102">
        <f t="shared" si="30"/>
        <v>1056.0689793637098</v>
      </c>
      <c r="Q130" s="102">
        <f t="shared" si="35"/>
        <v>5041.1586158999989</v>
      </c>
      <c r="R130" s="102">
        <f t="shared" si="36"/>
        <v>6097.2275952637083</v>
      </c>
      <c r="S130" s="102">
        <f t="shared" si="54"/>
        <v>938.72798165663085</v>
      </c>
      <c r="T130" s="102">
        <f t="shared" si="38"/>
        <v>4481.0298807999998</v>
      </c>
      <c r="U130" s="102">
        <f t="shared" si="55"/>
        <v>5419.7578624566304</v>
      </c>
      <c r="V130" s="102">
        <f t="shared" si="40"/>
        <v>821.3869839495519</v>
      </c>
      <c r="W130" s="102">
        <f t="shared" si="41"/>
        <v>3920.9011456999992</v>
      </c>
      <c r="X130" s="102">
        <f t="shared" si="42"/>
        <v>4742.2881296495507</v>
      </c>
      <c r="Y130" s="102">
        <f t="shared" si="43"/>
        <v>704.04598624247308</v>
      </c>
      <c r="Z130" s="102">
        <f t="shared" si="44"/>
        <v>3360.7724105999991</v>
      </c>
      <c r="AA130" s="102">
        <f t="shared" si="45"/>
        <v>4064.8183968424723</v>
      </c>
    </row>
    <row r="131" spans="1:35" ht="12.75" customHeight="1" thickBot="1">
      <c r="A131" s="248"/>
      <c r="B131" s="249" t="s">
        <v>170</v>
      </c>
      <c r="C131" s="249"/>
      <c r="D131" s="307"/>
      <c r="E131" s="251"/>
      <c r="F131" s="446">
        <f>'BENEFÍCIOS-SEM JRS E SEM CORREÇ'!F131:G131</f>
        <v>44348</v>
      </c>
      <c r="G131" s="446"/>
      <c r="H131" s="419">
        <f>SUM(H11:H130)</f>
        <v>130907.37456949998</v>
      </c>
      <c r="I131" s="420"/>
      <c r="K131" s="41"/>
      <c r="L131" s="41"/>
      <c r="M131" s="42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Y131" s="38"/>
      <c r="Z131" s="38"/>
    </row>
    <row r="132" spans="1:35" ht="12" customHeight="1">
      <c r="A132" s="244"/>
      <c r="B132" s="158"/>
      <c r="C132" s="158"/>
      <c r="D132" s="308"/>
      <c r="E132" s="159"/>
      <c r="F132" s="195"/>
      <c r="G132" s="195"/>
      <c r="H132" s="191"/>
      <c r="I132" s="191"/>
      <c r="J132" s="263"/>
      <c r="K132" s="264"/>
      <c r="L132" s="264"/>
      <c r="M132" s="265"/>
      <c r="N132" s="266"/>
      <c r="O132" s="266"/>
      <c r="P132" s="266"/>
      <c r="Q132" s="266"/>
      <c r="R132" s="266"/>
      <c r="S132" s="266"/>
      <c r="T132" s="266"/>
      <c r="U132" s="266"/>
      <c r="V132" s="266"/>
      <c r="W132" s="266"/>
      <c r="X132" s="263"/>
      <c r="Y132" s="266"/>
      <c r="Z132" s="266"/>
      <c r="AA132" s="263"/>
    </row>
    <row r="133" spans="1:35" ht="2.25" customHeight="1" thickBot="1">
      <c r="A133" s="244"/>
      <c r="B133" s="158"/>
      <c r="C133" s="158"/>
      <c r="D133" s="308"/>
      <c r="E133" s="159"/>
      <c r="F133" s="195"/>
      <c r="G133" s="195"/>
      <c r="H133" s="191"/>
      <c r="I133" s="191"/>
      <c r="J133" s="263"/>
      <c r="K133" s="264"/>
      <c r="L133" s="264"/>
      <c r="M133" s="265"/>
      <c r="N133" s="266"/>
      <c r="O133" s="266"/>
      <c r="P133" s="266"/>
      <c r="Q133" s="266"/>
      <c r="R133" s="266"/>
      <c r="S133" s="266"/>
      <c r="T133" s="266"/>
      <c r="U133" s="266"/>
      <c r="V133" s="266"/>
      <c r="W133" s="266"/>
      <c r="X133" s="263"/>
      <c r="Y133" s="266"/>
      <c r="Z133" s="266"/>
      <c r="AA133" s="263"/>
    </row>
    <row r="134" spans="1:35" ht="14.25" customHeight="1">
      <c r="A134" s="238">
        <v>1</v>
      </c>
      <c r="B134" s="160">
        <v>44197</v>
      </c>
      <c r="C134" s="139">
        <f>'BENEFÍCIOS-SEM JRS E SEM CORREÇ'!C134</f>
        <v>1100</v>
      </c>
      <c r="D134" s="319">
        <f>'base(indices)'!G136</f>
        <v>1.03271128</v>
      </c>
      <c r="E134" s="144">
        <f>C134*D134</f>
        <v>1135.9824080000001</v>
      </c>
      <c r="F134" s="320">
        <v>0</v>
      </c>
      <c r="G134" s="87">
        <f t="shared" ref="G134:G145" si="56">E134*F134</f>
        <v>0</v>
      </c>
      <c r="H134" s="89">
        <f>E134+G134</f>
        <v>1135.9824080000001</v>
      </c>
      <c r="I134" s="90">
        <f>I148</f>
        <v>5601.287350999999</v>
      </c>
      <c r="J134" s="128">
        <v>0</v>
      </c>
      <c r="K134" s="100">
        <f t="shared" ref="K134:K144" si="57">I134</f>
        <v>5601.287350999999</v>
      </c>
      <c r="L134" s="101">
        <f t="shared" ref="L134:L144" si="58">J134+K134</f>
        <v>5601.287350999999</v>
      </c>
      <c r="M134" s="54">
        <f>$J134*M$9</f>
        <v>0</v>
      </c>
      <c r="N134" s="54">
        <f>$K134*M$9</f>
        <v>5321.2229834499985</v>
      </c>
      <c r="O134" s="55">
        <f>M134+N134</f>
        <v>5321.2229834499985</v>
      </c>
      <c r="P134" s="54">
        <f>$J134*P$9</f>
        <v>0</v>
      </c>
      <c r="Q134" s="165">
        <f>$K134*P$9</f>
        <v>5041.1586158999989</v>
      </c>
      <c r="R134" s="166">
        <f>P134+Q134</f>
        <v>5041.1586158999989</v>
      </c>
      <c r="S134" s="54">
        <f>$J134*S$9</f>
        <v>0</v>
      </c>
      <c r="T134" s="165">
        <f>$K134*S$9</f>
        <v>4481.0298807999998</v>
      </c>
      <c r="U134" s="166">
        <f>S134+T134</f>
        <v>4481.0298807999998</v>
      </c>
      <c r="V134" s="54">
        <f>$J134*V$9</f>
        <v>0</v>
      </c>
      <c r="W134" s="165">
        <f>$K134*V$9</f>
        <v>3920.9011456999992</v>
      </c>
      <c r="X134" s="55">
        <f>V134+W134</f>
        <v>3920.9011456999992</v>
      </c>
      <c r="Y134" s="54">
        <f>$J134*Y$9</f>
        <v>0</v>
      </c>
      <c r="Z134" s="165">
        <f>$K134*Y$9</f>
        <v>3360.7724105999991</v>
      </c>
      <c r="AA134" s="55">
        <f>Y134+Z134</f>
        <v>3360.7724105999991</v>
      </c>
      <c r="AB134" s="18"/>
      <c r="AC134" s="18"/>
      <c r="AD134" s="18"/>
      <c r="AE134" s="18"/>
      <c r="AF134" s="18"/>
      <c r="AG134" s="19"/>
      <c r="AH134" s="18"/>
      <c r="AI134" s="18"/>
    </row>
    <row r="135" spans="1:35" s="30" customFormat="1" ht="14.25" customHeight="1">
      <c r="A135" s="118">
        <v>2</v>
      </c>
      <c r="B135" s="56">
        <v>44228</v>
      </c>
      <c r="C135" s="68">
        <f>'BENEFÍCIOS-SEM JRS E SEM CORREÇ'!C135</f>
        <v>1100</v>
      </c>
      <c r="D135" s="305">
        <f>'base(indices)'!G137</f>
        <v>1.02471848</v>
      </c>
      <c r="E135" s="70">
        <f>C135*D135</f>
        <v>1127.1903279999999</v>
      </c>
      <c r="F135" s="325">
        <v>0</v>
      </c>
      <c r="G135" s="60">
        <f t="shared" si="56"/>
        <v>0</v>
      </c>
      <c r="H135" s="61">
        <f>E135+G135</f>
        <v>1127.1903279999999</v>
      </c>
      <c r="I135" s="62">
        <f t="shared" ref="I135:I145" si="59">I134-H134</f>
        <v>4465.3049429999992</v>
      </c>
      <c r="J135" s="63">
        <v>0</v>
      </c>
      <c r="K135" s="102">
        <f t="shared" si="57"/>
        <v>4465.3049429999992</v>
      </c>
      <c r="L135" s="103">
        <f t="shared" si="58"/>
        <v>4465.3049429999992</v>
      </c>
      <c r="M135" s="65">
        <f t="shared" ref="M135:M145" si="60">$J135*M$9</f>
        <v>0</v>
      </c>
      <c r="N135" s="65">
        <f t="shared" ref="N135:N140" si="61">$K135*M$9</f>
        <v>4242.0396958499987</v>
      </c>
      <c r="O135" s="66">
        <f t="shared" ref="O135:O140" si="62">M135+N135</f>
        <v>4242.0396958499987</v>
      </c>
      <c r="P135" s="65">
        <f t="shared" ref="P135:P145" si="63">$J135*P$9</f>
        <v>0</v>
      </c>
      <c r="Q135" s="63">
        <f t="shared" ref="Q135:Q140" si="64">$K135*P$9</f>
        <v>4018.7744486999995</v>
      </c>
      <c r="R135" s="67">
        <f t="shared" ref="R135:R140" si="65">P135+Q135</f>
        <v>4018.7744486999995</v>
      </c>
      <c r="S135" s="65">
        <f t="shared" ref="S135:S145" si="66">$J135*S$9</f>
        <v>0</v>
      </c>
      <c r="T135" s="63">
        <f t="shared" ref="T135:T140" si="67">$K135*S$9</f>
        <v>3572.2439543999994</v>
      </c>
      <c r="U135" s="67">
        <f t="shared" ref="U135:U140" si="68">S135+T135</f>
        <v>3572.2439543999994</v>
      </c>
      <c r="V135" s="65">
        <f t="shared" ref="V135:V145" si="69">$J135*V$9</f>
        <v>0</v>
      </c>
      <c r="W135" s="63">
        <f t="shared" ref="W135:W140" si="70">$K135*V$9</f>
        <v>3125.7134600999993</v>
      </c>
      <c r="X135" s="66">
        <f t="shared" ref="X135:X140" si="71">V135+W135</f>
        <v>3125.7134600999993</v>
      </c>
      <c r="Y135" s="65">
        <f t="shared" ref="Y135:Y145" si="72">$J135*Y$9</f>
        <v>0</v>
      </c>
      <c r="Z135" s="63">
        <f t="shared" ref="Z135:Z144" si="73">$K135*Y$9</f>
        <v>2679.1829657999992</v>
      </c>
      <c r="AA135" s="66">
        <f t="shared" ref="AA135:AA144" si="74">Y135+Z135</f>
        <v>2679.1829657999992</v>
      </c>
      <c r="AB135" s="36"/>
      <c r="AC135" s="36"/>
      <c r="AD135" s="36"/>
      <c r="AE135" s="36"/>
      <c r="AF135" s="36"/>
      <c r="AG135" s="37"/>
      <c r="AH135" s="36"/>
      <c r="AI135" s="36"/>
    </row>
    <row r="136" spans="1:35" ht="14.25" customHeight="1">
      <c r="A136" s="117">
        <v>3</v>
      </c>
      <c r="B136" s="46">
        <v>44256</v>
      </c>
      <c r="C136" s="68">
        <f>'BENEFÍCIOS-SEM JRS E SEM CORREÇ'!C136</f>
        <v>1100</v>
      </c>
      <c r="D136" s="305">
        <f>'base(indices)'!G138</f>
        <v>1.0198233299999999</v>
      </c>
      <c r="E136" s="70">
        <f>C136*D136</f>
        <v>1121.8056629999999</v>
      </c>
      <c r="F136" s="325">
        <v>0</v>
      </c>
      <c r="G136" s="70">
        <f t="shared" si="56"/>
        <v>0</v>
      </c>
      <c r="H136" s="71">
        <f>E136+G136</f>
        <v>1121.8056629999999</v>
      </c>
      <c r="I136" s="72">
        <f t="shared" si="59"/>
        <v>3338.1146149999995</v>
      </c>
      <c r="J136" s="73">
        <v>0</v>
      </c>
      <c r="K136" s="104">
        <f t="shared" si="57"/>
        <v>3338.1146149999995</v>
      </c>
      <c r="L136" s="105">
        <f>J136+K136</f>
        <v>3338.1146149999995</v>
      </c>
      <c r="M136" s="51">
        <f t="shared" si="60"/>
        <v>0</v>
      </c>
      <c r="N136" s="51">
        <f t="shared" si="61"/>
        <v>3171.2088842499993</v>
      </c>
      <c r="O136" s="52">
        <f t="shared" si="62"/>
        <v>3171.2088842499993</v>
      </c>
      <c r="P136" s="51">
        <f t="shared" si="63"/>
        <v>0</v>
      </c>
      <c r="Q136" s="49">
        <f t="shared" si="64"/>
        <v>3004.3031534999996</v>
      </c>
      <c r="R136" s="53">
        <f t="shared" si="65"/>
        <v>3004.3031534999996</v>
      </c>
      <c r="S136" s="51">
        <f t="shared" si="66"/>
        <v>0</v>
      </c>
      <c r="T136" s="49">
        <f t="shared" si="67"/>
        <v>2670.4916919999996</v>
      </c>
      <c r="U136" s="53">
        <f t="shared" si="68"/>
        <v>2670.4916919999996</v>
      </c>
      <c r="V136" s="51">
        <f t="shared" si="69"/>
        <v>0</v>
      </c>
      <c r="W136" s="49">
        <f t="shared" si="70"/>
        <v>2336.6802304999997</v>
      </c>
      <c r="X136" s="52">
        <f t="shared" si="71"/>
        <v>2336.6802304999997</v>
      </c>
      <c r="Y136" s="51">
        <f t="shared" si="72"/>
        <v>0</v>
      </c>
      <c r="Z136" s="49">
        <f t="shared" si="73"/>
        <v>2002.8687689999997</v>
      </c>
      <c r="AA136" s="52">
        <f t="shared" si="74"/>
        <v>2002.8687689999997</v>
      </c>
      <c r="AB136" s="18"/>
      <c r="AC136" s="18"/>
      <c r="AD136" s="18"/>
      <c r="AE136" s="18"/>
      <c r="AF136" s="18"/>
      <c r="AG136" s="19"/>
      <c r="AH136" s="18"/>
      <c r="AI136" s="18"/>
    </row>
    <row r="137" spans="1:35" s="30" customFormat="1" ht="14.25" customHeight="1">
      <c r="A137" s="118">
        <v>4</v>
      </c>
      <c r="B137" s="56">
        <v>44287</v>
      </c>
      <c r="C137" s="68">
        <f>'BENEFÍCIOS-SEM JRS E SEM CORREÇ'!C137</f>
        <v>1100</v>
      </c>
      <c r="D137" s="305">
        <f>'base(indices)'!G139</f>
        <v>1.0104263600000001</v>
      </c>
      <c r="E137" s="70">
        <f>C137*D137</f>
        <v>1111.4689960000001</v>
      </c>
      <c r="F137" s="325">
        <v>0</v>
      </c>
      <c r="G137" s="60">
        <f t="shared" si="56"/>
        <v>0</v>
      </c>
      <c r="H137" s="61">
        <f t="shared" ref="H137:H145" si="75">E137+G137</f>
        <v>1111.4689960000001</v>
      </c>
      <c r="I137" s="62">
        <f t="shared" si="59"/>
        <v>2216.3089519999994</v>
      </c>
      <c r="J137" s="63">
        <v>0</v>
      </c>
      <c r="K137" s="102">
        <f t="shared" si="57"/>
        <v>2216.3089519999994</v>
      </c>
      <c r="L137" s="103">
        <f t="shared" si="58"/>
        <v>2216.3089519999994</v>
      </c>
      <c r="M137" s="65">
        <f t="shared" si="60"/>
        <v>0</v>
      </c>
      <c r="N137" s="65">
        <f t="shared" si="61"/>
        <v>2105.4935043999994</v>
      </c>
      <c r="O137" s="66">
        <f t="shared" si="62"/>
        <v>2105.4935043999994</v>
      </c>
      <c r="P137" s="65">
        <f t="shared" si="63"/>
        <v>0</v>
      </c>
      <c r="Q137" s="63">
        <f t="shared" si="64"/>
        <v>1994.6780567999995</v>
      </c>
      <c r="R137" s="67">
        <f t="shared" si="65"/>
        <v>1994.6780567999995</v>
      </c>
      <c r="S137" s="65">
        <f t="shared" si="66"/>
        <v>0</v>
      </c>
      <c r="T137" s="63">
        <f t="shared" si="67"/>
        <v>1773.0471615999995</v>
      </c>
      <c r="U137" s="67">
        <f t="shared" si="68"/>
        <v>1773.0471615999995</v>
      </c>
      <c r="V137" s="65">
        <f t="shared" si="69"/>
        <v>0</v>
      </c>
      <c r="W137" s="63">
        <f t="shared" si="70"/>
        <v>1551.4162663999996</v>
      </c>
      <c r="X137" s="66">
        <f t="shared" si="71"/>
        <v>1551.4162663999996</v>
      </c>
      <c r="Y137" s="65">
        <f t="shared" si="72"/>
        <v>0</v>
      </c>
      <c r="Z137" s="63">
        <f t="shared" si="73"/>
        <v>1329.7853711999996</v>
      </c>
      <c r="AA137" s="66">
        <f t="shared" si="74"/>
        <v>1329.7853711999996</v>
      </c>
      <c r="AB137" s="36"/>
      <c r="AC137" s="36"/>
      <c r="AD137" s="36"/>
      <c r="AE137" s="36"/>
      <c r="AF137" s="36"/>
      <c r="AG137" s="37"/>
      <c r="AH137" s="36"/>
      <c r="AI137" s="36"/>
    </row>
    <row r="138" spans="1:35" ht="14.25" customHeight="1">
      <c r="A138" s="118">
        <v>5</v>
      </c>
      <c r="B138" s="46">
        <v>44317</v>
      </c>
      <c r="C138" s="68">
        <f>'BENEFÍCIOS-SEM JRS E SEM CORREÇ'!C138</f>
        <v>1100</v>
      </c>
      <c r="D138" s="305">
        <f>'base(indices)'!G140</f>
        <v>1.00439996</v>
      </c>
      <c r="E138" s="70">
        <f>C138*D138</f>
        <v>1104.839956</v>
      </c>
      <c r="F138" s="325">
        <v>0</v>
      </c>
      <c r="G138" s="70">
        <f t="shared" si="56"/>
        <v>0</v>
      </c>
      <c r="H138" s="71">
        <f t="shared" si="75"/>
        <v>1104.839956</v>
      </c>
      <c r="I138" s="92">
        <f t="shared" si="59"/>
        <v>1104.8399559999993</v>
      </c>
      <c r="J138" s="73">
        <v>0</v>
      </c>
      <c r="K138" s="104">
        <f t="shared" si="57"/>
        <v>1104.8399559999993</v>
      </c>
      <c r="L138" s="105">
        <f t="shared" si="58"/>
        <v>1104.8399559999993</v>
      </c>
      <c r="M138" s="51">
        <f t="shared" si="60"/>
        <v>0</v>
      </c>
      <c r="N138" s="51">
        <f t="shared" si="61"/>
        <v>1049.5979581999993</v>
      </c>
      <c r="O138" s="52">
        <f t="shared" si="62"/>
        <v>1049.5979581999993</v>
      </c>
      <c r="P138" s="51">
        <f t="shared" si="63"/>
        <v>0</v>
      </c>
      <c r="Q138" s="49">
        <f t="shared" si="64"/>
        <v>994.35596039999939</v>
      </c>
      <c r="R138" s="53">
        <f t="shared" si="65"/>
        <v>994.35596039999939</v>
      </c>
      <c r="S138" s="51">
        <f t="shared" si="66"/>
        <v>0</v>
      </c>
      <c r="T138" s="49">
        <f t="shared" si="67"/>
        <v>883.87196479999955</v>
      </c>
      <c r="U138" s="53">
        <f t="shared" si="68"/>
        <v>883.87196479999955</v>
      </c>
      <c r="V138" s="51">
        <f t="shared" si="69"/>
        <v>0</v>
      </c>
      <c r="W138" s="49">
        <f t="shared" si="70"/>
        <v>773.38796919999947</v>
      </c>
      <c r="X138" s="52">
        <f t="shared" si="71"/>
        <v>773.38796919999947</v>
      </c>
      <c r="Y138" s="51">
        <f t="shared" si="72"/>
        <v>0</v>
      </c>
      <c r="Z138" s="49">
        <f t="shared" si="73"/>
        <v>662.90397359999963</v>
      </c>
      <c r="AA138" s="52">
        <f t="shared" si="74"/>
        <v>662.90397359999963</v>
      </c>
      <c r="AB138" s="18"/>
      <c r="AC138" s="18"/>
      <c r="AD138" s="18"/>
      <c r="AE138" s="18"/>
      <c r="AF138" s="18"/>
      <c r="AG138" s="19"/>
      <c r="AH138" s="18"/>
      <c r="AI138" s="18"/>
    </row>
    <row r="139" spans="1:35" s="30" customFormat="1" ht="14.25" customHeight="1">
      <c r="A139" s="117">
        <v>6</v>
      </c>
      <c r="B139" s="56">
        <v>44348</v>
      </c>
      <c r="C139" s="68">
        <f>'BENEFÍCIOS-SEM JRS E SEM CORREÇ'!C139</f>
        <v>0</v>
      </c>
      <c r="D139" s="305">
        <f>'base(indices)'!G141</f>
        <v>0</v>
      </c>
      <c r="E139" s="70">
        <f t="shared" ref="E139:E145" si="76">C139*D139</f>
        <v>0</v>
      </c>
      <c r="F139" s="325">
        <v>0</v>
      </c>
      <c r="G139" s="60">
        <f t="shared" si="56"/>
        <v>0</v>
      </c>
      <c r="H139" s="61">
        <f t="shared" si="75"/>
        <v>0</v>
      </c>
      <c r="I139" s="62">
        <f t="shared" si="59"/>
        <v>0</v>
      </c>
      <c r="J139" s="63">
        <v>0</v>
      </c>
      <c r="K139" s="102">
        <f t="shared" si="57"/>
        <v>0</v>
      </c>
      <c r="L139" s="103">
        <f t="shared" si="58"/>
        <v>0</v>
      </c>
      <c r="M139" s="65">
        <f t="shared" si="60"/>
        <v>0</v>
      </c>
      <c r="N139" s="65">
        <f t="shared" si="61"/>
        <v>0</v>
      </c>
      <c r="O139" s="66">
        <f t="shared" si="62"/>
        <v>0</v>
      </c>
      <c r="P139" s="65">
        <f t="shared" si="63"/>
        <v>0</v>
      </c>
      <c r="Q139" s="63">
        <f t="shared" si="64"/>
        <v>0</v>
      </c>
      <c r="R139" s="67">
        <f t="shared" si="65"/>
        <v>0</v>
      </c>
      <c r="S139" s="65">
        <f t="shared" si="66"/>
        <v>0</v>
      </c>
      <c r="T139" s="63">
        <f t="shared" si="67"/>
        <v>0</v>
      </c>
      <c r="U139" s="67">
        <f t="shared" si="68"/>
        <v>0</v>
      </c>
      <c r="V139" s="65">
        <f t="shared" si="69"/>
        <v>0</v>
      </c>
      <c r="W139" s="63">
        <f t="shared" si="70"/>
        <v>0</v>
      </c>
      <c r="X139" s="66">
        <f t="shared" si="71"/>
        <v>0</v>
      </c>
      <c r="Y139" s="65">
        <f t="shared" si="72"/>
        <v>0</v>
      </c>
      <c r="Z139" s="63">
        <f t="shared" si="73"/>
        <v>0</v>
      </c>
      <c r="AA139" s="66">
        <f t="shared" si="74"/>
        <v>0</v>
      </c>
      <c r="AB139" s="36"/>
      <c r="AC139" s="36"/>
      <c r="AD139" s="36"/>
      <c r="AE139" s="36"/>
      <c r="AF139" s="36"/>
      <c r="AG139" s="37"/>
      <c r="AH139" s="36"/>
      <c r="AI139" s="36"/>
    </row>
    <row r="140" spans="1:35" ht="14.25" customHeight="1">
      <c r="A140" s="118">
        <v>7</v>
      </c>
      <c r="B140" s="46">
        <v>44378</v>
      </c>
      <c r="C140" s="68">
        <f>'BENEFÍCIOS-SEM JRS E SEM CORREÇ'!C140</f>
        <v>0</v>
      </c>
      <c r="D140" s="305">
        <f>'base(indices)'!G142</f>
        <v>0</v>
      </c>
      <c r="E140" s="70">
        <f t="shared" si="76"/>
        <v>0</v>
      </c>
      <c r="F140" s="325">
        <v>0</v>
      </c>
      <c r="G140" s="70">
        <f t="shared" si="56"/>
        <v>0</v>
      </c>
      <c r="H140" s="61">
        <f t="shared" si="75"/>
        <v>0</v>
      </c>
      <c r="I140" s="72">
        <f t="shared" si="59"/>
        <v>0</v>
      </c>
      <c r="J140" s="73">
        <v>0</v>
      </c>
      <c r="K140" s="104">
        <f t="shared" si="57"/>
        <v>0</v>
      </c>
      <c r="L140" s="105">
        <f t="shared" si="58"/>
        <v>0</v>
      </c>
      <c r="M140" s="51">
        <f t="shared" si="60"/>
        <v>0</v>
      </c>
      <c r="N140" s="51">
        <f t="shared" si="61"/>
        <v>0</v>
      </c>
      <c r="O140" s="52">
        <f t="shared" si="62"/>
        <v>0</v>
      </c>
      <c r="P140" s="51">
        <f t="shared" si="63"/>
        <v>0</v>
      </c>
      <c r="Q140" s="49">
        <f t="shared" si="64"/>
        <v>0</v>
      </c>
      <c r="R140" s="53">
        <f t="shared" si="65"/>
        <v>0</v>
      </c>
      <c r="S140" s="51">
        <f t="shared" si="66"/>
        <v>0</v>
      </c>
      <c r="T140" s="49">
        <f t="shared" si="67"/>
        <v>0</v>
      </c>
      <c r="U140" s="53">
        <f t="shared" si="68"/>
        <v>0</v>
      </c>
      <c r="V140" s="51">
        <f t="shared" si="69"/>
        <v>0</v>
      </c>
      <c r="W140" s="49">
        <f t="shared" si="70"/>
        <v>0</v>
      </c>
      <c r="X140" s="52">
        <f t="shared" si="71"/>
        <v>0</v>
      </c>
      <c r="Y140" s="51">
        <f t="shared" si="72"/>
        <v>0</v>
      </c>
      <c r="Z140" s="49">
        <f t="shared" si="73"/>
        <v>0</v>
      </c>
      <c r="AA140" s="52">
        <f t="shared" si="74"/>
        <v>0</v>
      </c>
      <c r="AB140" s="18"/>
      <c r="AC140" s="18"/>
      <c r="AD140" s="18"/>
      <c r="AE140" s="18"/>
      <c r="AF140" s="18"/>
      <c r="AG140" s="19"/>
      <c r="AH140" s="18"/>
      <c r="AI140" s="18"/>
    </row>
    <row r="141" spans="1:35" s="30" customFormat="1" ht="14.25" customHeight="1">
      <c r="A141" s="118">
        <v>8</v>
      </c>
      <c r="B141" s="56">
        <v>44409</v>
      </c>
      <c r="C141" s="68">
        <f>'BENEFÍCIOS-SEM JRS E SEM CORREÇ'!C141</f>
        <v>0</v>
      </c>
      <c r="D141" s="305">
        <f>'base(indices)'!G143</f>
        <v>0</v>
      </c>
      <c r="E141" s="70">
        <f t="shared" si="76"/>
        <v>0</v>
      </c>
      <c r="F141" s="325">
        <v>0</v>
      </c>
      <c r="G141" s="70">
        <f t="shared" si="56"/>
        <v>0</v>
      </c>
      <c r="H141" s="61">
        <f t="shared" si="75"/>
        <v>0</v>
      </c>
      <c r="I141" s="62">
        <f t="shared" si="59"/>
        <v>0</v>
      </c>
      <c r="J141" s="63">
        <v>0</v>
      </c>
      <c r="K141" s="102">
        <f t="shared" si="57"/>
        <v>0</v>
      </c>
      <c r="L141" s="103">
        <f t="shared" si="58"/>
        <v>0</v>
      </c>
      <c r="M141" s="65">
        <f t="shared" si="60"/>
        <v>0</v>
      </c>
      <c r="N141" s="65">
        <f>$K141*M$9</f>
        <v>0</v>
      </c>
      <c r="O141" s="66">
        <f>M141+N141</f>
        <v>0</v>
      </c>
      <c r="P141" s="65">
        <f t="shared" si="63"/>
        <v>0</v>
      </c>
      <c r="Q141" s="63">
        <f>$K141*P$9</f>
        <v>0</v>
      </c>
      <c r="R141" s="67">
        <f>P141+Q141</f>
        <v>0</v>
      </c>
      <c r="S141" s="65">
        <f t="shared" si="66"/>
        <v>0</v>
      </c>
      <c r="T141" s="63">
        <f>$K141*S$9</f>
        <v>0</v>
      </c>
      <c r="U141" s="67">
        <f>S141+T141</f>
        <v>0</v>
      </c>
      <c r="V141" s="65">
        <f t="shared" si="69"/>
        <v>0</v>
      </c>
      <c r="W141" s="63">
        <f>$K141*V$9</f>
        <v>0</v>
      </c>
      <c r="X141" s="66">
        <f>V141+W141</f>
        <v>0</v>
      </c>
      <c r="Y141" s="65">
        <f t="shared" si="72"/>
        <v>0</v>
      </c>
      <c r="Z141" s="63">
        <f t="shared" si="73"/>
        <v>0</v>
      </c>
      <c r="AA141" s="66">
        <f t="shared" si="74"/>
        <v>0</v>
      </c>
      <c r="AB141" s="36"/>
      <c r="AC141" s="36"/>
      <c r="AD141" s="36"/>
      <c r="AE141" s="36"/>
      <c r="AF141" s="36"/>
      <c r="AG141" s="37"/>
      <c r="AH141" s="36"/>
      <c r="AI141" s="36"/>
    </row>
    <row r="142" spans="1:35" ht="14.25" customHeight="1">
      <c r="A142" s="117">
        <v>9</v>
      </c>
      <c r="B142" s="46">
        <v>44440</v>
      </c>
      <c r="C142" s="68">
        <f>'BENEFÍCIOS-SEM JRS E SEM CORREÇ'!C142</f>
        <v>0</v>
      </c>
      <c r="D142" s="305">
        <f>'base(indices)'!G144</f>
        <v>0</v>
      </c>
      <c r="E142" s="70">
        <f t="shared" si="76"/>
        <v>0</v>
      </c>
      <c r="F142" s="325">
        <v>0</v>
      </c>
      <c r="G142" s="70">
        <f t="shared" si="56"/>
        <v>0</v>
      </c>
      <c r="H142" s="61">
        <f t="shared" si="75"/>
        <v>0</v>
      </c>
      <c r="I142" s="72">
        <f t="shared" si="59"/>
        <v>0</v>
      </c>
      <c r="J142" s="73">
        <v>0</v>
      </c>
      <c r="K142" s="104">
        <f t="shared" si="57"/>
        <v>0</v>
      </c>
      <c r="L142" s="105">
        <f t="shared" si="58"/>
        <v>0</v>
      </c>
      <c r="M142" s="51">
        <f t="shared" si="60"/>
        <v>0</v>
      </c>
      <c r="N142" s="51">
        <f>$K142*M$9</f>
        <v>0</v>
      </c>
      <c r="O142" s="52">
        <f>M142+N142</f>
        <v>0</v>
      </c>
      <c r="P142" s="51">
        <f t="shared" si="63"/>
        <v>0</v>
      </c>
      <c r="Q142" s="49">
        <f>$K142*P$9</f>
        <v>0</v>
      </c>
      <c r="R142" s="53">
        <f>P142+Q142</f>
        <v>0</v>
      </c>
      <c r="S142" s="51">
        <f t="shared" si="66"/>
        <v>0</v>
      </c>
      <c r="T142" s="49">
        <f>$K142*S$9</f>
        <v>0</v>
      </c>
      <c r="U142" s="53">
        <f>S142+T142</f>
        <v>0</v>
      </c>
      <c r="V142" s="51">
        <f t="shared" si="69"/>
        <v>0</v>
      </c>
      <c r="W142" s="49">
        <f>$K142*V$9</f>
        <v>0</v>
      </c>
      <c r="X142" s="52">
        <f>V142+W142</f>
        <v>0</v>
      </c>
      <c r="Y142" s="51">
        <f t="shared" si="72"/>
        <v>0</v>
      </c>
      <c r="Z142" s="49">
        <f t="shared" si="73"/>
        <v>0</v>
      </c>
      <c r="AA142" s="52">
        <f t="shared" si="74"/>
        <v>0</v>
      </c>
      <c r="AB142" s="18"/>
      <c r="AC142" s="18"/>
      <c r="AD142" s="18"/>
      <c r="AE142" s="18"/>
      <c r="AF142" s="18"/>
      <c r="AG142" s="19"/>
      <c r="AH142" s="18"/>
      <c r="AI142" s="18"/>
    </row>
    <row r="143" spans="1:35" s="30" customFormat="1" ht="14.25" customHeight="1">
      <c r="A143" s="118">
        <v>10</v>
      </c>
      <c r="B143" s="56">
        <v>44470</v>
      </c>
      <c r="C143" s="68">
        <f>'BENEFÍCIOS-SEM JRS E SEM CORREÇ'!C143</f>
        <v>0</v>
      </c>
      <c r="D143" s="305">
        <f>'base(indices)'!G145</f>
        <v>0</v>
      </c>
      <c r="E143" s="70">
        <f t="shared" si="76"/>
        <v>0</v>
      </c>
      <c r="F143" s="325">
        <v>0</v>
      </c>
      <c r="G143" s="70">
        <f t="shared" si="56"/>
        <v>0</v>
      </c>
      <c r="H143" s="61">
        <f t="shared" si="75"/>
        <v>0</v>
      </c>
      <c r="I143" s="62">
        <f t="shared" si="59"/>
        <v>0</v>
      </c>
      <c r="J143" s="63">
        <v>0</v>
      </c>
      <c r="K143" s="102">
        <f t="shared" si="57"/>
        <v>0</v>
      </c>
      <c r="L143" s="103">
        <f t="shared" si="58"/>
        <v>0</v>
      </c>
      <c r="M143" s="65">
        <f t="shared" si="60"/>
        <v>0</v>
      </c>
      <c r="N143" s="65">
        <f>$K143*M$9</f>
        <v>0</v>
      </c>
      <c r="O143" s="66">
        <f>M143+N143</f>
        <v>0</v>
      </c>
      <c r="P143" s="65">
        <f t="shared" si="63"/>
        <v>0</v>
      </c>
      <c r="Q143" s="63">
        <f>$K143*P$9</f>
        <v>0</v>
      </c>
      <c r="R143" s="67">
        <f>P143+Q143</f>
        <v>0</v>
      </c>
      <c r="S143" s="65">
        <f t="shared" si="66"/>
        <v>0</v>
      </c>
      <c r="T143" s="63">
        <f>$K143*S$9</f>
        <v>0</v>
      </c>
      <c r="U143" s="67">
        <f>S143+T143</f>
        <v>0</v>
      </c>
      <c r="V143" s="65">
        <f t="shared" si="69"/>
        <v>0</v>
      </c>
      <c r="W143" s="63">
        <f>$K143*V$9</f>
        <v>0</v>
      </c>
      <c r="X143" s="66">
        <f>V143+W143</f>
        <v>0</v>
      </c>
      <c r="Y143" s="65">
        <f t="shared" si="72"/>
        <v>0</v>
      </c>
      <c r="Z143" s="63">
        <f t="shared" si="73"/>
        <v>0</v>
      </c>
      <c r="AA143" s="66">
        <f t="shared" si="74"/>
        <v>0</v>
      </c>
      <c r="AB143" s="36"/>
      <c r="AC143" s="36"/>
      <c r="AD143" s="36"/>
      <c r="AE143" s="36"/>
      <c r="AF143" s="36"/>
      <c r="AG143" s="37"/>
      <c r="AH143" s="36"/>
      <c r="AI143" s="36"/>
    </row>
    <row r="144" spans="1:35" ht="14.25" customHeight="1">
      <c r="A144" s="118">
        <v>11</v>
      </c>
      <c r="B144" s="46">
        <v>44501</v>
      </c>
      <c r="C144" s="68">
        <f>'BENEFÍCIOS-SEM JRS E SEM CORREÇ'!C144</f>
        <v>0</v>
      </c>
      <c r="D144" s="305">
        <f>'base(indices)'!G146</f>
        <v>0</v>
      </c>
      <c r="E144" s="70">
        <f t="shared" si="76"/>
        <v>0</v>
      </c>
      <c r="F144" s="325">
        <v>0</v>
      </c>
      <c r="G144" s="70">
        <f t="shared" si="56"/>
        <v>0</v>
      </c>
      <c r="H144" s="61">
        <f t="shared" si="75"/>
        <v>0</v>
      </c>
      <c r="I144" s="72">
        <f t="shared" si="59"/>
        <v>0</v>
      </c>
      <c r="J144" s="73">
        <v>0</v>
      </c>
      <c r="K144" s="104">
        <f t="shared" si="57"/>
        <v>0</v>
      </c>
      <c r="L144" s="105">
        <f t="shared" si="58"/>
        <v>0</v>
      </c>
      <c r="M144" s="51">
        <f t="shared" si="60"/>
        <v>0</v>
      </c>
      <c r="N144" s="51">
        <f>$K144*M$9</f>
        <v>0</v>
      </c>
      <c r="O144" s="52">
        <f>M144+N144</f>
        <v>0</v>
      </c>
      <c r="P144" s="51">
        <f t="shared" si="63"/>
        <v>0</v>
      </c>
      <c r="Q144" s="49">
        <f>$K144*P$9</f>
        <v>0</v>
      </c>
      <c r="R144" s="53">
        <f>P144+Q144</f>
        <v>0</v>
      </c>
      <c r="S144" s="51">
        <f t="shared" si="66"/>
        <v>0</v>
      </c>
      <c r="T144" s="49">
        <f>$K144*S$9</f>
        <v>0</v>
      </c>
      <c r="U144" s="53">
        <f>S144+T144</f>
        <v>0</v>
      </c>
      <c r="V144" s="51">
        <f t="shared" si="69"/>
        <v>0</v>
      </c>
      <c r="W144" s="49">
        <f>$K144*V$9</f>
        <v>0</v>
      </c>
      <c r="X144" s="52">
        <f>V144+W144</f>
        <v>0</v>
      </c>
      <c r="Y144" s="51">
        <f t="shared" si="72"/>
        <v>0</v>
      </c>
      <c r="Z144" s="49">
        <f t="shared" si="73"/>
        <v>0</v>
      </c>
      <c r="AA144" s="52">
        <f t="shared" si="74"/>
        <v>0</v>
      </c>
      <c r="AB144" s="18"/>
      <c r="AC144" s="18"/>
      <c r="AD144" s="18"/>
      <c r="AE144" s="18"/>
      <c r="AF144" s="18"/>
      <c r="AG144" s="19"/>
      <c r="AH144" s="18"/>
      <c r="AI144" s="18"/>
    </row>
    <row r="145" spans="1:37" ht="14.25" customHeight="1">
      <c r="A145" s="124">
        <v>12</v>
      </c>
      <c r="B145" s="56">
        <v>44531</v>
      </c>
      <c r="C145" s="68">
        <f>'BENEFÍCIOS-SEM JRS E SEM CORREÇ'!C145</f>
        <v>0</v>
      </c>
      <c r="D145" s="305">
        <f>'base(indices)'!G147</f>
        <v>0</v>
      </c>
      <c r="E145" s="70">
        <f t="shared" si="76"/>
        <v>0</v>
      </c>
      <c r="F145" s="325">
        <v>0</v>
      </c>
      <c r="G145" s="70">
        <f t="shared" si="56"/>
        <v>0</v>
      </c>
      <c r="H145" s="61">
        <f t="shared" si="75"/>
        <v>0</v>
      </c>
      <c r="I145" s="62">
        <f t="shared" si="59"/>
        <v>0</v>
      </c>
      <c r="J145" s="63">
        <v>0</v>
      </c>
      <c r="K145" s="102">
        <f>I145</f>
        <v>0</v>
      </c>
      <c r="L145" s="103">
        <f>J145+K145</f>
        <v>0</v>
      </c>
      <c r="M145" s="65">
        <f t="shared" si="60"/>
        <v>0</v>
      </c>
      <c r="N145" s="65">
        <f>$K145*M$9</f>
        <v>0</v>
      </c>
      <c r="O145" s="66">
        <f>M145+N145</f>
        <v>0</v>
      </c>
      <c r="P145" s="65">
        <f t="shared" si="63"/>
        <v>0</v>
      </c>
      <c r="Q145" s="63">
        <f>$K145*P$9</f>
        <v>0</v>
      </c>
      <c r="R145" s="67">
        <f>P145+Q145</f>
        <v>0</v>
      </c>
      <c r="S145" s="65">
        <f t="shared" si="66"/>
        <v>0</v>
      </c>
      <c r="T145" s="63">
        <f>$K145*S$9</f>
        <v>0</v>
      </c>
      <c r="U145" s="67">
        <f>S145+T145</f>
        <v>0</v>
      </c>
      <c r="V145" s="65">
        <f t="shared" si="69"/>
        <v>0</v>
      </c>
      <c r="W145" s="63">
        <f>$K145*V$9</f>
        <v>0</v>
      </c>
      <c r="X145" s="66">
        <f>V145+W145</f>
        <v>0</v>
      </c>
      <c r="Y145" s="65">
        <f t="shared" si="72"/>
        <v>0</v>
      </c>
      <c r="Z145" s="63">
        <f>$K145*Y$9</f>
        <v>0</v>
      </c>
      <c r="AA145" s="66">
        <f>Y145+Z145</f>
        <v>0</v>
      </c>
      <c r="AB145" s="18"/>
      <c r="AC145" s="18"/>
      <c r="AD145" s="18"/>
      <c r="AE145" s="18"/>
      <c r="AF145" s="18"/>
      <c r="AG145" s="19"/>
      <c r="AH145" s="18"/>
      <c r="AI145" s="18"/>
    </row>
    <row r="146" spans="1:37" ht="13.5" customHeight="1" thickBot="1">
      <c r="A146" s="116"/>
      <c r="B146" s="76"/>
      <c r="C146" s="77"/>
      <c r="D146" s="243"/>
      <c r="E146" s="80"/>
      <c r="F146" s="79"/>
      <c r="G146" s="80"/>
      <c r="H146" s="81"/>
      <c r="I146" s="93"/>
      <c r="J146" s="94"/>
      <c r="K146" s="95"/>
      <c r="L146" s="95"/>
      <c r="M146" s="83"/>
      <c r="N146" s="83"/>
      <c r="O146" s="83"/>
      <c r="P146" s="83"/>
      <c r="Q146" s="83"/>
      <c r="R146" s="83"/>
      <c r="S146" s="83"/>
      <c r="T146" s="83"/>
      <c r="U146" s="84"/>
      <c r="V146" s="85"/>
      <c r="W146" s="83"/>
      <c r="X146" s="86"/>
      <c r="Y146" s="85"/>
      <c r="Z146" s="83"/>
      <c r="AA146" s="86"/>
      <c r="AB146" s="18"/>
      <c r="AC146" s="20"/>
    </row>
    <row r="147" spans="1:37" ht="14.25" customHeight="1"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14"/>
      <c r="AC147" s="14"/>
    </row>
    <row r="148" spans="1:37" ht="14.25" customHeight="1">
      <c r="B148" s="43" t="s">
        <v>40</v>
      </c>
      <c r="C148" s="43"/>
      <c r="F148" s="434">
        <f>'BENEFÍCIOS-SEM JRS E SEM CORREÇ'!F148</f>
        <v>44348</v>
      </c>
      <c r="G148" s="434"/>
      <c r="H148" s="434"/>
      <c r="I148" s="423">
        <f>SUM(H134:H147)</f>
        <v>5601.287350999999</v>
      </c>
      <c r="J148" s="423"/>
      <c r="K148" s="32"/>
      <c r="L148" s="32"/>
      <c r="M148" s="32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</row>
    <row r="149" spans="1:37">
      <c r="B149" s="24"/>
      <c r="C149" s="32" t="s">
        <v>163</v>
      </c>
      <c r="E149" s="213"/>
      <c r="F149" s="213"/>
      <c r="G149" s="25"/>
      <c r="I149" s="213">
        <v>66000</v>
      </c>
      <c r="J149" s="24"/>
      <c r="K149" s="24"/>
      <c r="L149" s="24"/>
      <c r="M149" s="24"/>
      <c r="N149" s="24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</row>
    <row r="150" spans="1:37">
      <c r="B150" s="24"/>
      <c r="C150" s="32"/>
      <c r="E150" s="213"/>
      <c r="F150" s="213"/>
      <c r="G150" s="25"/>
      <c r="H150" s="192"/>
      <c r="I150" s="192"/>
      <c r="J150" s="24"/>
      <c r="K150" s="24"/>
      <c r="L150" s="24"/>
      <c r="M150" s="24"/>
      <c r="N150" s="24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</row>
    <row r="151" spans="1:37">
      <c r="B151" s="28" t="s">
        <v>167</v>
      </c>
      <c r="C151"/>
      <c r="L151" s="33"/>
      <c r="M151" s="7"/>
      <c r="N151" s="7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13.5">
      <c r="B152" s="29"/>
      <c r="D152" s="8"/>
      <c r="E152" s="8"/>
      <c r="F152" s="8"/>
      <c r="G152" s="8"/>
      <c r="H152" s="17"/>
      <c r="I152" s="8"/>
      <c r="J152" s="8"/>
      <c r="K152" s="8"/>
      <c r="L152" s="9"/>
      <c r="M152" s="9"/>
      <c r="N152" s="9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C152" s="8"/>
      <c r="AD152" s="9"/>
      <c r="AE152" s="9"/>
      <c r="AF152" s="9"/>
      <c r="AG152" s="11"/>
      <c r="AH152" s="12"/>
      <c r="AI152" s="10"/>
      <c r="AJ152" s="12"/>
      <c r="AK152" s="13"/>
    </row>
    <row r="153" spans="1:37" ht="13.5">
      <c r="B153" s="8"/>
      <c r="C153" s="8"/>
      <c r="D153" s="8"/>
      <c r="E153" s="8"/>
      <c r="F153" s="8"/>
      <c r="G153" s="8"/>
      <c r="H153" s="17"/>
      <c r="I153" s="8"/>
      <c r="J153" s="8"/>
      <c r="K153" s="8"/>
      <c r="L153" s="9"/>
      <c r="M153" s="9"/>
      <c r="N153" s="9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C153" s="8"/>
      <c r="AD153" s="9"/>
      <c r="AE153" s="9"/>
      <c r="AF153" s="9"/>
      <c r="AG153" s="11"/>
      <c r="AH153" s="12"/>
      <c r="AI153" s="10"/>
      <c r="AJ153" s="12"/>
      <c r="AK153" s="13"/>
    </row>
  </sheetData>
  <mergeCells count="21">
    <mergeCell ref="A9:A10"/>
    <mergeCell ref="B9:B10"/>
    <mergeCell ref="C9:C10"/>
    <mergeCell ref="D9:D10"/>
    <mergeCell ref="E9:E10"/>
    <mergeCell ref="W7:X7"/>
    <mergeCell ref="F148:H148"/>
    <mergeCell ref="Y9:AA9"/>
    <mergeCell ref="F131:G131"/>
    <mergeCell ref="H131:I131"/>
    <mergeCell ref="S9:U9"/>
    <mergeCell ref="V9:X9"/>
    <mergeCell ref="I9:I10"/>
    <mergeCell ref="J9:L9"/>
    <mergeCell ref="M9:O9"/>
    <mergeCell ref="P9:R9"/>
    <mergeCell ref="I148:J148"/>
    <mergeCell ref="I8:J8"/>
    <mergeCell ref="F9:F10"/>
    <mergeCell ref="G9:G10"/>
    <mergeCell ref="H9:H10"/>
  </mergeCells>
  <conditionalFormatting sqref="H147:X147 G11:H86 F11:F13 E11:E86 F131:F133">
    <cfRule type="cellIs" dxfId="2343" priority="314" stopIfTrue="1" operator="notEqual">
      <formula>""</formula>
    </cfRule>
  </conditionalFormatting>
  <conditionalFormatting sqref="D11:D130">
    <cfRule type="cellIs" dxfId="2342" priority="312" stopIfTrue="1" operator="equal">
      <formula>"Total"</formula>
    </cfRule>
  </conditionalFormatting>
  <conditionalFormatting sqref="G87:H89">
    <cfRule type="cellIs" dxfId="2341" priority="311" stopIfTrue="1" operator="notEqual">
      <formula>""</formula>
    </cfRule>
  </conditionalFormatting>
  <conditionalFormatting sqref="G87:H89">
    <cfRule type="cellIs" dxfId="2340" priority="310" stopIfTrue="1" operator="notEqual">
      <formula>""</formula>
    </cfRule>
  </conditionalFormatting>
  <conditionalFormatting sqref="E134">
    <cfRule type="cellIs" dxfId="2339" priority="301" stopIfTrue="1" operator="notEqual">
      <formula>""</formula>
    </cfRule>
  </conditionalFormatting>
  <conditionalFormatting sqref="G90:H90">
    <cfRule type="cellIs" dxfId="2338" priority="309" stopIfTrue="1" operator="notEqual">
      <formula>""</formula>
    </cfRule>
  </conditionalFormatting>
  <conditionalFormatting sqref="G90:H90">
    <cfRule type="cellIs" dxfId="2337" priority="308" stopIfTrue="1" operator="notEqual">
      <formula>""</formula>
    </cfRule>
  </conditionalFormatting>
  <conditionalFormatting sqref="G91:H106">
    <cfRule type="cellIs" dxfId="2336" priority="306" stopIfTrue="1" operator="notEqual">
      <formula>""</formula>
    </cfRule>
  </conditionalFormatting>
  <conditionalFormatting sqref="G94:H106">
    <cfRule type="cellIs" dxfId="2335" priority="305" stopIfTrue="1" operator="notEqual">
      <formula>""</formula>
    </cfRule>
  </conditionalFormatting>
  <conditionalFormatting sqref="G94:H106">
    <cfRule type="cellIs" dxfId="2334" priority="304" stopIfTrue="1" operator="notEqual">
      <formula>""</formula>
    </cfRule>
  </conditionalFormatting>
  <conditionalFormatting sqref="G91:H106">
    <cfRule type="cellIs" dxfId="2333" priority="307" stopIfTrue="1" operator="notEqual">
      <formula>""</formula>
    </cfRule>
  </conditionalFormatting>
  <conditionalFormatting sqref="E134">
    <cfRule type="cellIs" dxfId="2332" priority="299" stopIfTrue="1" operator="notEqual">
      <formula>""</formula>
    </cfRule>
  </conditionalFormatting>
  <conditionalFormatting sqref="E134">
    <cfRule type="cellIs" dxfId="2331" priority="300" stopIfTrue="1" operator="notEqual">
      <formula>""</formula>
    </cfRule>
  </conditionalFormatting>
  <conditionalFormatting sqref="F148">
    <cfRule type="cellIs" dxfId="2330" priority="303" stopIfTrue="1" operator="notEqual">
      <formula>""</formula>
    </cfRule>
  </conditionalFormatting>
  <conditionalFormatting sqref="F148 E146:H146">
    <cfRule type="cellIs" dxfId="2329" priority="302" stopIfTrue="1" operator="notEqual">
      <formula>""</formula>
    </cfRule>
  </conditionalFormatting>
  <conditionalFormatting sqref="E90">
    <cfRule type="cellIs" dxfId="2328" priority="293" stopIfTrue="1" operator="notEqual">
      <formula>""</formula>
    </cfRule>
  </conditionalFormatting>
  <conditionalFormatting sqref="E90">
    <cfRule type="cellIs" dxfId="2327" priority="294" stopIfTrue="1" operator="notEqual">
      <formula>""</formula>
    </cfRule>
  </conditionalFormatting>
  <conditionalFormatting sqref="E90">
    <cfRule type="cellIs" dxfId="2326" priority="295" stopIfTrue="1" operator="notEqual">
      <formula>""</formula>
    </cfRule>
  </conditionalFormatting>
  <conditionalFormatting sqref="E87:E89">
    <cfRule type="cellIs" dxfId="2325" priority="296" stopIfTrue="1" operator="notEqual">
      <formula>""</formula>
    </cfRule>
  </conditionalFormatting>
  <conditionalFormatting sqref="E91:E106">
    <cfRule type="cellIs" dxfId="2324" priority="292" stopIfTrue="1" operator="notEqual">
      <formula>""</formula>
    </cfRule>
  </conditionalFormatting>
  <conditionalFormatting sqref="E87:E89">
    <cfRule type="cellIs" dxfId="2323" priority="298" stopIfTrue="1" operator="notEqual">
      <formula>""</formula>
    </cfRule>
  </conditionalFormatting>
  <conditionalFormatting sqref="E91:E106">
    <cfRule type="cellIs" dxfId="2322" priority="290" stopIfTrue="1" operator="notEqual">
      <formula>""</formula>
    </cfRule>
  </conditionalFormatting>
  <conditionalFormatting sqref="E94:E106">
    <cfRule type="cellIs" dxfId="2321" priority="288" stopIfTrue="1" operator="notEqual">
      <formula>""</formula>
    </cfRule>
  </conditionalFormatting>
  <conditionalFormatting sqref="E87:E89">
    <cfRule type="cellIs" dxfId="2320" priority="297" stopIfTrue="1" operator="notEqual">
      <formula>""</formula>
    </cfRule>
  </conditionalFormatting>
  <conditionalFormatting sqref="E91:E106">
    <cfRule type="cellIs" dxfId="2319" priority="291" stopIfTrue="1" operator="notEqual">
      <formula>""</formula>
    </cfRule>
  </conditionalFormatting>
  <conditionalFormatting sqref="E94:E106">
    <cfRule type="cellIs" dxfId="2318" priority="289" stopIfTrue="1" operator="notEqual">
      <formula>""</formula>
    </cfRule>
  </conditionalFormatting>
  <conditionalFormatting sqref="E94:E106">
    <cfRule type="cellIs" dxfId="2317" priority="287" stopIfTrue="1" operator="notEqual">
      <formula>""</formula>
    </cfRule>
  </conditionalFormatting>
  <conditionalFormatting sqref="E107:E108">
    <cfRule type="cellIs" dxfId="2316" priority="282" stopIfTrue="1" operator="notEqual">
      <formula>""</formula>
    </cfRule>
  </conditionalFormatting>
  <conditionalFormatting sqref="F107:F108">
    <cfRule type="cellIs" dxfId="2315" priority="281" stopIfTrue="1" operator="notEqual">
      <formula>""</formula>
    </cfRule>
  </conditionalFormatting>
  <conditionalFormatting sqref="F14:F106">
    <cfRule type="cellIs" dxfId="2314" priority="286" stopIfTrue="1" operator="notEqual">
      <formula>""</formula>
    </cfRule>
  </conditionalFormatting>
  <conditionalFormatting sqref="F107:F108">
    <cfRule type="cellIs" dxfId="2313" priority="285" stopIfTrue="1" operator="notEqual">
      <formula>""</formula>
    </cfRule>
  </conditionalFormatting>
  <conditionalFormatting sqref="F108">
    <cfRule type="cellIs" dxfId="2312" priority="276" stopIfTrue="1" operator="notEqual">
      <formula>""</formula>
    </cfRule>
  </conditionalFormatting>
  <conditionalFormatting sqref="E107:E108 G107:H108">
    <cfRule type="cellIs" dxfId="2311" priority="284" stopIfTrue="1" operator="notEqual">
      <formula>""</formula>
    </cfRule>
  </conditionalFormatting>
  <conditionalFormatting sqref="E108 G108:H108">
    <cfRule type="cellIs" dxfId="2310" priority="279" stopIfTrue="1" operator="notEqual">
      <formula>""</formula>
    </cfRule>
  </conditionalFormatting>
  <conditionalFormatting sqref="E109:E110 G109:H110">
    <cfRule type="cellIs" dxfId="2309" priority="273" stopIfTrue="1" operator="notEqual">
      <formula>""</formula>
    </cfRule>
  </conditionalFormatting>
  <conditionalFormatting sqref="F108">
    <cfRule type="cellIs" dxfId="2308" priority="277" stopIfTrue="1" operator="notEqual">
      <formula>""</formula>
    </cfRule>
  </conditionalFormatting>
  <conditionalFormatting sqref="F108">
    <cfRule type="cellIs" dxfId="2307" priority="275" stopIfTrue="1" operator="notEqual">
      <formula>""</formula>
    </cfRule>
  </conditionalFormatting>
  <conditionalFormatting sqref="E107:E108 G107:H108">
    <cfRule type="cellIs" dxfId="2306" priority="283" stopIfTrue="1" operator="notEqual">
      <formula>""</formula>
    </cfRule>
  </conditionalFormatting>
  <conditionalFormatting sqref="E108 G108:H108">
    <cfRule type="cellIs" dxfId="2305" priority="280" stopIfTrue="1" operator="notEqual">
      <formula>""</formula>
    </cfRule>
  </conditionalFormatting>
  <conditionalFormatting sqref="E108">
    <cfRule type="cellIs" dxfId="2304" priority="278" stopIfTrue="1" operator="notEqual">
      <formula>""</formula>
    </cfRule>
  </conditionalFormatting>
  <conditionalFormatting sqref="F109:F110">
    <cfRule type="cellIs" dxfId="2303" priority="274" stopIfTrue="1" operator="notEqual">
      <formula>""</formula>
    </cfRule>
  </conditionalFormatting>
  <conditionalFormatting sqref="F110">
    <cfRule type="cellIs" dxfId="2302" priority="265" stopIfTrue="1" operator="notEqual">
      <formula>""</formula>
    </cfRule>
  </conditionalFormatting>
  <conditionalFormatting sqref="E110 G110:H110">
    <cfRule type="cellIs" dxfId="2301" priority="268" stopIfTrue="1" operator="notEqual">
      <formula>""</formula>
    </cfRule>
  </conditionalFormatting>
  <conditionalFormatting sqref="E111:E112 G111:H112">
    <cfRule type="cellIs" dxfId="2300" priority="262" stopIfTrue="1" operator="notEqual">
      <formula>""</formula>
    </cfRule>
  </conditionalFormatting>
  <conditionalFormatting sqref="F110">
    <cfRule type="cellIs" dxfId="2299" priority="266" stopIfTrue="1" operator="notEqual">
      <formula>""</formula>
    </cfRule>
  </conditionalFormatting>
  <conditionalFormatting sqref="E109:E110">
    <cfRule type="cellIs" dxfId="2298" priority="271" stopIfTrue="1" operator="notEqual">
      <formula>""</formula>
    </cfRule>
  </conditionalFormatting>
  <conditionalFormatting sqref="F110">
    <cfRule type="cellIs" dxfId="2297" priority="264" stopIfTrue="1" operator="notEqual">
      <formula>""</formula>
    </cfRule>
  </conditionalFormatting>
  <conditionalFormatting sqref="E109:E110 G109:H110">
    <cfRule type="cellIs" dxfId="2296" priority="272" stopIfTrue="1" operator="notEqual">
      <formula>""</formula>
    </cfRule>
  </conditionalFormatting>
  <conditionalFormatting sqref="F109:F110">
    <cfRule type="cellIs" dxfId="2295" priority="270" stopIfTrue="1" operator="notEqual">
      <formula>""</formula>
    </cfRule>
  </conditionalFormatting>
  <conditionalFormatting sqref="E110 G110:H110">
    <cfRule type="cellIs" dxfId="2294" priority="269" stopIfTrue="1" operator="notEqual">
      <formula>""</formula>
    </cfRule>
  </conditionalFormatting>
  <conditionalFormatting sqref="E110">
    <cfRule type="cellIs" dxfId="2293" priority="267" stopIfTrue="1" operator="notEqual">
      <formula>""</formula>
    </cfRule>
  </conditionalFormatting>
  <conditionalFormatting sqref="F111:F112">
    <cfRule type="cellIs" dxfId="2292" priority="263" stopIfTrue="1" operator="notEqual">
      <formula>""</formula>
    </cfRule>
  </conditionalFormatting>
  <conditionalFormatting sqref="F112">
    <cfRule type="cellIs" dxfId="2291" priority="254" stopIfTrue="1" operator="notEqual">
      <formula>""</formula>
    </cfRule>
  </conditionalFormatting>
  <conditionalFormatting sqref="E112 G112:H112">
    <cfRule type="cellIs" dxfId="2290" priority="257" stopIfTrue="1" operator="notEqual">
      <formula>""</formula>
    </cfRule>
  </conditionalFormatting>
  <conditionalFormatting sqref="E113:E114 G113:H114">
    <cfRule type="cellIs" dxfId="2289" priority="251" stopIfTrue="1" operator="notEqual">
      <formula>""</formula>
    </cfRule>
  </conditionalFormatting>
  <conditionalFormatting sqref="F112">
    <cfRule type="cellIs" dxfId="2288" priority="255" stopIfTrue="1" operator="notEqual">
      <formula>""</formula>
    </cfRule>
  </conditionalFormatting>
  <conditionalFormatting sqref="E111:E112">
    <cfRule type="cellIs" dxfId="2287" priority="260" stopIfTrue="1" operator="notEqual">
      <formula>""</formula>
    </cfRule>
  </conditionalFormatting>
  <conditionalFormatting sqref="F112">
    <cfRule type="cellIs" dxfId="2286" priority="253" stopIfTrue="1" operator="notEqual">
      <formula>""</formula>
    </cfRule>
  </conditionalFormatting>
  <conditionalFormatting sqref="E111:E112 G111:H112">
    <cfRule type="cellIs" dxfId="2285" priority="261" stopIfTrue="1" operator="notEqual">
      <formula>""</formula>
    </cfRule>
  </conditionalFormatting>
  <conditionalFormatting sqref="F111:F112">
    <cfRule type="cellIs" dxfId="2284" priority="259" stopIfTrue="1" operator="notEqual">
      <formula>""</formula>
    </cfRule>
  </conditionalFormatting>
  <conditionalFormatting sqref="E112 G112:H112">
    <cfRule type="cellIs" dxfId="2283" priority="258" stopIfTrue="1" operator="notEqual">
      <formula>""</formula>
    </cfRule>
  </conditionalFormatting>
  <conditionalFormatting sqref="E112">
    <cfRule type="cellIs" dxfId="2282" priority="256" stopIfTrue="1" operator="notEqual">
      <formula>""</formula>
    </cfRule>
  </conditionalFormatting>
  <conditionalFormatting sqref="F113:F114">
    <cfRule type="cellIs" dxfId="2281" priority="252" stopIfTrue="1" operator="notEqual">
      <formula>""</formula>
    </cfRule>
  </conditionalFormatting>
  <conditionalFormatting sqref="F114">
    <cfRule type="cellIs" dxfId="2280" priority="243" stopIfTrue="1" operator="notEqual">
      <formula>""</formula>
    </cfRule>
  </conditionalFormatting>
  <conditionalFormatting sqref="E114 G114:H114">
    <cfRule type="cellIs" dxfId="2279" priority="246" stopIfTrue="1" operator="notEqual">
      <formula>""</formula>
    </cfRule>
  </conditionalFormatting>
  <conditionalFormatting sqref="E115:E116 G115:H116">
    <cfRule type="cellIs" dxfId="2278" priority="240" stopIfTrue="1" operator="notEqual">
      <formula>""</formula>
    </cfRule>
  </conditionalFormatting>
  <conditionalFormatting sqref="F114">
    <cfRule type="cellIs" dxfId="2277" priority="244" stopIfTrue="1" operator="notEqual">
      <formula>""</formula>
    </cfRule>
  </conditionalFormatting>
  <conditionalFormatting sqref="E113:E114">
    <cfRule type="cellIs" dxfId="2276" priority="249" stopIfTrue="1" operator="notEqual">
      <formula>""</formula>
    </cfRule>
  </conditionalFormatting>
  <conditionalFormatting sqref="F114">
    <cfRule type="cellIs" dxfId="2275" priority="242" stopIfTrue="1" operator="notEqual">
      <formula>""</formula>
    </cfRule>
  </conditionalFormatting>
  <conditionalFormatting sqref="E113:E114 G113:H114">
    <cfRule type="cellIs" dxfId="2274" priority="250" stopIfTrue="1" operator="notEqual">
      <formula>""</formula>
    </cfRule>
  </conditionalFormatting>
  <conditionalFormatting sqref="F113:F114">
    <cfRule type="cellIs" dxfId="2273" priority="248" stopIfTrue="1" operator="notEqual">
      <formula>""</formula>
    </cfRule>
  </conditionalFormatting>
  <conditionalFormatting sqref="E114 G114:H114">
    <cfRule type="cellIs" dxfId="2272" priority="247" stopIfTrue="1" operator="notEqual">
      <formula>""</formula>
    </cfRule>
  </conditionalFormatting>
  <conditionalFormatting sqref="E114">
    <cfRule type="cellIs" dxfId="2271" priority="245" stopIfTrue="1" operator="notEqual">
      <formula>""</formula>
    </cfRule>
  </conditionalFormatting>
  <conditionalFormatting sqref="F115:F116">
    <cfRule type="cellIs" dxfId="2270" priority="241" stopIfTrue="1" operator="notEqual">
      <formula>""</formula>
    </cfRule>
  </conditionalFormatting>
  <conditionalFormatting sqref="F116">
    <cfRule type="cellIs" dxfId="2269" priority="232" stopIfTrue="1" operator="notEqual">
      <formula>""</formula>
    </cfRule>
  </conditionalFormatting>
  <conditionalFormatting sqref="E116 G116:H116">
    <cfRule type="cellIs" dxfId="2268" priority="235" stopIfTrue="1" operator="notEqual">
      <formula>""</formula>
    </cfRule>
  </conditionalFormatting>
  <conditionalFormatting sqref="E117:E118 G117:H118">
    <cfRule type="cellIs" dxfId="2267" priority="229" stopIfTrue="1" operator="notEqual">
      <formula>""</formula>
    </cfRule>
  </conditionalFormatting>
  <conditionalFormatting sqref="F116">
    <cfRule type="cellIs" dxfId="2266" priority="233" stopIfTrue="1" operator="notEqual">
      <formula>""</formula>
    </cfRule>
  </conditionalFormatting>
  <conditionalFormatting sqref="E115:E116">
    <cfRule type="cellIs" dxfId="2265" priority="238" stopIfTrue="1" operator="notEqual">
      <formula>""</formula>
    </cfRule>
  </conditionalFormatting>
  <conditionalFormatting sqref="F116">
    <cfRule type="cellIs" dxfId="2264" priority="231" stopIfTrue="1" operator="notEqual">
      <formula>""</formula>
    </cfRule>
  </conditionalFormatting>
  <conditionalFormatting sqref="E115:E116 G115:H116">
    <cfRule type="cellIs" dxfId="2263" priority="239" stopIfTrue="1" operator="notEqual">
      <formula>""</formula>
    </cfRule>
  </conditionalFormatting>
  <conditionalFormatting sqref="F115:F116">
    <cfRule type="cellIs" dxfId="2262" priority="237" stopIfTrue="1" operator="notEqual">
      <formula>""</formula>
    </cfRule>
  </conditionalFormatting>
  <conditionalFormatting sqref="E116 G116:H116">
    <cfRule type="cellIs" dxfId="2261" priority="236" stopIfTrue="1" operator="notEqual">
      <formula>""</formula>
    </cfRule>
  </conditionalFormatting>
  <conditionalFormatting sqref="E116">
    <cfRule type="cellIs" dxfId="2260" priority="234" stopIfTrue="1" operator="notEqual">
      <formula>""</formula>
    </cfRule>
  </conditionalFormatting>
  <conditionalFormatting sqref="F117:F118">
    <cfRule type="cellIs" dxfId="2259" priority="230" stopIfTrue="1" operator="notEqual">
      <formula>""</formula>
    </cfRule>
  </conditionalFormatting>
  <conditionalFormatting sqref="F118">
    <cfRule type="cellIs" dxfId="2258" priority="221" stopIfTrue="1" operator="notEqual">
      <formula>""</formula>
    </cfRule>
  </conditionalFormatting>
  <conditionalFormatting sqref="E118 G118:H118">
    <cfRule type="cellIs" dxfId="2257" priority="224" stopIfTrue="1" operator="notEqual">
      <formula>""</formula>
    </cfRule>
  </conditionalFormatting>
  <conditionalFormatting sqref="F118">
    <cfRule type="cellIs" dxfId="2256" priority="222" stopIfTrue="1" operator="notEqual">
      <formula>""</formula>
    </cfRule>
  </conditionalFormatting>
  <conditionalFormatting sqref="E117:E118">
    <cfRule type="cellIs" dxfId="2255" priority="227" stopIfTrue="1" operator="notEqual">
      <formula>""</formula>
    </cfRule>
  </conditionalFormatting>
  <conditionalFormatting sqref="F118">
    <cfRule type="cellIs" dxfId="2254" priority="220" stopIfTrue="1" operator="notEqual">
      <formula>""</formula>
    </cfRule>
  </conditionalFormatting>
  <conditionalFormatting sqref="E117:E118 G117:H118">
    <cfRule type="cellIs" dxfId="2253" priority="228" stopIfTrue="1" operator="notEqual">
      <formula>""</formula>
    </cfRule>
  </conditionalFormatting>
  <conditionalFormatting sqref="F117:F118">
    <cfRule type="cellIs" dxfId="2252" priority="226" stopIfTrue="1" operator="notEqual">
      <formula>""</formula>
    </cfRule>
  </conditionalFormatting>
  <conditionalFormatting sqref="E118 G118:H118">
    <cfRule type="cellIs" dxfId="2251" priority="225" stopIfTrue="1" operator="notEqual">
      <formula>""</formula>
    </cfRule>
  </conditionalFormatting>
  <conditionalFormatting sqref="E118">
    <cfRule type="cellIs" dxfId="2250" priority="223" stopIfTrue="1" operator="notEqual">
      <formula>""</formula>
    </cfRule>
  </conditionalFormatting>
  <conditionalFormatting sqref="Y147:AA147">
    <cfRule type="cellIs" dxfId="2249" priority="219" stopIfTrue="1" operator="notEqual">
      <formula>""</formula>
    </cfRule>
  </conditionalFormatting>
  <conditionalFormatting sqref="C134:C145">
    <cfRule type="cellIs" dxfId="2248" priority="218" stopIfTrue="1" operator="notEqual">
      <formula>""</formula>
    </cfRule>
  </conditionalFormatting>
  <conditionalFormatting sqref="C134:C146">
    <cfRule type="cellIs" dxfId="2247" priority="217" stopIfTrue="1" operator="notEqual">
      <formula>""</formula>
    </cfRule>
  </conditionalFormatting>
  <conditionalFormatting sqref="D146">
    <cfRule type="cellIs" dxfId="2246" priority="216" stopIfTrue="1" operator="equal">
      <formula>"Total"</formula>
    </cfRule>
  </conditionalFormatting>
  <conditionalFormatting sqref="B146">
    <cfRule type="cellIs" dxfId="2245" priority="215" stopIfTrue="1" operator="notEqual">
      <formula>""</formula>
    </cfRule>
  </conditionalFormatting>
  <conditionalFormatting sqref="C83">
    <cfRule type="cellIs" dxfId="2244" priority="78" stopIfTrue="1" operator="notEqual">
      <formula>""</formula>
    </cfRule>
  </conditionalFormatting>
  <conditionalFormatting sqref="D9">
    <cfRule type="cellIs" dxfId="2243" priority="214" stopIfTrue="1" operator="equal">
      <formula>"Total"</formula>
    </cfRule>
  </conditionalFormatting>
  <conditionalFormatting sqref="D9">
    <cfRule type="cellIs" dxfId="2242" priority="213" stopIfTrue="1" operator="equal">
      <formula>"Total"</formula>
    </cfRule>
  </conditionalFormatting>
  <conditionalFormatting sqref="G140:G145">
    <cfRule type="cellIs" dxfId="2241" priority="204" stopIfTrue="1" operator="notEqual">
      <formula>""</formula>
    </cfRule>
  </conditionalFormatting>
  <conditionalFormatting sqref="G139:H139 H140:H145">
    <cfRule type="cellIs" dxfId="2240" priority="205" stopIfTrue="1" operator="notEqual">
      <formula>""</formula>
    </cfRule>
  </conditionalFormatting>
  <conditionalFormatting sqref="G135:H135">
    <cfRule type="cellIs" dxfId="2239" priority="209" stopIfTrue="1" operator="notEqual">
      <formula>""</formula>
    </cfRule>
  </conditionalFormatting>
  <conditionalFormatting sqref="G134:H134">
    <cfRule type="cellIs" dxfId="2238" priority="211" stopIfTrue="1" operator="notEqual">
      <formula>""</formula>
    </cfRule>
  </conditionalFormatting>
  <conditionalFormatting sqref="G134:H134">
    <cfRule type="cellIs" dxfId="2237" priority="212" stopIfTrue="1" operator="notEqual">
      <formula>""</formula>
    </cfRule>
  </conditionalFormatting>
  <conditionalFormatting sqref="G135:H135">
    <cfRule type="cellIs" dxfId="2236" priority="210" stopIfTrue="1" operator="notEqual">
      <formula>""</formula>
    </cfRule>
  </conditionalFormatting>
  <conditionalFormatting sqref="G136:H138">
    <cfRule type="cellIs" dxfId="2235" priority="207" stopIfTrue="1" operator="notEqual">
      <formula>""</formula>
    </cfRule>
  </conditionalFormatting>
  <conditionalFormatting sqref="G136:H138">
    <cfRule type="cellIs" dxfId="2234" priority="208" stopIfTrue="1" operator="notEqual">
      <formula>""</formula>
    </cfRule>
  </conditionalFormatting>
  <conditionalFormatting sqref="G140:G145">
    <cfRule type="cellIs" dxfId="2233" priority="203" stopIfTrue="1" operator="notEqual">
      <formula>""</formula>
    </cfRule>
  </conditionalFormatting>
  <conditionalFormatting sqref="G139:H139 H140:H145">
    <cfRule type="cellIs" dxfId="2232" priority="206" stopIfTrue="1" operator="notEqual">
      <formula>""</formula>
    </cfRule>
  </conditionalFormatting>
  <conditionalFormatting sqref="F134">
    <cfRule type="cellIs" dxfId="2231" priority="202" stopIfTrue="1" operator="notEqual">
      <formula>""</formula>
    </cfRule>
  </conditionalFormatting>
  <conditionalFormatting sqref="F135:F145">
    <cfRule type="cellIs" dxfId="2230" priority="201" stopIfTrue="1" operator="notEqual">
      <formula>""</formula>
    </cfRule>
  </conditionalFormatting>
  <conditionalFormatting sqref="F135:F145">
    <cfRule type="cellIs" dxfId="2229" priority="200" stopIfTrue="1" operator="notEqual">
      <formula>""</formula>
    </cfRule>
  </conditionalFormatting>
  <conditionalFormatting sqref="D134">
    <cfRule type="cellIs" dxfId="2228" priority="197" stopIfTrue="1" operator="notEqual">
      <formula>""</formula>
    </cfRule>
  </conditionalFormatting>
  <conditionalFormatting sqref="D134">
    <cfRule type="cellIs" dxfId="2227" priority="199" stopIfTrue="1" operator="notEqual">
      <formula>""</formula>
    </cfRule>
  </conditionalFormatting>
  <conditionalFormatting sqref="D134">
    <cfRule type="cellIs" dxfId="2226" priority="198" stopIfTrue="1" operator="notEqual">
      <formula>""</formula>
    </cfRule>
  </conditionalFormatting>
  <conditionalFormatting sqref="E135">
    <cfRule type="cellIs" dxfId="2225" priority="196" stopIfTrue="1" operator="notEqual">
      <formula>""</formula>
    </cfRule>
  </conditionalFormatting>
  <conditionalFormatting sqref="E135">
    <cfRule type="cellIs" dxfId="2224" priority="194" stopIfTrue="1" operator="notEqual">
      <formula>""</formula>
    </cfRule>
  </conditionalFormatting>
  <conditionalFormatting sqref="E135">
    <cfRule type="cellIs" dxfId="2223" priority="195" stopIfTrue="1" operator="notEqual">
      <formula>""</formula>
    </cfRule>
  </conditionalFormatting>
  <conditionalFormatting sqref="E136:E137">
    <cfRule type="cellIs" dxfId="2222" priority="193" stopIfTrue="1" operator="notEqual">
      <formula>""</formula>
    </cfRule>
  </conditionalFormatting>
  <conditionalFormatting sqref="E136:E137">
    <cfRule type="cellIs" dxfId="2221" priority="191" stopIfTrue="1" operator="notEqual">
      <formula>""</formula>
    </cfRule>
  </conditionalFormatting>
  <conditionalFormatting sqref="E136:E137">
    <cfRule type="cellIs" dxfId="2220" priority="192" stopIfTrue="1" operator="notEqual">
      <formula>""</formula>
    </cfRule>
  </conditionalFormatting>
  <conditionalFormatting sqref="E138">
    <cfRule type="cellIs" dxfId="2219" priority="190" stopIfTrue="1" operator="notEqual">
      <formula>""</formula>
    </cfRule>
  </conditionalFormatting>
  <conditionalFormatting sqref="E138">
    <cfRule type="cellIs" dxfId="2218" priority="188" stopIfTrue="1" operator="notEqual">
      <formula>""</formula>
    </cfRule>
  </conditionalFormatting>
  <conditionalFormatting sqref="E138">
    <cfRule type="cellIs" dxfId="2217" priority="189" stopIfTrue="1" operator="notEqual">
      <formula>""</formula>
    </cfRule>
  </conditionalFormatting>
  <conditionalFormatting sqref="E139:E145">
    <cfRule type="cellIs" dxfId="2216" priority="187" stopIfTrue="1" operator="notEqual">
      <formula>""</formula>
    </cfRule>
  </conditionalFormatting>
  <conditionalFormatting sqref="E139:E145">
    <cfRule type="cellIs" dxfId="2215" priority="185" stopIfTrue="1" operator="notEqual">
      <formula>""</formula>
    </cfRule>
  </conditionalFormatting>
  <conditionalFormatting sqref="E139:E145">
    <cfRule type="cellIs" dxfId="2214" priority="186" stopIfTrue="1" operator="notEqual">
      <formula>""</formula>
    </cfRule>
  </conditionalFormatting>
  <conditionalFormatting sqref="C107:C117">
    <cfRule type="cellIs" dxfId="2213" priority="25" stopIfTrue="1" operator="notEqual">
      <formula>""</formula>
    </cfRule>
  </conditionalFormatting>
  <conditionalFormatting sqref="C108:C117">
    <cfRule type="cellIs" dxfId="2212" priority="23" stopIfTrue="1" operator="notEqual">
      <formula>""</formula>
    </cfRule>
  </conditionalFormatting>
  <conditionalFormatting sqref="C106 C11:C94">
    <cfRule type="cellIs" dxfId="2211" priority="184" stopIfTrue="1" operator="notEqual">
      <formula>""</formula>
    </cfRule>
  </conditionalFormatting>
  <conditionalFormatting sqref="C22">
    <cfRule type="cellIs" dxfId="2210" priority="183" stopIfTrue="1" operator="notEqual">
      <formula>""</formula>
    </cfRule>
  </conditionalFormatting>
  <conditionalFormatting sqref="C13:C33">
    <cfRule type="cellIs" dxfId="2209" priority="182" stopIfTrue="1" operator="notEqual">
      <formula>""</formula>
    </cfRule>
  </conditionalFormatting>
  <conditionalFormatting sqref="C106 C84:C94">
    <cfRule type="cellIs" dxfId="2208" priority="181" stopIfTrue="1" operator="notEqual">
      <formula>""</formula>
    </cfRule>
  </conditionalFormatting>
  <conditionalFormatting sqref="C83">
    <cfRule type="cellIs" dxfId="2207" priority="180" stopIfTrue="1" operator="notEqual">
      <formula>""</formula>
    </cfRule>
  </conditionalFormatting>
  <conditionalFormatting sqref="C83">
    <cfRule type="cellIs" dxfId="2206" priority="179" stopIfTrue="1" operator="notEqual">
      <formula>""</formula>
    </cfRule>
  </conditionalFormatting>
  <conditionalFormatting sqref="C84:C93">
    <cfRule type="cellIs" dxfId="2205" priority="175" stopIfTrue="1" operator="notEqual">
      <formula>""</formula>
    </cfRule>
  </conditionalFormatting>
  <conditionalFormatting sqref="C11:C22">
    <cfRule type="cellIs" dxfId="2204" priority="178" stopIfTrue="1" operator="notEqual">
      <formula>""</formula>
    </cfRule>
  </conditionalFormatting>
  <conditionalFormatting sqref="C72:C82">
    <cfRule type="cellIs" dxfId="2203" priority="177" stopIfTrue="1" operator="notEqual">
      <formula>""</formula>
    </cfRule>
  </conditionalFormatting>
  <conditionalFormatting sqref="C84:C93">
    <cfRule type="cellIs" dxfId="2202" priority="176" stopIfTrue="1" operator="notEqual">
      <formula>""</formula>
    </cfRule>
  </conditionalFormatting>
  <conditionalFormatting sqref="C83">
    <cfRule type="cellIs" dxfId="2201" priority="174" stopIfTrue="1" operator="notEqual">
      <formula>""</formula>
    </cfRule>
  </conditionalFormatting>
  <conditionalFormatting sqref="C83">
    <cfRule type="cellIs" dxfId="2200" priority="173" stopIfTrue="1" operator="notEqual">
      <formula>""</formula>
    </cfRule>
  </conditionalFormatting>
  <conditionalFormatting sqref="C72:C82">
    <cfRule type="cellIs" dxfId="2199" priority="172" stopIfTrue="1" operator="notEqual">
      <formula>""</formula>
    </cfRule>
  </conditionalFormatting>
  <conditionalFormatting sqref="C71">
    <cfRule type="cellIs" dxfId="2198" priority="171" stopIfTrue="1" operator="notEqual">
      <formula>""</formula>
    </cfRule>
  </conditionalFormatting>
  <conditionalFormatting sqref="C71">
    <cfRule type="cellIs" dxfId="2197" priority="170" stopIfTrue="1" operator="notEqual">
      <formula>""</formula>
    </cfRule>
  </conditionalFormatting>
  <conditionalFormatting sqref="C72:C81">
    <cfRule type="cellIs" dxfId="2196" priority="167" stopIfTrue="1" operator="notEqual">
      <formula>""</formula>
    </cfRule>
  </conditionalFormatting>
  <conditionalFormatting sqref="C60:C70">
    <cfRule type="cellIs" dxfId="2195" priority="169" stopIfTrue="1" operator="notEqual">
      <formula>""</formula>
    </cfRule>
  </conditionalFormatting>
  <conditionalFormatting sqref="C72:C81">
    <cfRule type="cellIs" dxfId="2194" priority="168" stopIfTrue="1" operator="notEqual">
      <formula>""</formula>
    </cfRule>
  </conditionalFormatting>
  <conditionalFormatting sqref="C84:C93">
    <cfRule type="cellIs" dxfId="2193" priority="166" stopIfTrue="1" operator="notEqual">
      <formula>""</formula>
    </cfRule>
  </conditionalFormatting>
  <conditionalFormatting sqref="C84:C93">
    <cfRule type="cellIs" dxfId="2192" priority="165" stopIfTrue="1" operator="notEqual">
      <formula>""</formula>
    </cfRule>
  </conditionalFormatting>
  <conditionalFormatting sqref="C83:C93">
    <cfRule type="cellIs" dxfId="2191" priority="164" stopIfTrue="1" operator="notEqual">
      <formula>""</formula>
    </cfRule>
  </conditionalFormatting>
  <conditionalFormatting sqref="C83:C93">
    <cfRule type="cellIs" dxfId="2190" priority="163" stopIfTrue="1" operator="notEqual">
      <formula>""</formula>
    </cfRule>
  </conditionalFormatting>
  <conditionalFormatting sqref="C11:C21">
    <cfRule type="cellIs" dxfId="2189" priority="162" stopIfTrue="1" operator="notEqual">
      <formula>""</formula>
    </cfRule>
  </conditionalFormatting>
  <conditionalFormatting sqref="C72:C82">
    <cfRule type="cellIs" dxfId="2188" priority="161" stopIfTrue="1" operator="notEqual">
      <formula>""</formula>
    </cfRule>
  </conditionalFormatting>
  <conditionalFormatting sqref="C71">
    <cfRule type="cellIs" dxfId="2187" priority="160" stopIfTrue="1" operator="notEqual">
      <formula>""</formula>
    </cfRule>
  </conditionalFormatting>
  <conditionalFormatting sqref="C71">
    <cfRule type="cellIs" dxfId="2186" priority="159" stopIfTrue="1" operator="notEqual">
      <formula>""</formula>
    </cfRule>
  </conditionalFormatting>
  <conditionalFormatting sqref="C72:C81">
    <cfRule type="cellIs" dxfId="2185" priority="156" stopIfTrue="1" operator="notEqual">
      <formula>""</formula>
    </cfRule>
  </conditionalFormatting>
  <conditionalFormatting sqref="C60:C70">
    <cfRule type="cellIs" dxfId="2184" priority="158" stopIfTrue="1" operator="notEqual">
      <formula>""</formula>
    </cfRule>
  </conditionalFormatting>
  <conditionalFormatting sqref="C72:C81">
    <cfRule type="cellIs" dxfId="2183" priority="157" stopIfTrue="1" operator="notEqual">
      <formula>""</formula>
    </cfRule>
  </conditionalFormatting>
  <conditionalFormatting sqref="C71">
    <cfRule type="cellIs" dxfId="2182" priority="155" stopIfTrue="1" operator="notEqual">
      <formula>""</formula>
    </cfRule>
  </conditionalFormatting>
  <conditionalFormatting sqref="C71">
    <cfRule type="cellIs" dxfId="2181" priority="154" stopIfTrue="1" operator="notEqual">
      <formula>""</formula>
    </cfRule>
  </conditionalFormatting>
  <conditionalFormatting sqref="C60:C70">
    <cfRule type="cellIs" dxfId="2180" priority="153" stopIfTrue="1" operator="notEqual">
      <formula>""</formula>
    </cfRule>
  </conditionalFormatting>
  <conditionalFormatting sqref="C59">
    <cfRule type="cellIs" dxfId="2179" priority="152" stopIfTrue="1" operator="notEqual">
      <formula>""</formula>
    </cfRule>
  </conditionalFormatting>
  <conditionalFormatting sqref="C59">
    <cfRule type="cellIs" dxfId="2178" priority="151" stopIfTrue="1" operator="notEqual">
      <formula>""</formula>
    </cfRule>
  </conditionalFormatting>
  <conditionalFormatting sqref="C60:C69">
    <cfRule type="cellIs" dxfId="2177" priority="148" stopIfTrue="1" operator="notEqual">
      <formula>""</formula>
    </cfRule>
  </conditionalFormatting>
  <conditionalFormatting sqref="C48:C58">
    <cfRule type="cellIs" dxfId="2176" priority="150" stopIfTrue="1" operator="notEqual">
      <formula>""</formula>
    </cfRule>
  </conditionalFormatting>
  <conditionalFormatting sqref="C60:C69">
    <cfRule type="cellIs" dxfId="2175" priority="149" stopIfTrue="1" operator="notEqual">
      <formula>""</formula>
    </cfRule>
  </conditionalFormatting>
  <conditionalFormatting sqref="C72:C81">
    <cfRule type="cellIs" dxfId="2174" priority="147" stopIfTrue="1" operator="notEqual">
      <formula>""</formula>
    </cfRule>
  </conditionalFormatting>
  <conditionalFormatting sqref="C72:C81">
    <cfRule type="cellIs" dxfId="2173" priority="146" stopIfTrue="1" operator="notEqual">
      <formula>""</formula>
    </cfRule>
  </conditionalFormatting>
  <conditionalFormatting sqref="B106 B11:B94">
    <cfRule type="cellIs" dxfId="2172" priority="145" stopIfTrue="1" operator="notEqual">
      <formula>""</formula>
    </cfRule>
  </conditionalFormatting>
  <conditionalFormatting sqref="C83:C93">
    <cfRule type="cellIs" dxfId="2171" priority="144" stopIfTrue="1" operator="notEqual">
      <formula>""</formula>
    </cfRule>
  </conditionalFormatting>
  <conditionalFormatting sqref="C83:C93">
    <cfRule type="cellIs" dxfId="2170" priority="143" stopIfTrue="1" operator="notEqual">
      <formula>""</formula>
    </cfRule>
  </conditionalFormatting>
  <conditionalFormatting sqref="C11:C21">
    <cfRule type="cellIs" dxfId="2169" priority="142" stopIfTrue="1" operator="notEqual">
      <formula>""</formula>
    </cfRule>
  </conditionalFormatting>
  <conditionalFormatting sqref="C72:C82">
    <cfRule type="cellIs" dxfId="2168" priority="141" stopIfTrue="1" operator="notEqual">
      <formula>""</formula>
    </cfRule>
  </conditionalFormatting>
  <conditionalFormatting sqref="C71">
    <cfRule type="cellIs" dxfId="2167" priority="140" stopIfTrue="1" operator="notEqual">
      <formula>""</formula>
    </cfRule>
  </conditionalFormatting>
  <conditionalFormatting sqref="C71">
    <cfRule type="cellIs" dxfId="2166" priority="139" stopIfTrue="1" operator="notEqual">
      <formula>""</formula>
    </cfRule>
  </conditionalFormatting>
  <conditionalFormatting sqref="C72:C81">
    <cfRule type="cellIs" dxfId="2165" priority="136" stopIfTrue="1" operator="notEqual">
      <formula>""</formula>
    </cfRule>
  </conditionalFormatting>
  <conditionalFormatting sqref="C60:C70">
    <cfRule type="cellIs" dxfId="2164" priority="138" stopIfTrue="1" operator="notEqual">
      <formula>""</formula>
    </cfRule>
  </conditionalFormatting>
  <conditionalFormatting sqref="C72:C81">
    <cfRule type="cellIs" dxfId="2163" priority="137" stopIfTrue="1" operator="notEqual">
      <formula>""</formula>
    </cfRule>
  </conditionalFormatting>
  <conditionalFormatting sqref="C71">
    <cfRule type="cellIs" dxfId="2162" priority="135" stopIfTrue="1" operator="notEqual">
      <formula>""</formula>
    </cfRule>
  </conditionalFormatting>
  <conditionalFormatting sqref="C71">
    <cfRule type="cellIs" dxfId="2161" priority="134" stopIfTrue="1" operator="notEqual">
      <formula>""</formula>
    </cfRule>
  </conditionalFormatting>
  <conditionalFormatting sqref="C60:C70">
    <cfRule type="cellIs" dxfId="2160" priority="133" stopIfTrue="1" operator="notEqual">
      <formula>""</formula>
    </cfRule>
  </conditionalFormatting>
  <conditionalFormatting sqref="C59">
    <cfRule type="cellIs" dxfId="2159" priority="132" stopIfTrue="1" operator="notEqual">
      <formula>""</formula>
    </cfRule>
  </conditionalFormatting>
  <conditionalFormatting sqref="C59">
    <cfRule type="cellIs" dxfId="2158" priority="131" stopIfTrue="1" operator="notEqual">
      <formula>""</formula>
    </cfRule>
  </conditionalFormatting>
  <conditionalFormatting sqref="C60:C69">
    <cfRule type="cellIs" dxfId="2157" priority="128" stopIfTrue="1" operator="notEqual">
      <formula>""</formula>
    </cfRule>
  </conditionalFormatting>
  <conditionalFormatting sqref="C48:C58">
    <cfRule type="cellIs" dxfId="2156" priority="130" stopIfTrue="1" operator="notEqual">
      <formula>""</formula>
    </cfRule>
  </conditionalFormatting>
  <conditionalFormatting sqref="C60:C69">
    <cfRule type="cellIs" dxfId="2155" priority="129" stopIfTrue="1" operator="notEqual">
      <formula>""</formula>
    </cfRule>
  </conditionalFormatting>
  <conditionalFormatting sqref="C72:C81">
    <cfRule type="cellIs" dxfId="2154" priority="127" stopIfTrue="1" operator="notEqual">
      <formula>""</formula>
    </cfRule>
  </conditionalFormatting>
  <conditionalFormatting sqref="C72:C81">
    <cfRule type="cellIs" dxfId="2153" priority="126" stopIfTrue="1" operator="notEqual">
      <formula>""</formula>
    </cfRule>
  </conditionalFormatting>
  <conditionalFormatting sqref="C71:C81">
    <cfRule type="cellIs" dxfId="2152" priority="125" stopIfTrue="1" operator="notEqual">
      <formula>""</formula>
    </cfRule>
  </conditionalFormatting>
  <conditionalFormatting sqref="C71:C81">
    <cfRule type="cellIs" dxfId="2151" priority="124" stopIfTrue="1" operator="notEqual">
      <formula>""</formula>
    </cfRule>
  </conditionalFormatting>
  <conditionalFormatting sqref="C60:C70">
    <cfRule type="cellIs" dxfId="2150" priority="123" stopIfTrue="1" operator="notEqual">
      <formula>""</formula>
    </cfRule>
  </conditionalFormatting>
  <conditionalFormatting sqref="C59">
    <cfRule type="cellIs" dxfId="2149" priority="122" stopIfTrue="1" operator="notEqual">
      <formula>""</formula>
    </cfRule>
  </conditionalFormatting>
  <conditionalFormatting sqref="C59">
    <cfRule type="cellIs" dxfId="2148" priority="121" stopIfTrue="1" operator="notEqual">
      <formula>""</formula>
    </cfRule>
  </conditionalFormatting>
  <conditionalFormatting sqref="C60:C69">
    <cfRule type="cellIs" dxfId="2147" priority="118" stopIfTrue="1" operator="notEqual">
      <formula>""</formula>
    </cfRule>
  </conditionalFormatting>
  <conditionalFormatting sqref="C48:C58">
    <cfRule type="cellIs" dxfId="2146" priority="120" stopIfTrue="1" operator="notEqual">
      <formula>""</formula>
    </cfRule>
  </conditionalFormatting>
  <conditionalFormatting sqref="C60:C69">
    <cfRule type="cellIs" dxfId="2145" priority="119" stopIfTrue="1" operator="notEqual">
      <formula>""</formula>
    </cfRule>
  </conditionalFormatting>
  <conditionalFormatting sqref="C59">
    <cfRule type="cellIs" dxfId="2144" priority="117" stopIfTrue="1" operator="notEqual">
      <formula>""</formula>
    </cfRule>
  </conditionalFormatting>
  <conditionalFormatting sqref="C59">
    <cfRule type="cellIs" dxfId="2143" priority="116" stopIfTrue="1" operator="notEqual">
      <formula>""</formula>
    </cfRule>
  </conditionalFormatting>
  <conditionalFormatting sqref="C48:C58">
    <cfRule type="cellIs" dxfId="2142" priority="115" stopIfTrue="1" operator="notEqual">
      <formula>""</formula>
    </cfRule>
  </conditionalFormatting>
  <conditionalFormatting sqref="C47">
    <cfRule type="cellIs" dxfId="2141" priority="114" stopIfTrue="1" operator="notEqual">
      <formula>""</formula>
    </cfRule>
  </conditionalFormatting>
  <conditionalFormatting sqref="C47">
    <cfRule type="cellIs" dxfId="2140" priority="113" stopIfTrue="1" operator="notEqual">
      <formula>""</formula>
    </cfRule>
  </conditionalFormatting>
  <conditionalFormatting sqref="C48:C57">
    <cfRule type="cellIs" dxfId="2139" priority="110" stopIfTrue="1" operator="notEqual">
      <formula>""</formula>
    </cfRule>
  </conditionalFormatting>
  <conditionalFormatting sqref="C36:C46">
    <cfRule type="cellIs" dxfId="2138" priority="112" stopIfTrue="1" operator="notEqual">
      <formula>""</formula>
    </cfRule>
  </conditionalFormatting>
  <conditionalFormatting sqref="C48:C57">
    <cfRule type="cellIs" dxfId="2137" priority="111" stopIfTrue="1" operator="notEqual">
      <formula>""</formula>
    </cfRule>
  </conditionalFormatting>
  <conditionalFormatting sqref="C60:C69">
    <cfRule type="cellIs" dxfId="2136" priority="109" stopIfTrue="1" operator="notEqual">
      <formula>""</formula>
    </cfRule>
  </conditionalFormatting>
  <conditionalFormatting sqref="C60:C69">
    <cfRule type="cellIs" dxfId="2135" priority="108" stopIfTrue="1" operator="notEqual">
      <formula>""</formula>
    </cfRule>
  </conditionalFormatting>
  <conditionalFormatting sqref="C106 C84:C94">
    <cfRule type="cellIs" dxfId="2134" priority="107" stopIfTrue="1" operator="notEqual">
      <formula>""</formula>
    </cfRule>
  </conditionalFormatting>
  <conditionalFormatting sqref="C106 C84:C94">
    <cfRule type="cellIs" dxfId="2133" priority="106" stopIfTrue="1" operator="notEqual">
      <formula>""</formula>
    </cfRule>
  </conditionalFormatting>
  <conditionalFormatting sqref="C83">
    <cfRule type="cellIs" dxfId="2132" priority="105" stopIfTrue="1" operator="notEqual">
      <formula>""</formula>
    </cfRule>
  </conditionalFormatting>
  <conditionalFormatting sqref="C83">
    <cfRule type="cellIs" dxfId="2131" priority="104" stopIfTrue="1" operator="notEqual">
      <formula>""</formula>
    </cfRule>
  </conditionalFormatting>
  <conditionalFormatting sqref="C84:C93">
    <cfRule type="cellIs" dxfId="2130" priority="101" stopIfTrue="1" operator="notEqual">
      <formula>""</formula>
    </cfRule>
  </conditionalFormatting>
  <conditionalFormatting sqref="C72:C82">
    <cfRule type="cellIs" dxfId="2129" priority="103" stopIfTrue="1" operator="notEqual">
      <formula>""</formula>
    </cfRule>
  </conditionalFormatting>
  <conditionalFormatting sqref="C84:C93">
    <cfRule type="cellIs" dxfId="2128" priority="102" stopIfTrue="1" operator="notEqual">
      <formula>""</formula>
    </cfRule>
  </conditionalFormatting>
  <conditionalFormatting sqref="C106 C84:C94">
    <cfRule type="cellIs" dxfId="2127" priority="100" stopIfTrue="1" operator="notEqual">
      <formula>""</formula>
    </cfRule>
  </conditionalFormatting>
  <conditionalFormatting sqref="C83">
    <cfRule type="cellIs" dxfId="2126" priority="99" stopIfTrue="1" operator="notEqual">
      <formula>""</formula>
    </cfRule>
  </conditionalFormatting>
  <conditionalFormatting sqref="C83">
    <cfRule type="cellIs" dxfId="2125" priority="98" stopIfTrue="1" operator="notEqual">
      <formula>""</formula>
    </cfRule>
  </conditionalFormatting>
  <conditionalFormatting sqref="C84:C93">
    <cfRule type="cellIs" dxfId="2124" priority="95" stopIfTrue="1" operator="notEqual">
      <formula>""</formula>
    </cfRule>
  </conditionalFormatting>
  <conditionalFormatting sqref="C72:C82">
    <cfRule type="cellIs" dxfId="2123" priority="97" stopIfTrue="1" operator="notEqual">
      <formula>""</formula>
    </cfRule>
  </conditionalFormatting>
  <conditionalFormatting sqref="C84:C93">
    <cfRule type="cellIs" dxfId="2122" priority="96" stopIfTrue="1" operator="notEqual">
      <formula>""</formula>
    </cfRule>
  </conditionalFormatting>
  <conditionalFormatting sqref="C83">
    <cfRule type="cellIs" dxfId="2121" priority="94" stopIfTrue="1" operator="notEqual">
      <formula>""</formula>
    </cfRule>
  </conditionalFormatting>
  <conditionalFormatting sqref="C83">
    <cfRule type="cellIs" dxfId="2120" priority="93" stopIfTrue="1" operator="notEqual">
      <formula>""</formula>
    </cfRule>
  </conditionalFormatting>
  <conditionalFormatting sqref="C72:C82">
    <cfRule type="cellIs" dxfId="2119" priority="92" stopIfTrue="1" operator="notEqual">
      <formula>""</formula>
    </cfRule>
  </conditionalFormatting>
  <conditionalFormatting sqref="C71">
    <cfRule type="cellIs" dxfId="2118" priority="91" stopIfTrue="1" operator="notEqual">
      <formula>""</formula>
    </cfRule>
  </conditionalFormatting>
  <conditionalFormatting sqref="C71">
    <cfRule type="cellIs" dxfId="2117" priority="90" stopIfTrue="1" operator="notEqual">
      <formula>""</formula>
    </cfRule>
  </conditionalFormatting>
  <conditionalFormatting sqref="C72:C81">
    <cfRule type="cellIs" dxfId="2116" priority="87" stopIfTrue="1" operator="notEqual">
      <formula>""</formula>
    </cfRule>
  </conditionalFormatting>
  <conditionalFormatting sqref="C60:C70">
    <cfRule type="cellIs" dxfId="2115" priority="89" stopIfTrue="1" operator="notEqual">
      <formula>""</formula>
    </cfRule>
  </conditionalFormatting>
  <conditionalFormatting sqref="C72:C81">
    <cfRule type="cellIs" dxfId="2114" priority="88" stopIfTrue="1" operator="notEqual">
      <formula>""</formula>
    </cfRule>
  </conditionalFormatting>
  <conditionalFormatting sqref="C84:C93">
    <cfRule type="cellIs" dxfId="2113" priority="86" stopIfTrue="1" operator="notEqual">
      <formula>""</formula>
    </cfRule>
  </conditionalFormatting>
  <conditionalFormatting sqref="C84:C93">
    <cfRule type="cellIs" dxfId="2112" priority="85" stopIfTrue="1" operator="notEqual">
      <formula>""</formula>
    </cfRule>
  </conditionalFormatting>
  <conditionalFormatting sqref="C106 C84:C94">
    <cfRule type="cellIs" dxfId="2111" priority="84" stopIfTrue="1" operator="notEqual">
      <formula>""</formula>
    </cfRule>
  </conditionalFormatting>
  <conditionalFormatting sqref="C83">
    <cfRule type="cellIs" dxfId="2110" priority="83" stopIfTrue="1" operator="notEqual">
      <formula>""</formula>
    </cfRule>
  </conditionalFormatting>
  <conditionalFormatting sqref="C83">
    <cfRule type="cellIs" dxfId="2109" priority="82" stopIfTrue="1" operator="notEqual">
      <formula>""</formula>
    </cfRule>
  </conditionalFormatting>
  <conditionalFormatting sqref="C84:C93">
    <cfRule type="cellIs" dxfId="2108" priority="79" stopIfTrue="1" operator="notEqual">
      <formula>""</formula>
    </cfRule>
  </conditionalFormatting>
  <conditionalFormatting sqref="C72:C82">
    <cfRule type="cellIs" dxfId="2107" priority="81" stopIfTrue="1" operator="notEqual">
      <formula>""</formula>
    </cfRule>
  </conditionalFormatting>
  <conditionalFormatting sqref="C84:C93">
    <cfRule type="cellIs" dxfId="2106" priority="80" stopIfTrue="1" operator="notEqual">
      <formula>""</formula>
    </cfRule>
  </conditionalFormatting>
  <conditionalFormatting sqref="C83">
    <cfRule type="cellIs" dxfId="2105" priority="77" stopIfTrue="1" operator="notEqual">
      <formula>""</formula>
    </cfRule>
  </conditionalFormatting>
  <conditionalFormatting sqref="C72:C82">
    <cfRule type="cellIs" dxfId="2104" priority="76" stopIfTrue="1" operator="notEqual">
      <formula>""</formula>
    </cfRule>
  </conditionalFormatting>
  <conditionalFormatting sqref="C71">
    <cfRule type="cellIs" dxfId="2103" priority="75" stopIfTrue="1" operator="notEqual">
      <formula>""</formula>
    </cfRule>
  </conditionalFormatting>
  <conditionalFormatting sqref="C71">
    <cfRule type="cellIs" dxfId="2102" priority="74" stopIfTrue="1" operator="notEqual">
      <formula>""</formula>
    </cfRule>
  </conditionalFormatting>
  <conditionalFormatting sqref="C72:C81">
    <cfRule type="cellIs" dxfId="2101" priority="71" stopIfTrue="1" operator="notEqual">
      <formula>""</formula>
    </cfRule>
  </conditionalFormatting>
  <conditionalFormatting sqref="C60:C70">
    <cfRule type="cellIs" dxfId="2100" priority="73" stopIfTrue="1" operator="notEqual">
      <formula>""</formula>
    </cfRule>
  </conditionalFormatting>
  <conditionalFormatting sqref="C72:C81">
    <cfRule type="cellIs" dxfId="2099" priority="72" stopIfTrue="1" operator="notEqual">
      <formula>""</formula>
    </cfRule>
  </conditionalFormatting>
  <conditionalFormatting sqref="C84:C93">
    <cfRule type="cellIs" dxfId="2098" priority="70" stopIfTrue="1" operator="notEqual">
      <formula>""</formula>
    </cfRule>
  </conditionalFormatting>
  <conditionalFormatting sqref="C84:C93">
    <cfRule type="cellIs" dxfId="2097" priority="69" stopIfTrue="1" operator="notEqual">
      <formula>""</formula>
    </cfRule>
  </conditionalFormatting>
  <conditionalFormatting sqref="C83:C93">
    <cfRule type="cellIs" dxfId="2096" priority="68" stopIfTrue="1" operator="notEqual">
      <formula>""</formula>
    </cfRule>
  </conditionalFormatting>
  <conditionalFormatting sqref="C83:C93">
    <cfRule type="cellIs" dxfId="2095" priority="67" stopIfTrue="1" operator="notEqual">
      <formula>""</formula>
    </cfRule>
  </conditionalFormatting>
  <conditionalFormatting sqref="C72:C82">
    <cfRule type="cellIs" dxfId="2094" priority="66" stopIfTrue="1" operator="notEqual">
      <formula>""</formula>
    </cfRule>
  </conditionalFormatting>
  <conditionalFormatting sqref="C71">
    <cfRule type="cellIs" dxfId="2093" priority="65" stopIfTrue="1" operator="notEqual">
      <formula>""</formula>
    </cfRule>
  </conditionalFormatting>
  <conditionalFormatting sqref="C71">
    <cfRule type="cellIs" dxfId="2092" priority="64" stopIfTrue="1" operator="notEqual">
      <formula>""</formula>
    </cfRule>
  </conditionalFormatting>
  <conditionalFormatting sqref="C72:C81">
    <cfRule type="cellIs" dxfId="2091" priority="61" stopIfTrue="1" operator="notEqual">
      <formula>""</formula>
    </cfRule>
  </conditionalFormatting>
  <conditionalFormatting sqref="C60:C70">
    <cfRule type="cellIs" dxfId="2090" priority="63" stopIfTrue="1" operator="notEqual">
      <formula>""</formula>
    </cfRule>
  </conditionalFormatting>
  <conditionalFormatting sqref="C72:C81">
    <cfRule type="cellIs" dxfId="2089" priority="62" stopIfTrue="1" operator="notEqual">
      <formula>""</formula>
    </cfRule>
  </conditionalFormatting>
  <conditionalFormatting sqref="C71">
    <cfRule type="cellIs" dxfId="2088" priority="60" stopIfTrue="1" operator="notEqual">
      <formula>""</formula>
    </cfRule>
  </conditionalFormatting>
  <conditionalFormatting sqref="C71">
    <cfRule type="cellIs" dxfId="2087" priority="59" stopIfTrue="1" operator="notEqual">
      <formula>""</formula>
    </cfRule>
  </conditionalFormatting>
  <conditionalFormatting sqref="C60:C70">
    <cfRule type="cellIs" dxfId="2086" priority="58" stopIfTrue="1" operator="notEqual">
      <formula>""</formula>
    </cfRule>
  </conditionalFormatting>
  <conditionalFormatting sqref="C59">
    <cfRule type="cellIs" dxfId="2085" priority="57" stopIfTrue="1" operator="notEqual">
      <formula>""</formula>
    </cfRule>
  </conditionalFormatting>
  <conditionalFormatting sqref="C59">
    <cfRule type="cellIs" dxfId="2084" priority="56" stopIfTrue="1" operator="notEqual">
      <formula>""</formula>
    </cfRule>
  </conditionalFormatting>
  <conditionalFormatting sqref="C60:C69">
    <cfRule type="cellIs" dxfId="2083" priority="53" stopIfTrue="1" operator="notEqual">
      <formula>""</formula>
    </cfRule>
  </conditionalFormatting>
  <conditionalFormatting sqref="C48:C58">
    <cfRule type="cellIs" dxfId="2082" priority="55" stopIfTrue="1" operator="notEqual">
      <formula>""</formula>
    </cfRule>
  </conditionalFormatting>
  <conditionalFormatting sqref="C60:C69">
    <cfRule type="cellIs" dxfId="2081" priority="54" stopIfTrue="1" operator="notEqual">
      <formula>""</formula>
    </cfRule>
  </conditionalFormatting>
  <conditionalFormatting sqref="C72:C81">
    <cfRule type="cellIs" dxfId="2080" priority="52" stopIfTrue="1" operator="notEqual">
      <formula>""</formula>
    </cfRule>
  </conditionalFormatting>
  <conditionalFormatting sqref="C72:C81">
    <cfRule type="cellIs" dxfId="2079" priority="51" stopIfTrue="1" operator="notEqual">
      <formula>""</formula>
    </cfRule>
  </conditionalFormatting>
  <conditionalFormatting sqref="C95">
    <cfRule type="cellIs" dxfId="2078" priority="50" stopIfTrue="1" operator="notEqual">
      <formula>""</formula>
    </cfRule>
  </conditionalFormatting>
  <conditionalFormatting sqref="C95:C105">
    <cfRule type="cellIs" dxfId="2077" priority="49" stopIfTrue="1" operator="notEqual">
      <formula>""</formula>
    </cfRule>
  </conditionalFormatting>
  <conditionalFormatting sqref="C95:C105">
    <cfRule type="cellIs" dxfId="2076" priority="48" stopIfTrue="1" operator="notEqual">
      <formula>""</formula>
    </cfRule>
  </conditionalFormatting>
  <conditionalFormatting sqref="B95:B105">
    <cfRule type="cellIs" dxfId="2075" priority="47" stopIfTrue="1" operator="notEqual">
      <formula>""</formula>
    </cfRule>
  </conditionalFormatting>
  <conditionalFormatting sqref="C96:C105">
    <cfRule type="cellIs" dxfId="2074" priority="46" stopIfTrue="1" operator="notEqual">
      <formula>""</formula>
    </cfRule>
  </conditionalFormatting>
  <conditionalFormatting sqref="C95">
    <cfRule type="cellIs" dxfId="2073" priority="45" stopIfTrue="1" operator="notEqual">
      <formula>""</formula>
    </cfRule>
  </conditionalFormatting>
  <conditionalFormatting sqref="C95">
    <cfRule type="cellIs" dxfId="2072" priority="44" stopIfTrue="1" operator="notEqual">
      <formula>""</formula>
    </cfRule>
  </conditionalFormatting>
  <conditionalFormatting sqref="C96:C105">
    <cfRule type="cellIs" dxfId="2071" priority="42" stopIfTrue="1" operator="notEqual">
      <formula>""</formula>
    </cfRule>
  </conditionalFormatting>
  <conditionalFormatting sqref="C96:C105">
    <cfRule type="cellIs" dxfId="2070" priority="43" stopIfTrue="1" operator="notEqual">
      <formula>""</formula>
    </cfRule>
  </conditionalFormatting>
  <conditionalFormatting sqref="C95">
    <cfRule type="cellIs" dxfId="2069" priority="41" stopIfTrue="1" operator="notEqual">
      <formula>""</formula>
    </cfRule>
  </conditionalFormatting>
  <conditionalFormatting sqref="C95">
    <cfRule type="cellIs" dxfId="2068" priority="40" stopIfTrue="1" operator="notEqual">
      <formula>""</formula>
    </cfRule>
  </conditionalFormatting>
  <conditionalFormatting sqref="C96:C105">
    <cfRule type="cellIs" dxfId="2067" priority="39" stopIfTrue="1" operator="notEqual">
      <formula>""</formula>
    </cfRule>
  </conditionalFormatting>
  <conditionalFormatting sqref="C96:C105">
    <cfRule type="cellIs" dxfId="2066" priority="38" stopIfTrue="1" operator="notEqual">
      <formula>""</formula>
    </cfRule>
  </conditionalFormatting>
  <conditionalFormatting sqref="C95:C105">
    <cfRule type="cellIs" dxfId="2065" priority="37" stopIfTrue="1" operator="notEqual">
      <formula>""</formula>
    </cfRule>
  </conditionalFormatting>
  <conditionalFormatting sqref="C95:C105">
    <cfRule type="cellIs" dxfId="2064" priority="36" stopIfTrue="1" operator="notEqual">
      <formula>""</formula>
    </cfRule>
  </conditionalFormatting>
  <conditionalFormatting sqref="C95:C105">
    <cfRule type="cellIs" dxfId="2063" priority="35" stopIfTrue="1" operator="notEqual">
      <formula>""</formula>
    </cfRule>
  </conditionalFormatting>
  <conditionalFormatting sqref="C95:C105">
    <cfRule type="cellIs" dxfId="2062" priority="34" stopIfTrue="1" operator="notEqual">
      <formula>""</formula>
    </cfRule>
  </conditionalFormatting>
  <conditionalFormatting sqref="C96:C105">
    <cfRule type="cellIs" dxfId="2061" priority="33" stopIfTrue="1" operator="notEqual">
      <formula>""</formula>
    </cfRule>
  </conditionalFormatting>
  <conditionalFormatting sqref="C96:C105">
    <cfRule type="cellIs" dxfId="2060" priority="32" stopIfTrue="1" operator="notEqual">
      <formula>""</formula>
    </cfRule>
  </conditionalFormatting>
  <conditionalFormatting sqref="C96:C105">
    <cfRule type="cellIs" dxfId="2059" priority="31" stopIfTrue="1" operator="notEqual">
      <formula>""</formula>
    </cfRule>
  </conditionalFormatting>
  <conditionalFormatting sqref="C96:C105">
    <cfRule type="cellIs" dxfId="2058" priority="30" stopIfTrue="1" operator="notEqual">
      <formula>""</formula>
    </cfRule>
  </conditionalFormatting>
  <conditionalFormatting sqref="C96:C105">
    <cfRule type="cellIs" dxfId="2057" priority="29" stopIfTrue="1" operator="notEqual">
      <formula>""</formula>
    </cfRule>
  </conditionalFormatting>
  <conditionalFormatting sqref="C118">
    <cfRule type="cellIs" dxfId="2056" priority="28" stopIfTrue="1" operator="notEqual">
      <formula>""</formula>
    </cfRule>
  </conditionalFormatting>
  <conditionalFormatting sqref="C118">
    <cfRule type="cellIs" dxfId="2055" priority="27" stopIfTrue="1" operator="notEqual">
      <formula>""</formula>
    </cfRule>
  </conditionalFormatting>
  <conditionalFormatting sqref="C107:C117">
    <cfRule type="cellIs" dxfId="2054" priority="26" stopIfTrue="1" operator="notEqual">
      <formula>""</formula>
    </cfRule>
  </conditionalFormatting>
  <conditionalFormatting sqref="C108:C117">
    <cfRule type="cellIs" dxfId="2053" priority="24" stopIfTrue="1" operator="notEqual">
      <formula>""</formula>
    </cfRule>
  </conditionalFormatting>
  <conditionalFormatting sqref="B107:B118">
    <cfRule type="cellIs" dxfId="2052" priority="21" stopIfTrue="1" operator="notEqual">
      <formula>""</formula>
    </cfRule>
  </conditionalFormatting>
  <conditionalFormatting sqref="B107:B118">
    <cfRule type="cellIs" dxfId="2051" priority="22" stopIfTrue="1" operator="notEqual">
      <formula>""</formula>
    </cfRule>
  </conditionalFormatting>
  <conditionalFormatting sqref="D135:D145">
    <cfRule type="cellIs" dxfId="2050" priority="20" stopIfTrue="1" operator="equal">
      <formula>"Total"</formula>
    </cfRule>
  </conditionalFormatting>
  <conditionalFormatting sqref="F119:F130">
    <cfRule type="cellIs" dxfId="2049" priority="19" stopIfTrue="1" operator="notEqual">
      <formula>""</formula>
    </cfRule>
  </conditionalFormatting>
  <conditionalFormatting sqref="E119:E130">
    <cfRule type="cellIs" dxfId="2048" priority="16" stopIfTrue="1" operator="notEqual">
      <formula>""</formula>
    </cfRule>
  </conditionalFormatting>
  <conditionalFormatting sqref="E119:E130 G119:H130">
    <cfRule type="cellIs" dxfId="2047" priority="18" stopIfTrue="1" operator="notEqual">
      <formula>""</formula>
    </cfRule>
  </conditionalFormatting>
  <conditionalFormatting sqref="E120 E122 E124 E126 E128 E130 G120:H120 G122:H122 G124:H124 G126:H126 G128:H128 G130:H130">
    <cfRule type="cellIs" dxfId="2046" priority="13" stopIfTrue="1" operator="notEqual">
      <formula>""</formula>
    </cfRule>
  </conditionalFormatting>
  <conditionalFormatting sqref="F120 F122 F124 F126 F128 F130">
    <cfRule type="cellIs" dxfId="2045" priority="11" stopIfTrue="1" operator="notEqual">
      <formula>""</formula>
    </cfRule>
  </conditionalFormatting>
  <conditionalFormatting sqref="F119:F130">
    <cfRule type="cellIs" dxfId="2044" priority="15" stopIfTrue="1" operator="notEqual">
      <formula>""</formula>
    </cfRule>
  </conditionalFormatting>
  <conditionalFormatting sqref="E119:E130 G119:H130">
    <cfRule type="cellIs" dxfId="2043" priority="17" stopIfTrue="1" operator="notEqual">
      <formula>""</formula>
    </cfRule>
  </conditionalFormatting>
  <conditionalFormatting sqref="E120 E122 E124 E126 E128 E130">
    <cfRule type="cellIs" dxfId="2042" priority="12" stopIfTrue="1" operator="notEqual">
      <formula>""</formula>
    </cfRule>
  </conditionalFormatting>
  <conditionalFormatting sqref="E120 E122 E124 E126 E128 E130 G120:H120 G122:H122 G124:H124 G126:H126 G128:H128 G130:H130">
    <cfRule type="cellIs" dxfId="2041" priority="14" stopIfTrue="1" operator="notEqual">
      <formula>""</formula>
    </cfRule>
  </conditionalFormatting>
  <conditionalFormatting sqref="F120 F122 F124 F126 F128 F130">
    <cfRule type="cellIs" dxfId="2040" priority="10" stopIfTrue="1" operator="notEqual">
      <formula>""</formula>
    </cfRule>
  </conditionalFormatting>
  <conditionalFormatting sqref="F120 F122 F124 F126 F128 F130">
    <cfRule type="cellIs" dxfId="2039" priority="9" stopIfTrue="1" operator="notEqual">
      <formula>""</formula>
    </cfRule>
  </conditionalFormatting>
  <conditionalFormatting sqref="C119:C130">
    <cfRule type="cellIs" dxfId="2038" priority="6" stopIfTrue="1" operator="notEqual">
      <formula>""</formula>
    </cfRule>
  </conditionalFormatting>
  <conditionalFormatting sqref="C119:C130">
    <cfRule type="cellIs" dxfId="2037" priority="5" stopIfTrue="1" operator="notEqual">
      <formula>""</formula>
    </cfRule>
  </conditionalFormatting>
  <conditionalFormatting sqref="B119:B130">
    <cfRule type="cellIs" dxfId="2036" priority="3" stopIfTrue="1" operator="notEqual">
      <formula>""</formula>
    </cfRule>
  </conditionalFormatting>
  <conditionalFormatting sqref="B119:B130">
    <cfRule type="cellIs" dxfId="2035" priority="4" stopIfTrue="1" operator="notEqual">
      <formula>""</formula>
    </cfRule>
  </conditionalFormatting>
  <conditionalFormatting sqref="B134:B145">
    <cfRule type="cellIs" dxfId="2034" priority="2" stopIfTrue="1" operator="notEqual">
      <formula>""</formula>
    </cfRule>
  </conditionalFormatting>
  <conditionalFormatting sqref="B134:B145">
    <cfRule type="cellIs" dxfId="2033" priority="1" stopIfTrue="1" operator="notEqual">
      <formula>""</formula>
    </cfRule>
  </conditionalFormatting>
  <pageMargins left="0.19685039370078741" right="7.874015748031496E-2" top="0.31496062992125984" bottom="0.27559055118110237" header="0.15748031496062992" footer="0.31496062992125984"/>
  <pageSetup paperSize="9" scale="86" orientation="landscape" horizontalDpi="4294967294" vertic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H208"/>
  <sheetViews>
    <sheetView view="pageBreakPreview" zoomScale="110" zoomScaleNormal="110" zoomScaleSheetLayoutView="110" workbookViewId="0">
      <pane ySplit="10" topLeftCell="A122" activePane="bottomLeft" state="frozen"/>
      <selection pane="bottomLeft" activeCell="J130" sqref="J130"/>
    </sheetView>
  </sheetViews>
  <sheetFormatPr defaultRowHeight="12.75"/>
  <cols>
    <col min="1" max="1" width="2.7109375" customWidth="1"/>
    <col min="2" max="2" width="5" style="1" customWidth="1"/>
    <col min="3" max="3" width="5.7109375" style="1" customWidth="1"/>
    <col min="4" max="4" width="6.28515625" style="1" customWidth="1"/>
    <col min="5" max="5" width="5" style="1" customWidth="1"/>
    <col min="6" max="7" width="3.42578125" style="1" customWidth="1"/>
    <col min="8" max="8" width="6" style="1" customWidth="1"/>
    <col min="9" max="9" width="7.5703125" style="1" customWidth="1"/>
    <col min="10" max="10" width="6.42578125" style="1" customWidth="1"/>
    <col min="11" max="11" width="6.28515625" style="1" customWidth="1"/>
    <col min="12" max="13" width="6.42578125" style="1" customWidth="1"/>
    <col min="14" max="14" width="6.28515625" style="1" customWidth="1"/>
    <col min="15" max="15" width="6.42578125" style="1" customWidth="1"/>
    <col min="16" max="19" width="6.42578125" customWidth="1"/>
    <col min="20" max="20" width="6.140625" customWidth="1"/>
    <col min="21" max="22" width="6.42578125" customWidth="1"/>
    <col min="23" max="23" width="5.85546875" customWidth="1"/>
    <col min="24" max="25" width="6.42578125" customWidth="1"/>
    <col min="26" max="26" width="5.85546875" customWidth="1"/>
    <col min="27" max="27" width="6.42578125" customWidth="1"/>
    <col min="28" max="28" width="0.42578125" hidden="1" customWidth="1"/>
    <col min="29" max="29" width="0.28515625" hidden="1" customWidth="1"/>
    <col min="30" max="34" width="0.42578125" hidden="1" customWidth="1"/>
  </cols>
  <sheetData>
    <row r="3" spans="1:27" ht="9.75" customHeight="1">
      <c r="I3" s="3" t="s">
        <v>2</v>
      </c>
      <c r="L3" s="2"/>
      <c r="M3" s="2"/>
    </row>
    <row r="4" spans="1:27" ht="9.75" customHeight="1">
      <c r="I4" s="3" t="s">
        <v>174</v>
      </c>
      <c r="L4" s="2"/>
      <c r="M4" s="2"/>
    </row>
    <row r="5" spans="1:27">
      <c r="I5" s="4" t="s">
        <v>1</v>
      </c>
    </row>
    <row r="6" spans="1:27" ht="2.25" customHeight="1"/>
    <row r="7" spans="1:27" ht="15">
      <c r="B7" s="114" t="s">
        <v>168</v>
      </c>
      <c r="C7" s="113"/>
      <c r="D7" s="45"/>
      <c r="E7" s="45"/>
      <c r="F7" s="45"/>
      <c r="G7" s="45"/>
      <c r="H7" s="45"/>
      <c r="I7" s="45"/>
      <c r="J7" s="45"/>
      <c r="K7" s="45"/>
      <c r="O7" s="439" t="s">
        <v>192</v>
      </c>
      <c r="P7" s="439"/>
      <c r="Q7" s="1"/>
      <c r="T7" s="115" t="s">
        <v>156</v>
      </c>
      <c r="U7" s="21"/>
      <c r="V7" s="21"/>
      <c r="W7" s="391">
        <f>'base(indices)'!H1</f>
        <v>44348</v>
      </c>
      <c r="X7" s="391"/>
    </row>
    <row r="8" spans="1:27" ht="13.5" thickBot="1">
      <c r="B8" s="6" t="str">
        <f>'BENEFÍCIOS-SEM JRS E SEM CORREÇ'!B8</f>
        <v>Obs: D.I.P. (Data Início Pgto-Adm) em:</v>
      </c>
      <c r="I8" s="435">
        <f>'BENEFÍCIOS-SEM JRS E SEM CORREÇ'!I8:I8</f>
        <v>44348</v>
      </c>
      <c r="J8" s="435"/>
      <c r="K8" s="273"/>
      <c r="L8" s="109"/>
      <c r="M8" s="110"/>
      <c r="N8" s="111"/>
      <c r="O8" s="110"/>
      <c r="P8" s="110"/>
    </row>
    <row r="9" spans="1:27" ht="12.75" customHeight="1" thickBot="1">
      <c r="A9" s="393" t="s">
        <v>42</v>
      </c>
      <c r="B9" s="461" t="s">
        <v>4</v>
      </c>
      <c r="C9" s="397" t="s">
        <v>36</v>
      </c>
      <c r="D9" s="399" t="s">
        <v>37</v>
      </c>
      <c r="E9" s="399" t="s">
        <v>43</v>
      </c>
      <c r="F9" s="415" t="s">
        <v>164</v>
      </c>
      <c r="G9" s="415" t="s">
        <v>165</v>
      </c>
      <c r="H9" s="407" t="s">
        <v>157</v>
      </c>
      <c r="I9" s="428" t="s">
        <v>159</v>
      </c>
      <c r="J9" s="441" t="s">
        <v>155</v>
      </c>
      <c r="K9" s="452"/>
      <c r="L9" s="453"/>
      <c r="M9" s="436">
        <v>0.95</v>
      </c>
      <c r="N9" s="437"/>
      <c r="O9" s="438"/>
      <c r="P9" s="431">
        <v>0.9</v>
      </c>
      <c r="Q9" s="432"/>
      <c r="R9" s="433"/>
      <c r="S9" s="436">
        <v>0.8</v>
      </c>
      <c r="T9" s="437"/>
      <c r="U9" s="438"/>
      <c r="V9" s="431">
        <v>0.7</v>
      </c>
      <c r="W9" s="432"/>
      <c r="X9" s="433"/>
      <c r="Y9" s="431">
        <v>0.6</v>
      </c>
      <c r="Z9" s="432"/>
      <c r="AA9" s="433"/>
    </row>
    <row r="10" spans="1:27" ht="33.75" customHeight="1" thickBot="1">
      <c r="A10" s="460"/>
      <c r="B10" s="462"/>
      <c r="C10" s="398"/>
      <c r="D10" s="400"/>
      <c r="E10" s="400"/>
      <c r="F10" s="416"/>
      <c r="G10" s="416"/>
      <c r="H10" s="408"/>
      <c r="I10" s="429"/>
      <c r="J10" s="35" t="s">
        <v>38</v>
      </c>
      <c r="K10" s="200" t="s">
        <v>82</v>
      </c>
      <c r="L10" s="212" t="s">
        <v>0</v>
      </c>
      <c r="M10" s="194" t="s">
        <v>38</v>
      </c>
      <c r="N10" s="200" t="s">
        <v>82</v>
      </c>
      <c r="O10" s="194">
        <v>0.95</v>
      </c>
      <c r="P10" s="34" t="s">
        <v>38</v>
      </c>
      <c r="Q10" s="200" t="s">
        <v>82</v>
      </c>
      <c r="R10" s="201" t="s">
        <v>39</v>
      </c>
      <c r="S10" s="194" t="s">
        <v>38</v>
      </c>
      <c r="T10" s="200" t="s">
        <v>82</v>
      </c>
      <c r="U10" s="194" t="s">
        <v>46</v>
      </c>
      <c r="V10" s="194" t="s">
        <v>38</v>
      </c>
      <c r="W10" s="200" t="s">
        <v>82</v>
      </c>
      <c r="X10" s="194" t="s">
        <v>47</v>
      </c>
      <c r="Y10" s="194" t="s">
        <v>38</v>
      </c>
      <c r="Z10" s="200" t="s">
        <v>82</v>
      </c>
      <c r="AA10" s="194" t="s">
        <v>48</v>
      </c>
    </row>
    <row r="11" spans="1:27" ht="13.5" customHeight="1">
      <c r="A11" s="219">
        <v>120</v>
      </c>
      <c r="B11" s="160">
        <v>40544</v>
      </c>
      <c r="C11" s="47">
        <v>540</v>
      </c>
      <c r="D11" s="220">
        <f>'base(indices)'!G16</f>
        <v>1.4015567600000001</v>
      </c>
      <c r="E11" s="87">
        <f t="shared" ref="E11:E74" si="0">C11*D11</f>
        <v>756.84065040000007</v>
      </c>
      <c r="F11" s="324">
        <v>0</v>
      </c>
      <c r="G11" s="87">
        <f t="shared" ref="G11:G74" si="1">E11*F11</f>
        <v>0</v>
      </c>
      <c r="H11" s="47">
        <f t="shared" ref="H11:H74" si="2">E11+G11</f>
        <v>756.84065040000007</v>
      </c>
      <c r="I11" s="293">
        <f>H131</f>
        <v>120963.62481127999</v>
      </c>
      <c r="J11" s="123">
        <f>IF((I11)+K11&gt;I148,I148-K11,(I11))</f>
        <v>60398.712649000001</v>
      </c>
      <c r="K11" s="123">
        <f t="shared" ref="K11:K42" si="3">I$147</f>
        <v>5601.287350999999</v>
      </c>
      <c r="L11" s="290">
        <f t="shared" ref="L11:L20" si="4">J11+K11</f>
        <v>66000</v>
      </c>
      <c r="M11" s="123">
        <f>$J$11*M$9</f>
        <v>57378.777016549997</v>
      </c>
      <c r="N11" s="123">
        <f t="shared" ref="N11:N20" si="5">K11*M$9</f>
        <v>5321.2229834499985</v>
      </c>
      <c r="O11" s="123">
        <f t="shared" ref="O11:O20" si="6">M11+N11</f>
        <v>62699.999999999993</v>
      </c>
      <c r="P11" s="100">
        <f t="shared" ref="P11:P29" si="7">J11*$P$9</f>
        <v>54358.8413841</v>
      </c>
      <c r="Q11" s="123">
        <f t="shared" ref="Q11:Q74" si="8">K11*P$9</f>
        <v>5041.1586158999989</v>
      </c>
      <c r="R11" s="123">
        <f t="shared" ref="R11:R36" si="9">P11+Q11</f>
        <v>59400</v>
      </c>
      <c r="S11" s="123">
        <f t="shared" ref="S11:S74" si="10">J11*S$9</f>
        <v>48318.970119200007</v>
      </c>
      <c r="T11" s="123">
        <f t="shared" ref="T11:T74" si="11">K11*S$9</f>
        <v>4481.0298807999998</v>
      </c>
      <c r="U11" s="123">
        <f t="shared" ref="U11:U74" si="12">S11+T11</f>
        <v>52800.000000000007</v>
      </c>
      <c r="V11" s="123">
        <f t="shared" ref="V11:V74" si="13">J11*V$9</f>
        <v>42279.098854299998</v>
      </c>
      <c r="W11" s="123">
        <f t="shared" ref="W11:W74" si="14">K11*V$9</f>
        <v>3920.9011456999992</v>
      </c>
      <c r="X11" s="123">
        <f t="shared" ref="X11:X74" si="15">V11+W11</f>
        <v>46200</v>
      </c>
      <c r="Y11" s="123">
        <f t="shared" ref="Y11:Y74" si="16">J11*Y$9</f>
        <v>36239.227589399998</v>
      </c>
      <c r="Z11" s="123">
        <f t="shared" ref="Z11:Z74" si="17">K11*Y$9</f>
        <v>3360.7724105999991</v>
      </c>
      <c r="AA11" s="55">
        <f t="shared" ref="AA11:AA74" si="18">Y11+Z11</f>
        <v>39600</v>
      </c>
    </row>
    <row r="12" spans="1:27" ht="13.5" customHeight="1">
      <c r="A12" s="118">
        <v>119</v>
      </c>
      <c r="B12" s="56">
        <v>40575</v>
      </c>
      <c r="C12" s="68">
        <v>540</v>
      </c>
      <c r="D12" s="221">
        <f>'base(indices)'!G17</f>
        <v>1.40055536</v>
      </c>
      <c r="E12" s="60">
        <f t="shared" si="0"/>
        <v>756.29989439999997</v>
      </c>
      <c r="F12" s="325">
        <v>0</v>
      </c>
      <c r="G12" s="60">
        <f t="shared" si="1"/>
        <v>0</v>
      </c>
      <c r="H12" s="57">
        <f t="shared" si="2"/>
        <v>756.29989439999997</v>
      </c>
      <c r="I12" s="294">
        <f>I11-H11</f>
        <v>120206.78416087999</v>
      </c>
      <c r="J12" s="102">
        <f>IF((I12)+K12&gt;I148,I148-K12,(I12))</f>
        <v>60398.712649000001</v>
      </c>
      <c r="K12" s="102">
        <f t="shared" si="3"/>
        <v>5601.287350999999</v>
      </c>
      <c r="L12" s="184">
        <f t="shared" si="4"/>
        <v>66000</v>
      </c>
      <c r="M12" s="102">
        <f t="shared" ref="M12:M20" si="19">J12*M$9</f>
        <v>57378.777016549997</v>
      </c>
      <c r="N12" s="102">
        <f t="shared" si="5"/>
        <v>5321.2229834499985</v>
      </c>
      <c r="O12" s="102">
        <f t="shared" si="6"/>
        <v>62699.999999999993</v>
      </c>
      <c r="P12" s="102">
        <f t="shared" si="7"/>
        <v>54358.8413841</v>
      </c>
      <c r="Q12" s="102">
        <f t="shared" si="8"/>
        <v>5041.1586158999989</v>
      </c>
      <c r="R12" s="102">
        <f t="shared" si="9"/>
        <v>59400</v>
      </c>
      <c r="S12" s="102">
        <f t="shared" si="10"/>
        <v>48318.970119200007</v>
      </c>
      <c r="T12" s="102">
        <f t="shared" si="11"/>
        <v>4481.0298807999998</v>
      </c>
      <c r="U12" s="102">
        <f t="shared" si="12"/>
        <v>52800.000000000007</v>
      </c>
      <c r="V12" s="102">
        <f t="shared" si="13"/>
        <v>42279.098854299998</v>
      </c>
      <c r="W12" s="102">
        <f t="shared" si="14"/>
        <v>3920.9011456999992</v>
      </c>
      <c r="X12" s="102">
        <f t="shared" si="15"/>
        <v>46200</v>
      </c>
      <c r="Y12" s="102">
        <f t="shared" si="16"/>
        <v>36239.227589399998</v>
      </c>
      <c r="Z12" s="102">
        <f t="shared" si="17"/>
        <v>3360.7724105999991</v>
      </c>
      <c r="AA12" s="66">
        <f t="shared" si="18"/>
        <v>39600</v>
      </c>
    </row>
    <row r="13" spans="1:27" ht="13.5" customHeight="1">
      <c r="A13" s="118">
        <v>118</v>
      </c>
      <c r="B13" s="46">
        <v>40603</v>
      </c>
      <c r="C13" s="68">
        <v>545</v>
      </c>
      <c r="D13" s="221">
        <f>'base(indices)'!G18</f>
        <v>1.3998218600000001</v>
      </c>
      <c r="E13" s="70">
        <f t="shared" si="0"/>
        <v>762.9029137</v>
      </c>
      <c r="F13" s="325">
        <v>0</v>
      </c>
      <c r="G13" s="70">
        <f t="shared" si="1"/>
        <v>0</v>
      </c>
      <c r="H13" s="68">
        <f t="shared" si="2"/>
        <v>762.9029137</v>
      </c>
      <c r="I13" s="295">
        <f t="shared" ref="I13:I76" si="20">I12-H12</f>
        <v>119450.48426647999</v>
      </c>
      <c r="J13" s="122">
        <f>IF((I13)+K13&gt;I148,I148-K13,(I13))</f>
        <v>60398.712649000001</v>
      </c>
      <c r="K13" s="122">
        <f t="shared" si="3"/>
        <v>5601.287350999999</v>
      </c>
      <c r="L13" s="183">
        <f t="shared" si="4"/>
        <v>66000</v>
      </c>
      <c r="M13" s="122">
        <f t="shared" si="19"/>
        <v>57378.777016549997</v>
      </c>
      <c r="N13" s="122">
        <f t="shared" si="5"/>
        <v>5321.2229834499985</v>
      </c>
      <c r="O13" s="122">
        <f t="shared" si="6"/>
        <v>62699.999999999993</v>
      </c>
      <c r="P13" s="104">
        <f t="shared" si="7"/>
        <v>54358.8413841</v>
      </c>
      <c r="Q13" s="122">
        <f t="shared" si="8"/>
        <v>5041.1586158999989</v>
      </c>
      <c r="R13" s="122">
        <f t="shared" si="9"/>
        <v>59400</v>
      </c>
      <c r="S13" s="122">
        <f t="shared" si="10"/>
        <v>48318.970119200007</v>
      </c>
      <c r="T13" s="122">
        <f t="shared" si="11"/>
        <v>4481.0298807999998</v>
      </c>
      <c r="U13" s="122">
        <f t="shared" si="12"/>
        <v>52800.000000000007</v>
      </c>
      <c r="V13" s="122">
        <f t="shared" si="13"/>
        <v>42279.098854299998</v>
      </c>
      <c r="W13" s="122">
        <f t="shared" si="14"/>
        <v>3920.9011456999992</v>
      </c>
      <c r="X13" s="122">
        <f t="shared" si="15"/>
        <v>46200</v>
      </c>
      <c r="Y13" s="122">
        <f t="shared" si="16"/>
        <v>36239.227589399998</v>
      </c>
      <c r="Z13" s="122">
        <f t="shared" si="17"/>
        <v>3360.7724105999991</v>
      </c>
      <c r="AA13" s="52">
        <f t="shared" si="18"/>
        <v>39600</v>
      </c>
    </row>
    <row r="14" spans="1:27" ht="13.5" customHeight="1">
      <c r="A14" s="118">
        <v>117</v>
      </c>
      <c r="B14" s="56">
        <v>40634</v>
      </c>
      <c r="C14" s="68">
        <v>545</v>
      </c>
      <c r="D14" s="221">
        <f>'base(indices)'!G19</f>
        <v>1.3981273299999999</v>
      </c>
      <c r="E14" s="60">
        <f t="shared" si="0"/>
        <v>761.97939484999995</v>
      </c>
      <c r="F14" s="325">
        <v>0</v>
      </c>
      <c r="G14" s="60">
        <f t="shared" si="1"/>
        <v>0</v>
      </c>
      <c r="H14" s="57">
        <f t="shared" si="2"/>
        <v>761.97939484999995</v>
      </c>
      <c r="I14" s="294">
        <f t="shared" si="20"/>
        <v>118687.58135277999</v>
      </c>
      <c r="J14" s="102">
        <f>IF((I14)+K14&gt;I148,I148-K14,(I14))</f>
        <v>60398.712649000001</v>
      </c>
      <c r="K14" s="102">
        <f t="shared" si="3"/>
        <v>5601.287350999999</v>
      </c>
      <c r="L14" s="184">
        <f t="shared" si="4"/>
        <v>66000</v>
      </c>
      <c r="M14" s="102">
        <f t="shared" si="19"/>
        <v>57378.777016549997</v>
      </c>
      <c r="N14" s="102">
        <f t="shared" si="5"/>
        <v>5321.2229834499985</v>
      </c>
      <c r="O14" s="102">
        <f t="shared" si="6"/>
        <v>62699.999999999993</v>
      </c>
      <c r="P14" s="102">
        <f t="shared" si="7"/>
        <v>54358.8413841</v>
      </c>
      <c r="Q14" s="102">
        <f t="shared" si="8"/>
        <v>5041.1586158999989</v>
      </c>
      <c r="R14" s="102">
        <f t="shared" si="9"/>
        <v>59400</v>
      </c>
      <c r="S14" s="102">
        <f t="shared" si="10"/>
        <v>48318.970119200007</v>
      </c>
      <c r="T14" s="102">
        <f t="shared" si="11"/>
        <v>4481.0298807999998</v>
      </c>
      <c r="U14" s="102">
        <f t="shared" si="12"/>
        <v>52800.000000000007</v>
      </c>
      <c r="V14" s="102">
        <f t="shared" si="13"/>
        <v>42279.098854299998</v>
      </c>
      <c r="W14" s="102">
        <f t="shared" si="14"/>
        <v>3920.9011456999992</v>
      </c>
      <c r="X14" s="102">
        <f t="shared" si="15"/>
        <v>46200</v>
      </c>
      <c r="Y14" s="102">
        <f t="shared" si="16"/>
        <v>36239.227589399998</v>
      </c>
      <c r="Z14" s="102">
        <f t="shared" si="17"/>
        <v>3360.7724105999991</v>
      </c>
      <c r="AA14" s="66">
        <f t="shared" si="18"/>
        <v>39600</v>
      </c>
    </row>
    <row r="15" spans="1:27" ht="13.5" customHeight="1">
      <c r="A15" s="118">
        <v>116</v>
      </c>
      <c r="B15" s="46">
        <v>40664</v>
      </c>
      <c r="C15" s="68">
        <v>545</v>
      </c>
      <c r="D15" s="221">
        <f>'base(indices)'!G20</f>
        <v>1.39761161</v>
      </c>
      <c r="E15" s="70">
        <f t="shared" si="0"/>
        <v>761.69832744999997</v>
      </c>
      <c r="F15" s="325">
        <v>0</v>
      </c>
      <c r="G15" s="70">
        <f t="shared" si="1"/>
        <v>0</v>
      </c>
      <c r="H15" s="68">
        <f t="shared" si="2"/>
        <v>761.69832744999997</v>
      </c>
      <c r="I15" s="295">
        <f t="shared" si="20"/>
        <v>117925.60195792999</v>
      </c>
      <c r="J15" s="122">
        <f>IF((I15)+K15&gt;I148,I148-K15,(I15))</f>
        <v>60398.712649000001</v>
      </c>
      <c r="K15" s="122">
        <f t="shared" si="3"/>
        <v>5601.287350999999</v>
      </c>
      <c r="L15" s="183">
        <f t="shared" si="4"/>
        <v>66000</v>
      </c>
      <c r="M15" s="122">
        <f t="shared" si="19"/>
        <v>57378.777016549997</v>
      </c>
      <c r="N15" s="122">
        <f t="shared" si="5"/>
        <v>5321.2229834499985</v>
      </c>
      <c r="O15" s="122">
        <f t="shared" si="6"/>
        <v>62699.999999999993</v>
      </c>
      <c r="P15" s="104">
        <f t="shared" si="7"/>
        <v>54358.8413841</v>
      </c>
      <c r="Q15" s="122">
        <f t="shared" si="8"/>
        <v>5041.1586158999989</v>
      </c>
      <c r="R15" s="122">
        <f t="shared" si="9"/>
        <v>59400</v>
      </c>
      <c r="S15" s="122">
        <f t="shared" si="10"/>
        <v>48318.970119200007</v>
      </c>
      <c r="T15" s="122">
        <f t="shared" si="11"/>
        <v>4481.0298807999998</v>
      </c>
      <c r="U15" s="122">
        <f t="shared" si="12"/>
        <v>52800.000000000007</v>
      </c>
      <c r="V15" s="122">
        <f t="shared" si="13"/>
        <v>42279.098854299998</v>
      </c>
      <c r="W15" s="122">
        <f t="shared" si="14"/>
        <v>3920.9011456999992</v>
      </c>
      <c r="X15" s="122">
        <f t="shared" si="15"/>
        <v>46200</v>
      </c>
      <c r="Y15" s="122">
        <f t="shared" si="16"/>
        <v>36239.227589399998</v>
      </c>
      <c r="Z15" s="122">
        <f t="shared" si="17"/>
        <v>3360.7724105999991</v>
      </c>
      <c r="AA15" s="52">
        <f t="shared" si="18"/>
        <v>39600</v>
      </c>
    </row>
    <row r="16" spans="1:27" ht="13.5" customHeight="1">
      <c r="A16" s="118">
        <v>115</v>
      </c>
      <c r="B16" s="56">
        <v>40695</v>
      </c>
      <c r="C16" s="68">
        <v>545</v>
      </c>
      <c r="D16" s="221">
        <f>'base(indices)'!G21</f>
        <v>1.3954207999999999</v>
      </c>
      <c r="E16" s="60">
        <f t="shared" si="0"/>
        <v>760.50433599999997</v>
      </c>
      <c r="F16" s="325">
        <v>0</v>
      </c>
      <c r="G16" s="60">
        <f t="shared" si="1"/>
        <v>0</v>
      </c>
      <c r="H16" s="57">
        <f t="shared" si="2"/>
        <v>760.50433599999997</v>
      </c>
      <c r="I16" s="294">
        <f t="shared" si="20"/>
        <v>117163.90363048</v>
      </c>
      <c r="J16" s="102">
        <f>IF((I16)+K16&gt;I148,I148-K16,(I16))</f>
        <v>60398.712649000001</v>
      </c>
      <c r="K16" s="102">
        <f t="shared" si="3"/>
        <v>5601.287350999999</v>
      </c>
      <c r="L16" s="184">
        <f t="shared" si="4"/>
        <v>66000</v>
      </c>
      <c r="M16" s="102">
        <f t="shared" si="19"/>
        <v>57378.777016549997</v>
      </c>
      <c r="N16" s="102">
        <f t="shared" si="5"/>
        <v>5321.2229834499985</v>
      </c>
      <c r="O16" s="102">
        <f t="shared" si="6"/>
        <v>62699.999999999993</v>
      </c>
      <c r="P16" s="102">
        <f t="shared" si="7"/>
        <v>54358.8413841</v>
      </c>
      <c r="Q16" s="102">
        <f t="shared" si="8"/>
        <v>5041.1586158999989</v>
      </c>
      <c r="R16" s="102">
        <f t="shared" si="9"/>
        <v>59400</v>
      </c>
      <c r="S16" s="102">
        <f t="shared" si="10"/>
        <v>48318.970119200007</v>
      </c>
      <c r="T16" s="102">
        <f t="shared" si="11"/>
        <v>4481.0298807999998</v>
      </c>
      <c r="U16" s="102">
        <f t="shared" si="12"/>
        <v>52800.000000000007</v>
      </c>
      <c r="V16" s="102">
        <f t="shared" si="13"/>
        <v>42279.098854299998</v>
      </c>
      <c r="W16" s="102">
        <f t="shared" si="14"/>
        <v>3920.9011456999992</v>
      </c>
      <c r="X16" s="102">
        <f t="shared" si="15"/>
        <v>46200</v>
      </c>
      <c r="Y16" s="102">
        <f t="shared" si="16"/>
        <v>36239.227589399998</v>
      </c>
      <c r="Z16" s="102">
        <f t="shared" si="17"/>
        <v>3360.7724105999991</v>
      </c>
      <c r="AA16" s="66">
        <f t="shared" si="18"/>
        <v>39600</v>
      </c>
    </row>
    <row r="17" spans="1:27" ht="13.5" customHeight="1">
      <c r="A17" s="118">
        <v>114</v>
      </c>
      <c r="B17" s="46">
        <v>40725</v>
      </c>
      <c r="C17" s="68">
        <v>545</v>
      </c>
      <c r="D17" s="221">
        <f>'base(indices)'!G22</f>
        <v>1.3938680299999999</v>
      </c>
      <c r="E17" s="70">
        <f t="shared" si="0"/>
        <v>759.65807634999999</v>
      </c>
      <c r="F17" s="325">
        <v>0</v>
      </c>
      <c r="G17" s="70">
        <f t="shared" si="1"/>
        <v>0</v>
      </c>
      <c r="H17" s="68">
        <f t="shared" si="2"/>
        <v>759.65807634999999</v>
      </c>
      <c r="I17" s="295">
        <f t="shared" si="20"/>
        <v>116403.39929448</v>
      </c>
      <c r="J17" s="122">
        <f>IF((I17)+K17&gt;I148,I148-K17,(I17))</f>
        <v>60398.712649000001</v>
      </c>
      <c r="K17" s="122">
        <f t="shared" si="3"/>
        <v>5601.287350999999</v>
      </c>
      <c r="L17" s="183">
        <f t="shared" si="4"/>
        <v>66000</v>
      </c>
      <c r="M17" s="122">
        <f t="shared" si="19"/>
        <v>57378.777016549997</v>
      </c>
      <c r="N17" s="122">
        <f t="shared" si="5"/>
        <v>5321.2229834499985</v>
      </c>
      <c r="O17" s="122">
        <f t="shared" si="6"/>
        <v>62699.999999999993</v>
      </c>
      <c r="P17" s="104">
        <f t="shared" si="7"/>
        <v>54358.8413841</v>
      </c>
      <c r="Q17" s="122">
        <f t="shared" si="8"/>
        <v>5041.1586158999989</v>
      </c>
      <c r="R17" s="122">
        <f t="shared" si="9"/>
        <v>59400</v>
      </c>
      <c r="S17" s="122">
        <f t="shared" si="10"/>
        <v>48318.970119200007</v>
      </c>
      <c r="T17" s="122">
        <f t="shared" si="11"/>
        <v>4481.0298807999998</v>
      </c>
      <c r="U17" s="122">
        <f t="shared" si="12"/>
        <v>52800.000000000007</v>
      </c>
      <c r="V17" s="122">
        <f t="shared" si="13"/>
        <v>42279.098854299998</v>
      </c>
      <c r="W17" s="122">
        <f t="shared" si="14"/>
        <v>3920.9011456999992</v>
      </c>
      <c r="X17" s="122">
        <f t="shared" si="15"/>
        <v>46200</v>
      </c>
      <c r="Y17" s="122">
        <f t="shared" si="16"/>
        <v>36239.227589399998</v>
      </c>
      <c r="Z17" s="122">
        <f t="shared" si="17"/>
        <v>3360.7724105999991</v>
      </c>
      <c r="AA17" s="52">
        <f t="shared" si="18"/>
        <v>39600</v>
      </c>
    </row>
    <row r="18" spans="1:27" ht="13.5" customHeight="1">
      <c r="A18" s="118">
        <v>113</v>
      </c>
      <c r="B18" s="56">
        <v>40756</v>
      </c>
      <c r="C18" s="68">
        <v>545</v>
      </c>
      <c r="D18" s="221">
        <f>'base(indices)'!G23</f>
        <v>1.3921570700000001</v>
      </c>
      <c r="E18" s="60">
        <f t="shared" si="0"/>
        <v>758.7256031500001</v>
      </c>
      <c r="F18" s="325">
        <v>0</v>
      </c>
      <c r="G18" s="60">
        <f t="shared" si="1"/>
        <v>0</v>
      </c>
      <c r="H18" s="57">
        <f t="shared" si="2"/>
        <v>758.7256031500001</v>
      </c>
      <c r="I18" s="294">
        <f t="shared" si="20"/>
        <v>115643.74121813</v>
      </c>
      <c r="J18" s="102">
        <f>IF((I18)+K18&gt;I148,I148-K18,(I18))</f>
        <v>60398.712649000001</v>
      </c>
      <c r="K18" s="102">
        <f t="shared" si="3"/>
        <v>5601.287350999999</v>
      </c>
      <c r="L18" s="184">
        <f t="shared" si="4"/>
        <v>66000</v>
      </c>
      <c r="M18" s="102">
        <f t="shared" si="19"/>
        <v>57378.777016549997</v>
      </c>
      <c r="N18" s="102">
        <f t="shared" si="5"/>
        <v>5321.2229834499985</v>
      </c>
      <c r="O18" s="102">
        <f t="shared" si="6"/>
        <v>62699.999999999993</v>
      </c>
      <c r="P18" s="102">
        <f>J18*$P$9</f>
        <v>54358.8413841</v>
      </c>
      <c r="Q18" s="102">
        <f t="shared" si="8"/>
        <v>5041.1586158999989</v>
      </c>
      <c r="R18" s="102">
        <f t="shared" si="9"/>
        <v>59400</v>
      </c>
      <c r="S18" s="102">
        <f t="shared" si="10"/>
        <v>48318.970119200007</v>
      </c>
      <c r="T18" s="102">
        <f t="shared" si="11"/>
        <v>4481.0298807999998</v>
      </c>
      <c r="U18" s="102">
        <f t="shared" si="12"/>
        <v>52800.000000000007</v>
      </c>
      <c r="V18" s="102">
        <f t="shared" si="13"/>
        <v>42279.098854299998</v>
      </c>
      <c r="W18" s="102">
        <f t="shared" si="14"/>
        <v>3920.9011456999992</v>
      </c>
      <c r="X18" s="102">
        <f t="shared" si="15"/>
        <v>46200</v>
      </c>
      <c r="Y18" s="102">
        <f t="shared" si="16"/>
        <v>36239.227589399998</v>
      </c>
      <c r="Z18" s="102">
        <f t="shared" si="17"/>
        <v>3360.7724105999991</v>
      </c>
      <c r="AA18" s="66">
        <f t="shared" si="18"/>
        <v>39600</v>
      </c>
    </row>
    <row r="19" spans="1:27" ht="13.5" customHeight="1">
      <c r="A19" s="118">
        <v>112</v>
      </c>
      <c r="B19" s="46">
        <v>40787</v>
      </c>
      <c r="C19" s="68">
        <v>545</v>
      </c>
      <c r="D19" s="221">
        <f>'base(indices)'!G24</f>
        <v>1.3892729399999999</v>
      </c>
      <c r="E19" s="70">
        <f t="shared" si="0"/>
        <v>757.15375229999995</v>
      </c>
      <c r="F19" s="325">
        <v>0</v>
      </c>
      <c r="G19" s="70">
        <f t="shared" si="1"/>
        <v>0</v>
      </c>
      <c r="H19" s="68">
        <f t="shared" si="2"/>
        <v>757.15375229999995</v>
      </c>
      <c r="I19" s="295">
        <f t="shared" si="20"/>
        <v>114885.01561498</v>
      </c>
      <c r="J19" s="122">
        <f>IF((I19)+K19&gt;I148,I148-K19,(I19))</f>
        <v>60398.712649000001</v>
      </c>
      <c r="K19" s="122">
        <f t="shared" si="3"/>
        <v>5601.287350999999</v>
      </c>
      <c r="L19" s="183">
        <f t="shared" si="4"/>
        <v>66000</v>
      </c>
      <c r="M19" s="122">
        <f t="shared" si="19"/>
        <v>57378.777016549997</v>
      </c>
      <c r="N19" s="122">
        <f t="shared" si="5"/>
        <v>5321.2229834499985</v>
      </c>
      <c r="O19" s="122">
        <f t="shared" si="6"/>
        <v>62699.999999999993</v>
      </c>
      <c r="P19" s="104">
        <f t="shared" si="7"/>
        <v>54358.8413841</v>
      </c>
      <c r="Q19" s="122">
        <f t="shared" si="8"/>
        <v>5041.1586158999989</v>
      </c>
      <c r="R19" s="122">
        <f t="shared" si="9"/>
        <v>59400</v>
      </c>
      <c r="S19" s="122">
        <f t="shared" si="10"/>
        <v>48318.970119200007</v>
      </c>
      <c r="T19" s="122">
        <f t="shared" si="11"/>
        <v>4481.0298807999998</v>
      </c>
      <c r="U19" s="122">
        <f t="shared" si="12"/>
        <v>52800.000000000007</v>
      </c>
      <c r="V19" s="122">
        <f t="shared" si="13"/>
        <v>42279.098854299998</v>
      </c>
      <c r="W19" s="122">
        <f t="shared" si="14"/>
        <v>3920.9011456999992</v>
      </c>
      <c r="X19" s="122">
        <f t="shared" si="15"/>
        <v>46200</v>
      </c>
      <c r="Y19" s="122">
        <f t="shared" si="16"/>
        <v>36239.227589399998</v>
      </c>
      <c r="Z19" s="122">
        <f t="shared" si="17"/>
        <v>3360.7724105999991</v>
      </c>
      <c r="AA19" s="52">
        <f t="shared" si="18"/>
        <v>39600</v>
      </c>
    </row>
    <row r="20" spans="1:27" ht="13.5" customHeight="1">
      <c r="A20" s="118">
        <v>111</v>
      </c>
      <c r="B20" s="56">
        <v>40817</v>
      </c>
      <c r="C20" s="68">
        <v>545</v>
      </c>
      <c r="D20" s="221">
        <f>'base(indices)'!G25</f>
        <v>1.3878808899999999</v>
      </c>
      <c r="E20" s="60">
        <f t="shared" si="0"/>
        <v>756.39508504999992</v>
      </c>
      <c r="F20" s="325">
        <v>0</v>
      </c>
      <c r="G20" s="60">
        <f t="shared" si="1"/>
        <v>0</v>
      </c>
      <c r="H20" s="57">
        <f t="shared" si="2"/>
        <v>756.39508504999992</v>
      </c>
      <c r="I20" s="294">
        <f t="shared" si="20"/>
        <v>114127.86186268</v>
      </c>
      <c r="J20" s="102">
        <f>IF((I20)+K20&gt;I148,I148-K20,(I20))</f>
        <v>60398.712649000001</v>
      </c>
      <c r="K20" s="102">
        <f t="shared" si="3"/>
        <v>5601.287350999999</v>
      </c>
      <c r="L20" s="184">
        <f t="shared" si="4"/>
        <v>66000</v>
      </c>
      <c r="M20" s="102">
        <f t="shared" si="19"/>
        <v>57378.777016549997</v>
      </c>
      <c r="N20" s="102">
        <f t="shared" si="5"/>
        <v>5321.2229834499985</v>
      </c>
      <c r="O20" s="102">
        <f t="shared" si="6"/>
        <v>62699.999999999993</v>
      </c>
      <c r="P20" s="102">
        <f t="shared" si="7"/>
        <v>54358.8413841</v>
      </c>
      <c r="Q20" s="102">
        <f t="shared" si="8"/>
        <v>5041.1586158999989</v>
      </c>
      <c r="R20" s="102">
        <f t="shared" si="9"/>
        <v>59400</v>
      </c>
      <c r="S20" s="102">
        <f t="shared" si="10"/>
        <v>48318.970119200007</v>
      </c>
      <c r="T20" s="102">
        <f t="shared" si="11"/>
        <v>4481.0298807999998</v>
      </c>
      <c r="U20" s="102">
        <f t="shared" si="12"/>
        <v>52800.000000000007</v>
      </c>
      <c r="V20" s="102">
        <f t="shared" si="13"/>
        <v>42279.098854299998</v>
      </c>
      <c r="W20" s="102">
        <f t="shared" si="14"/>
        <v>3920.9011456999992</v>
      </c>
      <c r="X20" s="102">
        <f t="shared" si="15"/>
        <v>46200</v>
      </c>
      <c r="Y20" s="102">
        <f t="shared" si="16"/>
        <v>36239.227589399998</v>
      </c>
      <c r="Z20" s="102">
        <f t="shared" si="17"/>
        <v>3360.7724105999991</v>
      </c>
      <c r="AA20" s="66">
        <f t="shared" si="18"/>
        <v>39600</v>
      </c>
    </row>
    <row r="21" spans="1:27" ht="13.5" customHeight="1">
      <c r="A21" s="118">
        <v>110</v>
      </c>
      <c r="B21" s="46">
        <v>40848</v>
      </c>
      <c r="C21" s="68">
        <v>545</v>
      </c>
      <c r="D21" s="221">
        <f>'base(indices)'!G26</f>
        <v>1.38702094</v>
      </c>
      <c r="E21" s="70">
        <f t="shared" si="0"/>
        <v>755.92641230000004</v>
      </c>
      <c r="F21" s="325">
        <v>0</v>
      </c>
      <c r="G21" s="70">
        <f t="shared" si="1"/>
        <v>0</v>
      </c>
      <c r="H21" s="68">
        <f t="shared" si="2"/>
        <v>755.92641230000004</v>
      </c>
      <c r="I21" s="295">
        <f t="shared" si="20"/>
        <v>113371.46677763</v>
      </c>
      <c r="J21" s="122">
        <f>IF((I21)+K21&gt;I148,I148-K21,(I21))</f>
        <v>60398.712649000001</v>
      </c>
      <c r="K21" s="122">
        <f t="shared" si="3"/>
        <v>5601.287350999999</v>
      </c>
      <c r="L21" s="183">
        <f>J21+K21</f>
        <v>66000</v>
      </c>
      <c r="M21" s="122">
        <f>J21*M$9</f>
        <v>57378.777016549997</v>
      </c>
      <c r="N21" s="122">
        <f>K21*M$9</f>
        <v>5321.2229834499985</v>
      </c>
      <c r="O21" s="122">
        <f>M21+N21</f>
        <v>62699.999999999993</v>
      </c>
      <c r="P21" s="104">
        <f t="shared" si="7"/>
        <v>54358.8413841</v>
      </c>
      <c r="Q21" s="122">
        <f t="shared" si="8"/>
        <v>5041.1586158999989</v>
      </c>
      <c r="R21" s="122">
        <f t="shared" si="9"/>
        <v>59400</v>
      </c>
      <c r="S21" s="122">
        <f t="shared" si="10"/>
        <v>48318.970119200007</v>
      </c>
      <c r="T21" s="122">
        <f t="shared" si="11"/>
        <v>4481.0298807999998</v>
      </c>
      <c r="U21" s="122">
        <f t="shared" si="12"/>
        <v>52800.000000000007</v>
      </c>
      <c r="V21" s="122">
        <f t="shared" si="13"/>
        <v>42279.098854299998</v>
      </c>
      <c r="W21" s="122">
        <f t="shared" si="14"/>
        <v>3920.9011456999992</v>
      </c>
      <c r="X21" s="122">
        <f t="shared" si="15"/>
        <v>46200</v>
      </c>
      <c r="Y21" s="122">
        <f t="shared" si="16"/>
        <v>36239.227589399998</v>
      </c>
      <c r="Z21" s="122">
        <f t="shared" si="17"/>
        <v>3360.7724105999991</v>
      </c>
      <c r="AA21" s="52">
        <f t="shared" si="18"/>
        <v>39600</v>
      </c>
    </row>
    <row r="22" spans="1:27" ht="13.5" customHeight="1" thickBot="1">
      <c r="A22" s="229">
        <v>109</v>
      </c>
      <c r="B22" s="161">
        <v>40878</v>
      </c>
      <c r="C22" s="77">
        <v>545</v>
      </c>
      <c r="D22" s="232">
        <f>'base(indices)'!G27</f>
        <v>1.3861268899999999</v>
      </c>
      <c r="E22" s="233">
        <f t="shared" si="0"/>
        <v>755.43915504999995</v>
      </c>
      <c r="F22" s="326">
        <v>0</v>
      </c>
      <c r="G22" s="233">
        <f t="shared" si="1"/>
        <v>0</v>
      </c>
      <c r="H22" s="231">
        <f t="shared" si="2"/>
        <v>755.43915504999995</v>
      </c>
      <c r="I22" s="296">
        <f t="shared" si="20"/>
        <v>112615.54036533</v>
      </c>
      <c r="J22" s="95">
        <f>IF((I22)+K22&gt;I148,I148-K22,(I22))</f>
        <v>60398.712649000001</v>
      </c>
      <c r="K22" s="95">
        <f t="shared" si="3"/>
        <v>5601.287350999999</v>
      </c>
      <c r="L22" s="291">
        <f>J22+K22</f>
        <v>66000</v>
      </c>
      <c r="M22" s="95">
        <f>J22*M$9</f>
        <v>57378.777016549997</v>
      </c>
      <c r="N22" s="95">
        <f t="shared" ref="N22:N85" si="21">K22*M$9</f>
        <v>5321.2229834499985</v>
      </c>
      <c r="O22" s="95">
        <f t="shared" ref="O22:O85" si="22">M22+N22</f>
        <v>62699.999999999993</v>
      </c>
      <c r="P22" s="95">
        <f t="shared" si="7"/>
        <v>54358.8413841</v>
      </c>
      <c r="Q22" s="95">
        <f t="shared" si="8"/>
        <v>5041.1586158999989</v>
      </c>
      <c r="R22" s="95">
        <f t="shared" si="9"/>
        <v>59400</v>
      </c>
      <c r="S22" s="95">
        <f t="shared" si="10"/>
        <v>48318.970119200007</v>
      </c>
      <c r="T22" s="95">
        <f t="shared" si="11"/>
        <v>4481.0298807999998</v>
      </c>
      <c r="U22" s="95">
        <f t="shared" si="12"/>
        <v>52800.000000000007</v>
      </c>
      <c r="V22" s="95">
        <f t="shared" si="13"/>
        <v>42279.098854299998</v>
      </c>
      <c r="W22" s="95">
        <f t="shared" si="14"/>
        <v>3920.9011456999992</v>
      </c>
      <c r="X22" s="95">
        <f t="shared" si="15"/>
        <v>46200</v>
      </c>
      <c r="Y22" s="95">
        <f t="shared" si="16"/>
        <v>36239.227589399998</v>
      </c>
      <c r="Z22" s="95">
        <f t="shared" si="17"/>
        <v>3360.7724105999991</v>
      </c>
      <c r="AA22" s="237">
        <f t="shared" si="18"/>
        <v>39600</v>
      </c>
    </row>
    <row r="23" spans="1:27" ht="13.5" customHeight="1">
      <c r="A23" s="219">
        <v>108</v>
      </c>
      <c r="B23" s="160">
        <v>40909</v>
      </c>
      <c r="C23" s="47">
        <v>622</v>
      </c>
      <c r="D23" s="239">
        <f>'base(indices)'!G28</f>
        <v>1.3848293</v>
      </c>
      <c r="E23" s="87">
        <f t="shared" si="0"/>
        <v>861.36382460000004</v>
      </c>
      <c r="F23" s="324">
        <v>0</v>
      </c>
      <c r="G23" s="87">
        <f t="shared" si="1"/>
        <v>0</v>
      </c>
      <c r="H23" s="47">
        <f t="shared" si="2"/>
        <v>861.36382460000004</v>
      </c>
      <c r="I23" s="293">
        <f t="shared" si="20"/>
        <v>111860.10121028</v>
      </c>
      <c r="J23" s="123">
        <f>IF((I23)+K23&gt;I148,I148-K23,(I23))</f>
        <v>60398.712649000001</v>
      </c>
      <c r="K23" s="123">
        <f t="shared" si="3"/>
        <v>5601.287350999999</v>
      </c>
      <c r="L23" s="290">
        <f t="shared" ref="L23:L86" si="23">J23+K23</f>
        <v>66000</v>
      </c>
      <c r="M23" s="123">
        <f t="shared" ref="M23:M86" si="24">J23*M$9</f>
        <v>57378.777016549997</v>
      </c>
      <c r="N23" s="123">
        <f t="shared" si="21"/>
        <v>5321.2229834499985</v>
      </c>
      <c r="O23" s="123">
        <f t="shared" si="22"/>
        <v>62699.999999999993</v>
      </c>
      <c r="P23" s="100">
        <f>J23*$P$9</f>
        <v>54358.8413841</v>
      </c>
      <c r="Q23" s="123">
        <f t="shared" si="8"/>
        <v>5041.1586158999989</v>
      </c>
      <c r="R23" s="123">
        <f t="shared" si="9"/>
        <v>59400</v>
      </c>
      <c r="S23" s="123">
        <f t="shared" si="10"/>
        <v>48318.970119200007</v>
      </c>
      <c r="T23" s="123">
        <f t="shared" si="11"/>
        <v>4481.0298807999998</v>
      </c>
      <c r="U23" s="123">
        <f t="shared" si="12"/>
        <v>52800.000000000007</v>
      </c>
      <c r="V23" s="123">
        <f t="shared" si="13"/>
        <v>42279.098854299998</v>
      </c>
      <c r="W23" s="123">
        <f t="shared" si="14"/>
        <v>3920.9011456999992</v>
      </c>
      <c r="X23" s="123">
        <f t="shared" si="15"/>
        <v>46200</v>
      </c>
      <c r="Y23" s="123">
        <f t="shared" si="16"/>
        <v>36239.227589399998</v>
      </c>
      <c r="Z23" s="123">
        <f t="shared" si="17"/>
        <v>3360.7724105999991</v>
      </c>
      <c r="AA23" s="55">
        <f t="shared" si="18"/>
        <v>39600</v>
      </c>
    </row>
    <row r="24" spans="1:27" ht="13.5" customHeight="1">
      <c r="A24" s="118">
        <v>107</v>
      </c>
      <c r="B24" s="56">
        <v>40940</v>
      </c>
      <c r="C24" s="68">
        <v>622</v>
      </c>
      <c r="D24" s="221">
        <f>'base(indices)'!G29</f>
        <v>1.3836338399999999</v>
      </c>
      <c r="E24" s="60">
        <f t="shared" si="0"/>
        <v>860.62024847999999</v>
      </c>
      <c r="F24" s="325">
        <v>0</v>
      </c>
      <c r="G24" s="60">
        <f t="shared" si="1"/>
        <v>0</v>
      </c>
      <c r="H24" s="57">
        <f t="shared" si="2"/>
        <v>860.62024847999999</v>
      </c>
      <c r="I24" s="294">
        <f t="shared" si="20"/>
        <v>110998.73738568</v>
      </c>
      <c r="J24" s="102">
        <f>IF((I24)+K24&gt;I148,I148-K24,(I24))</f>
        <v>60398.712649000001</v>
      </c>
      <c r="K24" s="102">
        <f t="shared" si="3"/>
        <v>5601.287350999999</v>
      </c>
      <c r="L24" s="184">
        <f t="shared" si="23"/>
        <v>66000</v>
      </c>
      <c r="M24" s="102">
        <f t="shared" si="24"/>
        <v>57378.777016549997</v>
      </c>
      <c r="N24" s="102">
        <f t="shared" si="21"/>
        <v>5321.2229834499985</v>
      </c>
      <c r="O24" s="102">
        <f t="shared" si="22"/>
        <v>62699.999999999993</v>
      </c>
      <c r="P24" s="102">
        <f t="shared" si="7"/>
        <v>54358.8413841</v>
      </c>
      <c r="Q24" s="102">
        <f t="shared" si="8"/>
        <v>5041.1586158999989</v>
      </c>
      <c r="R24" s="102">
        <f t="shared" si="9"/>
        <v>59400</v>
      </c>
      <c r="S24" s="102">
        <f t="shared" si="10"/>
        <v>48318.970119200007</v>
      </c>
      <c r="T24" s="102">
        <f t="shared" si="11"/>
        <v>4481.0298807999998</v>
      </c>
      <c r="U24" s="102">
        <f t="shared" si="12"/>
        <v>52800.000000000007</v>
      </c>
      <c r="V24" s="102">
        <f t="shared" si="13"/>
        <v>42279.098854299998</v>
      </c>
      <c r="W24" s="102">
        <f t="shared" si="14"/>
        <v>3920.9011456999992</v>
      </c>
      <c r="X24" s="102">
        <f t="shared" si="15"/>
        <v>46200</v>
      </c>
      <c r="Y24" s="102">
        <f t="shared" si="16"/>
        <v>36239.227589399998</v>
      </c>
      <c r="Z24" s="102">
        <f t="shared" si="17"/>
        <v>3360.7724105999991</v>
      </c>
      <c r="AA24" s="66">
        <f t="shared" si="18"/>
        <v>39600</v>
      </c>
    </row>
    <row r="25" spans="1:27" ht="13.5" customHeight="1">
      <c r="A25" s="118">
        <v>106</v>
      </c>
      <c r="B25" s="56">
        <v>40969</v>
      </c>
      <c r="C25" s="68">
        <v>622</v>
      </c>
      <c r="D25" s="221">
        <f>'base(indices)'!G30</f>
        <v>1.3836338399999999</v>
      </c>
      <c r="E25" s="70">
        <f t="shared" si="0"/>
        <v>860.62024847999999</v>
      </c>
      <c r="F25" s="325">
        <v>0</v>
      </c>
      <c r="G25" s="70">
        <f t="shared" si="1"/>
        <v>0</v>
      </c>
      <c r="H25" s="68">
        <f t="shared" si="2"/>
        <v>860.62024847999999</v>
      </c>
      <c r="I25" s="295">
        <f t="shared" si="20"/>
        <v>110138.1171372</v>
      </c>
      <c r="J25" s="122">
        <f>IF((I25)+K25&gt;I148,I148-K25,(I25))</f>
        <v>60398.712649000001</v>
      </c>
      <c r="K25" s="122">
        <f t="shared" si="3"/>
        <v>5601.287350999999</v>
      </c>
      <c r="L25" s="183">
        <f t="shared" si="23"/>
        <v>66000</v>
      </c>
      <c r="M25" s="122">
        <f t="shared" si="24"/>
        <v>57378.777016549997</v>
      </c>
      <c r="N25" s="122">
        <f t="shared" si="21"/>
        <v>5321.2229834499985</v>
      </c>
      <c r="O25" s="122">
        <f t="shared" si="22"/>
        <v>62699.999999999993</v>
      </c>
      <c r="P25" s="104">
        <f t="shared" si="7"/>
        <v>54358.8413841</v>
      </c>
      <c r="Q25" s="122">
        <f t="shared" si="8"/>
        <v>5041.1586158999989</v>
      </c>
      <c r="R25" s="122">
        <f t="shared" si="9"/>
        <v>59400</v>
      </c>
      <c r="S25" s="122">
        <f t="shared" si="10"/>
        <v>48318.970119200007</v>
      </c>
      <c r="T25" s="122">
        <f t="shared" si="11"/>
        <v>4481.0298807999998</v>
      </c>
      <c r="U25" s="122">
        <f t="shared" si="12"/>
        <v>52800.000000000007</v>
      </c>
      <c r="V25" s="122">
        <f t="shared" si="13"/>
        <v>42279.098854299998</v>
      </c>
      <c r="W25" s="122">
        <f t="shared" si="14"/>
        <v>3920.9011456999992</v>
      </c>
      <c r="X25" s="122">
        <f t="shared" si="15"/>
        <v>46200</v>
      </c>
      <c r="Y25" s="122">
        <f t="shared" si="16"/>
        <v>36239.227589399998</v>
      </c>
      <c r="Z25" s="122">
        <f t="shared" si="17"/>
        <v>3360.7724105999991</v>
      </c>
      <c r="AA25" s="52">
        <f t="shared" si="18"/>
        <v>39600</v>
      </c>
    </row>
    <row r="26" spans="1:27" ht="13.5" customHeight="1">
      <c r="A26" s="118">
        <v>105</v>
      </c>
      <c r="B26" s="46">
        <v>41000</v>
      </c>
      <c r="C26" s="68">
        <v>622</v>
      </c>
      <c r="D26" s="221">
        <f>'base(indices)'!G31</f>
        <v>1.3821577</v>
      </c>
      <c r="E26" s="60">
        <f t="shared" si="0"/>
        <v>859.70208939999998</v>
      </c>
      <c r="F26" s="325">
        <v>0</v>
      </c>
      <c r="G26" s="60">
        <f t="shared" si="1"/>
        <v>0</v>
      </c>
      <c r="H26" s="57">
        <f t="shared" si="2"/>
        <v>859.70208939999998</v>
      </c>
      <c r="I26" s="294">
        <f t="shared" si="20"/>
        <v>109277.49688871999</v>
      </c>
      <c r="J26" s="102">
        <f>IF((I26)+K26&gt;I148,I148-K26,(I26))</f>
        <v>60398.712649000001</v>
      </c>
      <c r="K26" s="102">
        <f t="shared" si="3"/>
        <v>5601.287350999999</v>
      </c>
      <c r="L26" s="184">
        <f t="shared" si="23"/>
        <v>66000</v>
      </c>
      <c r="M26" s="102">
        <f t="shared" si="24"/>
        <v>57378.777016549997</v>
      </c>
      <c r="N26" s="102">
        <f t="shared" si="21"/>
        <v>5321.2229834499985</v>
      </c>
      <c r="O26" s="102">
        <f t="shared" si="22"/>
        <v>62699.999999999993</v>
      </c>
      <c r="P26" s="102">
        <f t="shared" si="7"/>
        <v>54358.8413841</v>
      </c>
      <c r="Q26" s="102">
        <f t="shared" si="8"/>
        <v>5041.1586158999989</v>
      </c>
      <c r="R26" s="102">
        <f t="shared" si="9"/>
        <v>59400</v>
      </c>
      <c r="S26" s="102">
        <f t="shared" si="10"/>
        <v>48318.970119200007</v>
      </c>
      <c r="T26" s="102">
        <f t="shared" si="11"/>
        <v>4481.0298807999998</v>
      </c>
      <c r="U26" s="102">
        <f t="shared" si="12"/>
        <v>52800.000000000007</v>
      </c>
      <c r="V26" s="102">
        <f t="shared" si="13"/>
        <v>42279.098854299998</v>
      </c>
      <c r="W26" s="102">
        <f t="shared" si="14"/>
        <v>3920.9011456999992</v>
      </c>
      <c r="X26" s="102">
        <f t="shared" si="15"/>
        <v>46200</v>
      </c>
      <c r="Y26" s="102">
        <f t="shared" si="16"/>
        <v>36239.227589399998</v>
      </c>
      <c r="Z26" s="102">
        <f t="shared" si="17"/>
        <v>3360.7724105999991</v>
      </c>
      <c r="AA26" s="66">
        <f t="shared" si="18"/>
        <v>39600</v>
      </c>
    </row>
    <row r="27" spans="1:27" ht="13.5" customHeight="1">
      <c r="A27" s="118">
        <v>104</v>
      </c>
      <c r="B27" s="56">
        <v>41030</v>
      </c>
      <c r="C27" s="68">
        <v>622</v>
      </c>
      <c r="D27" s="221">
        <f>'base(indices)'!G32</f>
        <v>1.38184402</v>
      </c>
      <c r="E27" s="70">
        <f t="shared" si="0"/>
        <v>859.50698044000001</v>
      </c>
      <c r="F27" s="325">
        <v>0</v>
      </c>
      <c r="G27" s="70">
        <f t="shared" si="1"/>
        <v>0</v>
      </c>
      <c r="H27" s="68">
        <f t="shared" si="2"/>
        <v>859.50698044000001</v>
      </c>
      <c r="I27" s="295">
        <f t="shared" si="20"/>
        <v>108417.79479931999</v>
      </c>
      <c r="J27" s="122">
        <f>IF((I27)+K27&gt;I148,I148-K27,(I27))</f>
        <v>60398.712649000001</v>
      </c>
      <c r="K27" s="122">
        <f t="shared" si="3"/>
        <v>5601.287350999999</v>
      </c>
      <c r="L27" s="183">
        <f t="shared" si="23"/>
        <v>66000</v>
      </c>
      <c r="M27" s="122">
        <f t="shared" si="24"/>
        <v>57378.777016549997</v>
      </c>
      <c r="N27" s="122">
        <f t="shared" si="21"/>
        <v>5321.2229834499985</v>
      </c>
      <c r="O27" s="122">
        <f t="shared" si="22"/>
        <v>62699.999999999993</v>
      </c>
      <c r="P27" s="104">
        <f t="shared" si="7"/>
        <v>54358.8413841</v>
      </c>
      <c r="Q27" s="122">
        <f t="shared" si="8"/>
        <v>5041.1586158999989</v>
      </c>
      <c r="R27" s="122">
        <f t="shared" si="9"/>
        <v>59400</v>
      </c>
      <c r="S27" s="122">
        <f t="shared" si="10"/>
        <v>48318.970119200007</v>
      </c>
      <c r="T27" s="122">
        <f t="shared" si="11"/>
        <v>4481.0298807999998</v>
      </c>
      <c r="U27" s="122">
        <f t="shared" si="12"/>
        <v>52800.000000000007</v>
      </c>
      <c r="V27" s="122">
        <f t="shared" si="13"/>
        <v>42279.098854299998</v>
      </c>
      <c r="W27" s="122">
        <f t="shared" si="14"/>
        <v>3920.9011456999992</v>
      </c>
      <c r="X27" s="122">
        <f t="shared" si="15"/>
        <v>46200</v>
      </c>
      <c r="Y27" s="122">
        <f t="shared" si="16"/>
        <v>36239.227589399998</v>
      </c>
      <c r="Z27" s="122">
        <f t="shared" si="17"/>
        <v>3360.7724105999991</v>
      </c>
      <c r="AA27" s="52">
        <f t="shared" si="18"/>
        <v>39600</v>
      </c>
    </row>
    <row r="28" spans="1:27" ht="13.5" customHeight="1">
      <c r="A28" s="118">
        <v>103</v>
      </c>
      <c r="B28" s="46">
        <v>41061</v>
      </c>
      <c r="C28" s="68">
        <v>622</v>
      </c>
      <c r="D28" s="221">
        <f>'base(indices)'!G33</f>
        <v>1.38119762</v>
      </c>
      <c r="E28" s="60">
        <f t="shared" si="0"/>
        <v>859.10491964000005</v>
      </c>
      <c r="F28" s="325">
        <v>0</v>
      </c>
      <c r="G28" s="60">
        <f t="shared" si="1"/>
        <v>0</v>
      </c>
      <c r="H28" s="57">
        <f t="shared" si="2"/>
        <v>859.10491964000005</v>
      </c>
      <c r="I28" s="294">
        <f t="shared" si="20"/>
        <v>107558.28781888</v>
      </c>
      <c r="J28" s="102">
        <f>IF((I28)+K28&gt;I148,I148-K28,(I28))</f>
        <v>60398.712649000001</v>
      </c>
      <c r="K28" s="102">
        <f t="shared" si="3"/>
        <v>5601.287350999999</v>
      </c>
      <c r="L28" s="184">
        <f t="shared" si="23"/>
        <v>66000</v>
      </c>
      <c r="M28" s="102">
        <f t="shared" si="24"/>
        <v>57378.777016549997</v>
      </c>
      <c r="N28" s="102">
        <f t="shared" si="21"/>
        <v>5321.2229834499985</v>
      </c>
      <c r="O28" s="102">
        <f t="shared" si="22"/>
        <v>62699.999999999993</v>
      </c>
      <c r="P28" s="102">
        <f t="shared" si="7"/>
        <v>54358.8413841</v>
      </c>
      <c r="Q28" s="102">
        <f t="shared" si="8"/>
        <v>5041.1586158999989</v>
      </c>
      <c r="R28" s="102">
        <f t="shared" si="9"/>
        <v>59400</v>
      </c>
      <c r="S28" s="102">
        <f t="shared" si="10"/>
        <v>48318.970119200007</v>
      </c>
      <c r="T28" s="102">
        <f t="shared" si="11"/>
        <v>4481.0298807999998</v>
      </c>
      <c r="U28" s="102">
        <f t="shared" si="12"/>
        <v>52800.000000000007</v>
      </c>
      <c r="V28" s="102">
        <f t="shared" si="13"/>
        <v>42279.098854299998</v>
      </c>
      <c r="W28" s="102">
        <f t="shared" si="14"/>
        <v>3920.9011456999992</v>
      </c>
      <c r="X28" s="102">
        <f t="shared" si="15"/>
        <v>46200</v>
      </c>
      <c r="Y28" s="102">
        <f t="shared" si="16"/>
        <v>36239.227589399998</v>
      </c>
      <c r="Z28" s="102">
        <f t="shared" si="17"/>
        <v>3360.7724105999991</v>
      </c>
      <c r="AA28" s="66">
        <f t="shared" si="18"/>
        <v>39600</v>
      </c>
    </row>
    <row r="29" spans="1:27" ht="13.5" customHeight="1">
      <c r="A29" s="118">
        <v>102</v>
      </c>
      <c r="B29" s="56">
        <v>41091</v>
      </c>
      <c r="C29" s="68">
        <v>622</v>
      </c>
      <c r="D29" s="221">
        <f>'base(indices)'!G34</f>
        <v>1.38119762</v>
      </c>
      <c r="E29" s="70">
        <f>C29*D29</f>
        <v>859.10491964000005</v>
      </c>
      <c r="F29" s="325">
        <v>0</v>
      </c>
      <c r="G29" s="70">
        <f t="shared" si="1"/>
        <v>0</v>
      </c>
      <c r="H29" s="68">
        <f t="shared" si="2"/>
        <v>859.10491964000005</v>
      </c>
      <c r="I29" s="295">
        <f t="shared" si="20"/>
        <v>106699.18289924</v>
      </c>
      <c r="J29" s="122">
        <f>IF((I29)+K29&gt;I148,I148-K29,(I29))</f>
        <v>60398.712649000001</v>
      </c>
      <c r="K29" s="122">
        <f t="shared" si="3"/>
        <v>5601.287350999999</v>
      </c>
      <c r="L29" s="183">
        <f t="shared" si="23"/>
        <v>66000</v>
      </c>
      <c r="M29" s="122">
        <f t="shared" si="24"/>
        <v>57378.777016549997</v>
      </c>
      <c r="N29" s="122">
        <f t="shared" si="21"/>
        <v>5321.2229834499985</v>
      </c>
      <c r="O29" s="122">
        <f t="shared" si="22"/>
        <v>62699.999999999993</v>
      </c>
      <c r="P29" s="104">
        <f t="shared" si="7"/>
        <v>54358.8413841</v>
      </c>
      <c r="Q29" s="122">
        <f t="shared" si="8"/>
        <v>5041.1586158999989</v>
      </c>
      <c r="R29" s="122">
        <f t="shared" si="9"/>
        <v>59400</v>
      </c>
      <c r="S29" s="122">
        <f t="shared" si="10"/>
        <v>48318.970119200007</v>
      </c>
      <c r="T29" s="122">
        <f t="shared" si="11"/>
        <v>4481.0298807999998</v>
      </c>
      <c r="U29" s="122">
        <f t="shared" si="12"/>
        <v>52800.000000000007</v>
      </c>
      <c r="V29" s="122">
        <f t="shared" si="13"/>
        <v>42279.098854299998</v>
      </c>
      <c r="W29" s="122">
        <f t="shared" si="14"/>
        <v>3920.9011456999992</v>
      </c>
      <c r="X29" s="122">
        <f t="shared" si="15"/>
        <v>46200</v>
      </c>
      <c r="Y29" s="122">
        <f t="shared" si="16"/>
        <v>36239.227589399998</v>
      </c>
      <c r="Z29" s="122">
        <f t="shared" si="17"/>
        <v>3360.7724105999991</v>
      </c>
      <c r="AA29" s="52">
        <f t="shared" si="18"/>
        <v>39600</v>
      </c>
    </row>
    <row r="30" spans="1:27" ht="13.5" customHeight="1">
      <c r="A30" s="118">
        <v>101</v>
      </c>
      <c r="B30" s="46">
        <v>41122</v>
      </c>
      <c r="C30" s="68">
        <v>622</v>
      </c>
      <c r="D30" s="221">
        <f>'base(indices)'!G35</f>
        <v>1.38099876</v>
      </c>
      <c r="E30" s="60">
        <f t="shared" si="0"/>
        <v>858.98122871999999</v>
      </c>
      <c r="F30" s="325">
        <v>0</v>
      </c>
      <c r="G30" s="60">
        <f t="shared" si="1"/>
        <v>0</v>
      </c>
      <c r="H30" s="57">
        <f t="shared" si="2"/>
        <v>858.98122871999999</v>
      </c>
      <c r="I30" s="294">
        <f t="shared" si="20"/>
        <v>105840.0779796</v>
      </c>
      <c r="J30" s="102">
        <f>IF((I30)+K30&gt;I148,I148-K30,(I30))</f>
        <v>60398.712649000001</v>
      </c>
      <c r="K30" s="102">
        <f t="shared" si="3"/>
        <v>5601.287350999999</v>
      </c>
      <c r="L30" s="184">
        <f t="shared" si="23"/>
        <v>66000</v>
      </c>
      <c r="M30" s="102">
        <f t="shared" si="24"/>
        <v>57378.777016549997</v>
      </c>
      <c r="N30" s="102">
        <f t="shared" si="21"/>
        <v>5321.2229834499985</v>
      </c>
      <c r="O30" s="102">
        <f t="shared" si="22"/>
        <v>62699.999999999993</v>
      </c>
      <c r="P30" s="102">
        <f>J30*$P$9</f>
        <v>54358.8413841</v>
      </c>
      <c r="Q30" s="102">
        <f t="shared" si="8"/>
        <v>5041.1586158999989</v>
      </c>
      <c r="R30" s="102">
        <f t="shared" si="9"/>
        <v>59400</v>
      </c>
      <c r="S30" s="102">
        <f t="shared" si="10"/>
        <v>48318.970119200007</v>
      </c>
      <c r="T30" s="102">
        <f t="shared" si="11"/>
        <v>4481.0298807999998</v>
      </c>
      <c r="U30" s="102">
        <f t="shared" si="12"/>
        <v>52800.000000000007</v>
      </c>
      <c r="V30" s="102">
        <f t="shared" si="13"/>
        <v>42279.098854299998</v>
      </c>
      <c r="W30" s="102">
        <f t="shared" si="14"/>
        <v>3920.9011456999992</v>
      </c>
      <c r="X30" s="102">
        <f t="shared" si="15"/>
        <v>46200</v>
      </c>
      <c r="Y30" s="102">
        <f t="shared" si="16"/>
        <v>36239.227589399998</v>
      </c>
      <c r="Z30" s="102">
        <f t="shared" si="17"/>
        <v>3360.7724105999991</v>
      </c>
      <c r="AA30" s="66">
        <f t="shared" si="18"/>
        <v>39600</v>
      </c>
    </row>
    <row r="31" spans="1:27" ht="13.5" customHeight="1">
      <c r="A31" s="118">
        <v>100</v>
      </c>
      <c r="B31" s="56">
        <v>41153</v>
      </c>
      <c r="C31" s="68">
        <v>622</v>
      </c>
      <c r="D31" s="221">
        <f>'base(indices)'!G36</f>
        <v>1.38082891</v>
      </c>
      <c r="E31" s="70">
        <f t="shared" si="0"/>
        <v>858.87558202000002</v>
      </c>
      <c r="F31" s="325">
        <v>0</v>
      </c>
      <c r="G31" s="70">
        <f t="shared" si="1"/>
        <v>0</v>
      </c>
      <c r="H31" s="68">
        <f t="shared" si="2"/>
        <v>858.87558202000002</v>
      </c>
      <c r="I31" s="295">
        <f t="shared" si="20"/>
        <v>104981.09675087999</v>
      </c>
      <c r="J31" s="122">
        <f>IF((I31)+K31&gt;I148,I148-K31,(I31))</f>
        <v>60398.712649000001</v>
      </c>
      <c r="K31" s="122">
        <f t="shared" si="3"/>
        <v>5601.287350999999</v>
      </c>
      <c r="L31" s="183">
        <f t="shared" si="23"/>
        <v>66000</v>
      </c>
      <c r="M31" s="122">
        <f t="shared" si="24"/>
        <v>57378.777016549997</v>
      </c>
      <c r="N31" s="122">
        <f t="shared" si="21"/>
        <v>5321.2229834499985</v>
      </c>
      <c r="O31" s="122">
        <f t="shared" si="22"/>
        <v>62699.999999999993</v>
      </c>
      <c r="P31" s="104">
        <f>J31*$P$9</f>
        <v>54358.8413841</v>
      </c>
      <c r="Q31" s="122">
        <f t="shared" si="8"/>
        <v>5041.1586158999989</v>
      </c>
      <c r="R31" s="122">
        <f t="shared" si="9"/>
        <v>59400</v>
      </c>
      <c r="S31" s="122">
        <f t="shared" si="10"/>
        <v>48318.970119200007</v>
      </c>
      <c r="T31" s="122">
        <f t="shared" si="11"/>
        <v>4481.0298807999998</v>
      </c>
      <c r="U31" s="122">
        <f t="shared" si="12"/>
        <v>52800.000000000007</v>
      </c>
      <c r="V31" s="122">
        <f t="shared" si="13"/>
        <v>42279.098854299998</v>
      </c>
      <c r="W31" s="122">
        <f t="shared" si="14"/>
        <v>3920.9011456999992</v>
      </c>
      <c r="X31" s="122">
        <f t="shared" si="15"/>
        <v>46200</v>
      </c>
      <c r="Y31" s="122">
        <f t="shared" si="16"/>
        <v>36239.227589399998</v>
      </c>
      <c r="Z31" s="122">
        <f t="shared" si="17"/>
        <v>3360.7724105999991</v>
      </c>
      <c r="AA31" s="52">
        <f t="shared" si="18"/>
        <v>39600</v>
      </c>
    </row>
    <row r="32" spans="1:27" ht="13.5" customHeight="1">
      <c r="A32" s="118">
        <v>99</v>
      </c>
      <c r="B32" s="46">
        <v>41183</v>
      </c>
      <c r="C32" s="68">
        <v>622</v>
      </c>
      <c r="D32" s="221">
        <f>'base(indices)'!G37</f>
        <v>1.38082891</v>
      </c>
      <c r="E32" s="60">
        <f t="shared" si="0"/>
        <v>858.87558202000002</v>
      </c>
      <c r="F32" s="325">
        <v>0</v>
      </c>
      <c r="G32" s="60">
        <f t="shared" si="1"/>
        <v>0</v>
      </c>
      <c r="H32" s="57">
        <f t="shared" si="2"/>
        <v>858.87558202000002</v>
      </c>
      <c r="I32" s="294">
        <f t="shared" si="20"/>
        <v>104122.22116885999</v>
      </c>
      <c r="J32" s="102">
        <f>IF((I32)+K32&gt;I148,I148-K32,(I32))</f>
        <v>60398.712649000001</v>
      </c>
      <c r="K32" s="102">
        <f t="shared" si="3"/>
        <v>5601.287350999999</v>
      </c>
      <c r="L32" s="184">
        <f t="shared" si="23"/>
        <v>66000</v>
      </c>
      <c r="M32" s="102">
        <f t="shared" si="24"/>
        <v>57378.777016549997</v>
      </c>
      <c r="N32" s="102">
        <f t="shared" si="21"/>
        <v>5321.2229834499985</v>
      </c>
      <c r="O32" s="102">
        <f t="shared" si="22"/>
        <v>62699.999999999993</v>
      </c>
      <c r="P32" s="102">
        <f t="shared" ref="P32:P49" si="25">J32*$P$9</f>
        <v>54358.8413841</v>
      </c>
      <c r="Q32" s="102">
        <f t="shared" si="8"/>
        <v>5041.1586158999989</v>
      </c>
      <c r="R32" s="102">
        <f t="shared" si="9"/>
        <v>59400</v>
      </c>
      <c r="S32" s="102">
        <f t="shared" si="10"/>
        <v>48318.970119200007</v>
      </c>
      <c r="T32" s="102">
        <f t="shared" si="11"/>
        <v>4481.0298807999998</v>
      </c>
      <c r="U32" s="102">
        <f t="shared" si="12"/>
        <v>52800.000000000007</v>
      </c>
      <c r="V32" s="102">
        <f t="shared" si="13"/>
        <v>42279.098854299998</v>
      </c>
      <c r="W32" s="102">
        <f t="shared" si="14"/>
        <v>3920.9011456999992</v>
      </c>
      <c r="X32" s="102">
        <f t="shared" si="15"/>
        <v>46200</v>
      </c>
      <c r="Y32" s="102">
        <f t="shared" si="16"/>
        <v>36239.227589399998</v>
      </c>
      <c r="Z32" s="102">
        <f t="shared" si="17"/>
        <v>3360.7724105999991</v>
      </c>
      <c r="AA32" s="66">
        <f t="shared" si="18"/>
        <v>39600</v>
      </c>
    </row>
    <row r="33" spans="1:27" ht="13.5" customHeight="1">
      <c r="A33" s="118">
        <v>98</v>
      </c>
      <c r="B33" s="56">
        <v>41214</v>
      </c>
      <c r="C33" s="68">
        <v>622</v>
      </c>
      <c r="D33" s="221">
        <f>'base(indices)'!G38</f>
        <v>1.38082891</v>
      </c>
      <c r="E33" s="70">
        <f t="shared" si="0"/>
        <v>858.87558202000002</v>
      </c>
      <c r="F33" s="325">
        <v>0</v>
      </c>
      <c r="G33" s="70">
        <f t="shared" si="1"/>
        <v>0</v>
      </c>
      <c r="H33" s="68">
        <f t="shared" si="2"/>
        <v>858.87558202000002</v>
      </c>
      <c r="I33" s="295">
        <f t="shared" si="20"/>
        <v>103263.34558683999</v>
      </c>
      <c r="J33" s="122">
        <f>IF((I33)+K33&gt;I148,I148-K33,(I33))</f>
        <v>60398.712649000001</v>
      </c>
      <c r="K33" s="122">
        <f t="shared" si="3"/>
        <v>5601.287350999999</v>
      </c>
      <c r="L33" s="183">
        <f t="shared" si="23"/>
        <v>66000</v>
      </c>
      <c r="M33" s="122">
        <f t="shared" si="24"/>
        <v>57378.777016549997</v>
      </c>
      <c r="N33" s="122">
        <f t="shared" si="21"/>
        <v>5321.2229834499985</v>
      </c>
      <c r="O33" s="122">
        <f t="shared" si="22"/>
        <v>62699.999999999993</v>
      </c>
      <c r="P33" s="104">
        <f t="shared" si="25"/>
        <v>54358.8413841</v>
      </c>
      <c r="Q33" s="122">
        <f t="shared" si="8"/>
        <v>5041.1586158999989</v>
      </c>
      <c r="R33" s="122">
        <f t="shared" si="9"/>
        <v>59400</v>
      </c>
      <c r="S33" s="122">
        <f t="shared" si="10"/>
        <v>48318.970119200007</v>
      </c>
      <c r="T33" s="122">
        <f t="shared" si="11"/>
        <v>4481.0298807999998</v>
      </c>
      <c r="U33" s="122">
        <f t="shared" si="12"/>
        <v>52800.000000000007</v>
      </c>
      <c r="V33" s="122">
        <f t="shared" si="13"/>
        <v>42279.098854299998</v>
      </c>
      <c r="W33" s="122">
        <f t="shared" si="14"/>
        <v>3920.9011456999992</v>
      </c>
      <c r="X33" s="122">
        <f t="shared" si="15"/>
        <v>46200</v>
      </c>
      <c r="Y33" s="122">
        <f t="shared" si="16"/>
        <v>36239.227589399998</v>
      </c>
      <c r="Z33" s="122">
        <f t="shared" si="17"/>
        <v>3360.7724105999991</v>
      </c>
      <c r="AA33" s="52">
        <f t="shared" si="18"/>
        <v>39600</v>
      </c>
    </row>
    <row r="34" spans="1:27" ht="13.5" customHeight="1" thickBot="1">
      <c r="A34" s="229">
        <v>97</v>
      </c>
      <c r="B34" s="76">
        <v>41244</v>
      </c>
      <c r="C34" s="77">
        <v>622</v>
      </c>
      <c r="D34" s="232">
        <f>'base(indices)'!G39</f>
        <v>1.38082891</v>
      </c>
      <c r="E34" s="233">
        <f t="shared" si="0"/>
        <v>858.87558202000002</v>
      </c>
      <c r="F34" s="326">
        <v>0</v>
      </c>
      <c r="G34" s="233">
        <f t="shared" si="1"/>
        <v>0</v>
      </c>
      <c r="H34" s="231">
        <f t="shared" si="2"/>
        <v>858.87558202000002</v>
      </c>
      <c r="I34" s="296">
        <f t="shared" si="20"/>
        <v>102404.47000481999</v>
      </c>
      <c r="J34" s="95">
        <f>IF((I34)+K34&gt;I148,I148-K34,(I34))</f>
        <v>60398.712649000001</v>
      </c>
      <c r="K34" s="95">
        <f t="shared" si="3"/>
        <v>5601.287350999999</v>
      </c>
      <c r="L34" s="291">
        <f t="shared" si="23"/>
        <v>66000</v>
      </c>
      <c r="M34" s="95">
        <f t="shared" si="24"/>
        <v>57378.777016549997</v>
      </c>
      <c r="N34" s="95">
        <f t="shared" si="21"/>
        <v>5321.2229834499985</v>
      </c>
      <c r="O34" s="95">
        <f t="shared" si="22"/>
        <v>62699.999999999993</v>
      </c>
      <c r="P34" s="95">
        <f t="shared" si="25"/>
        <v>54358.8413841</v>
      </c>
      <c r="Q34" s="95">
        <f t="shared" si="8"/>
        <v>5041.1586158999989</v>
      </c>
      <c r="R34" s="95">
        <f t="shared" si="9"/>
        <v>59400</v>
      </c>
      <c r="S34" s="95">
        <f t="shared" si="10"/>
        <v>48318.970119200007</v>
      </c>
      <c r="T34" s="95">
        <f t="shared" si="11"/>
        <v>4481.0298807999998</v>
      </c>
      <c r="U34" s="95">
        <f t="shared" si="12"/>
        <v>52800.000000000007</v>
      </c>
      <c r="V34" s="95">
        <f t="shared" si="13"/>
        <v>42279.098854299998</v>
      </c>
      <c r="W34" s="95">
        <f t="shared" si="14"/>
        <v>3920.9011456999992</v>
      </c>
      <c r="X34" s="95">
        <f t="shared" si="15"/>
        <v>46200</v>
      </c>
      <c r="Y34" s="95">
        <f t="shared" si="16"/>
        <v>36239.227589399998</v>
      </c>
      <c r="Z34" s="95">
        <f t="shared" si="17"/>
        <v>3360.7724105999991</v>
      </c>
      <c r="AA34" s="237">
        <f t="shared" si="18"/>
        <v>39600</v>
      </c>
    </row>
    <row r="35" spans="1:27" ht="13.5" customHeight="1">
      <c r="A35" s="219">
        <v>96</v>
      </c>
      <c r="B35" s="340">
        <v>41275</v>
      </c>
      <c r="C35" s="47">
        <v>678</v>
      </c>
      <c r="D35" s="239">
        <f>'base(indices)'!G40</f>
        <v>1.38082891</v>
      </c>
      <c r="E35" s="87">
        <f t="shared" si="0"/>
        <v>936.20200097999998</v>
      </c>
      <c r="F35" s="324">
        <v>0</v>
      </c>
      <c r="G35" s="87">
        <f t="shared" si="1"/>
        <v>0</v>
      </c>
      <c r="H35" s="47">
        <f t="shared" si="2"/>
        <v>936.20200097999998</v>
      </c>
      <c r="I35" s="293">
        <f t="shared" si="20"/>
        <v>101545.59442279999</v>
      </c>
      <c r="J35" s="123">
        <f>IF((I35)+K35&gt;I148,I148-K35,(I35))</f>
        <v>60398.712649000001</v>
      </c>
      <c r="K35" s="123">
        <f t="shared" si="3"/>
        <v>5601.287350999999</v>
      </c>
      <c r="L35" s="290">
        <f t="shared" si="23"/>
        <v>66000</v>
      </c>
      <c r="M35" s="123">
        <f t="shared" si="24"/>
        <v>57378.777016549997</v>
      </c>
      <c r="N35" s="123">
        <f t="shared" si="21"/>
        <v>5321.2229834499985</v>
      </c>
      <c r="O35" s="123">
        <f t="shared" si="22"/>
        <v>62699.999999999993</v>
      </c>
      <c r="P35" s="100">
        <f t="shared" si="25"/>
        <v>54358.8413841</v>
      </c>
      <c r="Q35" s="123">
        <f t="shared" si="8"/>
        <v>5041.1586158999989</v>
      </c>
      <c r="R35" s="123">
        <f t="shared" si="9"/>
        <v>59400</v>
      </c>
      <c r="S35" s="123">
        <f t="shared" si="10"/>
        <v>48318.970119200007</v>
      </c>
      <c r="T35" s="123">
        <f t="shared" si="11"/>
        <v>4481.0298807999998</v>
      </c>
      <c r="U35" s="123">
        <f t="shared" si="12"/>
        <v>52800.000000000007</v>
      </c>
      <c r="V35" s="123">
        <f t="shared" si="13"/>
        <v>42279.098854299998</v>
      </c>
      <c r="W35" s="123">
        <f t="shared" si="14"/>
        <v>3920.9011456999992</v>
      </c>
      <c r="X35" s="123">
        <f t="shared" si="15"/>
        <v>46200</v>
      </c>
      <c r="Y35" s="123">
        <f t="shared" si="16"/>
        <v>36239.227589399998</v>
      </c>
      <c r="Z35" s="123">
        <f t="shared" si="17"/>
        <v>3360.7724105999991</v>
      </c>
      <c r="AA35" s="55">
        <f t="shared" si="18"/>
        <v>39600</v>
      </c>
    </row>
    <row r="36" spans="1:27" ht="13.5" customHeight="1">
      <c r="A36" s="118">
        <v>95</v>
      </c>
      <c r="B36" s="46">
        <v>41306</v>
      </c>
      <c r="C36" s="68">
        <v>678</v>
      </c>
      <c r="D36" s="221">
        <f>'base(indices)'!G41</f>
        <v>1.38082891</v>
      </c>
      <c r="E36" s="60">
        <f t="shared" si="0"/>
        <v>936.20200097999998</v>
      </c>
      <c r="F36" s="325">
        <v>0</v>
      </c>
      <c r="G36" s="60">
        <f t="shared" si="1"/>
        <v>0</v>
      </c>
      <c r="H36" s="57">
        <f t="shared" si="2"/>
        <v>936.20200097999998</v>
      </c>
      <c r="I36" s="294">
        <f t="shared" si="20"/>
        <v>100609.39242181998</v>
      </c>
      <c r="J36" s="102">
        <f>IF((I36)+K36&gt;I148,I148-K36,(I36))</f>
        <v>60398.712649000001</v>
      </c>
      <c r="K36" s="102">
        <f t="shared" si="3"/>
        <v>5601.287350999999</v>
      </c>
      <c r="L36" s="184">
        <f t="shared" si="23"/>
        <v>66000</v>
      </c>
      <c r="M36" s="102">
        <f t="shared" si="24"/>
        <v>57378.777016549997</v>
      </c>
      <c r="N36" s="102">
        <f t="shared" si="21"/>
        <v>5321.2229834499985</v>
      </c>
      <c r="O36" s="102">
        <f t="shared" si="22"/>
        <v>62699.999999999993</v>
      </c>
      <c r="P36" s="102">
        <f t="shared" si="25"/>
        <v>54358.8413841</v>
      </c>
      <c r="Q36" s="102">
        <f t="shared" si="8"/>
        <v>5041.1586158999989</v>
      </c>
      <c r="R36" s="102">
        <f t="shared" si="9"/>
        <v>59400</v>
      </c>
      <c r="S36" s="102">
        <f t="shared" si="10"/>
        <v>48318.970119200007</v>
      </c>
      <c r="T36" s="102">
        <f t="shared" si="11"/>
        <v>4481.0298807999998</v>
      </c>
      <c r="U36" s="102">
        <f t="shared" si="12"/>
        <v>52800.000000000007</v>
      </c>
      <c r="V36" s="102">
        <f t="shared" si="13"/>
        <v>42279.098854299998</v>
      </c>
      <c r="W36" s="102">
        <f t="shared" si="14"/>
        <v>3920.9011456999992</v>
      </c>
      <c r="X36" s="102">
        <f t="shared" si="15"/>
        <v>46200</v>
      </c>
      <c r="Y36" s="102">
        <f t="shared" si="16"/>
        <v>36239.227589399998</v>
      </c>
      <c r="Z36" s="102">
        <f t="shared" si="17"/>
        <v>3360.7724105999991</v>
      </c>
      <c r="AA36" s="66">
        <f t="shared" si="18"/>
        <v>39600</v>
      </c>
    </row>
    <row r="37" spans="1:27" ht="13.5" customHeight="1">
      <c r="A37" s="118">
        <v>94</v>
      </c>
      <c r="B37" s="56">
        <v>41334</v>
      </c>
      <c r="C37" s="68">
        <v>678</v>
      </c>
      <c r="D37" s="221">
        <f>'base(indices)'!G42</f>
        <v>1.38082891</v>
      </c>
      <c r="E37" s="70">
        <f t="shared" si="0"/>
        <v>936.20200097999998</v>
      </c>
      <c r="F37" s="325">
        <v>0</v>
      </c>
      <c r="G37" s="70">
        <f t="shared" si="1"/>
        <v>0</v>
      </c>
      <c r="H37" s="68">
        <f t="shared" si="2"/>
        <v>936.20200097999998</v>
      </c>
      <c r="I37" s="295">
        <f t="shared" si="20"/>
        <v>99673.190420839979</v>
      </c>
      <c r="J37" s="122">
        <f>IF((I37)+K37&gt;I148,I148-K37,(I37))</f>
        <v>60398.712649000001</v>
      </c>
      <c r="K37" s="104">
        <f t="shared" si="3"/>
        <v>5601.287350999999</v>
      </c>
      <c r="L37" s="185">
        <f t="shared" si="23"/>
        <v>66000</v>
      </c>
      <c r="M37" s="122">
        <f t="shared" si="24"/>
        <v>57378.777016549997</v>
      </c>
      <c r="N37" s="122">
        <f t="shared" si="21"/>
        <v>5321.2229834499985</v>
      </c>
      <c r="O37" s="122">
        <f t="shared" si="22"/>
        <v>62699.999999999993</v>
      </c>
      <c r="P37" s="104">
        <f t="shared" si="25"/>
        <v>54358.8413841</v>
      </c>
      <c r="Q37" s="122">
        <f t="shared" si="8"/>
        <v>5041.1586158999989</v>
      </c>
      <c r="R37" s="122">
        <f>P37+Q37</f>
        <v>59400</v>
      </c>
      <c r="S37" s="122">
        <f t="shared" si="10"/>
        <v>48318.970119200007</v>
      </c>
      <c r="T37" s="122">
        <f t="shared" si="11"/>
        <v>4481.0298807999998</v>
      </c>
      <c r="U37" s="122">
        <f t="shared" si="12"/>
        <v>52800.000000000007</v>
      </c>
      <c r="V37" s="122">
        <f t="shared" si="13"/>
        <v>42279.098854299998</v>
      </c>
      <c r="W37" s="122">
        <f t="shared" si="14"/>
        <v>3920.9011456999992</v>
      </c>
      <c r="X37" s="122">
        <f t="shared" si="15"/>
        <v>46200</v>
      </c>
      <c r="Y37" s="122">
        <f t="shared" si="16"/>
        <v>36239.227589399998</v>
      </c>
      <c r="Z37" s="122">
        <f t="shared" si="17"/>
        <v>3360.7724105999991</v>
      </c>
      <c r="AA37" s="52">
        <f t="shared" si="18"/>
        <v>39600</v>
      </c>
    </row>
    <row r="38" spans="1:27" ht="13.5" customHeight="1">
      <c r="A38" s="118">
        <v>93</v>
      </c>
      <c r="B38" s="56">
        <v>41365</v>
      </c>
      <c r="C38" s="68">
        <v>678</v>
      </c>
      <c r="D38" s="221">
        <f>'base(indices)'!G43</f>
        <v>1.38082891</v>
      </c>
      <c r="E38" s="60">
        <f t="shared" si="0"/>
        <v>936.20200097999998</v>
      </c>
      <c r="F38" s="325">
        <v>0</v>
      </c>
      <c r="G38" s="60">
        <f t="shared" si="1"/>
        <v>0</v>
      </c>
      <c r="H38" s="57">
        <f t="shared" si="2"/>
        <v>936.20200097999998</v>
      </c>
      <c r="I38" s="294">
        <f t="shared" si="20"/>
        <v>98736.988419859976</v>
      </c>
      <c r="J38" s="102">
        <f>IF((I38)+K38&gt;I148,I148-K38,(I38))</f>
        <v>60398.712649000001</v>
      </c>
      <c r="K38" s="102">
        <f t="shared" si="3"/>
        <v>5601.287350999999</v>
      </c>
      <c r="L38" s="186">
        <f t="shared" si="23"/>
        <v>66000</v>
      </c>
      <c r="M38" s="102">
        <f t="shared" si="24"/>
        <v>57378.777016549997</v>
      </c>
      <c r="N38" s="102">
        <f t="shared" si="21"/>
        <v>5321.2229834499985</v>
      </c>
      <c r="O38" s="102">
        <f t="shared" si="22"/>
        <v>62699.999999999993</v>
      </c>
      <c r="P38" s="102">
        <f>J38*$P$9</f>
        <v>54358.8413841</v>
      </c>
      <c r="Q38" s="102">
        <f t="shared" si="8"/>
        <v>5041.1586158999989</v>
      </c>
      <c r="R38" s="102">
        <f t="shared" ref="R38:R53" si="26">P38+Q38</f>
        <v>59400</v>
      </c>
      <c r="S38" s="102">
        <f t="shared" si="10"/>
        <v>48318.970119200007</v>
      </c>
      <c r="T38" s="102">
        <f t="shared" si="11"/>
        <v>4481.0298807999998</v>
      </c>
      <c r="U38" s="102">
        <f t="shared" si="12"/>
        <v>52800.000000000007</v>
      </c>
      <c r="V38" s="102">
        <f t="shared" si="13"/>
        <v>42279.098854299998</v>
      </c>
      <c r="W38" s="102">
        <f t="shared" si="14"/>
        <v>3920.9011456999992</v>
      </c>
      <c r="X38" s="102">
        <f t="shared" si="15"/>
        <v>46200</v>
      </c>
      <c r="Y38" s="102">
        <f t="shared" si="16"/>
        <v>36239.227589399998</v>
      </c>
      <c r="Z38" s="102">
        <f t="shared" si="17"/>
        <v>3360.7724105999991</v>
      </c>
      <c r="AA38" s="66">
        <f t="shared" si="18"/>
        <v>39600</v>
      </c>
    </row>
    <row r="39" spans="1:27" ht="13.5" customHeight="1">
      <c r="A39" s="118">
        <v>92</v>
      </c>
      <c r="B39" s="46">
        <v>41395</v>
      </c>
      <c r="C39" s="68">
        <v>678</v>
      </c>
      <c r="D39" s="221">
        <f>'base(indices)'!G44</f>
        <v>1.38082891</v>
      </c>
      <c r="E39" s="70">
        <f t="shared" si="0"/>
        <v>936.20200097999998</v>
      </c>
      <c r="F39" s="325">
        <v>0</v>
      </c>
      <c r="G39" s="70">
        <f t="shared" si="1"/>
        <v>0</v>
      </c>
      <c r="H39" s="68">
        <f t="shared" si="2"/>
        <v>936.20200097999998</v>
      </c>
      <c r="I39" s="295">
        <f t="shared" si="20"/>
        <v>97800.786418879972</v>
      </c>
      <c r="J39" s="122">
        <f>IF((I39)+K39&gt;I148,I148-K39,(I39))</f>
        <v>60398.712649000001</v>
      </c>
      <c r="K39" s="122">
        <f t="shared" si="3"/>
        <v>5601.287350999999</v>
      </c>
      <c r="L39" s="183">
        <f t="shared" si="23"/>
        <v>66000</v>
      </c>
      <c r="M39" s="122">
        <f t="shared" si="24"/>
        <v>57378.777016549997</v>
      </c>
      <c r="N39" s="122">
        <f t="shared" si="21"/>
        <v>5321.2229834499985</v>
      </c>
      <c r="O39" s="122">
        <f t="shared" si="22"/>
        <v>62699.999999999993</v>
      </c>
      <c r="P39" s="104">
        <f t="shared" si="25"/>
        <v>54358.8413841</v>
      </c>
      <c r="Q39" s="122">
        <f t="shared" si="8"/>
        <v>5041.1586158999989</v>
      </c>
      <c r="R39" s="122">
        <f t="shared" si="26"/>
        <v>59400</v>
      </c>
      <c r="S39" s="122">
        <f t="shared" si="10"/>
        <v>48318.970119200007</v>
      </c>
      <c r="T39" s="122">
        <f t="shared" si="11"/>
        <v>4481.0298807999998</v>
      </c>
      <c r="U39" s="122">
        <f t="shared" si="12"/>
        <v>52800.000000000007</v>
      </c>
      <c r="V39" s="122">
        <f t="shared" si="13"/>
        <v>42279.098854299998</v>
      </c>
      <c r="W39" s="122">
        <f t="shared" si="14"/>
        <v>3920.9011456999992</v>
      </c>
      <c r="X39" s="122">
        <f t="shared" si="15"/>
        <v>46200</v>
      </c>
      <c r="Y39" s="122">
        <f t="shared" si="16"/>
        <v>36239.227589399998</v>
      </c>
      <c r="Z39" s="122">
        <f t="shared" si="17"/>
        <v>3360.7724105999991</v>
      </c>
      <c r="AA39" s="52">
        <f t="shared" si="18"/>
        <v>39600</v>
      </c>
    </row>
    <row r="40" spans="1:27" ht="13.5" customHeight="1">
      <c r="A40" s="118">
        <v>91</v>
      </c>
      <c r="B40" s="56">
        <v>41426</v>
      </c>
      <c r="C40" s="68">
        <v>678</v>
      </c>
      <c r="D40" s="221">
        <f>'base(indices)'!G45</f>
        <v>1.38082891</v>
      </c>
      <c r="E40" s="60">
        <f t="shared" si="0"/>
        <v>936.20200097999998</v>
      </c>
      <c r="F40" s="325">
        <v>0</v>
      </c>
      <c r="G40" s="60">
        <f t="shared" si="1"/>
        <v>0</v>
      </c>
      <c r="H40" s="57">
        <f t="shared" si="2"/>
        <v>936.20200097999998</v>
      </c>
      <c r="I40" s="294">
        <f t="shared" si="20"/>
        <v>96864.584417899969</v>
      </c>
      <c r="J40" s="102">
        <f>IF((I40)+K40&gt;I148,I148-K40,(I40))</f>
        <v>60398.712649000001</v>
      </c>
      <c r="K40" s="102">
        <f t="shared" si="3"/>
        <v>5601.287350999999</v>
      </c>
      <c r="L40" s="186">
        <f t="shared" si="23"/>
        <v>66000</v>
      </c>
      <c r="M40" s="102">
        <f t="shared" si="24"/>
        <v>57378.777016549997</v>
      </c>
      <c r="N40" s="102">
        <f t="shared" si="21"/>
        <v>5321.2229834499985</v>
      </c>
      <c r="O40" s="102">
        <f t="shared" si="22"/>
        <v>62699.999999999993</v>
      </c>
      <c r="P40" s="102">
        <f t="shared" si="25"/>
        <v>54358.8413841</v>
      </c>
      <c r="Q40" s="102">
        <f t="shared" si="8"/>
        <v>5041.1586158999989</v>
      </c>
      <c r="R40" s="102">
        <f t="shared" si="26"/>
        <v>59400</v>
      </c>
      <c r="S40" s="102">
        <f t="shared" si="10"/>
        <v>48318.970119200007</v>
      </c>
      <c r="T40" s="102">
        <f t="shared" si="11"/>
        <v>4481.0298807999998</v>
      </c>
      <c r="U40" s="102">
        <f t="shared" si="12"/>
        <v>52800.000000000007</v>
      </c>
      <c r="V40" s="102">
        <f t="shared" si="13"/>
        <v>42279.098854299998</v>
      </c>
      <c r="W40" s="102">
        <f t="shared" si="14"/>
        <v>3920.9011456999992</v>
      </c>
      <c r="X40" s="102">
        <f t="shared" si="15"/>
        <v>46200</v>
      </c>
      <c r="Y40" s="102">
        <f t="shared" si="16"/>
        <v>36239.227589399998</v>
      </c>
      <c r="Z40" s="102">
        <f t="shared" si="17"/>
        <v>3360.7724105999991</v>
      </c>
      <c r="AA40" s="66">
        <f t="shared" si="18"/>
        <v>39600</v>
      </c>
    </row>
    <row r="41" spans="1:27" ht="13.5" customHeight="1">
      <c r="A41" s="118">
        <v>90</v>
      </c>
      <c r="B41" s="46">
        <v>41456</v>
      </c>
      <c r="C41" s="68">
        <v>678</v>
      </c>
      <c r="D41" s="221">
        <f>'base(indices)'!G46</f>
        <v>1.38082891</v>
      </c>
      <c r="E41" s="70">
        <f t="shared" si="0"/>
        <v>936.20200097999998</v>
      </c>
      <c r="F41" s="325">
        <v>0</v>
      </c>
      <c r="G41" s="70">
        <f t="shared" si="1"/>
        <v>0</v>
      </c>
      <c r="H41" s="68">
        <f t="shared" si="2"/>
        <v>936.20200097999998</v>
      </c>
      <c r="I41" s="295">
        <f t="shared" si="20"/>
        <v>95928.382416919965</v>
      </c>
      <c r="J41" s="122">
        <f>IF((I41)+K41&gt;I148,I148-K41,(I41))</f>
        <v>60398.712649000001</v>
      </c>
      <c r="K41" s="122">
        <f t="shared" si="3"/>
        <v>5601.287350999999</v>
      </c>
      <c r="L41" s="183">
        <f t="shared" si="23"/>
        <v>66000</v>
      </c>
      <c r="M41" s="122">
        <f t="shared" si="24"/>
        <v>57378.777016549997</v>
      </c>
      <c r="N41" s="122">
        <f t="shared" si="21"/>
        <v>5321.2229834499985</v>
      </c>
      <c r="O41" s="122">
        <f t="shared" si="22"/>
        <v>62699.999999999993</v>
      </c>
      <c r="P41" s="104">
        <f t="shared" si="25"/>
        <v>54358.8413841</v>
      </c>
      <c r="Q41" s="122">
        <f t="shared" si="8"/>
        <v>5041.1586158999989</v>
      </c>
      <c r="R41" s="122">
        <f t="shared" si="26"/>
        <v>59400</v>
      </c>
      <c r="S41" s="122">
        <f t="shared" si="10"/>
        <v>48318.970119200007</v>
      </c>
      <c r="T41" s="122">
        <f t="shared" si="11"/>
        <v>4481.0298807999998</v>
      </c>
      <c r="U41" s="122">
        <f t="shared" si="12"/>
        <v>52800.000000000007</v>
      </c>
      <c r="V41" s="122">
        <f t="shared" si="13"/>
        <v>42279.098854299998</v>
      </c>
      <c r="W41" s="122">
        <f t="shared" si="14"/>
        <v>3920.9011456999992</v>
      </c>
      <c r="X41" s="122">
        <f t="shared" si="15"/>
        <v>46200</v>
      </c>
      <c r="Y41" s="122">
        <f t="shared" si="16"/>
        <v>36239.227589399998</v>
      </c>
      <c r="Z41" s="122">
        <f t="shared" si="17"/>
        <v>3360.7724105999991</v>
      </c>
      <c r="AA41" s="52">
        <f t="shared" si="18"/>
        <v>39600</v>
      </c>
    </row>
    <row r="42" spans="1:27" ht="13.5" customHeight="1">
      <c r="A42" s="118">
        <v>89</v>
      </c>
      <c r="B42" s="56">
        <v>41487</v>
      </c>
      <c r="C42" s="68">
        <v>678</v>
      </c>
      <c r="D42" s="221">
        <f>'base(indices)'!G47</f>
        <v>1.38054038</v>
      </c>
      <c r="E42" s="60">
        <f t="shared" si="0"/>
        <v>936.00637763999998</v>
      </c>
      <c r="F42" s="325">
        <v>0</v>
      </c>
      <c r="G42" s="60">
        <f t="shared" si="1"/>
        <v>0</v>
      </c>
      <c r="H42" s="57">
        <f t="shared" si="2"/>
        <v>936.00637763999998</v>
      </c>
      <c r="I42" s="294">
        <f t="shared" si="20"/>
        <v>94992.180415939962</v>
      </c>
      <c r="J42" s="102">
        <f>IF((I42)+K42&gt;I148,I148-K42,(I42))</f>
        <v>60398.712649000001</v>
      </c>
      <c r="K42" s="102">
        <f t="shared" si="3"/>
        <v>5601.287350999999</v>
      </c>
      <c r="L42" s="186">
        <f t="shared" si="23"/>
        <v>66000</v>
      </c>
      <c r="M42" s="102">
        <f t="shared" si="24"/>
        <v>57378.777016549997</v>
      </c>
      <c r="N42" s="102">
        <f t="shared" si="21"/>
        <v>5321.2229834499985</v>
      </c>
      <c r="O42" s="102">
        <f t="shared" si="22"/>
        <v>62699.999999999993</v>
      </c>
      <c r="P42" s="102">
        <f t="shared" si="25"/>
        <v>54358.8413841</v>
      </c>
      <c r="Q42" s="102">
        <f t="shared" si="8"/>
        <v>5041.1586158999989</v>
      </c>
      <c r="R42" s="102">
        <f t="shared" si="26"/>
        <v>59400</v>
      </c>
      <c r="S42" s="102">
        <f t="shared" si="10"/>
        <v>48318.970119200007</v>
      </c>
      <c r="T42" s="102">
        <f t="shared" si="11"/>
        <v>4481.0298807999998</v>
      </c>
      <c r="U42" s="102">
        <f t="shared" si="12"/>
        <v>52800.000000000007</v>
      </c>
      <c r="V42" s="102">
        <f t="shared" si="13"/>
        <v>42279.098854299998</v>
      </c>
      <c r="W42" s="102">
        <f t="shared" si="14"/>
        <v>3920.9011456999992</v>
      </c>
      <c r="X42" s="102">
        <f t="shared" si="15"/>
        <v>46200</v>
      </c>
      <c r="Y42" s="102">
        <f t="shared" si="16"/>
        <v>36239.227589399998</v>
      </c>
      <c r="Z42" s="102">
        <f t="shared" si="17"/>
        <v>3360.7724105999991</v>
      </c>
      <c r="AA42" s="66">
        <f t="shared" si="18"/>
        <v>39600</v>
      </c>
    </row>
    <row r="43" spans="1:27" ht="13.5" customHeight="1">
      <c r="A43" s="118">
        <v>88</v>
      </c>
      <c r="B43" s="46">
        <v>41518</v>
      </c>
      <c r="C43" s="68">
        <v>678</v>
      </c>
      <c r="D43" s="221">
        <f>'base(indices)'!G48</f>
        <v>1.38054038</v>
      </c>
      <c r="E43" s="70">
        <f t="shared" si="0"/>
        <v>936.00637763999998</v>
      </c>
      <c r="F43" s="325">
        <v>0</v>
      </c>
      <c r="G43" s="70">
        <f t="shared" si="1"/>
        <v>0</v>
      </c>
      <c r="H43" s="68">
        <f t="shared" si="2"/>
        <v>936.00637763999998</v>
      </c>
      <c r="I43" s="295">
        <f t="shared" si="20"/>
        <v>94056.174038299956</v>
      </c>
      <c r="J43" s="122">
        <f>IF((I43)+K43&gt;I148,I148-K43,(I43))</f>
        <v>60398.712649000001</v>
      </c>
      <c r="K43" s="122">
        <f t="shared" ref="K43:K74" si="27">I$147</f>
        <v>5601.287350999999</v>
      </c>
      <c r="L43" s="183">
        <f t="shared" si="23"/>
        <v>66000</v>
      </c>
      <c r="M43" s="122">
        <f t="shared" si="24"/>
        <v>57378.777016549997</v>
      </c>
      <c r="N43" s="122">
        <f t="shared" si="21"/>
        <v>5321.2229834499985</v>
      </c>
      <c r="O43" s="122">
        <f t="shared" si="22"/>
        <v>62699.999999999993</v>
      </c>
      <c r="P43" s="104">
        <f t="shared" si="25"/>
        <v>54358.8413841</v>
      </c>
      <c r="Q43" s="122">
        <f t="shared" si="8"/>
        <v>5041.1586158999989</v>
      </c>
      <c r="R43" s="122">
        <f t="shared" si="26"/>
        <v>59400</v>
      </c>
      <c r="S43" s="122">
        <f t="shared" si="10"/>
        <v>48318.970119200007</v>
      </c>
      <c r="T43" s="122">
        <f t="shared" si="11"/>
        <v>4481.0298807999998</v>
      </c>
      <c r="U43" s="122">
        <f t="shared" si="12"/>
        <v>52800.000000000007</v>
      </c>
      <c r="V43" s="122">
        <f t="shared" si="13"/>
        <v>42279.098854299998</v>
      </c>
      <c r="W43" s="122">
        <f t="shared" si="14"/>
        <v>3920.9011456999992</v>
      </c>
      <c r="X43" s="122">
        <f t="shared" si="15"/>
        <v>46200</v>
      </c>
      <c r="Y43" s="122">
        <f t="shared" si="16"/>
        <v>36239.227589399998</v>
      </c>
      <c r="Z43" s="122">
        <f t="shared" si="17"/>
        <v>3360.7724105999991</v>
      </c>
      <c r="AA43" s="52">
        <f t="shared" si="18"/>
        <v>39600</v>
      </c>
    </row>
    <row r="44" spans="1:27" ht="13.5" customHeight="1">
      <c r="A44" s="118">
        <v>87</v>
      </c>
      <c r="B44" s="56">
        <v>41548</v>
      </c>
      <c r="C44" s="68">
        <v>678</v>
      </c>
      <c r="D44" s="221">
        <f>'base(indices)'!G49</f>
        <v>1.38043133</v>
      </c>
      <c r="E44" s="60">
        <f t="shared" si="0"/>
        <v>935.93244173999994</v>
      </c>
      <c r="F44" s="325">
        <v>0</v>
      </c>
      <c r="G44" s="60">
        <f t="shared" si="1"/>
        <v>0</v>
      </c>
      <c r="H44" s="57">
        <f t="shared" si="2"/>
        <v>935.93244173999994</v>
      </c>
      <c r="I44" s="294">
        <f t="shared" si="20"/>
        <v>93120.16766065995</v>
      </c>
      <c r="J44" s="102">
        <f>IF((I44)+K44&gt;I148,I148-K44,(I44))</f>
        <v>60398.712649000001</v>
      </c>
      <c r="K44" s="102">
        <f t="shared" si="27"/>
        <v>5601.287350999999</v>
      </c>
      <c r="L44" s="186">
        <f t="shared" si="23"/>
        <v>66000</v>
      </c>
      <c r="M44" s="102">
        <f t="shared" si="24"/>
        <v>57378.777016549997</v>
      </c>
      <c r="N44" s="102">
        <f t="shared" si="21"/>
        <v>5321.2229834499985</v>
      </c>
      <c r="O44" s="102">
        <f t="shared" si="22"/>
        <v>62699.999999999993</v>
      </c>
      <c r="P44" s="102">
        <f t="shared" si="25"/>
        <v>54358.8413841</v>
      </c>
      <c r="Q44" s="102">
        <f t="shared" si="8"/>
        <v>5041.1586158999989</v>
      </c>
      <c r="R44" s="102">
        <f t="shared" si="26"/>
        <v>59400</v>
      </c>
      <c r="S44" s="102">
        <f t="shared" si="10"/>
        <v>48318.970119200007</v>
      </c>
      <c r="T44" s="102">
        <f t="shared" si="11"/>
        <v>4481.0298807999998</v>
      </c>
      <c r="U44" s="102">
        <f t="shared" si="12"/>
        <v>52800.000000000007</v>
      </c>
      <c r="V44" s="102">
        <f t="shared" si="13"/>
        <v>42279.098854299998</v>
      </c>
      <c r="W44" s="102">
        <f t="shared" si="14"/>
        <v>3920.9011456999992</v>
      </c>
      <c r="X44" s="102">
        <f t="shared" si="15"/>
        <v>46200</v>
      </c>
      <c r="Y44" s="102">
        <f t="shared" si="16"/>
        <v>36239.227589399998</v>
      </c>
      <c r="Z44" s="102">
        <f t="shared" si="17"/>
        <v>3360.7724105999991</v>
      </c>
      <c r="AA44" s="66">
        <f t="shared" si="18"/>
        <v>39600</v>
      </c>
    </row>
    <row r="45" spans="1:27" ht="13.5" customHeight="1">
      <c r="A45" s="118">
        <v>86</v>
      </c>
      <c r="B45" s="46">
        <v>41579</v>
      </c>
      <c r="C45" s="68">
        <v>678</v>
      </c>
      <c r="D45" s="221">
        <f>'base(indices)'!G50</f>
        <v>1.3791625000000001</v>
      </c>
      <c r="E45" s="70">
        <f t="shared" si="0"/>
        <v>935.07217500000002</v>
      </c>
      <c r="F45" s="325">
        <v>0</v>
      </c>
      <c r="G45" s="70">
        <f t="shared" si="1"/>
        <v>0</v>
      </c>
      <c r="H45" s="68">
        <f t="shared" si="2"/>
        <v>935.07217500000002</v>
      </c>
      <c r="I45" s="295">
        <f t="shared" si="20"/>
        <v>92184.235218919945</v>
      </c>
      <c r="J45" s="122">
        <f>IF((I45)+K45&gt;I148,I148-K45,(I45))</f>
        <v>60398.712649000001</v>
      </c>
      <c r="K45" s="122">
        <f t="shared" si="27"/>
        <v>5601.287350999999</v>
      </c>
      <c r="L45" s="183">
        <f t="shared" si="23"/>
        <v>66000</v>
      </c>
      <c r="M45" s="122">
        <f t="shared" si="24"/>
        <v>57378.777016549997</v>
      </c>
      <c r="N45" s="122">
        <f t="shared" si="21"/>
        <v>5321.2229834499985</v>
      </c>
      <c r="O45" s="122">
        <f t="shared" si="22"/>
        <v>62699.999999999993</v>
      </c>
      <c r="P45" s="104">
        <f t="shared" si="25"/>
        <v>54358.8413841</v>
      </c>
      <c r="Q45" s="122">
        <f t="shared" si="8"/>
        <v>5041.1586158999989</v>
      </c>
      <c r="R45" s="122">
        <f t="shared" si="26"/>
        <v>59400</v>
      </c>
      <c r="S45" s="122">
        <f t="shared" si="10"/>
        <v>48318.970119200007</v>
      </c>
      <c r="T45" s="122">
        <f t="shared" si="11"/>
        <v>4481.0298807999998</v>
      </c>
      <c r="U45" s="122">
        <f t="shared" si="12"/>
        <v>52800.000000000007</v>
      </c>
      <c r="V45" s="122">
        <f t="shared" si="13"/>
        <v>42279.098854299998</v>
      </c>
      <c r="W45" s="122">
        <f t="shared" si="14"/>
        <v>3920.9011456999992</v>
      </c>
      <c r="X45" s="122">
        <f t="shared" si="15"/>
        <v>46200</v>
      </c>
      <c r="Y45" s="122">
        <f t="shared" si="16"/>
        <v>36239.227589399998</v>
      </c>
      <c r="Z45" s="122">
        <f t="shared" si="17"/>
        <v>3360.7724105999991</v>
      </c>
      <c r="AA45" s="52">
        <f t="shared" si="18"/>
        <v>39600</v>
      </c>
    </row>
    <row r="46" spans="1:27" ht="13.5" customHeight="1" thickBot="1">
      <c r="A46" s="229">
        <v>85</v>
      </c>
      <c r="B46" s="161">
        <v>41609</v>
      </c>
      <c r="C46" s="77">
        <v>678</v>
      </c>
      <c r="D46" s="232">
        <f>'base(indices)'!G51</f>
        <v>1.3788770699999999</v>
      </c>
      <c r="E46" s="233">
        <f>C46*D46</f>
        <v>934.8786534599999</v>
      </c>
      <c r="F46" s="326">
        <v>0</v>
      </c>
      <c r="G46" s="233">
        <f t="shared" si="1"/>
        <v>0</v>
      </c>
      <c r="H46" s="231">
        <f t="shared" si="2"/>
        <v>934.8786534599999</v>
      </c>
      <c r="I46" s="296">
        <f t="shared" si="20"/>
        <v>91249.163043919951</v>
      </c>
      <c r="J46" s="95">
        <f>IF((I46)+K46&gt;I148,I148-K46,(I46))</f>
        <v>60398.712649000001</v>
      </c>
      <c r="K46" s="95">
        <f t="shared" si="27"/>
        <v>5601.287350999999</v>
      </c>
      <c r="L46" s="270">
        <f t="shared" si="23"/>
        <v>66000</v>
      </c>
      <c r="M46" s="95">
        <f t="shared" si="24"/>
        <v>57378.777016549997</v>
      </c>
      <c r="N46" s="95">
        <f t="shared" si="21"/>
        <v>5321.2229834499985</v>
      </c>
      <c r="O46" s="95">
        <f t="shared" si="22"/>
        <v>62699.999999999993</v>
      </c>
      <c r="P46" s="95">
        <f t="shared" si="25"/>
        <v>54358.8413841</v>
      </c>
      <c r="Q46" s="95">
        <f t="shared" si="8"/>
        <v>5041.1586158999989</v>
      </c>
      <c r="R46" s="95">
        <f t="shared" si="26"/>
        <v>59400</v>
      </c>
      <c r="S46" s="95">
        <f t="shared" si="10"/>
        <v>48318.970119200007</v>
      </c>
      <c r="T46" s="95">
        <f t="shared" si="11"/>
        <v>4481.0298807999998</v>
      </c>
      <c r="U46" s="95">
        <f t="shared" si="12"/>
        <v>52800.000000000007</v>
      </c>
      <c r="V46" s="95">
        <f t="shared" si="13"/>
        <v>42279.098854299998</v>
      </c>
      <c r="W46" s="95">
        <f t="shared" si="14"/>
        <v>3920.9011456999992</v>
      </c>
      <c r="X46" s="95">
        <f t="shared" si="15"/>
        <v>46200</v>
      </c>
      <c r="Y46" s="95">
        <f t="shared" si="16"/>
        <v>36239.227589399998</v>
      </c>
      <c r="Z46" s="95">
        <f t="shared" si="17"/>
        <v>3360.7724105999991</v>
      </c>
      <c r="AA46" s="237">
        <f t="shared" si="18"/>
        <v>39600</v>
      </c>
    </row>
    <row r="47" spans="1:27" ht="13.5" customHeight="1">
      <c r="A47" s="219">
        <v>84</v>
      </c>
      <c r="B47" s="246">
        <v>41640</v>
      </c>
      <c r="C47" s="204">
        <v>724</v>
      </c>
      <c r="D47" s="259">
        <f>'base(indices)'!G52</f>
        <v>1.3781962400000001</v>
      </c>
      <c r="E47" s="203">
        <f t="shared" si="0"/>
        <v>997.81407776000003</v>
      </c>
      <c r="F47" s="327">
        <v>0</v>
      </c>
      <c r="G47" s="203">
        <f t="shared" si="1"/>
        <v>0</v>
      </c>
      <c r="H47" s="204">
        <f t="shared" si="2"/>
        <v>997.81407776000003</v>
      </c>
      <c r="I47" s="297">
        <f t="shared" si="20"/>
        <v>90314.284390459958</v>
      </c>
      <c r="J47" s="205">
        <f>IF((I47)+K47&gt;I148,I148-K47,(I47))</f>
        <v>60398.712649000001</v>
      </c>
      <c r="K47" s="205">
        <f t="shared" si="27"/>
        <v>5601.287350999999</v>
      </c>
      <c r="L47" s="198">
        <f t="shared" si="23"/>
        <v>66000</v>
      </c>
      <c r="M47" s="205">
        <f t="shared" si="24"/>
        <v>57378.777016549997</v>
      </c>
      <c r="N47" s="205">
        <f t="shared" si="21"/>
        <v>5321.2229834499985</v>
      </c>
      <c r="O47" s="205">
        <f t="shared" si="22"/>
        <v>62699.999999999993</v>
      </c>
      <c r="P47" s="197">
        <f t="shared" si="25"/>
        <v>54358.8413841</v>
      </c>
      <c r="Q47" s="205">
        <f t="shared" si="8"/>
        <v>5041.1586158999989</v>
      </c>
      <c r="R47" s="205">
        <f t="shared" si="26"/>
        <v>59400</v>
      </c>
      <c r="S47" s="205">
        <f t="shared" si="10"/>
        <v>48318.970119200007</v>
      </c>
      <c r="T47" s="205">
        <f t="shared" si="11"/>
        <v>4481.0298807999998</v>
      </c>
      <c r="U47" s="205">
        <f t="shared" si="12"/>
        <v>52800.000000000007</v>
      </c>
      <c r="V47" s="205">
        <f t="shared" si="13"/>
        <v>42279.098854299998</v>
      </c>
      <c r="W47" s="205">
        <f t="shared" si="14"/>
        <v>3920.9011456999992</v>
      </c>
      <c r="X47" s="205">
        <f t="shared" si="15"/>
        <v>46200</v>
      </c>
      <c r="Y47" s="205">
        <f t="shared" si="16"/>
        <v>36239.227589399998</v>
      </c>
      <c r="Z47" s="205">
        <f t="shared" si="17"/>
        <v>3360.7724105999991</v>
      </c>
      <c r="AA47" s="196">
        <f t="shared" si="18"/>
        <v>39600</v>
      </c>
    </row>
    <row r="48" spans="1:27" ht="13.5" customHeight="1">
      <c r="A48" s="118">
        <v>83</v>
      </c>
      <c r="B48" s="216">
        <v>41671</v>
      </c>
      <c r="C48" s="68">
        <v>724</v>
      </c>
      <c r="D48" s="221">
        <f>'base(indices)'!G53</f>
        <v>1.3766461400000001</v>
      </c>
      <c r="E48" s="60">
        <f t="shared" si="0"/>
        <v>996.6918053600001</v>
      </c>
      <c r="F48" s="325">
        <v>0</v>
      </c>
      <c r="G48" s="60">
        <f t="shared" si="1"/>
        <v>0</v>
      </c>
      <c r="H48" s="57">
        <f t="shared" si="2"/>
        <v>996.6918053600001</v>
      </c>
      <c r="I48" s="294">
        <f t="shared" si="20"/>
        <v>89316.470312699952</v>
      </c>
      <c r="J48" s="102">
        <f>IF((I48)+K48&gt;I148,I148-K48,(I48))</f>
        <v>60398.712649000001</v>
      </c>
      <c r="K48" s="102">
        <f t="shared" si="27"/>
        <v>5601.287350999999</v>
      </c>
      <c r="L48" s="186">
        <f t="shared" si="23"/>
        <v>66000</v>
      </c>
      <c r="M48" s="102">
        <f t="shared" si="24"/>
        <v>57378.777016549997</v>
      </c>
      <c r="N48" s="102">
        <f t="shared" si="21"/>
        <v>5321.2229834499985</v>
      </c>
      <c r="O48" s="102">
        <f t="shared" si="22"/>
        <v>62699.999999999993</v>
      </c>
      <c r="P48" s="102">
        <f t="shared" si="25"/>
        <v>54358.8413841</v>
      </c>
      <c r="Q48" s="102">
        <f t="shared" si="8"/>
        <v>5041.1586158999989</v>
      </c>
      <c r="R48" s="102">
        <f t="shared" si="26"/>
        <v>59400</v>
      </c>
      <c r="S48" s="102">
        <f t="shared" si="10"/>
        <v>48318.970119200007</v>
      </c>
      <c r="T48" s="102">
        <f t="shared" si="11"/>
        <v>4481.0298807999998</v>
      </c>
      <c r="U48" s="102">
        <f t="shared" si="12"/>
        <v>52800.000000000007</v>
      </c>
      <c r="V48" s="102">
        <f t="shared" si="13"/>
        <v>42279.098854299998</v>
      </c>
      <c r="W48" s="102">
        <f t="shared" si="14"/>
        <v>3920.9011456999992</v>
      </c>
      <c r="X48" s="102">
        <f t="shared" si="15"/>
        <v>46200</v>
      </c>
      <c r="Y48" s="102">
        <f t="shared" si="16"/>
        <v>36239.227589399998</v>
      </c>
      <c r="Z48" s="102">
        <f t="shared" si="17"/>
        <v>3360.7724105999991</v>
      </c>
      <c r="AA48" s="66">
        <f t="shared" si="18"/>
        <v>39600</v>
      </c>
    </row>
    <row r="49" spans="1:27" ht="13.5" customHeight="1">
      <c r="A49" s="118">
        <v>82</v>
      </c>
      <c r="B49" s="217">
        <v>41699</v>
      </c>
      <c r="C49" s="68">
        <v>724</v>
      </c>
      <c r="D49" s="221">
        <f>'base(indices)'!G54</f>
        <v>1.3759072800000001</v>
      </c>
      <c r="E49" s="70">
        <f t="shared" si="0"/>
        <v>996.15687072000003</v>
      </c>
      <c r="F49" s="325">
        <v>0</v>
      </c>
      <c r="G49" s="70">
        <f t="shared" si="1"/>
        <v>0</v>
      </c>
      <c r="H49" s="68">
        <f t="shared" si="2"/>
        <v>996.15687072000003</v>
      </c>
      <c r="I49" s="295">
        <f t="shared" si="20"/>
        <v>88319.778507339957</v>
      </c>
      <c r="J49" s="122">
        <f>IF((I49)+K49&gt;I148,I148-K49,(I49))</f>
        <v>60398.712649000001</v>
      </c>
      <c r="K49" s="122">
        <f t="shared" si="27"/>
        <v>5601.287350999999</v>
      </c>
      <c r="L49" s="183">
        <f t="shared" si="23"/>
        <v>66000</v>
      </c>
      <c r="M49" s="122">
        <f t="shared" si="24"/>
        <v>57378.777016549997</v>
      </c>
      <c r="N49" s="122">
        <f t="shared" si="21"/>
        <v>5321.2229834499985</v>
      </c>
      <c r="O49" s="122">
        <f t="shared" si="22"/>
        <v>62699.999999999993</v>
      </c>
      <c r="P49" s="104">
        <f t="shared" si="25"/>
        <v>54358.8413841</v>
      </c>
      <c r="Q49" s="122">
        <f t="shared" si="8"/>
        <v>5041.1586158999989</v>
      </c>
      <c r="R49" s="122">
        <f t="shared" si="26"/>
        <v>59400</v>
      </c>
      <c r="S49" s="122">
        <f t="shared" si="10"/>
        <v>48318.970119200007</v>
      </c>
      <c r="T49" s="122">
        <f t="shared" si="11"/>
        <v>4481.0298807999998</v>
      </c>
      <c r="U49" s="122">
        <f t="shared" si="12"/>
        <v>52800.000000000007</v>
      </c>
      <c r="V49" s="122">
        <f t="shared" si="13"/>
        <v>42279.098854299998</v>
      </c>
      <c r="W49" s="122">
        <f t="shared" si="14"/>
        <v>3920.9011456999992</v>
      </c>
      <c r="X49" s="122">
        <f t="shared" si="15"/>
        <v>46200</v>
      </c>
      <c r="Y49" s="122">
        <f t="shared" si="16"/>
        <v>36239.227589399998</v>
      </c>
      <c r="Z49" s="122">
        <f t="shared" si="17"/>
        <v>3360.7724105999991</v>
      </c>
      <c r="AA49" s="52">
        <f t="shared" si="18"/>
        <v>39600</v>
      </c>
    </row>
    <row r="50" spans="1:27" ht="13.5" customHeight="1">
      <c r="A50" s="118">
        <v>81</v>
      </c>
      <c r="B50" s="216">
        <v>41730</v>
      </c>
      <c r="C50" s="68">
        <v>724</v>
      </c>
      <c r="D50" s="221">
        <f>'base(indices)'!G55</f>
        <v>1.37554138</v>
      </c>
      <c r="E50" s="60">
        <f t="shared" si="0"/>
        <v>995.89195912000002</v>
      </c>
      <c r="F50" s="325">
        <v>0</v>
      </c>
      <c r="G50" s="60">
        <f t="shared" si="1"/>
        <v>0</v>
      </c>
      <c r="H50" s="57">
        <f t="shared" si="2"/>
        <v>995.89195912000002</v>
      </c>
      <c r="I50" s="294">
        <f t="shared" si="20"/>
        <v>87323.621636619951</v>
      </c>
      <c r="J50" s="102">
        <f>IF((I50)+K50&gt;I148,I148-K50,(I50))</f>
        <v>60398.712649000001</v>
      </c>
      <c r="K50" s="102">
        <f t="shared" si="27"/>
        <v>5601.287350999999</v>
      </c>
      <c r="L50" s="186">
        <f t="shared" si="23"/>
        <v>66000</v>
      </c>
      <c r="M50" s="102">
        <f t="shared" si="24"/>
        <v>57378.777016549997</v>
      </c>
      <c r="N50" s="102">
        <f t="shared" si="21"/>
        <v>5321.2229834499985</v>
      </c>
      <c r="O50" s="102">
        <f t="shared" si="22"/>
        <v>62699.999999999993</v>
      </c>
      <c r="P50" s="102">
        <f>J50*$P$9</f>
        <v>54358.8413841</v>
      </c>
      <c r="Q50" s="102">
        <f t="shared" si="8"/>
        <v>5041.1586158999989</v>
      </c>
      <c r="R50" s="102">
        <f t="shared" si="26"/>
        <v>59400</v>
      </c>
      <c r="S50" s="102">
        <f t="shared" si="10"/>
        <v>48318.970119200007</v>
      </c>
      <c r="T50" s="102">
        <f t="shared" si="11"/>
        <v>4481.0298807999998</v>
      </c>
      <c r="U50" s="102">
        <f t="shared" si="12"/>
        <v>52800.000000000007</v>
      </c>
      <c r="V50" s="102">
        <f t="shared" si="13"/>
        <v>42279.098854299998</v>
      </c>
      <c r="W50" s="102">
        <f t="shared" si="14"/>
        <v>3920.9011456999992</v>
      </c>
      <c r="X50" s="102">
        <f t="shared" si="15"/>
        <v>46200</v>
      </c>
      <c r="Y50" s="102">
        <f t="shared" si="16"/>
        <v>36239.227589399998</v>
      </c>
      <c r="Z50" s="102">
        <f t="shared" si="17"/>
        <v>3360.7724105999991</v>
      </c>
      <c r="AA50" s="66">
        <f t="shared" si="18"/>
        <v>39600</v>
      </c>
    </row>
    <row r="51" spans="1:27" ht="13.5" customHeight="1">
      <c r="A51" s="118">
        <v>80</v>
      </c>
      <c r="B51" s="216">
        <v>41760</v>
      </c>
      <c r="C51" s="68">
        <v>724</v>
      </c>
      <c r="D51" s="221">
        <f>'base(indices)'!G56</f>
        <v>1.3749103</v>
      </c>
      <c r="E51" s="70">
        <f t="shared" si="0"/>
        <v>995.43505720000007</v>
      </c>
      <c r="F51" s="325">
        <v>0</v>
      </c>
      <c r="G51" s="70">
        <f t="shared" si="1"/>
        <v>0</v>
      </c>
      <c r="H51" s="68">
        <f t="shared" si="2"/>
        <v>995.43505720000007</v>
      </c>
      <c r="I51" s="295">
        <f t="shared" si="20"/>
        <v>86327.729677499956</v>
      </c>
      <c r="J51" s="122">
        <f>IF((I51)+K51&gt;I148,I148-K51,(I51))</f>
        <v>60398.712649000001</v>
      </c>
      <c r="K51" s="122">
        <f t="shared" si="27"/>
        <v>5601.287350999999</v>
      </c>
      <c r="L51" s="183">
        <f t="shared" si="23"/>
        <v>66000</v>
      </c>
      <c r="M51" s="122">
        <f t="shared" si="24"/>
        <v>57378.777016549997</v>
      </c>
      <c r="N51" s="122">
        <f t="shared" si="21"/>
        <v>5321.2229834499985</v>
      </c>
      <c r="O51" s="122">
        <f t="shared" si="22"/>
        <v>62699.999999999993</v>
      </c>
      <c r="P51" s="104">
        <f>J51*$P$9</f>
        <v>54358.8413841</v>
      </c>
      <c r="Q51" s="122">
        <f t="shared" si="8"/>
        <v>5041.1586158999989</v>
      </c>
      <c r="R51" s="122">
        <f t="shared" si="26"/>
        <v>59400</v>
      </c>
      <c r="S51" s="122">
        <f t="shared" si="10"/>
        <v>48318.970119200007</v>
      </c>
      <c r="T51" s="122">
        <f t="shared" si="11"/>
        <v>4481.0298807999998</v>
      </c>
      <c r="U51" s="122">
        <f t="shared" si="12"/>
        <v>52800.000000000007</v>
      </c>
      <c r="V51" s="122">
        <f t="shared" si="13"/>
        <v>42279.098854299998</v>
      </c>
      <c r="W51" s="122">
        <f t="shared" si="14"/>
        <v>3920.9011456999992</v>
      </c>
      <c r="X51" s="122">
        <f t="shared" si="15"/>
        <v>46200</v>
      </c>
      <c r="Y51" s="122">
        <f t="shared" si="16"/>
        <v>36239.227589399998</v>
      </c>
      <c r="Z51" s="122">
        <f t="shared" si="17"/>
        <v>3360.7724105999991</v>
      </c>
      <c r="AA51" s="52">
        <f t="shared" si="18"/>
        <v>39600</v>
      </c>
    </row>
    <row r="52" spans="1:27" ht="13.5" customHeight="1">
      <c r="A52" s="118">
        <v>79</v>
      </c>
      <c r="B52" s="217">
        <v>41791</v>
      </c>
      <c r="C52" s="68">
        <v>724</v>
      </c>
      <c r="D52" s="221">
        <f>'base(indices)'!G57</f>
        <v>1.3740803500000001</v>
      </c>
      <c r="E52" s="60">
        <f t="shared" si="0"/>
        <v>994.83417340000005</v>
      </c>
      <c r="F52" s="325">
        <v>0</v>
      </c>
      <c r="G52" s="60">
        <f t="shared" si="1"/>
        <v>0</v>
      </c>
      <c r="H52" s="57">
        <f t="shared" si="2"/>
        <v>994.83417340000005</v>
      </c>
      <c r="I52" s="294">
        <f t="shared" si="20"/>
        <v>85332.294620299959</v>
      </c>
      <c r="J52" s="102">
        <f>IF((I52)+K52&gt;I148,I148-K52,(I52))</f>
        <v>60398.712649000001</v>
      </c>
      <c r="K52" s="102">
        <f t="shared" si="27"/>
        <v>5601.287350999999</v>
      </c>
      <c r="L52" s="186">
        <f t="shared" si="23"/>
        <v>66000</v>
      </c>
      <c r="M52" s="102">
        <f t="shared" si="24"/>
        <v>57378.777016549997</v>
      </c>
      <c r="N52" s="102">
        <f t="shared" si="21"/>
        <v>5321.2229834499985</v>
      </c>
      <c r="O52" s="102">
        <f t="shared" si="22"/>
        <v>62699.999999999993</v>
      </c>
      <c r="P52" s="102">
        <f t="shared" ref="P52:P71" si="28">J52*$P$9</f>
        <v>54358.8413841</v>
      </c>
      <c r="Q52" s="102">
        <f t="shared" si="8"/>
        <v>5041.1586158999989</v>
      </c>
      <c r="R52" s="102">
        <f t="shared" si="26"/>
        <v>59400</v>
      </c>
      <c r="S52" s="102">
        <f t="shared" si="10"/>
        <v>48318.970119200007</v>
      </c>
      <c r="T52" s="102">
        <f t="shared" si="11"/>
        <v>4481.0298807999998</v>
      </c>
      <c r="U52" s="102">
        <f t="shared" si="12"/>
        <v>52800.000000000007</v>
      </c>
      <c r="V52" s="102">
        <f t="shared" si="13"/>
        <v>42279.098854299998</v>
      </c>
      <c r="W52" s="102">
        <f t="shared" si="14"/>
        <v>3920.9011456999992</v>
      </c>
      <c r="X52" s="102">
        <f t="shared" si="15"/>
        <v>46200</v>
      </c>
      <c r="Y52" s="102">
        <f t="shared" si="16"/>
        <v>36239.227589399998</v>
      </c>
      <c r="Z52" s="102">
        <f t="shared" si="17"/>
        <v>3360.7724105999991</v>
      </c>
      <c r="AA52" s="66">
        <f t="shared" si="18"/>
        <v>39600</v>
      </c>
    </row>
    <row r="53" spans="1:27" ht="13.5" customHeight="1">
      <c r="A53" s="118">
        <v>78</v>
      </c>
      <c r="B53" s="216">
        <v>41821</v>
      </c>
      <c r="C53" s="68">
        <v>724</v>
      </c>
      <c r="D53" s="221">
        <f>'base(indices)'!G58</f>
        <v>1.3734417000000001</v>
      </c>
      <c r="E53" s="70">
        <f t="shared" si="0"/>
        <v>994.3717908000001</v>
      </c>
      <c r="F53" s="325">
        <v>0</v>
      </c>
      <c r="G53" s="70">
        <f t="shared" si="1"/>
        <v>0</v>
      </c>
      <c r="H53" s="68">
        <f t="shared" si="2"/>
        <v>994.3717908000001</v>
      </c>
      <c r="I53" s="295">
        <f t="shared" si="20"/>
        <v>84337.460446899961</v>
      </c>
      <c r="J53" s="122">
        <f>IF((I53)+K53&gt;I148,I148-K53,(I53))</f>
        <v>60398.712649000001</v>
      </c>
      <c r="K53" s="122">
        <f t="shared" si="27"/>
        <v>5601.287350999999</v>
      </c>
      <c r="L53" s="183">
        <f t="shared" si="23"/>
        <v>66000</v>
      </c>
      <c r="M53" s="122">
        <f t="shared" si="24"/>
        <v>57378.777016549997</v>
      </c>
      <c r="N53" s="122">
        <f t="shared" si="21"/>
        <v>5321.2229834499985</v>
      </c>
      <c r="O53" s="122">
        <f t="shared" si="22"/>
        <v>62699.999999999993</v>
      </c>
      <c r="P53" s="104">
        <f t="shared" si="28"/>
        <v>54358.8413841</v>
      </c>
      <c r="Q53" s="122">
        <f t="shared" si="8"/>
        <v>5041.1586158999989</v>
      </c>
      <c r="R53" s="122">
        <f t="shared" si="26"/>
        <v>59400</v>
      </c>
      <c r="S53" s="122">
        <f t="shared" si="10"/>
        <v>48318.970119200007</v>
      </c>
      <c r="T53" s="122">
        <f t="shared" si="11"/>
        <v>4481.0298807999998</v>
      </c>
      <c r="U53" s="122">
        <f t="shared" si="12"/>
        <v>52800.000000000007</v>
      </c>
      <c r="V53" s="122">
        <f t="shared" si="13"/>
        <v>42279.098854299998</v>
      </c>
      <c r="W53" s="122">
        <f t="shared" si="14"/>
        <v>3920.9011456999992</v>
      </c>
      <c r="X53" s="122">
        <f t="shared" si="15"/>
        <v>46200</v>
      </c>
      <c r="Y53" s="122">
        <f t="shared" si="16"/>
        <v>36239.227589399998</v>
      </c>
      <c r="Z53" s="122">
        <f t="shared" si="17"/>
        <v>3360.7724105999991</v>
      </c>
      <c r="AA53" s="52">
        <f t="shared" si="18"/>
        <v>39600</v>
      </c>
    </row>
    <row r="54" spans="1:27" ht="13.5" customHeight="1">
      <c r="A54" s="118">
        <v>77</v>
      </c>
      <c r="B54" s="217">
        <v>41852</v>
      </c>
      <c r="C54" s="68">
        <v>724</v>
      </c>
      <c r="D54" s="221">
        <f>'base(indices)'!G59</f>
        <v>1.3719956200000001</v>
      </c>
      <c r="E54" s="60">
        <f t="shared" si="0"/>
        <v>993.32482888000004</v>
      </c>
      <c r="F54" s="325">
        <v>0</v>
      </c>
      <c r="G54" s="60">
        <f t="shared" si="1"/>
        <v>0</v>
      </c>
      <c r="H54" s="57">
        <f t="shared" si="2"/>
        <v>993.32482888000004</v>
      </c>
      <c r="I54" s="294">
        <f t="shared" si="20"/>
        <v>83343.088656099964</v>
      </c>
      <c r="J54" s="102">
        <f>IF((I54)+K54&gt;I148,I148-K54,(I54))</f>
        <v>60398.712649000001</v>
      </c>
      <c r="K54" s="102">
        <f t="shared" si="27"/>
        <v>5601.287350999999</v>
      </c>
      <c r="L54" s="186">
        <f t="shared" si="23"/>
        <v>66000</v>
      </c>
      <c r="M54" s="102">
        <f t="shared" si="24"/>
        <v>57378.777016549997</v>
      </c>
      <c r="N54" s="102">
        <f t="shared" si="21"/>
        <v>5321.2229834499985</v>
      </c>
      <c r="O54" s="102">
        <f t="shared" si="22"/>
        <v>62699.999999999993</v>
      </c>
      <c r="P54" s="102">
        <f t="shared" si="28"/>
        <v>54358.8413841</v>
      </c>
      <c r="Q54" s="102">
        <f t="shared" si="8"/>
        <v>5041.1586158999989</v>
      </c>
      <c r="R54" s="102">
        <f>P54+Q54</f>
        <v>59400</v>
      </c>
      <c r="S54" s="102">
        <f t="shared" si="10"/>
        <v>48318.970119200007</v>
      </c>
      <c r="T54" s="102">
        <f t="shared" si="11"/>
        <v>4481.0298807999998</v>
      </c>
      <c r="U54" s="102">
        <f t="shared" si="12"/>
        <v>52800.000000000007</v>
      </c>
      <c r="V54" s="102">
        <f t="shared" si="13"/>
        <v>42279.098854299998</v>
      </c>
      <c r="W54" s="102">
        <f t="shared" si="14"/>
        <v>3920.9011456999992</v>
      </c>
      <c r="X54" s="102">
        <f t="shared" si="15"/>
        <v>46200</v>
      </c>
      <c r="Y54" s="102">
        <f t="shared" si="16"/>
        <v>36239.227589399998</v>
      </c>
      <c r="Z54" s="102">
        <f t="shared" si="17"/>
        <v>3360.7724105999991</v>
      </c>
      <c r="AA54" s="66">
        <f t="shared" si="18"/>
        <v>39600</v>
      </c>
    </row>
    <row r="55" spans="1:27" ht="13.5" customHeight="1">
      <c r="A55" s="118">
        <v>76</v>
      </c>
      <c r="B55" s="216">
        <v>41883</v>
      </c>
      <c r="C55" s="68">
        <v>724</v>
      </c>
      <c r="D55" s="221">
        <f>'base(indices)'!G60</f>
        <v>1.3711701700000001</v>
      </c>
      <c r="E55" s="70">
        <f t="shared" si="0"/>
        <v>992.72720308000009</v>
      </c>
      <c r="F55" s="325">
        <v>0</v>
      </c>
      <c r="G55" s="70">
        <f t="shared" si="1"/>
        <v>0</v>
      </c>
      <c r="H55" s="68">
        <f t="shared" si="2"/>
        <v>992.72720308000009</v>
      </c>
      <c r="I55" s="295">
        <f t="shared" si="20"/>
        <v>82349.763827219969</v>
      </c>
      <c r="J55" s="122">
        <f>IF((I55)+K55&gt;I148,I148-K55,(I55))</f>
        <v>60398.712649000001</v>
      </c>
      <c r="K55" s="122">
        <f t="shared" si="27"/>
        <v>5601.287350999999</v>
      </c>
      <c r="L55" s="183">
        <f t="shared" si="23"/>
        <v>66000</v>
      </c>
      <c r="M55" s="122">
        <f t="shared" si="24"/>
        <v>57378.777016549997</v>
      </c>
      <c r="N55" s="122">
        <f t="shared" si="21"/>
        <v>5321.2229834499985</v>
      </c>
      <c r="O55" s="122">
        <f t="shared" si="22"/>
        <v>62699.999999999993</v>
      </c>
      <c r="P55" s="104">
        <f t="shared" si="28"/>
        <v>54358.8413841</v>
      </c>
      <c r="Q55" s="122">
        <f t="shared" si="8"/>
        <v>5041.1586158999989</v>
      </c>
      <c r="R55" s="122">
        <f t="shared" ref="R55:R73" si="29">P55+Q55</f>
        <v>59400</v>
      </c>
      <c r="S55" s="122">
        <f t="shared" si="10"/>
        <v>48318.970119200007</v>
      </c>
      <c r="T55" s="122">
        <f t="shared" si="11"/>
        <v>4481.0298807999998</v>
      </c>
      <c r="U55" s="122">
        <f t="shared" si="12"/>
        <v>52800.000000000007</v>
      </c>
      <c r="V55" s="122">
        <f t="shared" si="13"/>
        <v>42279.098854299998</v>
      </c>
      <c r="W55" s="122">
        <f t="shared" si="14"/>
        <v>3920.9011456999992</v>
      </c>
      <c r="X55" s="122">
        <f t="shared" si="15"/>
        <v>46200</v>
      </c>
      <c r="Y55" s="122">
        <f t="shared" si="16"/>
        <v>36239.227589399998</v>
      </c>
      <c r="Z55" s="122">
        <f t="shared" si="17"/>
        <v>3360.7724105999991</v>
      </c>
      <c r="AA55" s="52">
        <f t="shared" si="18"/>
        <v>39600</v>
      </c>
    </row>
    <row r="56" spans="1:27" ht="13.5" customHeight="1">
      <c r="A56" s="118">
        <v>75</v>
      </c>
      <c r="B56" s="217">
        <v>41913</v>
      </c>
      <c r="C56" s="68">
        <v>724</v>
      </c>
      <c r="D56" s="221">
        <f>'base(indices)'!G61</f>
        <v>1.36997419</v>
      </c>
      <c r="E56" s="60">
        <f t="shared" si="0"/>
        <v>991.86131355999999</v>
      </c>
      <c r="F56" s="325">
        <v>0</v>
      </c>
      <c r="G56" s="60">
        <f t="shared" si="1"/>
        <v>0</v>
      </c>
      <c r="H56" s="57">
        <f t="shared" si="2"/>
        <v>991.86131355999999</v>
      </c>
      <c r="I56" s="294">
        <f t="shared" si="20"/>
        <v>81357.036624139975</v>
      </c>
      <c r="J56" s="102">
        <f>IF((I56)+K56&gt;I148,I148-K56,(I56))</f>
        <v>60398.712649000001</v>
      </c>
      <c r="K56" s="102">
        <f t="shared" si="27"/>
        <v>5601.287350999999</v>
      </c>
      <c r="L56" s="186">
        <f t="shared" si="23"/>
        <v>66000</v>
      </c>
      <c r="M56" s="102">
        <f t="shared" si="24"/>
        <v>57378.777016549997</v>
      </c>
      <c r="N56" s="102">
        <f t="shared" si="21"/>
        <v>5321.2229834499985</v>
      </c>
      <c r="O56" s="102">
        <f t="shared" si="22"/>
        <v>62699.999999999993</v>
      </c>
      <c r="P56" s="102">
        <f t="shared" si="28"/>
        <v>54358.8413841</v>
      </c>
      <c r="Q56" s="102">
        <f t="shared" si="8"/>
        <v>5041.1586158999989</v>
      </c>
      <c r="R56" s="102">
        <f t="shared" si="29"/>
        <v>59400</v>
      </c>
      <c r="S56" s="102">
        <f t="shared" si="10"/>
        <v>48318.970119200007</v>
      </c>
      <c r="T56" s="102">
        <f t="shared" si="11"/>
        <v>4481.0298807999998</v>
      </c>
      <c r="U56" s="102">
        <f t="shared" si="12"/>
        <v>52800.000000000007</v>
      </c>
      <c r="V56" s="102">
        <f t="shared" si="13"/>
        <v>42279.098854299998</v>
      </c>
      <c r="W56" s="102">
        <f t="shared" si="14"/>
        <v>3920.9011456999992</v>
      </c>
      <c r="X56" s="102">
        <f t="shared" si="15"/>
        <v>46200</v>
      </c>
      <c r="Y56" s="102">
        <f t="shared" si="16"/>
        <v>36239.227589399998</v>
      </c>
      <c r="Z56" s="102">
        <f t="shared" si="17"/>
        <v>3360.7724105999991</v>
      </c>
      <c r="AA56" s="66">
        <f t="shared" si="18"/>
        <v>39600</v>
      </c>
    </row>
    <row r="57" spans="1:27" ht="13.5" customHeight="1">
      <c r="A57" s="118">
        <v>74</v>
      </c>
      <c r="B57" s="216">
        <v>41944</v>
      </c>
      <c r="C57" s="68">
        <v>724</v>
      </c>
      <c r="D57" s="221">
        <f>'base(indices)'!G62</f>
        <v>1.3685536300000001</v>
      </c>
      <c r="E57" s="70">
        <f t="shared" si="0"/>
        <v>990.83282812000004</v>
      </c>
      <c r="F57" s="325">
        <v>0</v>
      </c>
      <c r="G57" s="70">
        <f t="shared" si="1"/>
        <v>0</v>
      </c>
      <c r="H57" s="68">
        <f t="shared" si="2"/>
        <v>990.83282812000004</v>
      </c>
      <c r="I57" s="295">
        <f t="shared" si="20"/>
        <v>80365.175310579973</v>
      </c>
      <c r="J57" s="122">
        <f>IF((I57)+K57&gt;I148,I148-K57,(I57))</f>
        <v>60398.712649000001</v>
      </c>
      <c r="K57" s="122">
        <f t="shared" si="27"/>
        <v>5601.287350999999</v>
      </c>
      <c r="L57" s="183">
        <f t="shared" si="23"/>
        <v>66000</v>
      </c>
      <c r="M57" s="122">
        <f t="shared" si="24"/>
        <v>57378.777016549997</v>
      </c>
      <c r="N57" s="122">
        <f t="shared" si="21"/>
        <v>5321.2229834499985</v>
      </c>
      <c r="O57" s="122">
        <f t="shared" si="22"/>
        <v>62699.999999999993</v>
      </c>
      <c r="P57" s="104">
        <f t="shared" si="28"/>
        <v>54358.8413841</v>
      </c>
      <c r="Q57" s="122">
        <f t="shared" si="8"/>
        <v>5041.1586158999989</v>
      </c>
      <c r="R57" s="122">
        <f t="shared" si="29"/>
        <v>59400</v>
      </c>
      <c r="S57" s="122">
        <f t="shared" si="10"/>
        <v>48318.970119200007</v>
      </c>
      <c r="T57" s="122">
        <f t="shared" si="11"/>
        <v>4481.0298807999998</v>
      </c>
      <c r="U57" s="122">
        <f t="shared" si="12"/>
        <v>52800.000000000007</v>
      </c>
      <c r="V57" s="122">
        <f t="shared" si="13"/>
        <v>42279.098854299998</v>
      </c>
      <c r="W57" s="122">
        <f t="shared" si="14"/>
        <v>3920.9011456999992</v>
      </c>
      <c r="X57" s="122">
        <f t="shared" si="15"/>
        <v>46200</v>
      </c>
      <c r="Y57" s="122">
        <f t="shared" si="16"/>
        <v>36239.227589399998</v>
      </c>
      <c r="Z57" s="122">
        <f t="shared" si="17"/>
        <v>3360.7724105999991</v>
      </c>
      <c r="AA57" s="52">
        <f t="shared" si="18"/>
        <v>39600</v>
      </c>
    </row>
    <row r="58" spans="1:27" ht="13.5" customHeight="1" thickBot="1">
      <c r="A58" s="229">
        <v>73</v>
      </c>
      <c r="B58" s="218">
        <v>41974</v>
      </c>
      <c r="C58" s="177">
        <v>724</v>
      </c>
      <c r="D58" s="341">
        <f>'base(indices)'!G63</f>
        <v>1.3678929399999999</v>
      </c>
      <c r="E58" s="247">
        <f t="shared" si="0"/>
        <v>990.35448855999994</v>
      </c>
      <c r="F58" s="328">
        <v>0</v>
      </c>
      <c r="G58" s="247">
        <f t="shared" si="1"/>
        <v>0</v>
      </c>
      <c r="H58" s="174">
        <f t="shared" si="2"/>
        <v>990.35448855999994</v>
      </c>
      <c r="I58" s="342">
        <f t="shared" si="20"/>
        <v>79374.342482459979</v>
      </c>
      <c r="J58" s="343">
        <f>IF((I58)+K58&gt;I148,I148-K58,(I58))</f>
        <v>60398.712649000001</v>
      </c>
      <c r="K58" s="343">
        <f t="shared" si="27"/>
        <v>5601.287350999999</v>
      </c>
      <c r="L58" s="344">
        <f t="shared" si="23"/>
        <v>66000</v>
      </c>
      <c r="M58" s="343">
        <f t="shared" si="24"/>
        <v>57378.777016549997</v>
      </c>
      <c r="N58" s="343">
        <f t="shared" si="21"/>
        <v>5321.2229834499985</v>
      </c>
      <c r="O58" s="343">
        <f t="shared" si="22"/>
        <v>62699.999999999993</v>
      </c>
      <c r="P58" s="343">
        <f t="shared" si="28"/>
        <v>54358.8413841</v>
      </c>
      <c r="Q58" s="343">
        <f t="shared" si="8"/>
        <v>5041.1586158999989</v>
      </c>
      <c r="R58" s="343">
        <f t="shared" si="29"/>
        <v>59400</v>
      </c>
      <c r="S58" s="343">
        <f t="shared" si="10"/>
        <v>48318.970119200007</v>
      </c>
      <c r="T58" s="343">
        <f t="shared" si="11"/>
        <v>4481.0298807999998</v>
      </c>
      <c r="U58" s="343">
        <f t="shared" si="12"/>
        <v>52800.000000000007</v>
      </c>
      <c r="V58" s="343">
        <f t="shared" si="13"/>
        <v>42279.098854299998</v>
      </c>
      <c r="W58" s="343">
        <f t="shared" si="14"/>
        <v>3920.9011456999992</v>
      </c>
      <c r="X58" s="343">
        <f t="shared" si="15"/>
        <v>46200</v>
      </c>
      <c r="Y58" s="343">
        <f t="shared" si="16"/>
        <v>36239.227589399998</v>
      </c>
      <c r="Z58" s="343">
        <f t="shared" si="17"/>
        <v>3360.7724105999991</v>
      </c>
      <c r="AA58" s="345">
        <f t="shared" si="18"/>
        <v>39600</v>
      </c>
    </row>
    <row r="59" spans="1:27" ht="13.5" customHeight="1">
      <c r="A59" s="219">
        <v>72</v>
      </c>
      <c r="B59" s="340">
        <v>42005</v>
      </c>
      <c r="C59" s="47">
        <v>788</v>
      </c>
      <c r="D59" s="239">
        <f>'base(indices)'!G64</f>
        <v>1.3664540599999999</v>
      </c>
      <c r="E59" s="87">
        <f t="shared" si="0"/>
        <v>1076.76579928</v>
      </c>
      <c r="F59" s="324">
        <v>0</v>
      </c>
      <c r="G59" s="87">
        <f t="shared" si="1"/>
        <v>0</v>
      </c>
      <c r="H59" s="47">
        <f t="shared" si="2"/>
        <v>1076.76579928</v>
      </c>
      <c r="I59" s="293">
        <f t="shared" si="20"/>
        <v>78383.98799389998</v>
      </c>
      <c r="J59" s="123">
        <f>IF((I59)+K59&gt;I148,I148-K59,(I59))</f>
        <v>60398.712649000001</v>
      </c>
      <c r="K59" s="123">
        <f t="shared" si="27"/>
        <v>5601.287350999999</v>
      </c>
      <c r="L59" s="290">
        <f t="shared" si="23"/>
        <v>66000</v>
      </c>
      <c r="M59" s="123">
        <f t="shared" si="24"/>
        <v>57378.777016549997</v>
      </c>
      <c r="N59" s="123">
        <f t="shared" si="21"/>
        <v>5321.2229834499985</v>
      </c>
      <c r="O59" s="123">
        <f t="shared" si="22"/>
        <v>62699.999999999993</v>
      </c>
      <c r="P59" s="100">
        <f t="shared" si="28"/>
        <v>54358.8413841</v>
      </c>
      <c r="Q59" s="123">
        <f t="shared" si="8"/>
        <v>5041.1586158999989</v>
      </c>
      <c r="R59" s="123">
        <f t="shared" si="29"/>
        <v>59400</v>
      </c>
      <c r="S59" s="123">
        <f t="shared" si="10"/>
        <v>48318.970119200007</v>
      </c>
      <c r="T59" s="123">
        <f t="shared" si="11"/>
        <v>4481.0298807999998</v>
      </c>
      <c r="U59" s="123">
        <f t="shared" si="12"/>
        <v>52800.000000000007</v>
      </c>
      <c r="V59" s="123">
        <f t="shared" si="13"/>
        <v>42279.098854299998</v>
      </c>
      <c r="W59" s="123">
        <f t="shared" si="14"/>
        <v>3920.9011456999992</v>
      </c>
      <c r="X59" s="123">
        <f t="shared" si="15"/>
        <v>46200</v>
      </c>
      <c r="Y59" s="123">
        <f t="shared" si="16"/>
        <v>36239.227589399998</v>
      </c>
      <c r="Z59" s="123">
        <f t="shared" si="17"/>
        <v>3360.7724105999991</v>
      </c>
      <c r="AA59" s="55">
        <f t="shared" si="18"/>
        <v>39600</v>
      </c>
    </row>
    <row r="60" spans="1:27" ht="13.5" customHeight="1">
      <c r="A60" s="118">
        <v>71</v>
      </c>
      <c r="B60" s="46">
        <v>42036</v>
      </c>
      <c r="C60" s="68">
        <v>788</v>
      </c>
      <c r="D60" s="221">
        <f>'base(indices)'!G65</f>
        <v>1.3652553700000001</v>
      </c>
      <c r="E60" s="60">
        <f t="shared" si="0"/>
        <v>1075.8212315600001</v>
      </c>
      <c r="F60" s="325">
        <v>0</v>
      </c>
      <c r="G60" s="60">
        <f t="shared" si="1"/>
        <v>0</v>
      </c>
      <c r="H60" s="57">
        <f t="shared" si="2"/>
        <v>1075.8212315600001</v>
      </c>
      <c r="I60" s="294">
        <f t="shared" si="20"/>
        <v>77307.222194619986</v>
      </c>
      <c r="J60" s="102">
        <f>IF((I60)+K60&gt;I148,I148-K60,(I60))</f>
        <v>60398.712649000001</v>
      </c>
      <c r="K60" s="102">
        <f t="shared" si="27"/>
        <v>5601.287350999999</v>
      </c>
      <c r="L60" s="186">
        <f t="shared" si="23"/>
        <v>66000</v>
      </c>
      <c r="M60" s="102">
        <f t="shared" si="24"/>
        <v>57378.777016549997</v>
      </c>
      <c r="N60" s="102">
        <f t="shared" si="21"/>
        <v>5321.2229834499985</v>
      </c>
      <c r="O60" s="102">
        <f t="shared" si="22"/>
        <v>62699.999999999993</v>
      </c>
      <c r="P60" s="102">
        <f t="shared" si="28"/>
        <v>54358.8413841</v>
      </c>
      <c r="Q60" s="102">
        <f t="shared" si="8"/>
        <v>5041.1586158999989</v>
      </c>
      <c r="R60" s="102">
        <f t="shared" si="29"/>
        <v>59400</v>
      </c>
      <c r="S60" s="102">
        <f t="shared" si="10"/>
        <v>48318.970119200007</v>
      </c>
      <c r="T60" s="102">
        <f t="shared" si="11"/>
        <v>4481.0298807999998</v>
      </c>
      <c r="U60" s="102">
        <f t="shared" si="12"/>
        <v>52800.000000000007</v>
      </c>
      <c r="V60" s="102">
        <f t="shared" si="13"/>
        <v>42279.098854299998</v>
      </c>
      <c r="W60" s="102">
        <f t="shared" si="14"/>
        <v>3920.9011456999992</v>
      </c>
      <c r="X60" s="102">
        <f t="shared" si="15"/>
        <v>46200</v>
      </c>
      <c r="Y60" s="102">
        <f t="shared" si="16"/>
        <v>36239.227589399998</v>
      </c>
      <c r="Z60" s="102">
        <f t="shared" si="17"/>
        <v>3360.7724105999991</v>
      </c>
      <c r="AA60" s="66">
        <f t="shared" si="18"/>
        <v>39600</v>
      </c>
    </row>
    <row r="61" spans="1:27" ht="13.5" customHeight="1">
      <c r="A61" s="118">
        <v>70</v>
      </c>
      <c r="B61" s="56">
        <v>42064</v>
      </c>
      <c r="C61" s="68">
        <v>788</v>
      </c>
      <c r="D61" s="221">
        <f>'base(indices)'!G66</f>
        <v>1.3650260400000001</v>
      </c>
      <c r="E61" s="70">
        <f t="shared" si="0"/>
        <v>1075.64051952</v>
      </c>
      <c r="F61" s="325">
        <v>0</v>
      </c>
      <c r="G61" s="70">
        <f t="shared" si="1"/>
        <v>0</v>
      </c>
      <c r="H61" s="68">
        <f t="shared" si="2"/>
        <v>1075.64051952</v>
      </c>
      <c r="I61" s="295">
        <f t="shared" si="20"/>
        <v>76231.40096305999</v>
      </c>
      <c r="J61" s="122">
        <f>IF((I61)+K61&gt;I148,I148-K61,(I61))</f>
        <v>60398.712649000001</v>
      </c>
      <c r="K61" s="122">
        <f t="shared" si="27"/>
        <v>5601.287350999999</v>
      </c>
      <c r="L61" s="183">
        <f t="shared" si="23"/>
        <v>66000</v>
      </c>
      <c r="M61" s="122">
        <f t="shared" si="24"/>
        <v>57378.777016549997</v>
      </c>
      <c r="N61" s="122">
        <f t="shared" si="21"/>
        <v>5321.2229834499985</v>
      </c>
      <c r="O61" s="122">
        <f t="shared" si="22"/>
        <v>62699.999999999993</v>
      </c>
      <c r="P61" s="104">
        <f t="shared" si="28"/>
        <v>54358.8413841</v>
      </c>
      <c r="Q61" s="122">
        <f t="shared" si="8"/>
        <v>5041.1586158999989</v>
      </c>
      <c r="R61" s="122">
        <f t="shared" si="29"/>
        <v>59400</v>
      </c>
      <c r="S61" s="122">
        <f t="shared" si="10"/>
        <v>48318.970119200007</v>
      </c>
      <c r="T61" s="122">
        <f t="shared" si="11"/>
        <v>4481.0298807999998</v>
      </c>
      <c r="U61" s="122">
        <f t="shared" si="12"/>
        <v>52800.000000000007</v>
      </c>
      <c r="V61" s="122">
        <f t="shared" si="13"/>
        <v>42279.098854299998</v>
      </c>
      <c r="W61" s="122">
        <f t="shared" si="14"/>
        <v>3920.9011456999992</v>
      </c>
      <c r="X61" s="122">
        <f t="shared" si="15"/>
        <v>46200</v>
      </c>
      <c r="Y61" s="122">
        <f t="shared" si="16"/>
        <v>36239.227589399998</v>
      </c>
      <c r="Z61" s="122">
        <f t="shared" si="17"/>
        <v>3360.7724105999991</v>
      </c>
      <c r="AA61" s="52">
        <f t="shared" si="18"/>
        <v>39600</v>
      </c>
    </row>
    <row r="62" spans="1:27" ht="13.5" customHeight="1">
      <c r="A62" s="118">
        <v>69</v>
      </c>
      <c r="B62" s="46">
        <v>42095</v>
      </c>
      <c r="C62" s="68">
        <v>788</v>
      </c>
      <c r="D62" s="221">
        <f>'base(indices)'!G67</f>
        <v>1.36325926</v>
      </c>
      <c r="E62" s="60">
        <f t="shared" si="0"/>
        <v>1074.24829688</v>
      </c>
      <c r="F62" s="325">
        <v>0</v>
      </c>
      <c r="G62" s="60">
        <f t="shared" si="1"/>
        <v>0</v>
      </c>
      <c r="H62" s="57">
        <f t="shared" si="2"/>
        <v>1074.24829688</v>
      </c>
      <c r="I62" s="294">
        <f t="shared" si="20"/>
        <v>75155.760443539984</v>
      </c>
      <c r="J62" s="102">
        <f>IF((I62)+K62&gt;I148,I148-K62,(I62))</f>
        <v>60398.712649000001</v>
      </c>
      <c r="K62" s="102">
        <f t="shared" si="27"/>
        <v>5601.287350999999</v>
      </c>
      <c r="L62" s="186">
        <f t="shared" si="23"/>
        <v>66000</v>
      </c>
      <c r="M62" s="102">
        <f t="shared" si="24"/>
        <v>57378.777016549997</v>
      </c>
      <c r="N62" s="102">
        <f t="shared" si="21"/>
        <v>5321.2229834499985</v>
      </c>
      <c r="O62" s="102">
        <f t="shared" si="22"/>
        <v>62699.999999999993</v>
      </c>
      <c r="P62" s="102">
        <f t="shared" si="28"/>
        <v>54358.8413841</v>
      </c>
      <c r="Q62" s="102">
        <f t="shared" si="8"/>
        <v>5041.1586158999989</v>
      </c>
      <c r="R62" s="102">
        <f t="shared" si="29"/>
        <v>59400</v>
      </c>
      <c r="S62" s="102">
        <f t="shared" si="10"/>
        <v>48318.970119200007</v>
      </c>
      <c r="T62" s="102">
        <f t="shared" si="11"/>
        <v>4481.0298807999998</v>
      </c>
      <c r="U62" s="102">
        <f t="shared" si="12"/>
        <v>52800.000000000007</v>
      </c>
      <c r="V62" s="102">
        <f t="shared" si="13"/>
        <v>42279.098854299998</v>
      </c>
      <c r="W62" s="102">
        <f t="shared" si="14"/>
        <v>3920.9011456999992</v>
      </c>
      <c r="X62" s="102">
        <f t="shared" si="15"/>
        <v>46200</v>
      </c>
      <c r="Y62" s="102">
        <f t="shared" si="16"/>
        <v>36239.227589399998</v>
      </c>
      <c r="Z62" s="102">
        <f t="shared" si="17"/>
        <v>3360.7724105999991</v>
      </c>
      <c r="AA62" s="66">
        <f t="shared" si="18"/>
        <v>39600</v>
      </c>
    </row>
    <row r="63" spans="1:27" ht="13.5" customHeight="1">
      <c r="A63" s="118">
        <v>68</v>
      </c>
      <c r="B63" s="56">
        <v>42125</v>
      </c>
      <c r="C63" s="68">
        <v>788</v>
      </c>
      <c r="D63" s="221">
        <f>'base(indices)'!G68</f>
        <v>1.34882681</v>
      </c>
      <c r="E63" s="70">
        <f t="shared" si="0"/>
        <v>1062.87552628</v>
      </c>
      <c r="F63" s="325">
        <v>0</v>
      </c>
      <c r="G63" s="70">
        <f t="shared" si="1"/>
        <v>0</v>
      </c>
      <c r="H63" s="68">
        <f t="shared" si="2"/>
        <v>1062.87552628</v>
      </c>
      <c r="I63" s="295">
        <f t="shared" si="20"/>
        <v>74081.512146659981</v>
      </c>
      <c r="J63" s="122">
        <f>IF((I63)+K63&gt;I148,I148-K63,(I63))</f>
        <v>60398.712649000001</v>
      </c>
      <c r="K63" s="122">
        <f t="shared" si="27"/>
        <v>5601.287350999999</v>
      </c>
      <c r="L63" s="183">
        <f t="shared" si="23"/>
        <v>66000</v>
      </c>
      <c r="M63" s="122">
        <f t="shared" si="24"/>
        <v>57378.777016549997</v>
      </c>
      <c r="N63" s="122">
        <f t="shared" si="21"/>
        <v>5321.2229834499985</v>
      </c>
      <c r="O63" s="122">
        <f t="shared" si="22"/>
        <v>62699.999999999993</v>
      </c>
      <c r="P63" s="104">
        <f t="shared" si="28"/>
        <v>54358.8413841</v>
      </c>
      <c r="Q63" s="122">
        <f t="shared" si="8"/>
        <v>5041.1586158999989</v>
      </c>
      <c r="R63" s="122">
        <f t="shared" si="29"/>
        <v>59400</v>
      </c>
      <c r="S63" s="122">
        <f t="shared" si="10"/>
        <v>48318.970119200007</v>
      </c>
      <c r="T63" s="122">
        <f t="shared" si="11"/>
        <v>4481.0298807999998</v>
      </c>
      <c r="U63" s="122">
        <f t="shared" si="12"/>
        <v>52800.000000000007</v>
      </c>
      <c r="V63" s="122">
        <f t="shared" si="13"/>
        <v>42279.098854299998</v>
      </c>
      <c r="W63" s="122">
        <f t="shared" si="14"/>
        <v>3920.9011456999992</v>
      </c>
      <c r="X63" s="122">
        <f t="shared" si="15"/>
        <v>46200</v>
      </c>
      <c r="Y63" s="122">
        <f t="shared" si="16"/>
        <v>36239.227589399998</v>
      </c>
      <c r="Z63" s="122">
        <f t="shared" si="17"/>
        <v>3360.7724105999991</v>
      </c>
      <c r="AA63" s="52">
        <f t="shared" si="18"/>
        <v>39600</v>
      </c>
    </row>
    <row r="64" spans="1:27" ht="13.5" customHeight="1">
      <c r="A64" s="118">
        <v>67</v>
      </c>
      <c r="B64" s="56">
        <v>42156</v>
      </c>
      <c r="C64" s="68">
        <v>788</v>
      </c>
      <c r="D64" s="221">
        <f>'base(indices)'!G69</f>
        <v>1.3407821200000001</v>
      </c>
      <c r="E64" s="60">
        <f t="shared" si="0"/>
        <v>1056.5363105599999</v>
      </c>
      <c r="F64" s="325">
        <v>0</v>
      </c>
      <c r="G64" s="60">
        <f t="shared" si="1"/>
        <v>0</v>
      </c>
      <c r="H64" s="57">
        <f t="shared" si="2"/>
        <v>1056.5363105599999</v>
      </c>
      <c r="I64" s="294">
        <f t="shared" si="20"/>
        <v>73018.636620379984</v>
      </c>
      <c r="J64" s="102">
        <f>IF((I64)+K64&gt;I148,I148-K64,(I64))</f>
        <v>60398.712649000001</v>
      </c>
      <c r="K64" s="102">
        <f t="shared" si="27"/>
        <v>5601.287350999999</v>
      </c>
      <c r="L64" s="186">
        <f t="shared" si="23"/>
        <v>66000</v>
      </c>
      <c r="M64" s="102">
        <f t="shared" si="24"/>
        <v>57378.777016549997</v>
      </c>
      <c r="N64" s="102">
        <f t="shared" si="21"/>
        <v>5321.2229834499985</v>
      </c>
      <c r="O64" s="102">
        <f t="shared" si="22"/>
        <v>62699.999999999993</v>
      </c>
      <c r="P64" s="102">
        <f t="shared" si="28"/>
        <v>54358.8413841</v>
      </c>
      <c r="Q64" s="102">
        <f t="shared" si="8"/>
        <v>5041.1586158999989</v>
      </c>
      <c r="R64" s="102">
        <f t="shared" si="29"/>
        <v>59400</v>
      </c>
      <c r="S64" s="102">
        <f t="shared" si="10"/>
        <v>48318.970119200007</v>
      </c>
      <c r="T64" s="102">
        <f t="shared" si="11"/>
        <v>4481.0298807999998</v>
      </c>
      <c r="U64" s="102">
        <f t="shared" si="12"/>
        <v>52800.000000000007</v>
      </c>
      <c r="V64" s="102">
        <f t="shared" si="13"/>
        <v>42279.098854299998</v>
      </c>
      <c r="W64" s="102">
        <f t="shared" si="14"/>
        <v>3920.9011456999992</v>
      </c>
      <c r="X64" s="102">
        <f t="shared" si="15"/>
        <v>46200</v>
      </c>
      <c r="Y64" s="102">
        <f t="shared" si="16"/>
        <v>36239.227589399998</v>
      </c>
      <c r="Z64" s="102">
        <f t="shared" si="17"/>
        <v>3360.7724105999991</v>
      </c>
      <c r="AA64" s="66">
        <f t="shared" si="18"/>
        <v>39600</v>
      </c>
    </row>
    <row r="65" spans="1:27" ht="13.5" customHeight="1">
      <c r="A65" s="118">
        <v>66</v>
      </c>
      <c r="B65" s="46">
        <v>42186</v>
      </c>
      <c r="C65" s="68">
        <v>788</v>
      </c>
      <c r="D65" s="221">
        <f>'base(indices)'!G70</f>
        <v>1.3276384999999999</v>
      </c>
      <c r="E65" s="70">
        <f t="shared" si="0"/>
        <v>1046.179138</v>
      </c>
      <c r="F65" s="325">
        <v>0</v>
      </c>
      <c r="G65" s="70">
        <f t="shared" si="1"/>
        <v>0</v>
      </c>
      <c r="H65" s="68">
        <f t="shared" si="2"/>
        <v>1046.179138</v>
      </c>
      <c r="I65" s="295">
        <f t="shared" si="20"/>
        <v>71962.100309819987</v>
      </c>
      <c r="J65" s="122">
        <f>IF((I65)+K65&gt;I148,I148-K65,(I65))</f>
        <v>60398.712649000001</v>
      </c>
      <c r="K65" s="122">
        <f t="shared" si="27"/>
        <v>5601.287350999999</v>
      </c>
      <c r="L65" s="183">
        <f t="shared" si="23"/>
        <v>66000</v>
      </c>
      <c r="M65" s="122">
        <f t="shared" si="24"/>
        <v>57378.777016549997</v>
      </c>
      <c r="N65" s="122">
        <f t="shared" si="21"/>
        <v>5321.2229834499985</v>
      </c>
      <c r="O65" s="122">
        <f t="shared" si="22"/>
        <v>62699.999999999993</v>
      </c>
      <c r="P65" s="104">
        <f t="shared" si="28"/>
        <v>54358.8413841</v>
      </c>
      <c r="Q65" s="122">
        <f t="shared" si="8"/>
        <v>5041.1586158999989</v>
      </c>
      <c r="R65" s="122">
        <f t="shared" si="29"/>
        <v>59400</v>
      </c>
      <c r="S65" s="122">
        <f t="shared" si="10"/>
        <v>48318.970119200007</v>
      </c>
      <c r="T65" s="122">
        <f t="shared" si="11"/>
        <v>4481.0298807999998</v>
      </c>
      <c r="U65" s="122">
        <f t="shared" si="12"/>
        <v>52800.000000000007</v>
      </c>
      <c r="V65" s="122">
        <f t="shared" si="13"/>
        <v>42279.098854299998</v>
      </c>
      <c r="W65" s="122">
        <f t="shared" si="14"/>
        <v>3920.9011456999992</v>
      </c>
      <c r="X65" s="122">
        <f t="shared" si="15"/>
        <v>46200</v>
      </c>
      <c r="Y65" s="122">
        <f t="shared" si="16"/>
        <v>36239.227589399998</v>
      </c>
      <c r="Z65" s="122">
        <f t="shared" si="17"/>
        <v>3360.7724105999991</v>
      </c>
      <c r="AA65" s="52">
        <f t="shared" si="18"/>
        <v>39600</v>
      </c>
    </row>
    <row r="66" spans="1:27" ht="13.5" customHeight="1">
      <c r="A66" s="118">
        <v>65</v>
      </c>
      <c r="B66" s="56">
        <v>42217</v>
      </c>
      <c r="C66" s="68">
        <v>788</v>
      </c>
      <c r="D66" s="221">
        <f>'base(indices)'!G71</f>
        <v>1.3198513700000001</v>
      </c>
      <c r="E66" s="60">
        <f t="shared" si="0"/>
        <v>1040.0428795600001</v>
      </c>
      <c r="F66" s="325">
        <v>0</v>
      </c>
      <c r="G66" s="60">
        <f t="shared" si="1"/>
        <v>0</v>
      </c>
      <c r="H66" s="57">
        <f t="shared" si="2"/>
        <v>1040.0428795600001</v>
      </c>
      <c r="I66" s="294">
        <f t="shared" si="20"/>
        <v>70915.92117181998</v>
      </c>
      <c r="J66" s="102">
        <f>IF((I66)+K66&gt;I148,I148-K66,(I66))</f>
        <v>60398.712649000001</v>
      </c>
      <c r="K66" s="102">
        <f t="shared" si="27"/>
        <v>5601.287350999999</v>
      </c>
      <c r="L66" s="186">
        <f t="shared" si="23"/>
        <v>66000</v>
      </c>
      <c r="M66" s="102">
        <f t="shared" si="24"/>
        <v>57378.777016549997</v>
      </c>
      <c r="N66" s="102">
        <f t="shared" si="21"/>
        <v>5321.2229834499985</v>
      </c>
      <c r="O66" s="102">
        <f t="shared" si="22"/>
        <v>62699.999999999993</v>
      </c>
      <c r="P66" s="102">
        <f t="shared" si="28"/>
        <v>54358.8413841</v>
      </c>
      <c r="Q66" s="102">
        <f t="shared" si="8"/>
        <v>5041.1586158999989</v>
      </c>
      <c r="R66" s="102">
        <f t="shared" si="29"/>
        <v>59400</v>
      </c>
      <c r="S66" s="102">
        <f t="shared" si="10"/>
        <v>48318.970119200007</v>
      </c>
      <c r="T66" s="102">
        <f t="shared" si="11"/>
        <v>4481.0298807999998</v>
      </c>
      <c r="U66" s="102">
        <f t="shared" si="12"/>
        <v>52800.000000000007</v>
      </c>
      <c r="V66" s="102">
        <f t="shared" si="13"/>
        <v>42279.098854299998</v>
      </c>
      <c r="W66" s="102">
        <f t="shared" si="14"/>
        <v>3920.9011456999992</v>
      </c>
      <c r="X66" s="102">
        <f t="shared" si="15"/>
        <v>46200</v>
      </c>
      <c r="Y66" s="102">
        <f t="shared" si="16"/>
        <v>36239.227589399998</v>
      </c>
      <c r="Z66" s="102">
        <f t="shared" si="17"/>
        <v>3360.7724105999991</v>
      </c>
      <c r="AA66" s="66">
        <f t="shared" si="18"/>
        <v>39600</v>
      </c>
    </row>
    <row r="67" spans="1:27" ht="13.5" customHeight="1">
      <c r="A67" s="118">
        <v>64</v>
      </c>
      <c r="B67" s="46">
        <v>42248</v>
      </c>
      <c r="C67" s="68">
        <v>788</v>
      </c>
      <c r="D67" s="221">
        <f>'base(indices)'!G72</f>
        <v>1.3142003099999999</v>
      </c>
      <c r="E67" s="70">
        <f t="shared" si="0"/>
        <v>1035.5898442799999</v>
      </c>
      <c r="F67" s="325">
        <v>0</v>
      </c>
      <c r="G67" s="70">
        <f t="shared" si="1"/>
        <v>0</v>
      </c>
      <c r="H67" s="68">
        <f t="shared" si="2"/>
        <v>1035.5898442799999</v>
      </c>
      <c r="I67" s="295">
        <f t="shared" si="20"/>
        <v>69875.878292259978</v>
      </c>
      <c r="J67" s="122">
        <f>IF((I67)+K67&gt;I148,I148-K67,(I67))</f>
        <v>60398.712649000001</v>
      </c>
      <c r="K67" s="122">
        <f t="shared" si="27"/>
        <v>5601.287350999999</v>
      </c>
      <c r="L67" s="183">
        <f t="shared" si="23"/>
        <v>66000</v>
      </c>
      <c r="M67" s="122">
        <f t="shared" si="24"/>
        <v>57378.777016549997</v>
      </c>
      <c r="N67" s="122">
        <f t="shared" si="21"/>
        <v>5321.2229834499985</v>
      </c>
      <c r="O67" s="122">
        <f t="shared" si="22"/>
        <v>62699.999999999993</v>
      </c>
      <c r="P67" s="104">
        <f t="shared" si="28"/>
        <v>54358.8413841</v>
      </c>
      <c r="Q67" s="122">
        <f t="shared" si="8"/>
        <v>5041.1586158999989</v>
      </c>
      <c r="R67" s="122">
        <f t="shared" si="29"/>
        <v>59400</v>
      </c>
      <c r="S67" s="122">
        <f t="shared" si="10"/>
        <v>48318.970119200007</v>
      </c>
      <c r="T67" s="122">
        <f t="shared" si="11"/>
        <v>4481.0298807999998</v>
      </c>
      <c r="U67" s="122">
        <f t="shared" si="12"/>
        <v>52800.000000000007</v>
      </c>
      <c r="V67" s="122">
        <f t="shared" si="13"/>
        <v>42279.098854299998</v>
      </c>
      <c r="W67" s="122">
        <f t="shared" si="14"/>
        <v>3920.9011456999992</v>
      </c>
      <c r="X67" s="122">
        <f t="shared" si="15"/>
        <v>46200</v>
      </c>
      <c r="Y67" s="122">
        <f t="shared" si="16"/>
        <v>36239.227589399998</v>
      </c>
      <c r="Z67" s="122">
        <f t="shared" si="17"/>
        <v>3360.7724105999991</v>
      </c>
      <c r="AA67" s="52">
        <f t="shared" si="18"/>
        <v>39600</v>
      </c>
    </row>
    <row r="68" spans="1:27" ht="13.5" customHeight="1">
      <c r="A68" s="118">
        <v>63</v>
      </c>
      <c r="B68" s="56">
        <v>42278</v>
      </c>
      <c r="C68" s="68">
        <v>788</v>
      </c>
      <c r="D68" s="221">
        <f>'base(indices)'!G73</f>
        <v>1.30909484</v>
      </c>
      <c r="E68" s="60">
        <f t="shared" si="0"/>
        <v>1031.5667339199999</v>
      </c>
      <c r="F68" s="325">
        <v>0</v>
      </c>
      <c r="G68" s="60">
        <f t="shared" si="1"/>
        <v>0</v>
      </c>
      <c r="H68" s="57">
        <f t="shared" si="2"/>
        <v>1031.5667339199999</v>
      </c>
      <c r="I68" s="294">
        <f t="shared" si="20"/>
        <v>68840.288447979983</v>
      </c>
      <c r="J68" s="102">
        <f>IF((I68)+K68&gt;I148,I148-K68,(I68))</f>
        <v>60398.712649000001</v>
      </c>
      <c r="K68" s="102">
        <f t="shared" si="27"/>
        <v>5601.287350999999</v>
      </c>
      <c r="L68" s="186">
        <f t="shared" si="23"/>
        <v>66000</v>
      </c>
      <c r="M68" s="102">
        <f t="shared" si="24"/>
        <v>57378.777016549997</v>
      </c>
      <c r="N68" s="102">
        <f t="shared" si="21"/>
        <v>5321.2229834499985</v>
      </c>
      <c r="O68" s="102">
        <f t="shared" si="22"/>
        <v>62699.999999999993</v>
      </c>
      <c r="P68" s="102">
        <f t="shared" si="28"/>
        <v>54358.8413841</v>
      </c>
      <c r="Q68" s="102">
        <f t="shared" si="8"/>
        <v>5041.1586158999989</v>
      </c>
      <c r="R68" s="102">
        <f t="shared" si="29"/>
        <v>59400</v>
      </c>
      <c r="S68" s="102">
        <f t="shared" si="10"/>
        <v>48318.970119200007</v>
      </c>
      <c r="T68" s="102">
        <f t="shared" si="11"/>
        <v>4481.0298807999998</v>
      </c>
      <c r="U68" s="102">
        <f t="shared" si="12"/>
        <v>52800.000000000007</v>
      </c>
      <c r="V68" s="102">
        <f t="shared" si="13"/>
        <v>42279.098854299998</v>
      </c>
      <c r="W68" s="102">
        <f t="shared" si="14"/>
        <v>3920.9011456999992</v>
      </c>
      <c r="X68" s="102">
        <f t="shared" si="15"/>
        <v>46200</v>
      </c>
      <c r="Y68" s="102">
        <f t="shared" si="16"/>
        <v>36239.227589399998</v>
      </c>
      <c r="Z68" s="102">
        <f t="shared" si="17"/>
        <v>3360.7724105999991</v>
      </c>
      <c r="AA68" s="66">
        <f t="shared" si="18"/>
        <v>39600</v>
      </c>
    </row>
    <row r="69" spans="1:27" ht="13.5" customHeight="1">
      <c r="A69" s="118">
        <v>62</v>
      </c>
      <c r="B69" s="46">
        <v>42309</v>
      </c>
      <c r="C69" s="68">
        <v>788</v>
      </c>
      <c r="D69" s="221">
        <f>'base(indices)'!G74</f>
        <v>1.30051147</v>
      </c>
      <c r="E69" s="70">
        <f t="shared" si="0"/>
        <v>1024.8030383600001</v>
      </c>
      <c r="F69" s="325">
        <v>0</v>
      </c>
      <c r="G69" s="70">
        <f t="shared" si="1"/>
        <v>0</v>
      </c>
      <c r="H69" s="68">
        <f t="shared" si="2"/>
        <v>1024.8030383600001</v>
      </c>
      <c r="I69" s="295">
        <f t="shared" si="20"/>
        <v>67808.721714059982</v>
      </c>
      <c r="J69" s="122">
        <f>IF((I69)+K69&gt;I148,I148-K69,(I69))</f>
        <v>60398.712649000001</v>
      </c>
      <c r="K69" s="122">
        <f t="shared" si="27"/>
        <v>5601.287350999999</v>
      </c>
      <c r="L69" s="183">
        <f t="shared" si="23"/>
        <v>66000</v>
      </c>
      <c r="M69" s="122">
        <f t="shared" si="24"/>
        <v>57378.777016549997</v>
      </c>
      <c r="N69" s="122">
        <f t="shared" si="21"/>
        <v>5321.2229834499985</v>
      </c>
      <c r="O69" s="122">
        <f t="shared" si="22"/>
        <v>62699.999999999993</v>
      </c>
      <c r="P69" s="104">
        <f t="shared" si="28"/>
        <v>54358.8413841</v>
      </c>
      <c r="Q69" s="122">
        <f t="shared" si="8"/>
        <v>5041.1586158999989</v>
      </c>
      <c r="R69" s="122">
        <f t="shared" si="29"/>
        <v>59400</v>
      </c>
      <c r="S69" s="122">
        <f t="shared" si="10"/>
        <v>48318.970119200007</v>
      </c>
      <c r="T69" s="122">
        <f t="shared" si="11"/>
        <v>4481.0298807999998</v>
      </c>
      <c r="U69" s="122">
        <f t="shared" si="12"/>
        <v>52800.000000000007</v>
      </c>
      <c r="V69" s="122">
        <f t="shared" si="13"/>
        <v>42279.098854299998</v>
      </c>
      <c r="W69" s="122">
        <f t="shared" si="14"/>
        <v>3920.9011456999992</v>
      </c>
      <c r="X69" s="122">
        <f t="shared" si="15"/>
        <v>46200</v>
      </c>
      <c r="Y69" s="122">
        <f t="shared" si="16"/>
        <v>36239.227589399998</v>
      </c>
      <c r="Z69" s="122">
        <f t="shared" si="17"/>
        <v>3360.7724105999991</v>
      </c>
      <c r="AA69" s="52">
        <f t="shared" si="18"/>
        <v>39600</v>
      </c>
    </row>
    <row r="70" spans="1:27" ht="13.5" customHeight="1" thickBot="1">
      <c r="A70" s="229">
        <v>61</v>
      </c>
      <c r="B70" s="161">
        <v>42339</v>
      </c>
      <c r="C70" s="77">
        <v>788</v>
      </c>
      <c r="D70" s="232">
        <f>'base(indices)'!G75</f>
        <v>1.28955029</v>
      </c>
      <c r="E70" s="233">
        <f t="shared" si="0"/>
        <v>1016.16562852</v>
      </c>
      <c r="F70" s="326">
        <v>0</v>
      </c>
      <c r="G70" s="233">
        <f t="shared" si="1"/>
        <v>0</v>
      </c>
      <c r="H70" s="231">
        <f t="shared" si="2"/>
        <v>1016.16562852</v>
      </c>
      <c r="I70" s="296">
        <f t="shared" si="20"/>
        <v>66783.918675699984</v>
      </c>
      <c r="J70" s="95">
        <f>IF((I70)+K70&gt;I148,I148-K70,(I70))</f>
        <v>60398.712649000001</v>
      </c>
      <c r="K70" s="95">
        <f t="shared" si="27"/>
        <v>5601.287350999999</v>
      </c>
      <c r="L70" s="270">
        <f t="shared" si="23"/>
        <v>66000</v>
      </c>
      <c r="M70" s="95">
        <f t="shared" si="24"/>
        <v>57378.777016549997</v>
      </c>
      <c r="N70" s="95">
        <f t="shared" si="21"/>
        <v>5321.2229834499985</v>
      </c>
      <c r="O70" s="95">
        <f t="shared" si="22"/>
        <v>62699.999999999993</v>
      </c>
      <c r="P70" s="95">
        <f t="shared" si="28"/>
        <v>54358.8413841</v>
      </c>
      <c r="Q70" s="95">
        <f t="shared" si="8"/>
        <v>5041.1586158999989</v>
      </c>
      <c r="R70" s="95">
        <f t="shared" si="29"/>
        <v>59400</v>
      </c>
      <c r="S70" s="95">
        <f t="shared" si="10"/>
        <v>48318.970119200007</v>
      </c>
      <c r="T70" s="95">
        <f t="shared" si="11"/>
        <v>4481.0298807999998</v>
      </c>
      <c r="U70" s="95">
        <f t="shared" si="12"/>
        <v>52800.000000000007</v>
      </c>
      <c r="V70" s="95">
        <f t="shared" si="13"/>
        <v>42279.098854299998</v>
      </c>
      <c r="W70" s="95">
        <f t="shared" si="14"/>
        <v>3920.9011456999992</v>
      </c>
      <c r="X70" s="95">
        <f t="shared" si="15"/>
        <v>46200</v>
      </c>
      <c r="Y70" s="95">
        <f t="shared" si="16"/>
        <v>36239.227589399998</v>
      </c>
      <c r="Z70" s="95">
        <f t="shared" si="17"/>
        <v>3360.7724105999991</v>
      </c>
      <c r="AA70" s="237">
        <f t="shared" si="18"/>
        <v>39600</v>
      </c>
    </row>
    <row r="71" spans="1:27" ht="13.5" customHeight="1">
      <c r="A71" s="219">
        <v>60</v>
      </c>
      <c r="B71" s="246">
        <v>42370</v>
      </c>
      <c r="C71" s="204">
        <v>880</v>
      </c>
      <c r="D71" s="259">
        <f>'base(indices)'!G76</f>
        <v>1.27451106</v>
      </c>
      <c r="E71" s="203">
        <f t="shared" si="0"/>
        <v>1121.5697328000001</v>
      </c>
      <c r="F71" s="327">
        <v>0</v>
      </c>
      <c r="G71" s="203">
        <f t="shared" si="1"/>
        <v>0</v>
      </c>
      <c r="H71" s="204">
        <f t="shared" si="2"/>
        <v>1121.5697328000001</v>
      </c>
      <c r="I71" s="297">
        <f t="shared" si="20"/>
        <v>65767.753047179984</v>
      </c>
      <c r="J71" s="205">
        <f>IF((I71)+K71&gt;I148,I148-K71,(I71))</f>
        <v>60398.712649000001</v>
      </c>
      <c r="K71" s="205">
        <f t="shared" si="27"/>
        <v>5601.287350999999</v>
      </c>
      <c r="L71" s="198">
        <f t="shared" si="23"/>
        <v>66000</v>
      </c>
      <c r="M71" s="205">
        <f t="shared" si="24"/>
        <v>57378.777016549997</v>
      </c>
      <c r="N71" s="205">
        <f t="shared" si="21"/>
        <v>5321.2229834499985</v>
      </c>
      <c r="O71" s="205">
        <f t="shared" si="22"/>
        <v>62699.999999999993</v>
      </c>
      <c r="P71" s="197">
        <f t="shared" si="28"/>
        <v>54358.8413841</v>
      </c>
      <c r="Q71" s="205">
        <f t="shared" si="8"/>
        <v>5041.1586158999989</v>
      </c>
      <c r="R71" s="205">
        <f t="shared" si="29"/>
        <v>59400</v>
      </c>
      <c r="S71" s="205">
        <f t="shared" si="10"/>
        <v>48318.970119200007</v>
      </c>
      <c r="T71" s="205">
        <f t="shared" si="11"/>
        <v>4481.0298807999998</v>
      </c>
      <c r="U71" s="205">
        <f t="shared" si="12"/>
        <v>52800.000000000007</v>
      </c>
      <c r="V71" s="205">
        <f t="shared" si="13"/>
        <v>42279.098854299998</v>
      </c>
      <c r="W71" s="205">
        <f t="shared" si="14"/>
        <v>3920.9011456999992</v>
      </c>
      <c r="X71" s="205">
        <f t="shared" si="15"/>
        <v>46200</v>
      </c>
      <c r="Y71" s="205">
        <f t="shared" si="16"/>
        <v>36239.227589399998</v>
      </c>
      <c r="Z71" s="205">
        <f t="shared" si="17"/>
        <v>3360.7724105999991</v>
      </c>
      <c r="AA71" s="196">
        <f t="shared" si="18"/>
        <v>39600</v>
      </c>
    </row>
    <row r="72" spans="1:27" ht="13.5" customHeight="1">
      <c r="A72" s="118">
        <v>59</v>
      </c>
      <c r="B72" s="216">
        <v>42401</v>
      </c>
      <c r="C72" s="68">
        <v>880</v>
      </c>
      <c r="D72" s="221">
        <f>'base(indices)'!G77</f>
        <v>1.2628924500000001</v>
      </c>
      <c r="E72" s="60">
        <f t="shared" si="0"/>
        <v>1111.345356</v>
      </c>
      <c r="F72" s="325">
        <v>0</v>
      </c>
      <c r="G72" s="60">
        <f t="shared" si="1"/>
        <v>0</v>
      </c>
      <c r="H72" s="57">
        <f t="shared" si="2"/>
        <v>1111.345356</v>
      </c>
      <c r="I72" s="294">
        <f t="shared" si="20"/>
        <v>64646.183314379981</v>
      </c>
      <c r="J72" s="102">
        <f>IF((I72)+K72&gt;I148,I148-K72,(I72))</f>
        <v>60398.712649000001</v>
      </c>
      <c r="K72" s="102">
        <f t="shared" si="27"/>
        <v>5601.287350999999</v>
      </c>
      <c r="L72" s="186">
        <f t="shared" si="23"/>
        <v>66000</v>
      </c>
      <c r="M72" s="102">
        <f t="shared" si="24"/>
        <v>57378.777016549997</v>
      </c>
      <c r="N72" s="102">
        <f t="shared" si="21"/>
        <v>5321.2229834499985</v>
      </c>
      <c r="O72" s="102">
        <f t="shared" si="22"/>
        <v>62699.999999999993</v>
      </c>
      <c r="P72" s="102">
        <f>J72*$P$9</f>
        <v>54358.8413841</v>
      </c>
      <c r="Q72" s="102">
        <f t="shared" si="8"/>
        <v>5041.1586158999989</v>
      </c>
      <c r="R72" s="102">
        <f t="shared" si="29"/>
        <v>59400</v>
      </c>
      <c r="S72" s="102">
        <f t="shared" si="10"/>
        <v>48318.970119200007</v>
      </c>
      <c r="T72" s="102">
        <f t="shared" si="11"/>
        <v>4481.0298807999998</v>
      </c>
      <c r="U72" s="102">
        <f t="shared" si="12"/>
        <v>52800.000000000007</v>
      </c>
      <c r="V72" s="102">
        <f t="shared" si="13"/>
        <v>42279.098854299998</v>
      </c>
      <c r="W72" s="102">
        <f t="shared" si="14"/>
        <v>3920.9011456999992</v>
      </c>
      <c r="X72" s="102">
        <f t="shared" si="15"/>
        <v>46200</v>
      </c>
      <c r="Y72" s="102">
        <f t="shared" si="16"/>
        <v>36239.227589399998</v>
      </c>
      <c r="Z72" s="102">
        <f t="shared" si="17"/>
        <v>3360.7724105999991</v>
      </c>
      <c r="AA72" s="66">
        <f t="shared" si="18"/>
        <v>39600</v>
      </c>
    </row>
    <row r="73" spans="1:27" ht="13.5" customHeight="1">
      <c r="A73" s="118">
        <v>58</v>
      </c>
      <c r="B73" s="217">
        <v>42430</v>
      </c>
      <c r="C73" s="68">
        <v>880</v>
      </c>
      <c r="D73" s="221">
        <f>'base(indices)'!G78</f>
        <v>1.24521046</v>
      </c>
      <c r="E73" s="70">
        <f t="shared" si="0"/>
        <v>1095.7852048</v>
      </c>
      <c r="F73" s="325">
        <v>0</v>
      </c>
      <c r="G73" s="70">
        <f t="shared" si="1"/>
        <v>0</v>
      </c>
      <c r="H73" s="68">
        <f t="shared" si="2"/>
        <v>1095.7852048</v>
      </c>
      <c r="I73" s="295">
        <f t="shared" si="20"/>
        <v>63534.837958379983</v>
      </c>
      <c r="J73" s="122">
        <f>IF((I73)+K73&gt;I148,I148-K73,(I73))</f>
        <v>60398.712649000001</v>
      </c>
      <c r="K73" s="122">
        <f t="shared" si="27"/>
        <v>5601.287350999999</v>
      </c>
      <c r="L73" s="183">
        <f t="shared" si="23"/>
        <v>66000</v>
      </c>
      <c r="M73" s="122">
        <f t="shared" si="24"/>
        <v>57378.777016549997</v>
      </c>
      <c r="N73" s="122">
        <f t="shared" si="21"/>
        <v>5321.2229834499985</v>
      </c>
      <c r="O73" s="122">
        <f t="shared" si="22"/>
        <v>62699.999999999993</v>
      </c>
      <c r="P73" s="104">
        <f>J73*$P$9</f>
        <v>54358.8413841</v>
      </c>
      <c r="Q73" s="122">
        <f t="shared" si="8"/>
        <v>5041.1586158999989</v>
      </c>
      <c r="R73" s="122">
        <f t="shared" si="29"/>
        <v>59400</v>
      </c>
      <c r="S73" s="122">
        <f t="shared" si="10"/>
        <v>48318.970119200007</v>
      </c>
      <c r="T73" s="122">
        <f t="shared" si="11"/>
        <v>4481.0298807999998</v>
      </c>
      <c r="U73" s="122">
        <f t="shared" si="12"/>
        <v>52800.000000000007</v>
      </c>
      <c r="V73" s="122">
        <f t="shared" si="13"/>
        <v>42279.098854299998</v>
      </c>
      <c r="W73" s="122">
        <f t="shared" si="14"/>
        <v>3920.9011456999992</v>
      </c>
      <c r="X73" s="122">
        <f t="shared" si="15"/>
        <v>46200</v>
      </c>
      <c r="Y73" s="122">
        <f t="shared" si="16"/>
        <v>36239.227589399998</v>
      </c>
      <c r="Z73" s="122">
        <f t="shared" si="17"/>
        <v>3360.7724105999991</v>
      </c>
      <c r="AA73" s="52">
        <f t="shared" si="18"/>
        <v>39600</v>
      </c>
    </row>
    <row r="74" spans="1:27" ht="13.5" customHeight="1">
      <c r="A74" s="118">
        <v>57</v>
      </c>
      <c r="B74" s="216">
        <v>42461</v>
      </c>
      <c r="C74" s="68">
        <v>880</v>
      </c>
      <c r="D74" s="221">
        <f>'base(indices)'!G79</f>
        <v>1.2398789800000001</v>
      </c>
      <c r="E74" s="60">
        <f t="shared" si="0"/>
        <v>1091.0935024</v>
      </c>
      <c r="F74" s="325">
        <v>0</v>
      </c>
      <c r="G74" s="60">
        <f t="shared" si="1"/>
        <v>0</v>
      </c>
      <c r="H74" s="57">
        <f t="shared" si="2"/>
        <v>1091.0935024</v>
      </c>
      <c r="I74" s="294">
        <f t="shared" si="20"/>
        <v>62439.052753579985</v>
      </c>
      <c r="J74" s="102">
        <f>IF((I74)+K74&gt;I148,I148-K74,(I74))</f>
        <v>60398.712649000001</v>
      </c>
      <c r="K74" s="102">
        <f t="shared" si="27"/>
        <v>5601.287350999999</v>
      </c>
      <c r="L74" s="186">
        <f t="shared" si="23"/>
        <v>66000</v>
      </c>
      <c r="M74" s="102">
        <f t="shared" si="24"/>
        <v>57378.777016549997</v>
      </c>
      <c r="N74" s="102">
        <f t="shared" si="21"/>
        <v>5321.2229834499985</v>
      </c>
      <c r="O74" s="102">
        <f t="shared" si="22"/>
        <v>62699.999999999993</v>
      </c>
      <c r="P74" s="102">
        <f t="shared" ref="P74:P87" si="30">J74*$P$9</f>
        <v>54358.8413841</v>
      </c>
      <c r="Q74" s="102">
        <f t="shared" si="8"/>
        <v>5041.1586158999989</v>
      </c>
      <c r="R74" s="102">
        <f>P74+Q74</f>
        <v>59400</v>
      </c>
      <c r="S74" s="102">
        <f t="shared" si="10"/>
        <v>48318.970119200007</v>
      </c>
      <c r="T74" s="102">
        <f t="shared" si="11"/>
        <v>4481.0298807999998</v>
      </c>
      <c r="U74" s="102">
        <f t="shared" si="12"/>
        <v>52800.000000000007</v>
      </c>
      <c r="V74" s="102">
        <f t="shared" si="13"/>
        <v>42279.098854299998</v>
      </c>
      <c r="W74" s="102">
        <f t="shared" si="14"/>
        <v>3920.9011456999992</v>
      </c>
      <c r="X74" s="102">
        <f t="shared" si="15"/>
        <v>46200</v>
      </c>
      <c r="Y74" s="102">
        <f t="shared" si="16"/>
        <v>36239.227589399998</v>
      </c>
      <c r="Z74" s="102">
        <f t="shared" si="17"/>
        <v>3360.7724105999991</v>
      </c>
      <c r="AA74" s="66">
        <f t="shared" si="18"/>
        <v>39600</v>
      </c>
    </row>
    <row r="75" spans="1:27" ht="13.5" customHeight="1">
      <c r="A75" s="118">
        <v>56</v>
      </c>
      <c r="B75" s="217">
        <v>42491</v>
      </c>
      <c r="C75" s="68">
        <v>880</v>
      </c>
      <c r="D75" s="221">
        <f>'base(indices)'!G80</f>
        <v>1.2335876800000001</v>
      </c>
      <c r="E75" s="70">
        <f t="shared" ref="E75:E130" si="31">C75*D75</f>
        <v>1085.5571584000002</v>
      </c>
      <c r="F75" s="325">
        <v>0</v>
      </c>
      <c r="G75" s="70">
        <f t="shared" ref="G75:G130" si="32">E75*F75</f>
        <v>0</v>
      </c>
      <c r="H75" s="68">
        <f t="shared" ref="H75:H130" si="33">E75+G75</f>
        <v>1085.5571584000002</v>
      </c>
      <c r="I75" s="295">
        <f t="shared" si="20"/>
        <v>61347.959251179986</v>
      </c>
      <c r="J75" s="122">
        <f>IF((I75)+K75&gt;I148,I148-K75,(I75))</f>
        <v>60398.712649000001</v>
      </c>
      <c r="K75" s="122">
        <f t="shared" ref="K75:K106" si="34">I$147</f>
        <v>5601.287350999999</v>
      </c>
      <c r="L75" s="183">
        <f t="shared" si="23"/>
        <v>66000</v>
      </c>
      <c r="M75" s="122">
        <f t="shared" si="24"/>
        <v>57378.777016549997</v>
      </c>
      <c r="N75" s="122">
        <f t="shared" si="21"/>
        <v>5321.2229834499985</v>
      </c>
      <c r="O75" s="122">
        <f t="shared" si="22"/>
        <v>62699.999999999993</v>
      </c>
      <c r="P75" s="104">
        <f t="shared" si="30"/>
        <v>54358.8413841</v>
      </c>
      <c r="Q75" s="122">
        <f t="shared" ref="Q75:Q117" si="35">K75*P$9</f>
        <v>5041.1586158999989</v>
      </c>
      <c r="R75" s="122">
        <f t="shared" ref="R75:R117" si="36">P75+Q75</f>
        <v>59400</v>
      </c>
      <c r="S75" s="122">
        <f t="shared" ref="S75:S117" si="37">J75*S$9</f>
        <v>48318.970119200007</v>
      </c>
      <c r="T75" s="122">
        <f t="shared" ref="T75:T117" si="38">K75*S$9</f>
        <v>4481.0298807999998</v>
      </c>
      <c r="U75" s="122">
        <f t="shared" ref="U75:U117" si="39">S75+T75</f>
        <v>52800.000000000007</v>
      </c>
      <c r="V75" s="122">
        <f t="shared" ref="V75:V117" si="40">J75*V$9</f>
        <v>42279.098854299998</v>
      </c>
      <c r="W75" s="122">
        <f t="shared" ref="W75:W117" si="41">K75*V$9</f>
        <v>3920.9011456999992</v>
      </c>
      <c r="X75" s="122">
        <f t="shared" ref="X75:X117" si="42">V75+W75</f>
        <v>46200</v>
      </c>
      <c r="Y75" s="122">
        <f t="shared" ref="Y75:Y130" si="43">J75*Y$9</f>
        <v>36239.227589399998</v>
      </c>
      <c r="Z75" s="122">
        <f t="shared" ref="Z75:Z130" si="44">K75*Y$9</f>
        <v>3360.7724105999991</v>
      </c>
      <c r="AA75" s="52">
        <f t="shared" ref="AA75:AA130" si="45">Y75+Z75</f>
        <v>39600</v>
      </c>
    </row>
    <row r="76" spans="1:27" ht="13.5" customHeight="1">
      <c r="A76" s="118">
        <v>55</v>
      </c>
      <c r="B76" s="216">
        <v>42522</v>
      </c>
      <c r="C76" s="68">
        <v>880</v>
      </c>
      <c r="D76" s="221">
        <f>'base(indices)'!G81</f>
        <v>1.22306929</v>
      </c>
      <c r="E76" s="60">
        <f t="shared" si="31"/>
        <v>1076.3009752</v>
      </c>
      <c r="F76" s="325">
        <v>0</v>
      </c>
      <c r="G76" s="60">
        <f t="shared" si="32"/>
        <v>0</v>
      </c>
      <c r="H76" s="57">
        <f t="shared" si="33"/>
        <v>1076.3009752</v>
      </c>
      <c r="I76" s="294">
        <f t="shared" si="20"/>
        <v>60262.402092779987</v>
      </c>
      <c r="J76" s="102">
        <f>IF((I76)+K76&gt;I148,I148-K76,(I76))</f>
        <v>60262.402092779987</v>
      </c>
      <c r="K76" s="102">
        <f t="shared" si="34"/>
        <v>5601.287350999999</v>
      </c>
      <c r="L76" s="186">
        <f t="shared" si="23"/>
        <v>65863.689443779993</v>
      </c>
      <c r="M76" s="102">
        <f t="shared" si="24"/>
        <v>57249.281988140981</v>
      </c>
      <c r="N76" s="102">
        <f t="shared" si="21"/>
        <v>5321.2229834499985</v>
      </c>
      <c r="O76" s="102">
        <f t="shared" si="22"/>
        <v>62570.504971590977</v>
      </c>
      <c r="P76" s="102">
        <f t="shared" si="30"/>
        <v>54236.161883501991</v>
      </c>
      <c r="Q76" s="102">
        <f t="shared" si="35"/>
        <v>5041.1586158999989</v>
      </c>
      <c r="R76" s="102">
        <f t="shared" si="36"/>
        <v>59277.320499401991</v>
      </c>
      <c r="S76" s="102">
        <f t="shared" si="37"/>
        <v>48209.921674223995</v>
      </c>
      <c r="T76" s="102">
        <f t="shared" si="38"/>
        <v>4481.0298807999998</v>
      </c>
      <c r="U76" s="102">
        <f t="shared" si="39"/>
        <v>52690.951555023996</v>
      </c>
      <c r="V76" s="102">
        <f t="shared" si="40"/>
        <v>42183.681464945985</v>
      </c>
      <c r="W76" s="102">
        <f t="shared" si="41"/>
        <v>3920.9011456999992</v>
      </c>
      <c r="X76" s="102">
        <f t="shared" si="42"/>
        <v>46104.582610645986</v>
      </c>
      <c r="Y76" s="102">
        <f t="shared" si="43"/>
        <v>36157.441255667989</v>
      </c>
      <c r="Z76" s="102">
        <f t="shared" si="44"/>
        <v>3360.7724105999991</v>
      </c>
      <c r="AA76" s="66">
        <f t="shared" si="45"/>
        <v>39518.213666267991</v>
      </c>
    </row>
    <row r="77" spans="1:27" ht="13.5" customHeight="1">
      <c r="A77" s="118">
        <v>54</v>
      </c>
      <c r="B77" s="216">
        <v>42552</v>
      </c>
      <c r="C77" s="68">
        <v>880</v>
      </c>
      <c r="D77" s="221">
        <f>'base(indices)'!G82</f>
        <v>1.2181964999999999</v>
      </c>
      <c r="E77" s="70">
        <f t="shared" si="31"/>
        <v>1072.0129199999999</v>
      </c>
      <c r="F77" s="325">
        <v>0</v>
      </c>
      <c r="G77" s="70">
        <f t="shared" si="32"/>
        <v>0</v>
      </c>
      <c r="H77" s="68">
        <f t="shared" si="33"/>
        <v>1072.0129199999999</v>
      </c>
      <c r="I77" s="295">
        <f t="shared" ref="I77:I117" si="46">I76-H76</f>
        <v>59186.101117579987</v>
      </c>
      <c r="J77" s="122">
        <f>IF((I77)+K77&gt;I148,I148-K77,(I77))</f>
        <v>59186.101117579987</v>
      </c>
      <c r="K77" s="122">
        <f t="shared" si="34"/>
        <v>5601.287350999999</v>
      </c>
      <c r="L77" s="183">
        <f t="shared" si="23"/>
        <v>64787.388468579986</v>
      </c>
      <c r="M77" s="122">
        <f t="shared" si="24"/>
        <v>56226.796061700981</v>
      </c>
      <c r="N77" s="122">
        <f t="shared" si="21"/>
        <v>5321.2229834499985</v>
      </c>
      <c r="O77" s="122">
        <f t="shared" si="22"/>
        <v>61548.019045150977</v>
      </c>
      <c r="P77" s="104">
        <f t="shared" si="30"/>
        <v>53267.49100582199</v>
      </c>
      <c r="Q77" s="122">
        <f t="shared" si="35"/>
        <v>5041.1586158999989</v>
      </c>
      <c r="R77" s="122">
        <f t="shared" si="36"/>
        <v>58308.64962172199</v>
      </c>
      <c r="S77" s="122">
        <f t="shared" si="37"/>
        <v>47348.880894063994</v>
      </c>
      <c r="T77" s="122">
        <f t="shared" si="38"/>
        <v>4481.0298807999998</v>
      </c>
      <c r="U77" s="122">
        <f t="shared" si="39"/>
        <v>51829.910774863994</v>
      </c>
      <c r="V77" s="122">
        <f t="shared" si="40"/>
        <v>41430.27078230599</v>
      </c>
      <c r="W77" s="122">
        <f t="shared" si="41"/>
        <v>3920.9011456999992</v>
      </c>
      <c r="X77" s="122">
        <f t="shared" si="42"/>
        <v>45351.171928005992</v>
      </c>
      <c r="Y77" s="122">
        <f t="shared" si="43"/>
        <v>35511.660670547994</v>
      </c>
      <c r="Z77" s="122">
        <f t="shared" si="44"/>
        <v>3360.7724105999991</v>
      </c>
      <c r="AA77" s="52">
        <f t="shared" si="45"/>
        <v>38872.433081147996</v>
      </c>
    </row>
    <row r="78" spans="1:27" ht="13.5" customHeight="1">
      <c r="A78" s="118">
        <v>53</v>
      </c>
      <c r="B78" s="217">
        <v>42583</v>
      </c>
      <c r="C78" s="68">
        <v>880</v>
      </c>
      <c r="D78" s="221">
        <f>'base(indices)'!G83</f>
        <v>1.21165357</v>
      </c>
      <c r="E78" s="60">
        <f t="shared" si="31"/>
        <v>1066.2551415999999</v>
      </c>
      <c r="F78" s="325">
        <v>0</v>
      </c>
      <c r="G78" s="60">
        <f t="shared" si="32"/>
        <v>0</v>
      </c>
      <c r="H78" s="57">
        <f t="shared" si="33"/>
        <v>1066.2551415999999</v>
      </c>
      <c r="I78" s="294">
        <f t="shared" si="46"/>
        <v>58114.088197579986</v>
      </c>
      <c r="J78" s="102">
        <f>IF((I78)+K78&gt;I148,I148-K78,(I78))</f>
        <v>58114.088197579986</v>
      </c>
      <c r="K78" s="102">
        <f t="shared" si="34"/>
        <v>5601.287350999999</v>
      </c>
      <c r="L78" s="186">
        <f t="shared" si="23"/>
        <v>63715.375548579985</v>
      </c>
      <c r="M78" s="102">
        <f t="shared" si="24"/>
        <v>55208.383787700986</v>
      </c>
      <c r="N78" s="102">
        <f t="shared" si="21"/>
        <v>5321.2229834499985</v>
      </c>
      <c r="O78" s="102">
        <f t="shared" si="22"/>
        <v>60529.606771150982</v>
      </c>
      <c r="P78" s="102">
        <f t="shared" si="30"/>
        <v>52302.679377821987</v>
      </c>
      <c r="Q78" s="102">
        <f t="shared" si="35"/>
        <v>5041.1586158999989</v>
      </c>
      <c r="R78" s="102">
        <f t="shared" si="36"/>
        <v>57343.837993721987</v>
      </c>
      <c r="S78" s="102">
        <f t="shared" si="37"/>
        <v>46491.270558063989</v>
      </c>
      <c r="T78" s="102">
        <f t="shared" si="38"/>
        <v>4481.0298807999998</v>
      </c>
      <c r="U78" s="102">
        <f t="shared" si="39"/>
        <v>50972.300438863989</v>
      </c>
      <c r="V78" s="102">
        <f t="shared" si="40"/>
        <v>40679.86173830599</v>
      </c>
      <c r="W78" s="102">
        <f t="shared" si="41"/>
        <v>3920.9011456999992</v>
      </c>
      <c r="X78" s="102">
        <f t="shared" si="42"/>
        <v>44600.762884005992</v>
      </c>
      <c r="Y78" s="102">
        <f t="shared" si="43"/>
        <v>34868.452918547991</v>
      </c>
      <c r="Z78" s="102">
        <f t="shared" si="44"/>
        <v>3360.7724105999991</v>
      </c>
      <c r="AA78" s="66">
        <f t="shared" si="45"/>
        <v>38229.225329147994</v>
      </c>
    </row>
    <row r="79" spans="1:27" ht="13.5" customHeight="1">
      <c r="A79" s="118">
        <v>52</v>
      </c>
      <c r="B79" s="216">
        <v>42614</v>
      </c>
      <c r="C79" s="68">
        <v>880</v>
      </c>
      <c r="D79" s="221">
        <f>'base(indices)'!G84</f>
        <v>1.20622556</v>
      </c>
      <c r="E79" s="70">
        <f t="shared" si="31"/>
        <v>1061.4784927999999</v>
      </c>
      <c r="F79" s="325">
        <v>0</v>
      </c>
      <c r="G79" s="70">
        <f t="shared" si="32"/>
        <v>0</v>
      </c>
      <c r="H79" s="68">
        <f t="shared" si="33"/>
        <v>1061.4784927999999</v>
      </c>
      <c r="I79" s="295">
        <f t="shared" si="46"/>
        <v>57047.833055979987</v>
      </c>
      <c r="J79" s="122">
        <f>IF((I79)+K79&gt;I148,I148-K79,(I79))</f>
        <v>57047.833055979987</v>
      </c>
      <c r="K79" s="122">
        <f t="shared" si="34"/>
        <v>5601.287350999999</v>
      </c>
      <c r="L79" s="183">
        <f t="shared" si="23"/>
        <v>62649.120406979986</v>
      </c>
      <c r="M79" s="122">
        <f t="shared" si="24"/>
        <v>54195.441403180987</v>
      </c>
      <c r="N79" s="122">
        <f t="shared" si="21"/>
        <v>5321.2229834499985</v>
      </c>
      <c r="O79" s="122">
        <f t="shared" si="22"/>
        <v>59516.664386630982</v>
      </c>
      <c r="P79" s="104">
        <f t="shared" si="30"/>
        <v>51343.049750381986</v>
      </c>
      <c r="Q79" s="122">
        <f t="shared" si="35"/>
        <v>5041.1586158999989</v>
      </c>
      <c r="R79" s="122">
        <f t="shared" si="36"/>
        <v>56384.208366281986</v>
      </c>
      <c r="S79" s="122">
        <f t="shared" si="37"/>
        <v>45638.266444783992</v>
      </c>
      <c r="T79" s="122">
        <f t="shared" si="38"/>
        <v>4481.0298807999998</v>
      </c>
      <c r="U79" s="122">
        <f t="shared" si="39"/>
        <v>50119.296325583993</v>
      </c>
      <c r="V79" s="122">
        <f t="shared" si="40"/>
        <v>39933.483139185992</v>
      </c>
      <c r="W79" s="122">
        <f t="shared" si="41"/>
        <v>3920.9011456999992</v>
      </c>
      <c r="X79" s="122">
        <f t="shared" si="42"/>
        <v>43854.384284885993</v>
      </c>
      <c r="Y79" s="122">
        <f t="shared" si="43"/>
        <v>34228.699833587991</v>
      </c>
      <c r="Z79" s="122">
        <f t="shared" si="44"/>
        <v>3360.7724105999991</v>
      </c>
      <c r="AA79" s="52">
        <f t="shared" si="45"/>
        <v>37589.472244187993</v>
      </c>
    </row>
    <row r="80" spans="1:27" ht="13.5" customHeight="1">
      <c r="A80" s="118">
        <v>51</v>
      </c>
      <c r="B80" s="217">
        <v>42644</v>
      </c>
      <c r="C80" s="68">
        <v>880</v>
      </c>
      <c r="D80" s="221">
        <f>'base(indices)'!G85</f>
        <v>1.2034575999999999</v>
      </c>
      <c r="E80" s="60">
        <f t="shared" si="31"/>
        <v>1059.042688</v>
      </c>
      <c r="F80" s="325">
        <v>0</v>
      </c>
      <c r="G80" s="60">
        <f t="shared" si="32"/>
        <v>0</v>
      </c>
      <c r="H80" s="57">
        <f t="shared" si="33"/>
        <v>1059.042688</v>
      </c>
      <c r="I80" s="294">
        <f t="shared" si="46"/>
        <v>55986.354563179986</v>
      </c>
      <c r="J80" s="102">
        <f>IF((I80)+K80&gt;I148,I148-K80,(I80))</f>
        <v>55986.354563179986</v>
      </c>
      <c r="K80" s="102">
        <f t="shared" si="34"/>
        <v>5601.287350999999</v>
      </c>
      <c r="L80" s="186">
        <f t="shared" si="23"/>
        <v>61587.641914179985</v>
      </c>
      <c r="M80" s="102">
        <f t="shared" si="24"/>
        <v>53187.036835020983</v>
      </c>
      <c r="N80" s="102">
        <f t="shared" si="21"/>
        <v>5321.2229834499985</v>
      </c>
      <c r="O80" s="102">
        <f t="shared" si="22"/>
        <v>58508.259818470979</v>
      </c>
      <c r="P80" s="102">
        <f t="shared" si="30"/>
        <v>50387.719106861987</v>
      </c>
      <c r="Q80" s="102">
        <f t="shared" si="35"/>
        <v>5041.1586158999989</v>
      </c>
      <c r="R80" s="102">
        <f t="shared" si="36"/>
        <v>55428.877722761987</v>
      </c>
      <c r="S80" s="102">
        <f t="shared" si="37"/>
        <v>44789.083650543995</v>
      </c>
      <c r="T80" s="102">
        <f t="shared" si="38"/>
        <v>4481.0298807999998</v>
      </c>
      <c r="U80" s="102">
        <f t="shared" si="39"/>
        <v>49270.113531343995</v>
      </c>
      <c r="V80" s="102">
        <f t="shared" si="40"/>
        <v>39190.448194225988</v>
      </c>
      <c r="W80" s="102">
        <f t="shared" si="41"/>
        <v>3920.9011456999992</v>
      </c>
      <c r="X80" s="102">
        <f t="shared" si="42"/>
        <v>43111.34933992599</v>
      </c>
      <c r="Y80" s="102">
        <f t="shared" si="43"/>
        <v>33591.812737907989</v>
      </c>
      <c r="Z80" s="102">
        <f t="shared" si="44"/>
        <v>3360.7724105999991</v>
      </c>
      <c r="AA80" s="66">
        <f t="shared" si="45"/>
        <v>36952.585148507991</v>
      </c>
    </row>
    <row r="81" spans="1:27" ht="13.5" customHeight="1">
      <c r="A81" s="118">
        <v>50</v>
      </c>
      <c r="B81" s="216">
        <v>42675</v>
      </c>
      <c r="C81" s="68">
        <v>880</v>
      </c>
      <c r="D81" s="221">
        <f>'base(indices)'!G86</f>
        <v>1.2011753700000001</v>
      </c>
      <c r="E81" s="70">
        <f t="shared" si="31"/>
        <v>1057.0343256000001</v>
      </c>
      <c r="F81" s="325">
        <v>0</v>
      </c>
      <c r="G81" s="70">
        <f t="shared" si="32"/>
        <v>0</v>
      </c>
      <c r="H81" s="68">
        <f t="shared" si="33"/>
        <v>1057.0343256000001</v>
      </c>
      <c r="I81" s="295">
        <f t="shared" si="46"/>
        <v>54927.311875179985</v>
      </c>
      <c r="J81" s="122">
        <f>IF((I81)+K81&gt;I148,I148-K81,(I81))</f>
        <v>54927.311875179985</v>
      </c>
      <c r="K81" s="122">
        <f t="shared" si="34"/>
        <v>5601.287350999999</v>
      </c>
      <c r="L81" s="183">
        <f t="shared" si="23"/>
        <v>60528.599226179984</v>
      </c>
      <c r="M81" s="122">
        <f t="shared" si="24"/>
        <v>52180.946281420984</v>
      </c>
      <c r="N81" s="122">
        <f t="shared" si="21"/>
        <v>5321.2229834499985</v>
      </c>
      <c r="O81" s="122">
        <f t="shared" si="22"/>
        <v>57502.16926487098</v>
      </c>
      <c r="P81" s="104">
        <f t="shared" si="30"/>
        <v>49434.58068766199</v>
      </c>
      <c r="Q81" s="122">
        <f t="shared" si="35"/>
        <v>5041.1586158999989</v>
      </c>
      <c r="R81" s="122">
        <f t="shared" si="36"/>
        <v>54475.73930356199</v>
      </c>
      <c r="S81" s="122">
        <f t="shared" si="37"/>
        <v>43941.849500143988</v>
      </c>
      <c r="T81" s="122">
        <f t="shared" si="38"/>
        <v>4481.0298807999998</v>
      </c>
      <c r="U81" s="122">
        <f t="shared" si="39"/>
        <v>48422.879380943989</v>
      </c>
      <c r="V81" s="122">
        <f t="shared" si="40"/>
        <v>38449.118312625986</v>
      </c>
      <c r="W81" s="122">
        <f t="shared" si="41"/>
        <v>3920.9011456999992</v>
      </c>
      <c r="X81" s="122">
        <f t="shared" si="42"/>
        <v>42370.019458325987</v>
      </c>
      <c r="Y81" s="122">
        <f t="shared" si="43"/>
        <v>32956.387125107991</v>
      </c>
      <c r="Z81" s="122">
        <f t="shared" si="44"/>
        <v>3360.7724105999991</v>
      </c>
      <c r="AA81" s="52">
        <f t="shared" si="45"/>
        <v>36317.159535707993</v>
      </c>
    </row>
    <row r="82" spans="1:27" ht="13.5" customHeight="1" thickBot="1">
      <c r="A82" s="229">
        <v>49</v>
      </c>
      <c r="B82" s="218">
        <v>42705</v>
      </c>
      <c r="C82" s="177">
        <v>880</v>
      </c>
      <c r="D82" s="341">
        <f>'base(indices)'!G87</f>
        <v>1.1980604100000001</v>
      </c>
      <c r="E82" s="247">
        <f t="shared" si="31"/>
        <v>1054.2931608000001</v>
      </c>
      <c r="F82" s="328">
        <v>0</v>
      </c>
      <c r="G82" s="247">
        <f t="shared" si="32"/>
        <v>0</v>
      </c>
      <c r="H82" s="174">
        <f t="shared" si="33"/>
        <v>1054.2931608000001</v>
      </c>
      <c r="I82" s="342">
        <f t="shared" si="46"/>
        <v>53870.277549579987</v>
      </c>
      <c r="J82" s="343">
        <f>IF((I82)+K82&gt;I148,I148-K82,(I82))</f>
        <v>53870.277549579987</v>
      </c>
      <c r="K82" s="343">
        <f t="shared" si="34"/>
        <v>5601.287350999999</v>
      </c>
      <c r="L82" s="344">
        <f t="shared" si="23"/>
        <v>59471.564900579986</v>
      </c>
      <c r="M82" s="343">
        <f t="shared" si="24"/>
        <v>51176.763672100984</v>
      </c>
      <c r="N82" s="343">
        <f t="shared" si="21"/>
        <v>5321.2229834499985</v>
      </c>
      <c r="O82" s="343">
        <f t="shared" si="22"/>
        <v>56497.98665555098</v>
      </c>
      <c r="P82" s="343">
        <f t="shared" si="30"/>
        <v>48483.249794621988</v>
      </c>
      <c r="Q82" s="343">
        <f t="shared" si="35"/>
        <v>5041.1586158999989</v>
      </c>
      <c r="R82" s="343">
        <f t="shared" si="36"/>
        <v>53524.408410521988</v>
      </c>
      <c r="S82" s="343">
        <f t="shared" si="37"/>
        <v>43096.22203966399</v>
      </c>
      <c r="T82" s="343">
        <f t="shared" si="38"/>
        <v>4481.0298807999998</v>
      </c>
      <c r="U82" s="343">
        <f t="shared" si="39"/>
        <v>47577.25192046399</v>
      </c>
      <c r="V82" s="343">
        <f t="shared" si="40"/>
        <v>37709.194284705991</v>
      </c>
      <c r="W82" s="343">
        <f t="shared" si="41"/>
        <v>3920.9011456999992</v>
      </c>
      <c r="X82" s="343">
        <f t="shared" si="42"/>
        <v>41630.095430405992</v>
      </c>
      <c r="Y82" s="343">
        <f t="shared" si="43"/>
        <v>32322.166529747992</v>
      </c>
      <c r="Z82" s="343">
        <f t="shared" si="44"/>
        <v>3360.7724105999991</v>
      </c>
      <c r="AA82" s="345">
        <f t="shared" si="45"/>
        <v>35682.938940347995</v>
      </c>
    </row>
    <row r="83" spans="1:27" ht="13.5" customHeight="1">
      <c r="A83" s="219">
        <v>48</v>
      </c>
      <c r="B83" s="340">
        <v>42736</v>
      </c>
      <c r="C83" s="47">
        <v>937</v>
      </c>
      <c r="D83" s="239">
        <f>'base(indices)'!G88</f>
        <v>1.19578842</v>
      </c>
      <c r="E83" s="87">
        <f t="shared" si="31"/>
        <v>1120.45374954</v>
      </c>
      <c r="F83" s="324">
        <v>0</v>
      </c>
      <c r="G83" s="87">
        <f t="shared" si="32"/>
        <v>0</v>
      </c>
      <c r="H83" s="47">
        <f t="shared" si="33"/>
        <v>1120.45374954</v>
      </c>
      <c r="I83" s="293">
        <f t="shared" si="46"/>
        <v>52815.984388779987</v>
      </c>
      <c r="J83" s="123">
        <f>IF((I83)+K83&gt;I148,I148-K83,(I83))</f>
        <v>52815.984388779987</v>
      </c>
      <c r="K83" s="123">
        <f t="shared" si="34"/>
        <v>5601.287350999999</v>
      </c>
      <c r="L83" s="290">
        <f t="shared" si="23"/>
        <v>58417.271739779986</v>
      </c>
      <c r="M83" s="123">
        <f t="shared" si="24"/>
        <v>50175.185169340984</v>
      </c>
      <c r="N83" s="123">
        <f t="shared" si="21"/>
        <v>5321.2229834499985</v>
      </c>
      <c r="O83" s="123">
        <f t="shared" si="22"/>
        <v>55496.40815279098</v>
      </c>
      <c r="P83" s="100">
        <f t="shared" si="30"/>
        <v>47534.385949901989</v>
      </c>
      <c r="Q83" s="123">
        <f t="shared" si="35"/>
        <v>5041.1586158999989</v>
      </c>
      <c r="R83" s="123">
        <f t="shared" si="36"/>
        <v>52575.544565801989</v>
      </c>
      <c r="S83" s="123">
        <f t="shared" si="37"/>
        <v>42252.787511023991</v>
      </c>
      <c r="T83" s="123">
        <f t="shared" si="38"/>
        <v>4481.0298807999998</v>
      </c>
      <c r="U83" s="123">
        <f t="shared" si="39"/>
        <v>46733.817391823992</v>
      </c>
      <c r="V83" s="123">
        <f t="shared" si="40"/>
        <v>36971.189072145986</v>
      </c>
      <c r="W83" s="123">
        <f t="shared" si="41"/>
        <v>3920.9011456999992</v>
      </c>
      <c r="X83" s="123">
        <f t="shared" si="42"/>
        <v>40892.090217845987</v>
      </c>
      <c r="Y83" s="123">
        <f t="shared" si="43"/>
        <v>31689.590633267992</v>
      </c>
      <c r="Z83" s="123">
        <f t="shared" si="44"/>
        <v>3360.7724105999991</v>
      </c>
      <c r="AA83" s="55">
        <f t="shared" si="45"/>
        <v>35050.36304386799</v>
      </c>
    </row>
    <row r="84" spans="1:27" ht="13.5" customHeight="1">
      <c r="A84" s="118">
        <v>47</v>
      </c>
      <c r="B84" s="46">
        <v>42767</v>
      </c>
      <c r="C84" s="68">
        <v>937</v>
      </c>
      <c r="D84" s="221">
        <f>'base(indices)'!G89</f>
        <v>1.1920929300000001</v>
      </c>
      <c r="E84" s="60">
        <f t="shared" si="31"/>
        <v>1116.9910754100001</v>
      </c>
      <c r="F84" s="325">
        <v>0</v>
      </c>
      <c r="G84" s="60">
        <f t="shared" si="32"/>
        <v>0</v>
      </c>
      <c r="H84" s="57">
        <f t="shared" si="33"/>
        <v>1116.9910754100001</v>
      </c>
      <c r="I84" s="294">
        <f t="shared" si="46"/>
        <v>51695.530639239987</v>
      </c>
      <c r="J84" s="102">
        <f>IF((I84)+K84&gt;I148,I148-K84,(I84))</f>
        <v>51695.530639239987</v>
      </c>
      <c r="K84" s="102">
        <f t="shared" si="34"/>
        <v>5601.287350999999</v>
      </c>
      <c r="L84" s="186">
        <f t="shared" si="23"/>
        <v>57296.817990239986</v>
      </c>
      <c r="M84" s="102">
        <f t="shared" si="24"/>
        <v>49110.754107277986</v>
      </c>
      <c r="N84" s="102">
        <f t="shared" si="21"/>
        <v>5321.2229834499985</v>
      </c>
      <c r="O84" s="102">
        <f t="shared" si="22"/>
        <v>54431.977090727982</v>
      </c>
      <c r="P84" s="102">
        <f t="shared" si="30"/>
        <v>46525.977575315992</v>
      </c>
      <c r="Q84" s="102">
        <f t="shared" si="35"/>
        <v>5041.1586158999989</v>
      </c>
      <c r="R84" s="102">
        <f t="shared" si="36"/>
        <v>51567.136191215992</v>
      </c>
      <c r="S84" s="102">
        <f t="shared" si="37"/>
        <v>41356.42451139199</v>
      </c>
      <c r="T84" s="102">
        <f t="shared" si="38"/>
        <v>4481.0298807999998</v>
      </c>
      <c r="U84" s="102">
        <f t="shared" si="39"/>
        <v>45837.45439219199</v>
      </c>
      <c r="V84" s="102">
        <f t="shared" si="40"/>
        <v>36186.871447467987</v>
      </c>
      <c r="W84" s="102">
        <f t="shared" si="41"/>
        <v>3920.9011456999992</v>
      </c>
      <c r="X84" s="102">
        <f t="shared" si="42"/>
        <v>40107.772593167989</v>
      </c>
      <c r="Y84" s="102">
        <f t="shared" si="43"/>
        <v>31017.318383543992</v>
      </c>
      <c r="Z84" s="102">
        <f t="shared" si="44"/>
        <v>3360.7724105999991</v>
      </c>
      <c r="AA84" s="66">
        <f t="shared" si="45"/>
        <v>34378.090794143995</v>
      </c>
    </row>
    <row r="85" spans="1:27" ht="13.5" customHeight="1">
      <c r="A85" s="118">
        <v>46</v>
      </c>
      <c r="B85" s="56">
        <v>42795</v>
      </c>
      <c r="C85" s="68">
        <v>937</v>
      </c>
      <c r="D85" s="221">
        <f>'base(indices)'!G90</f>
        <v>1.1856902</v>
      </c>
      <c r="E85" s="70">
        <f t="shared" si="31"/>
        <v>1110.9917174</v>
      </c>
      <c r="F85" s="325">
        <v>0</v>
      </c>
      <c r="G85" s="70">
        <f t="shared" si="32"/>
        <v>0</v>
      </c>
      <c r="H85" s="68">
        <f t="shared" si="33"/>
        <v>1110.9917174</v>
      </c>
      <c r="I85" s="295">
        <f t="shared" si="46"/>
        <v>50578.539563829989</v>
      </c>
      <c r="J85" s="122">
        <f>IF((I85)+K85&gt;I148,I148-K85,(I85))</f>
        <v>50578.539563829989</v>
      </c>
      <c r="K85" s="122">
        <f t="shared" si="34"/>
        <v>5601.287350999999</v>
      </c>
      <c r="L85" s="183">
        <f t="shared" si="23"/>
        <v>56179.826914829988</v>
      </c>
      <c r="M85" s="122">
        <f t="shared" si="24"/>
        <v>48049.61258563849</v>
      </c>
      <c r="N85" s="122">
        <f t="shared" si="21"/>
        <v>5321.2229834499985</v>
      </c>
      <c r="O85" s="122">
        <f t="shared" si="22"/>
        <v>53370.835569088485</v>
      </c>
      <c r="P85" s="104">
        <f t="shared" si="30"/>
        <v>45520.685607446991</v>
      </c>
      <c r="Q85" s="122">
        <f t="shared" si="35"/>
        <v>5041.1586158999989</v>
      </c>
      <c r="R85" s="122">
        <f t="shared" si="36"/>
        <v>50561.84422334699</v>
      </c>
      <c r="S85" s="122">
        <f t="shared" si="37"/>
        <v>40462.831651063992</v>
      </c>
      <c r="T85" s="122">
        <f t="shared" si="38"/>
        <v>4481.0298807999998</v>
      </c>
      <c r="U85" s="122">
        <f t="shared" si="39"/>
        <v>44943.861531863993</v>
      </c>
      <c r="V85" s="122">
        <f t="shared" si="40"/>
        <v>35404.977694680987</v>
      </c>
      <c r="W85" s="122">
        <f t="shared" si="41"/>
        <v>3920.9011456999992</v>
      </c>
      <c r="X85" s="122">
        <f t="shared" si="42"/>
        <v>39325.878840380989</v>
      </c>
      <c r="Y85" s="122">
        <f t="shared" si="43"/>
        <v>30347.123738297993</v>
      </c>
      <c r="Z85" s="122">
        <f t="shared" si="44"/>
        <v>3360.7724105999991</v>
      </c>
      <c r="AA85" s="52">
        <f t="shared" si="45"/>
        <v>33707.896148897991</v>
      </c>
    </row>
    <row r="86" spans="1:27" ht="13.5" customHeight="1">
      <c r="A86" s="118">
        <v>45</v>
      </c>
      <c r="B86" s="46">
        <v>42826</v>
      </c>
      <c r="C86" s="68">
        <v>937</v>
      </c>
      <c r="D86" s="221">
        <f>'base(indices)'!G91</f>
        <v>1.1839143299999999</v>
      </c>
      <c r="E86" s="60">
        <f t="shared" si="31"/>
        <v>1109.3277272099999</v>
      </c>
      <c r="F86" s="325">
        <v>0</v>
      </c>
      <c r="G86" s="60">
        <f t="shared" si="32"/>
        <v>0</v>
      </c>
      <c r="H86" s="57">
        <f t="shared" si="33"/>
        <v>1109.3277272099999</v>
      </c>
      <c r="I86" s="294">
        <f t="shared" si="46"/>
        <v>49467.547846429989</v>
      </c>
      <c r="J86" s="102">
        <f>IF((I86)+K86&gt;I148,I148-K86,(I86))</f>
        <v>49467.547846429989</v>
      </c>
      <c r="K86" s="102">
        <f t="shared" si="34"/>
        <v>5601.287350999999</v>
      </c>
      <c r="L86" s="186">
        <f t="shared" si="23"/>
        <v>55068.835197429988</v>
      </c>
      <c r="M86" s="102">
        <f t="shared" si="24"/>
        <v>46994.170454108484</v>
      </c>
      <c r="N86" s="102">
        <f t="shared" ref="N86:N117" si="47">K86*M$9</f>
        <v>5321.2229834499985</v>
      </c>
      <c r="O86" s="102">
        <f t="shared" ref="O86:O117" si="48">M86+N86</f>
        <v>52315.393437558479</v>
      </c>
      <c r="P86" s="102">
        <f t="shared" si="30"/>
        <v>44520.793061786993</v>
      </c>
      <c r="Q86" s="102">
        <f t="shared" si="35"/>
        <v>5041.1586158999989</v>
      </c>
      <c r="R86" s="102">
        <f t="shared" si="36"/>
        <v>49561.951677686993</v>
      </c>
      <c r="S86" s="102">
        <f t="shared" si="37"/>
        <v>39574.038277143991</v>
      </c>
      <c r="T86" s="102">
        <f t="shared" si="38"/>
        <v>4481.0298807999998</v>
      </c>
      <c r="U86" s="102">
        <f t="shared" si="39"/>
        <v>44055.068157943992</v>
      </c>
      <c r="V86" s="102">
        <f t="shared" si="40"/>
        <v>34627.283492500988</v>
      </c>
      <c r="W86" s="102">
        <f t="shared" si="41"/>
        <v>3920.9011456999992</v>
      </c>
      <c r="X86" s="102">
        <f t="shared" si="42"/>
        <v>38548.18463820099</v>
      </c>
      <c r="Y86" s="102">
        <f t="shared" si="43"/>
        <v>29680.528707857993</v>
      </c>
      <c r="Z86" s="102">
        <f t="shared" si="44"/>
        <v>3360.7724105999991</v>
      </c>
      <c r="AA86" s="66">
        <f t="shared" si="45"/>
        <v>33041.301118457995</v>
      </c>
    </row>
    <row r="87" spans="1:27" ht="13.5" customHeight="1">
      <c r="A87" s="118">
        <v>44</v>
      </c>
      <c r="B87" s="56">
        <v>42856</v>
      </c>
      <c r="C87" s="68">
        <v>937</v>
      </c>
      <c r="D87" s="221">
        <f>'base(indices)'!G92</f>
        <v>1.18143332</v>
      </c>
      <c r="E87" s="70">
        <f t="shared" si="31"/>
        <v>1107.0030208400001</v>
      </c>
      <c r="F87" s="325">
        <v>0</v>
      </c>
      <c r="G87" s="70">
        <f t="shared" si="32"/>
        <v>0</v>
      </c>
      <c r="H87" s="68">
        <f t="shared" si="33"/>
        <v>1107.0030208400001</v>
      </c>
      <c r="I87" s="295">
        <f t="shared" si="46"/>
        <v>48358.220119219986</v>
      </c>
      <c r="J87" s="122">
        <f>IF((I87)+K87&gt;I148,I148-K87,(I87))</f>
        <v>48358.220119219986</v>
      </c>
      <c r="K87" s="122">
        <f t="shared" si="34"/>
        <v>5601.287350999999</v>
      </c>
      <c r="L87" s="183">
        <f t="shared" ref="L87:L117" si="49">J87+K87</f>
        <v>53959.507470219985</v>
      </c>
      <c r="M87" s="122">
        <f t="shared" ref="M87:M117" si="50">J87*M$9</f>
        <v>45940.309113258983</v>
      </c>
      <c r="N87" s="122">
        <f t="shared" si="47"/>
        <v>5321.2229834499985</v>
      </c>
      <c r="O87" s="122">
        <f t="shared" si="48"/>
        <v>51261.532096708979</v>
      </c>
      <c r="P87" s="104">
        <f t="shared" si="30"/>
        <v>43522.398107297988</v>
      </c>
      <c r="Q87" s="122">
        <f t="shared" si="35"/>
        <v>5041.1586158999989</v>
      </c>
      <c r="R87" s="122">
        <f t="shared" si="36"/>
        <v>48563.556723197988</v>
      </c>
      <c r="S87" s="122">
        <f t="shared" si="37"/>
        <v>38686.576095375989</v>
      </c>
      <c r="T87" s="122">
        <f t="shared" si="38"/>
        <v>4481.0298807999998</v>
      </c>
      <c r="U87" s="122">
        <f t="shared" si="39"/>
        <v>43167.60597617599</v>
      </c>
      <c r="V87" s="122">
        <f t="shared" si="40"/>
        <v>33850.75408345399</v>
      </c>
      <c r="W87" s="122">
        <f t="shared" si="41"/>
        <v>3920.9011456999992</v>
      </c>
      <c r="X87" s="122">
        <f t="shared" si="42"/>
        <v>37771.655229153992</v>
      </c>
      <c r="Y87" s="122">
        <f t="shared" si="43"/>
        <v>29014.932071531992</v>
      </c>
      <c r="Z87" s="122">
        <f t="shared" si="44"/>
        <v>3360.7724105999991</v>
      </c>
      <c r="AA87" s="52">
        <f t="shared" si="45"/>
        <v>32375.704482131991</v>
      </c>
    </row>
    <row r="88" spans="1:27" ht="13.5" customHeight="1">
      <c r="A88" s="118">
        <v>43</v>
      </c>
      <c r="B88" s="46">
        <v>42887</v>
      </c>
      <c r="C88" s="68">
        <v>937</v>
      </c>
      <c r="D88" s="221">
        <f>'base(indices)'!G93</f>
        <v>1.1786046699999999</v>
      </c>
      <c r="E88" s="60">
        <f t="shared" si="31"/>
        <v>1104.3525757899999</v>
      </c>
      <c r="F88" s="325">
        <v>0</v>
      </c>
      <c r="G88" s="60">
        <f t="shared" si="32"/>
        <v>0</v>
      </c>
      <c r="H88" s="57">
        <f t="shared" si="33"/>
        <v>1104.3525757899999</v>
      </c>
      <c r="I88" s="294">
        <f t="shared" si="46"/>
        <v>47251.217098379988</v>
      </c>
      <c r="J88" s="102">
        <f>IF((I88)+K88&gt;I148,I148-K88,(I88))</f>
        <v>47251.217098379988</v>
      </c>
      <c r="K88" s="102">
        <f t="shared" si="34"/>
        <v>5601.287350999999</v>
      </c>
      <c r="L88" s="186">
        <f t="shared" si="49"/>
        <v>52852.504449379987</v>
      </c>
      <c r="M88" s="102">
        <f t="shared" si="50"/>
        <v>44888.656243460988</v>
      </c>
      <c r="N88" s="102">
        <f t="shared" si="47"/>
        <v>5321.2229834499985</v>
      </c>
      <c r="O88" s="102">
        <f t="shared" si="48"/>
        <v>50209.879226910984</v>
      </c>
      <c r="P88" s="102">
        <f>J88*$P$9</f>
        <v>42526.095388541988</v>
      </c>
      <c r="Q88" s="102">
        <f t="shared" si="35"/>
        <v>5041.1586158999989</v>
      </c>
      <c r="R88" s="102">
        <f t="shared" si="36"/>
        <v>47567.254004441987</v>
      </c>
      <c r="S88" s="102">
        <f t="shared" si="37"/>
        <v>37800.973678703995</v>
      </c>
      <c r="T88" s="102">
        <f t="shared" si="38"/>
        <v>4481.0298807999998</v>
      </c>
      <c r="U88" s="102">
        <f t="shared" si="39"/>
        <v>42282.003559503995</v>
      </c>
      <c r="V88" s="102">
        <f t="shared" si="40"/>
        <v>33075.851968865987</v>
      </c>
      <c r="W88" s="102">
        <f t="shared" si="41"/>
        <v>3920.9011456999992</v>
      </c>
      <c r="X88" s="102">
        <f t="shared" si="42"/>
        <v>36996.753114565989</v>
      </c>
      <c r="Y88" s="102">
        <f t="shared" si="43"/>
        <v>28350.730259027991</v>
      </c>
      <c r="Z88" s="102">
        <f t="shared" si="44"/>
        <v>3360.7724105999991</v>
      </c>
      <c r="AA88" s="66">
        <f t="shared" si="45"/>
        <v>31711.502669627989</v>
      </c>
    </row>
    <row r="89" spans="1:27" ht="13.5" customHeight="1">
      <c r="A89" s="118">
        <v>42</v>
      </c>
      <c r="B89" s="56">
        <v>42917</v>
      </c>
      <c r="C89" s="68">
        <v>937</v>
      </c>
      <c r="D89" s="221">
        <f>'base(indices)'!G94</f>
        <v>1.1767219099999999</v>
      </c>
      <c r="E89" s="70">
        <f t="shared" si="31"/>
        <v>1102.5884296699999</v>
      </c>
      <c r="F89" s="325">
        <v>0</v>
      </c>
      <c r="G89" s="70">
        <f t="shared" si="32"/>
        <v>0</v>
      </c>
      <c r="H89" s="68">
        <f t="shared" si="33"/>
        <v>1102.5884296699999</v>
      </c>
      <c r="I89" s="295">
        <f t="shared" si="46"/>
        <v>46146.864522589989</v>
      </c>
      <c r="J89" s="122">
        <f>IF((I89)+K89&gt;I148,I148-K89,(I89))</f>
        <v>46146.864522589989</v>
      </c>
      <c r="K89" s="122">
        <f t="shared" si="34"/>
        <v>5601.287350999999</v>
      </c>
      <c r="L89" s="183">
        <f t="shared" si="49"/>
        <v>51748.151873589988</v>
      </c>
      <c r="M89" s="122">
        <f t="shared" si="50"/>
        <v>43839.521296460487</v>
      </c>
      <c r="N89" s="122">
        <f t="shared" si="47"/>
        <v>5321.2229834499985</v>
      </c>
      <c r="O89" s="122">
        <f t="shared" si="48"/>
        <v>49160.744279910483</v>
      </c>
      <c r="P89" s="104">
        <f>J89*$P$9</f>
        <v>41532.178070330992</v>
      </c>
      <c r="Q89" s="122">
        <f t="shared" si="35"/>
        <v>5041.1586158999989</v>
      </c>
      <c r="R89" s="122">
        <f t="shared" si="36"/>
        <v>46573.336686230992</v>
      </c>
      <c r="S89" s="122">
        <f t="shared" si="37"/>
        <v>36917.491618071996</v>
      </c>
      <c r="T89" s="122">
        <f t="shared" si="38"/>
        <v>4481.0298807999998</v>
      </c>
      <c r="U89" s="122">
        <f t="shared" si="39"/>
        <v>41398.521498871996</v>
      </c>
      <c r="V89" s="122">
        <f t="shared" si="40"/>
        <v>32302.805165812992</v>
      </c>
      <c r="W89" s="122">
        <f t="shared" si="41"/>
        <v>3920.9011456999992</v>
      </c>
      <c r="X89" s="122">
        <f t="shared" si="42"/>
        <v>36223.706311512993</v>
      </c>
      <c r="Y89" s="122">
        <f t="shared" si="43"/>
        <v>27688.118713553991</v>
      </c>
      <c r="Z89" s="122">
        <f t="shared" si="44"/>
        <v>3360.7724105999991</v>
      </c>
      <c r="AA89" s="52">
        <f t="shared" si="45"/>
        <v>31048.89112415399</v>
      </c>
    </row>
    <row r="90" spans="1:27" ht="13.5" customHeight="1">
      <c r="A90" s="118">
        <v>41</v>
      </c>
      <c r="B90" s="56">
        <v>42948</v>
      </c>
      <c r="C90" s="68">
        <v>937</v>
      </c>
      <c r="D90" s="221">
        <f>'base(indices)'!G95</f>
        <v>1.1788438299999999</v>
      </c>
      <c r="E90" s="60">
        <f t="shared" si="31"/>
        <v>1104.5766687099999</v>
      </c>
      <c r="F90" s="325">
        <v>0</v>
      </c>
      <c r="G90" s="60">
        <f t="shared" si="32"/>
        <v>0</v>
      </c>
      <c r="H90" s="57">
        <f t="shared" si="33"/>
        <v>1104.5766687099999</v>
      </c>
      <c r="I90" s="294">
        <f t="shared" si="46"/>
        <v>45044.276092919987</v>
      </c>
      <c r="J90" s="102">
        <f>IF((I90)+K90&gt;I148,I148-K90,(I90))</f>
        <v>45044.276092919987</v>
      </c>
      <c r="K90" s="102">
        <f t="shared" si="34"/>
        <v>5601.287350999999</v>
      </c>
      <c r="L90" s="186">
        <f t="shared" si="49"/>
        <v>50645.563443919986</v>
      </c>
      <c r="M90" s="102">
        <f t="shared" si="50"/>
        <v>42792.062288273984</v>
      </c>
      <c r="N90" s="102">
        <f t="shared" si="47"/>
        <v>5321.2229834499985</v>
      </c>
      <c r="O90" s="102">
        <f t="shared" si="48"/>
        <v>48113.28527172398</v>
      </c>
      <c r="P90" s="102">
        <f t="shared" ref="P90:P117" si="51">J90*$P$9</f>
        <v>40539.848483627989</v>
      </c>
      <c r="Q90" s="102">
        <f t="shared" si="35"/>
        <v>5041.1586158999989</v>
      </c>
      <c r="R90" s="102">
        <f t="shared" si="36"/>
        <v>45581.007099527989</v>
      </c>
      <c r="S90" s="102">
        <f t="shared" si="37"/>
        <v>36035.420874335992</v>
      </c>
      <c r="T90" s="102">
        <f t="shared" si="38"/>
        <v>4481.0298807999998</v>
      </c>
      <c r="U90" s="102">
        <f t="shared" si="39"/>
        <v>40516.450755135993</v>
      </c>
      <c r="V90" s="102">
        <f t="shared" si="40"/>
        <v>31530.993265043988</v>
      </c>
      <c r="W90" s="102">
        <f t="shared" si="41"/>
        <v>3920.9011456999992</v>
      </c>
      <c r="X90" s="102">
        <f t="shared" si="42"/>
        <v>35451.894410743989</v>
      </c>
      <c r="Y90" s="102">
        <f t="shared" si="43"/>
        <v>27026.565655751991</v>
      </c>
      <c r="Z90" s="102">
        <f t="shared" si="44"/>
        <v>3360.7724105999991</v>
      </c>
      <c r="AA90" s="66">
        <f t="shared" si="45"/>
        <v>30387.338066351989</v>
      </c>
    </row>
    <row r="91" spans="1:27" ht="13.5" customHeight="1">
      <c r="A91" s="118">
        <v>40</v>
      </c>
      <c r="B91" s="46">
        <v>42979</v>
      </c>
      <c r="C91" s="68">
        <v>937</v>
      </c>
      <c r="D91" s="221">
        <f>'base(indices)'!G96</f>
        <v>1.17473227</v>
      </c>
      <c r="E91" s="70">
        <f t="shared" si="31"/>
        <v>1100.72413699</v>
      </c>
      <c r="F91" s="325">
        <v>0</v>
      </c>
      <c r="G91" s="70">
        <f t="shared" si="32"/>
        <v>0</v>
      </c>
      <c r="H91" s="68">
        <f t="shared" si="33"/>
        <v>1100.72413699</v>
      </c>
      <c r="I91" s="295">
        <f t="shared" si="46"/>
        <v>43939.69942420999</v>
      </c>
      <c r="J91" s="122">
        <f>IF((I91)+K91&gt;I148,I148-K91,(I91))</f>
        <v>43939.69942420999</v>
      </c>
      <c r="K91" s="122">
        <f t="shared" si="34"/>
        <v>5601.287350999999</v>
      </c>
      <c r="L91" s="183">
        <f t="shared" si="49"/>
        <v>49540.986775209989</v>
      </c>
      <c r="M91" s="122">
        <f t="shared" si="50"/>
        <v>41742.714452999491</v>
      </c>
      <c r="N91" s="122">
        <f t="shared" si="47"/>
        <v>5321.2229834499985</v>
      </c>
      <c r="O91" s="122">
        <f t="shared" si="48"/>
        <v>47063.937436449487</v>
      </c>
      <c r="P91" s="104">
        <f t="shared" si="51"/>
        <v>39545.729481788992</v>
      </c>
      <c r="Q91" s="122">
        <f t="shared" si="35"/>
        <v>5041.1586158999989</v>
      </c>
      <c r="R91" s="122">
        <f t="shared" si="36"/>
        <v>44586.888097688992</v>
      </c>
      <c r="S91" s="122">
        <f t="shared" si="37"/>
        <v>35151.759539367995</v>
      </c>
      <c r="T91" s="122">
        <f t="shared" si="38"/>
        <v>4481.0298807999998</v>
      </c>
      <c r="U91" s="122">
        <f t="shared" si="39"/>
        <v>39632.789420167996</v>
      </c>
      <c r="V91" s="122">
        <f t="shared" si="40"/>
        <v>30757.78959694699</v>
      </c>
      <c r="W91" s="122">
        <f t="shared" si="41"/>
        <v>3920.9011456999992</v>
      </c>
      <c r="X91" s="122">
        <f t="shared" si="42"/>
        <v>34678.690742646992</v>
      </c>
      <c r="Y91" s="122">
        <f t="shared" si="43"/>
        <v>26363.819654525993</v>
      </c>
      <c r="Z91" s="122">
        <f t="shared" si="44"/>
        <v>3360.7724105999991</v>
      </c>
      <c r="AA91" s="52">
        <f t="shared" si="45"/>
        <v>29724.592065125991</v>
      </c>
    </row>
    <row r="92" spans="1:27" ht="13.5" customHeight="1">
      <c r="A92" s="118">
        <v>39</v>
      </c>
      <c r="B92" s="56">
        <v>43009</v>
      </c>
      <c r="C92" s="68">
        <v>937</v>
      </c>
      <c r="D92" s="221">
        <f>'base(indices)'!G97</f>
        <v>1.1734414799999999</v>
      </c>
      <c r="E92" s="60">
        <f t="shared" si="31"/>
        <v>1099.51466676</v>
      </c>
      <c r="F92" s="325">
        <v>0</v>
      </c>
      <c r="G92" s="60">
        <f t="shared" si="32"/>
        <v>0</v>
      </c>
      <c r="H92" s="57">
        <f t="shared" si="33"/>
        <v>1099.51466676</v>
      </c>
      <c r="I92" s="294">
        <f t="shared" si="46"/>
        <v>42838.97528721999</v>
      </c>
      <c r="J92" s="102">
        <f>IF((I92)+K92&gt;I148,I148-K92,(I92))</f>
        <v>42838.97528721999</v>
      </c>
      <c r="K92" s="102">
        <f t="shared" si="34"/>
        <v>5601.287350999999</v>
      </c>
      <c r="L92" s="186">
        <f t="shared" si="49"/>
        <v>48440.262638219989</v>
      </c>
      <c r="M92" s="102">
        <f t="shared" si="50"/>
        <v>40697.026522858985</v>
      </c>
      <c r="N92" s="102">
        <f t="shared" si="47"/>
        <v>5321.2229834499985</v>
      </c>
      <c r="O92" s="102">
        <f t="shared" si="48"/>
        <v>46018.249506308981</v>
      </c>
      <c r="P92" s="102">
        <f t="shared" si="51"/>
        <v>38555.077758497995</v>
      </c>
      <c r="Q92" s="102">
        <f t="shared" si="35"/>
        <v>5041.1586158999989</v>
      </c>
      <c r="R92" s="102">
        <f t="shared" si="36"/>
        <v>43596.236374397995</v>
      </c>
      <c r="S92" s="102">
        <f t="shared" si="37"/>
        <v>34271.180229775993</v>
      </c>
      <c r="T92" s="102">
        <f t="shared" si="38"/>
        <v>4481.0298807999998</v>
      </c>
      <c r="U92" s="102">
        <f t="shared" si="39"/>
        <v>38752.210110575994</v>
      </c>
      <c r="V92" s="102">
        <f t="shared" si="40"/>
        <v>29987.282701053991</v>
      </c>
      <c r="W92" s="102">
        <f t="shared" si="41"/>
        <v>3920.9011456999992</v>
      </c>
      <c r="X92" s="102">
        <f t="shared" si="42"/>
        <v>33908.183846753993</v>
      </c>
      <c r="Y92" s="102">
        <f t="shared" si="43"/>
        <v>25703.385172331993</v>
      </c>
      <c r="Z92" s="102">
        <f t="shared" si="44"/>
        <v>3360.7724105999991</v>
      </c>
      <c r="AA92" s="66">
        <f t="shared" si="45"/>
        <v>29064.157582931992</v>
      </c>
    </row>
    <row r="93" spans="1:27" ht="13.5" customHeight="1">
      <c r="A93" s="118">
        <v>38</v>
      </c>
      <c r="B93" s="46">
        <v>43040</v>
      </c>
      <c r="C93" s="68">
        <v>937</v>
      </c>
      <c r="D93" s="221">
        <f>'base(indices)'!G98</f>
        <v>1.1694652999999999</v>
      </c>
      <c r="E93" s="70">
        <f t="shared" si="31"/>
        <v>1095.7889860999999</v>
      </c>
      <c r="F93" s="325">
        <v>0</v>
      </c>
      <c r="G93" s="70">
        <f t="shared" si="32"/>
        <v>0</v>
      </c>
      <c r="H93" s="68">
        <f t="shared" si="33"/>
        <v>1095.7889860999999</v>
      </c>
      <c r="I93" s="295">
        <f t="shared" si="46"/>
        <v>41739.460620459991</v>
      </c>
      <c r="J93" s="122">
        <f>IF((I93)+K93&gt;I148,I148-K93,(I93))</f>
        <v>41739.460620459991</v>
      </c>
      <c r="K93" s="122">
        <f t="shared" si="34"/>
        <v>5601.287350999999</v>
      </c>
      <c r="L93" s="183">
        <f t="shared" si="49"/>
        <v>47340.74797145999</v>
      </c>
      <c r="M93" s="122">
        <f t="shared" si="50"/>
        <v>39652.487589436991</v>
      </c>
      <c r="N93" s="122">
        <f t="shared" si="47"/>
        <v>5321.2229834499985</v>
      </c>
      <c r="O93" s="122">
        <f t="shared" si="48"/>
        <v>44973.710572886986</v>
      </c>
      <c r="P93" s="104">
        <f t="shared" si="51"/>
        <v>37565.51455841399</v>
      </c>
      <c r="Q93" s="122">
        <f t="shared" si="35"/>
        <v>5041.1586158999989</v>
      </c>
      <c r="R93" s="122">
        <f t="shared" si="36"/>
        <v>42606.67317431399</v>
      </c>
      <c r="S93" s="122">
        <f t="shared" si="37"/>
        <v>33391.568496367996</v>
      </c>
      <c r="T93" s="122">
        <f t="shared" si="38"/>
        <v>4481.0298807999998</v>
      </c>
      <c r="U93" s="122">
        <f t="shared" si="39"/>
        <v>37872.598377167997</v>
      </c>
      <c r="V93" s="122">
        <f t="shared" si="40"/>
        <v>29217.622434321991</v>
      </c>
      <c r="W93" s="122">
        <f t="shared" si="41"/>
        <v>3920.9011456999992</v>
      </c>
      <c r="X93" s="122">
        <f t="shared" si="42"/>
        <v>33138.523580021989</v>
      </c>
      <c r="Y93" s="122">
        <f t="shared" si="43"/>
        <v>25043.676372275993</v>
      </c>
      <c r="Z93" s="122">
        <f t="shared" si="44"/>
        <v>3360.7724105999991</v>
      </c>
      <c r="AA93" s="52">
        <f t="shared" si="45"/>
        <v>28404.448782875992</v>
      </c>
    </row>
    <row r="94" spans="1:27" ht="13.5" customHeight="1" thickBot="1">
      <c r="A94" s="229">
        <v>37</v>
      </c>
      <c r="B94" s="161">
        <v>43070</v>
      </c>
      <c r="C94" s="77">
        <v>937</v>
      </c>
      <c r="D94" s="232">
        <f>'base(indices)'!G99</f>
        <v>1.16573495</v>
      </c>
      <c r="E94" s="233">
        <f t="shared" si="31"/>
        <v>1092.2936481500001</v>
      </c>
      <c r="F94" s="326">
        <v>0</v>
      </c>
      <c r="G94" s="233">
        <f t="shared" si="32"/>
        <v>0</v>
      </c>
      <c r="H94" s="231">
        <f t="shared" si="33"/>
        <v>1092.2936481500001</v>
      </c>
      <c r="I94" s="296">
        <f t="shared" si="46"/>
        <v>40643.671634359991</v>
      </c>
      <c r="J94" s="95">
        <f>IF((I94)+K94&gt;I148,I148-K94,(I94))</f>
        <v>40643.671634359991</v>
      </c>
      <c r="K94" s="95">
        <f t="shared" si="34"/>
        <v>5601.287350999999</v>
      </c>
      <c r="L94" s="270">
        <f t="shared" si="49"/>
        <v>46244.95898535999</v>
      </c>
      <c r="M94" s="95">
        <f t="shared" si="50"/>
        <v>38611.488052641987</v>
      </c>
      <c r="N94" s="95">
        <f t="shared" si="47"/>
        <v>5321.2229834499985</v>
      </c>
      <c r="O94" s="95">
        <f t="shared" si="48"/>
        <v>43932.711036091983</v>
      </c>
      <c r="P94" s="95">
        <f t="shared" si="51"/>
        <v>36579.304470923991</v>
      </c>
      <c r="Q94" s="95">
        <f t="shared" si="35"/>
        <v>5041.1586158999989</v>
      </c>
      <c r="R94" s="95">
        <f t="shared" si="36"/>
        <v>41620.463086823991</v>
      </c>
      <c r="S94" s="95">
        <f t="shared" si="37"/>
        <v>32514.937307487995</v>
      </c>
      <c r="T94" s="95">
        <f t="shared" si="38"/>
        <v>4481.0298807999998</v>
      </c>
      <c r="U94" s="95">
        <f t="shared" si="39"/>
        <v>36995.967188287992</v>
      </c>
      <c r="V94" s="95">
        <f t="shared" si="40"/>
        <v>28450.570144051992</v>
      </c>
      <c r="W94" s="95">
        <f t="shared" si="41"/>
        <v>3920.9011456999992</v>
      </c>
      <c r="X94" s="95">
        <f t="shared" si="42"/>
        <v>32371.471289751989</v>
      </c>
      <c r="Y94" s="95">
        <f t="shared" si="43"/>
        <v>24386.202980615995</v>
      </c>
      <c r="Z94" s="95">
        <f t="shared" si="44"/>
        <v>3360.7724105999991</v>
      </c>
      <c r="AA94" s="237">
        <f t="shared" si="45"/>
        <v>27746.975391215994</v>
      </c>
    </row>
    <row r="95" spans="1:27" ht="13.5" customHeight="1">
      <c r="A95" s="219">
        <v>36</v>
      </c>
      <c r="B95" s="246">
        <v>43101</v>
      </c>
      <c r="C95" s="202">
        <v>954</v>
      </c>
      <c r="D95" s="259">
        <f>'base(indices)'!G100</f>
        <v>1.1616691100000001</v>
      </c>
      <c r="E95" s="346">
        <f t="shared" si="31"/>
        <v>1108.2323309400001</v>
      </c>
      <c r="F95" s="327">
        <v>0</v>
      </c>
      <c r="G95" s="346">
        <f t="shared" si="32"/>
        <v>0</v>
      </c>
      <c r="H95" s="202">
        <f t="shared" si="33"/>
        <v>1108.2323309400001</v>
      </c>
      <c r="I95" s="297">
        <f t="shared" si="46"/>
        <v>39551.377986209991</v>
      </c>
      <c r="J95" s="205">
        <f t="shared" ref="J95:J106" si="52">IF((I95)+K95&gt;$I$148,$I$148-K95,(I95))</f>
        <v>39551.377986209991</v>
      </c>
      <c r="K95" s="205">
        <f t="shared" si="34"/>
        <v>5601.287350999999</v>
      </c>
      <c r="L95" s="198">
        <f t="shared" si="49"/>
        <v>45152.66533720999</v>
      </c>
      <c r="M95" s="205">
        <f t="shared" si="50"/>
        <v>37573.809086899491</v>
      </c>
      <c r="N95" s="205">
        <f t="shared" si="47"/>
        <v>5321.2229834499985</v>
      </c>
      <c r="O95" s="205">
        <f t="shared" si="48"/>
        <v>42895.032070349487</v>
      </c>
      <c r="P95" s="197">
        <f t="shared" si="51"/>
        <v>35596.240187588992</v>
      </c>
      <c r="Q95" s="205">
        <f t="shared" si="35"/>
        <v>5041.1586158999989</v>
      </c>
      <c r="R95" s="205">
        <f t="shared" si="36"/>
        <v>40637.398803488992</v>
      </c>
      <c r="S95" s="205">
        <f t="shared" si="37"/>
        <v>31641.102388967993</v>
      </c>
      <c r="T95" s="205">
        <f t="shared" si="38"/>
        <v>4481.0298807999998</v>
      </c>
      <c r="U95" s="205">
        <f t="shared" si="39"/>
        <v>36122.132269767993</v>
      </c>
      <c r="V95" s="205">
        <f t="shared" si="40"/>
        <v>27685.964590346994</v>
      </c>
      <c r="W95" s="205">
        <f t="shared" si="41"/>
        <v>3920.9011456999992</v>
      </c>
      <c r="X95" s="205">
        <f t="shared" si="42"/>
        <v>31606.865736046992</v>
      </c>
      <c r="Y95" s="205">
        <f t="shared" si="43"/>
        <v>23730.826791725995</v>
      </c>
      <c r="Z95" s="205">
        <f t="shared" si="44"/>
        <v>3360.7724105999991</v>
      </c>
      <c r="AA95" s="196">
        <f t="shared" si="45"/>
        <v>27091.599202325993</v>
      </c>
    </row>
    <row r="96" spans="1:27" ht="13.5" customHeight="1">
      <c r="A96" s="118">
        <v>35</v>
      </c>
      <c r="B96" s="216">
        <v>43132</v>
      </c>
      <c r="C96" s="57">
        <v>954</v>
      </c>
      <c r="D96" s="221">
        <f>'base(indices)'!G101</f>
        <v>1.1571562</v>
      </c>
      <c r="E96" s="60">
        <f t="shared" si="31"/>
        <v>1103.9270148000001</v>
      </c>
      <c r="F96" s="325">
        <v>0</v>
      </c>
      <c r="G96" s="60">
        <f t="shared" si="32"/>
        <v>0</v>
      </c>
      <c r="H96" s="57">
        <f t="shared" si="33"/>
        <v>1103.9270148000001</v>
      </c>
      <c r="I96" s="294">
        <f t="shared" si="46"/>
        <v>38443.145655269989</v>
      </c>
      <c r="J96" s="102">
        <f t="shared" si="52"/>
        <v>38443.145655269989</v>
      </c>
      <c r="K96" s="102">
        <f t="shared" si="34"/>
        <v>5601.287350999999</v>
      </c>
      <c r="L96" s="186">
        <f t="shared" si="49"/>
        <v>44044.433006269988</v>
      </c>
      <c r="M96" s="102">
        <f t="shared" si="50"/>
        <v>36520.988372506486</v>
      </c>
      <c r="N96" s="102">
        <f t="shared" si="47"/>
        <v>5321.2229834499985</v>
      </c>
      <c r="O96" s="102">
        <f t="shared" si="48"/>
        <v>41842.211355956482</v>
      </c>
      <c r="P96" s="102">
        <f t="shared" si="51"/>
        <v>34598.831089742991</v>
      </c>
      <c r="Q96" s="102">
        <f t="shared" si="35"/>
        <v>5041.1586158999989</v>
      </c>
      <c r="R96" s="102">
        <f t="shared" si="36"/>
        <v>39639.989705642991</v>
      </c>
      <c r="S96" s="102">
        <f t="shared" si="37"/>
        <v>30754.516524215993</v>
      </c>
      <c r="T96" s="102">
        <f t="shared" si="38"/>
        <v>4481.0298807999998</v>
      </c>
      <c r="U96" s="102">
        <f t="shared" si="39"/>
        <v>35235.546405015994</v>
      </c>
      <c r="V96" s="102">
        <f t="shared" si="40"/>
        <v>26910.201958688991</v>
      </c>
      <c r="W96" s="102">
        <f t="shared" si="41"/>
        <v>3920.9011456999992</v>
      </c>
      <c r="X96" s="102">
        <f t="shared" si="42"/>
        <v>30831.103104388989</v>
      </c>
      <c r="Y96" s="102">
        <f t="shared" si="43"/>
        <v>23065.887393161993</v>
      </c>
      <c r="Z96" s="102">
        <f t="shared" si="44"/>
        <v>3360.7724105999991</v>
      </c>
      <c r="AA96" s="66">
        <f t="shared" si="45"/>
        <v>26426.659803761991</v>
      </c>
    </row>
    <row r="97" spans="1:27" ht="13.5" customHeight="1">
      <c r="A97" s="118">
        <v>34</v>
      </c>
      <c r="B97" s="217">
        <v>43160</v>
      </c>
      <c r="C97" s="57">
        <v>954</v>
      </c>
      <c r="D97" s="221">
        <f>'base(indices)'!G102</f>
        <v>1.1527756499999999</v>
      </c>
      <c r="E97" s="60">
        <f t="shared" si="31"/>
        <v>1099.7479701</v>
      </c>
      <c r="F97" s="325">
        <v>0</v>
      </c>
      <c r="G97" s="60">
        <f t="shared" si="32"/>
        <v>0</v>
      </c>
      <c r="H97" s="57">
        <f t="shared" si="33"/>
        <v>1099.7479701</v>
      </c>
      <c r="I97" s="295">
        <f t="shared" si="46"/>
        <v>37339.21864046999</v>
      </c>
      <c r="J97" s="122">
        <f t="shared" si="52"/>
        <v>37339.21864046999</v>
      </c>
      <c r="K97" s="122">
        <f t="shared" si="34"/>
        <v>5601.287350999999</v>
      </c>
      <c r="L97" s="183">
        <f t="shared" si="49"/>
        <v>42940.505991469989</v>
      </c>
      <c r="M97" s="122">
        <f t="shared" si="50"/>
        <v>35472.257708446487</v>
      </c>
      <c r="N97" s="122">
        <f t="shared" si="47"/>
        <v>5321.2229834499985</v>
      </c>
      <c r="O97" s="122">
        <f t="shared" si="48"/>
        <v>40793.480691896482</v>
      </c>
      <c r="P97" s="104">
        <f t="shared" si="51"/>
        <v>33605.296776422991</v>
      </c>
      <c r="Q97" s="122">
        <f t="shared" si="35"/>
        <v>5041.1586158999989</v>
      </c>
      <c r="R97" s="122">
        <f t="shared" si="36"/>
        <v>38646.455392322991</v>
      </c>
      <c r="S97" s="122">
        <f t="shared" si="37"/>
        <v>29871.374912375992</v>
      </c>
      <c r="T97" s="122">
        <f t="shared" si="38"/>
        <v>4481.0298807999998</v>
      </c>
      <c r="U97" s="122">
        <f t="shared" si="39"/>
        <v>34352.404793175992</v>
      </c>
      <c r="V97" s="122">
        <f t="shared" si="40"/>
        <v>26137.453048328993</v>
      </c>
      <c r="W97" s="122">
        <f t="shared" si="41"/>
        <v>3920.9011456999992</v>
      </c>
      <c r="X97" s="122">
        <f t="shared" si="42"/>
        <v>30058.354194028991</v>
      </c>
      <c r="Y97" s="122">
        <f t="shared" si="43"/>
        <v>22403.531184281994</v>
      </c>
      <c r="Z97" s="122">
        <f t="shared" si="44"/>
        <v>3360.7724105999991</v>
      </c>
      <c r="AA97" s="52">
        <f t="shared" si="45"/>
        <v>25764.303594881992</v>
      </c>
    </row>
    <row r="98" spans="1:27" ht="13.5" customHeight="1">
      <c r="A98" s="118">
        <v>33</v>
      </c>
      <c r="B98" s="216">
        <v>43191</v>
      </c>
      <c r="C98" s="57">
        <v>954</v>
      </c>
      <c r="D98" s="221">
        <f>'base(indices)'!G103</f>
        <v>1.15162403</v>
      </c>
      <c r="E98" s="60">
        <f t="shared" si="31"/>
        <v>1098.64932462</v>
      </c>
      <c r="F98" s="325">
        <v>0</v>
      </c>
      <c r="G98" s="60">
        <f t="shared" si="32"/>
        <v>0</v>
      </c>
      <c r="H98" s="57">
        <f t="shared" si="33"/>
        <v>1098.64932462</v>
      </c>
      <c r="I98" s="294">
        <f t="shared" si="46"/>
        <v>36239.470670369992</v>
      </c>
      <c r="J98" s="102">
        <f t="shared" si="52"/>
        <v>36239.470670369992</v>
      </c>
      <c r="K98" s="102">
        <f t="shared" si="34"/>
        <v>5601.287350999999</v>
      </c>
      <c r="L98" s="186">
        <f t="shared" si="49"/>
        <v>41840.758021369991</v>
      </c>
      <c r="M98" s="102">
        <f t="shared" si="50"/>
        <v>34427.497136851489</v>
      </c>
      <c r="N98" s="102">
        <f t="shared" si="47"/>
        <v>5321.2229834499985</v>
      </c>
      <c r="O98" s="102">
        <f t="shared" si="48"/>
        <v>39748.720120301485</v>
      </c>
      <c r="P98" s="102">
        <f t="shared" si="51"/>
        <v>32615.523603332993</v>
      </c>
      <c r="Q98" s="102">
        <f t="shared" si="35"/>
        <v>5041.1586158999989</v>
      </c>
      <c r="R98" s="102">
        <f t="shared" si="36"/>
        <v>37656.682219232993</v>
      </c>
      <c r="S98" s="102">
        <f t="shared" si="37"/>
        <v>28991.576536295994</v>
      </c>
      <c r="T98" s="102">
        <f t="shared" si="38"/>
        <v>4481.0298807999998</v>
      </c>
      <c r="U98" s="102">
        <f t="shared" si="39"/>
        <v>33472.606417095994</v>
      </c>
      <c r="V98" s="102">
        <f t="shared" si="40"/>
        <v>25367.629469258995</v>
      </c>
      <c r="W98" s="102">
        <f t="shared" si="41"/>
        <v>3920.9011456999992</v>
      </c>
      <c r="X98" s="102">
        <f t="shared" si="42"/>
        <v>29288.530614958992</v>
      </c>
      <c r="Y98" s="102">
        <f t="shared" si="43"/>
        <v>21743.682402221995</v>
      </c>
      <c r="Z98" s="102">
        <f t="shared" si="44"/>
        <v>3360.7724105999991</v>
      </c>
      <c r="AA98" s="66">
        <f t="shared" si="45"/>
        <v>25104.454812821994</v>
      </c>
    </row>
    <row r="99" spans="1:27" ht="13.5" customHeight="1">
      <c r="A99" s="118">
        <v>32</v>
      </c>
      <c r="B99" s="217">
        <v>43221</v>
      </c>
      <c r="C99" s="57">
        <v>954</v>
      </c>
      <c r="D99" s="221">
        <f>'base(indices)'!G104</f>
        <v>1.1492106799999999</v>
      </c>
      <c r="E99" s="60">
        <f t="shared" si="31"/>
        <v>1096.3469887199999</v>
      </c>
      <c r="F99" s="325">
        <v>0</v>
      </c>
      <c r="G99" s="60">
        <f t="shared" si="32"/>
        <v>0</v>
      </c>
      <c r="H99" s="57">
        <f t="shared" si="33"/>
        <v>1096.3469887199999</v>
      </c>
      <c r="I99" s="295">
        <f t="shared" si="46"/>
        <v>35140.821345749995</v>
      </c>
      <c r="J99" s="122">
        <f t="shared" si="52"/>
        <v>35140.821345749995</v>
      </c>
      <c r="K99" s="122">
        <f t="shared" si="34"/>
        <v>5601.287350999999</v>
      </c>
      <c r="L99" s="183">
        <f t="shared" si="49"/>
        <v>40742.108696749994</v>
      </c>
      <c r="M99" s="122">
        <f t="shared" si="50"/>
        <v>33383.780278462495</v>
      </c>
      <c r="N99" s="122">
        <f t="shared" si="47"/>
        <v>5321.2229834499985</v>
      </c>
      <c r="O99" s="122">
        <f t="shared" si="48"/>
        <v>38705.00326191249</v>
      </c>
      <c r="P99" s="104">
        <f t="shared" si="51"/>
        <v>31626.739211174998</v>
      </c>
      <c r="Q99" s="122">
        <f t="shared" si="35"/>
        <v>5041.1586158999989</v>
      </c>
      <c r="R99" s="122">
        <f t="shared" si="36"/>
        <v>36667.897827074994</v>
      </c>
      <c r="S99" s="122">
        <f t="shared" si="37"/>
        <v>28112.657076599997</v>
      </c>
      <c r="T99" s="122">
        <f t="shared" si="38"/>
        <v>4481.0298807999998</v>
      </c>
      <c r="U99" s="122">
        <f t="shared" si="39"/>
        <v>32593.686957399997</v>
      </c>
      <c r="V99" s="122">
        <f t="shared" si="40"/>
        <v>24598.574942024996</v>
      </c>
      <c r="W99" s="122">
        <f t="shared" si="41"/>
        <v>3920.9011456999992</v>
      </c>
      <c r="X99" s="122">
        <f t="shared" si="42"/>
        <v>28519.476087724994</v>
      </c>
      <c r="Y99" s="122">
        <f t="shared" si="43"/>
        <v>21084.492807449995</v>
      </c>
      <c r="Z99" s="122">
        <f t="shared" si="44"/>
        <v>3360.7724105999991</v>
      </c>
      <c r="AA99" s="52">
        <f t="shared" si="45"/>
        <v>24445.265218049994</v>
      </c>
    </row>
    <row r="100" spans="1:27" ht="13.5" customHeight="1">
      <c r="A100" s="118">
        <v>31</v>
      </c>
      <c r="B100" s="216">
        <v>43252</v>
      </c>
      <c r="C100" s="57">
        <v>954</v>
      </c>
      <c r="D100" s="221">
        <f>'base(indices)'!G105</f>
        <v>1.14760404</v>
      </c>
      <c r="E100" s="60">
        <f t="shared" si="31"/>
        <v>1094.81425416</v>
      </c>
      <c r="F100" s="325">
        <v>0</v>
      </c>
      <c r="G100" s="60">
        <f t="shared" si="32"/>
        <v>0</v>
      </c>
      <c r="H100" s="57">
        <f t="shared" si="33"/>
        <v>1094.81425416</v>
      </c>
      <c r="I100" s="294">
        <f t="shared" si="46"/>
        <v>34044.474357029998</v>
      </c>
      <c r="J100" s="102">
        <f t="shared" si="52"/>
        <v>34044.474357029998</v>
      </c>
      <c r="K100" s="102">
        <f t="shared" si="34"/>
        <v>5601.287350999999</v>
      </c>
      <c r="L100" s="186">
        <f t="shared" si="49"/>
        <v>39645.761708029997</v>
      </c>
      <c r="M100" s="102">
        <f t="shared" si="50"/>
        <v>32342.250639178495</v>
      </c>
      <c r="N100" s="102">
        <f t="shared" si="47"/>
        <v>5321.2229834499985</v>
      </c>
      <c r="O100" s="102">
        <f t="shared" si="48"/>
        <v>37663.473622628495</v>
      </c>
      <c r="P100" s="102">
        <f>J100*$P$9</f>
        <v>30640.026921327</v>
      </c>
      <c r="Q100" s="102">
        <f t="shared" si="35"/>
        <v>5041.1586158999989</v>
      </c>
      <c r="R100" s="102">
        <f t="shared" si="36"/>
        <v>35681.185537227</v>
      </c>
      <c r="S100" s="102">
        <f t="shared" si="37"/>
        <v>27235.579485623999</v>
      </c>
      <c r="T100" s="102">
        <f t="shared" si="38"/>
        <v>4481.0298807999998</v>
      </c>
      <c r="U100" s="102">
        <f t="shared" si="39"/>
        <v>31716.609366424</v>
      </c>
      <c r="V100" s="102">
        <f t="shared" si="40"/>
        <v>23831.132049920998</v>
      </c>
      <c r="W100" s="102">
        <f t="shared" si="41"/>
        <v>3920.9011456999992</v>
      </c>
      <c r="X100" s="102">
        <f t="shared" si="42"/>
        <v>27752.033195620996</v>
      </c>
      <c r="Y100" s="102">
        <f t="shared" si="43"/>
        <v>20426.684614217997</v>
      </c>
      <c r="Z100" s="102">
        <f t="shared" si="44"/>
        <v>3360.7724105999991</v>
      </c>
      <c r="AA100" s="66">
        <f t="shared" si="45"/>
        <v>23787.457024817995</v>
      </c>
    </row>
    <row r="101" spans="1:27" ht="13.5" customHeight="1">
      <c r="A101" s="118">
        <v>30</v>
      </c>
      <c r="B101" s="217">
        <v>43282</v>
      </c>
      <c r="C101" s="57">
        <v>954</v>
      </c>
      <c r="D101" s="221">
        <f>'base(indices)'!G106</f>
        <v>1.13500548</v>
      </c>
      <c r="E101" s="60">
        <f t="shared" si="31"/>
        <v>1082.7952279200001</v>
      </c>
      <c r="F101" s="325">
        <v>0</v>
      </c>
      <c r="G101" s="60">
        <f t="shared" si="32"/>
        <v>0</v>
      </c>
      <c r="H101" s="57">
        <f t="shared" si="33"/>
        <v>1082.7952279200001</v>
      </c>
      <c r="I101" s="295">
        <f t="shared" si="46"/>
        <v>32949.660102869995</v>
      </c>
      <c r="J101" s="122">
        <f t="shared" si="52"/>
        <v>32949.660102869995</v>
      </c>
      <c r="K101" s="122">
        <f t="shared" si="34"/>
        <v>5601.287350999999</v>
      </c>
      <c r="L101" s="183">
        <f t="shared" si="49"/>
        <v>38550.947453869994</v>
      </c>
      <c r="M101" s="122">
        <f t="shared" si="50"/>
        <v>31302.177097726493</v>
      </c>
      <c r="N101" s="122">
        <f t="shared" si="47"/>
        <v>5321.2229834499985</v>
      </c>
      <c r="O101" s="122">
        <f t="shared" si="48"/>
        <v>36623.400081176493</v>
      </c>
      <c r="P101" s="104">
        <f>J101*$P$9</f>
        <v>29654.694092582995</v>
      </c>
      <c r="Q101" s="122">
        <f t="shared" si="35"/>
        <v>5041.1586158999989</v>
      </c>
      <c r="R101" s="122">
        <f t="shared" si="36"/>
        <v>34695.852708482991</v>
      </c>
      <c r="S101" s="122">
        <f t="shared" si="37"/>
        <v>26359.728082295998</v>
      </c>
      <c r="T101" s="122">
        <f t="shared" si="38"/>
        <v>4481.0298807999998</v>
      </c>
      <c r="U101" s="122">
        <f t="shared" si="39"/>
        <v>30840.757963095999</v>
      </c>
      <c r="V101" s="122">
        <f t="shared" si="40"/>
        <v>23064.762072008994</v>
      </c>
      <c r="W101" s="122">
        <f t="shared" si="41"/>
        <v>3920.9011456999992</v>
      </c>
      <c r="X101" s="122">
        <f t="shared" si="42"/>
        <v>26985.663217708992</v>
      </c>
      <c r="Y101" s="122">
        <f t="shared" si="43"/>
        <v>19769.796061721998</v>
      </c>
      <c r="Z101" s="122">
        <f t="shared" si="44"/>
        <v>3360.7724105999991</v>
      </c>
      <c r="AA101" s="52">
        <f t="shared" si="45"/>
        <v>23130.568472321997</v>
      </c>
    </row>
    <row r="102" spans="1:27" ht="13.5" customHeight="1">
      <c r="A102" s="118">
        <v>29</v>
      </c>
      <c r="B102" s="216">
        <v>43313</v>
      </c>
      <c r="C102" s="57">
        <v>954</v>
      </c>
      <c r="D102" s="221">
        <f>'base(indices)'!G107</f>
        <v>1.12778764</v>
      </c>
      <c r="E102" s="60">
        <f t="shared" si="31"/>
        <v>1075.90940856</v>
      </c>
      <c r="F102" s="325">
        <v>0</v>
      </c>
      <c r="G102" s="60">
        <f t="shared" si="32"/>
        <v>0</v>
      </c>
      <c r="H102" s="57">
        <f t="shared" si="33"/>
        <v>1075.90940856</v>
      </c>
      <c r="I102" s="294">
        <f t="shared" si="46"/>
        <v>31866.864874949995</v>
      </c>
      <c r="J102" s="102">
        <f t="shared" si="52"/>
        <v>31866.864874949995</v>
      </c>
      <c r="K102" s="102">
        <f t="shared" si="34"/>
        <v>5601.287350999999</v>
      </c>
      <c r="L102" s="186">
        <f t="shared" si="49"/>
        <v>37468.152225949991</v>
      </c>
      <c r="M102" s="102">
        <f t="shared" si="50"/>
        <v>30273.521631202493</v>
      </c>
      <c r="N102" s="102">
        <f t="shared" si="47"/>
        <v>5321.2229834499985</v>
      </c>
      <c r="O102" s="102">
        <f t="shared" si="48"/>
        <v>35594.744614652489</v>
      </c>
      <c r="P102" s="102">
        <f t="shared" ref="P102:P106" si="53">J102*$P$9</f>
        <v>28680.178387454995</v>
      </c>
      <c r="Q102" s="102">
        <f t="shared" si="35"/>
        <v>5041.1586158999989</v>
      </c>
      <c r="R102" s="102">
        <f t="shared" si="36"/>
        <v>33721.337003354995</v>
      </c>
      <c r="S102" s="102">
        <f t="shared" si="37"/>
        <v>25493.491899959998</v>
      </c>
      <c r="T102" s="102">
        <f t="shared" si="38"/>
        <v>4481.0298807999998</v>
      </c>
      <c r="U102" s="102">
        <f t="shared" si="39"/>
        <v>29974.521780759998</v>
      </c>
      <c r="V102" s="102">
        <f t="shared" si="40"/>
        <v>22306.805412464997</v>
      </c>
      <c r="W102" s="102">
        <f t="shared" si="41"/>
        <v>3920.9011456999992</v>
      </c>
      <c r="X102" s="102">
        <f t="shared" si="42"/>
        <v>26227.706558164995</v>
      </c>
      <c r="Y102" s="102">
        <f t="shared" si="43"/>
        <v>19120.118924969996</v>
      </c>
      <c r="Z102" s="102">
        <f t="shared" si="44"/>
        <v>3360.7724105999991</v>
      </c>
      <c r="AA102" s="66">
        <f t="shared" si="45"/>
        <v>22480.891335569995</v>
      </c>
    </row>
    <row r="103" spans="1:27" ht="13.5" customHeight="1">
      <c r="A103" s="118">
        <v>28</v>
      </c>
      <c r="B103" s="216">
        <v>43344</v>
      </c>
      <c r="C103" s="57">
        <v>954</v>
      </c>
      <c r="D103" s="221">
        <f>'base(indices)'!G108</f>
        <v>1.1263234200000001</v>
      </c>
      <c r="E103" s="60">
        <f t="shared" si="31"/>
        <v>1074.51254268</v>
      </c>
      <c r="F103" s="325">
        <v>0</v>
      </c>
      <c r="G103" s="60">
        <f t="shared" si="32"/>
        <v>0</v>
      </c>
      <c r="H103" s="57">
        <f t="shared" si="33"/>
        <v>1074.51254268</v>
      </c>
      <c r="I103" s="295">
        <f t="shared" si="46"/>
        <v>30790.955466389994</v>
      </c>
      <c r="J103" s="122">
        <f t="shared" si="52"/>
        <v>30790.955466389994</v>
      </c>
      <c r="K103" s="122">
        <f t="shared" si="34"/>
        <v>5601.287350999999</v>
      </c>
      <c r="L103" s="183">
        <f t="shared" si="49"/>
        <v>36392.242817389997</v>
      </c>
      <c r="M103" s="122">
        <f t="shared" si="50"/>
        <v>29251.407693070494</v>
      </c>
      <c r="N103" s="122">
        <f t="shared" si="47"/>
        <v>5321.2229834499985</v>
      </c>
      <c r="O103" s="122">
        <f t="shared" si="48"/>
        <v>34572.630676520494</v>
      </c>
      <c r="P103" s="104">
        <f t="shared" si="53"/>
        <v>27711.859919750994</v>
      </c>
      <c r="Q103" s="122">
        <f t="shared" si="35"/>
        <v>5041.1586158999989</v>
      </c>
      <c r="R103" s="122">
        <f t="shared" si="36"/>
        <v>32753.018535650994</v>
      </c>
      <c r="S103" s="122">
        <f t="shared" si="37"/>
        <v>24632.764373111997</v>
      </c>
      <c r="T103" s="122">
        <f t="shared" si="38"/>
        <v>4481.0298807999998</v>
      </c>
      <c r="U103" s="122">
        <f t="shared" si="39"/>
        <v>29113.794253911998</v>
      </c>
      <c r="V103" s="122">
        <f t="shared" si="40"/>
        <v>21553.668826472996</v>
      </c>
      <c r="W103" s="122">
        <f t="shared" si="41"/>
        <v>3920.9011456999992</v>
      </c>
      <c r="X103" s="122">
        <f t="shared" si="42"/>
        <v>25474.569972172994</v>
      </c>
      <c r="Y103" s="122">
        <f t="shared" si="43"/>
        <v>18474.573279833996</v>
      </c>
      <c r="Z103" s="122">
        <f t="shared" si="44"/>
        <v>3360.7724105999991</v>
      </c>
      <c r="AA103" s="52">
        <f t="shared" si="45"/>
        <v>21835.345690433995</v>
      </c>
    </row>
    <row r="104" spans="1:27" ht="13.5" customHeight="1">
      <c r="A104" s="118">
        <v>27</v>
      </c>
      <c r="B104" s="217">
        <v>43374</v>
      </c>
      <c r="C104" s="57">
        <v>954</v>
      </c>
      <c r="D104" s="221">
        <f>'base(indices)'!G109</f>
        <v>1.1253106399999999</v>
      </c>
      <c r="E104" s="60">
        <f t="shared" si="31"/>
        <v>1073.5463505599998</v>
      </c>
      <c r="F104" s="325">
        <v>0</v>
      </c>
      <c r="G104" s="60">
        <f t="shared" si="32"/>
        <v>0</v>
      </c>
      <c r="H104" s="57">
        <f t="shared" si="33"/>
        <v>1073.5463505599998</v>
      </c>
      <c r="I104" s="294">
        <f t="shared" si="46"/>
        <v>29716.442923709994</v>
      </c>
      <c r="J104" s="102">
        <f t="shared" si="52"/>
        <v>29716.442923709994</v>
      </c>
      <c r="K104" s="102">
        <f t="shared" si="34"/>
        <v>5601.287350999999</v>
      </c>
      <c r="L104" s="186">
        <f t="shared" si="49"/>
        <v>35317.730274709989</v>
      </c>
      <c r="M104" s="102">
        <f t="shared" si="50"/>
        <v>28230.620777524491</v>
      </c>
      <c r="N104" s="102">
        <f t="shared" si="47"/>
        <v>5321.2229834499985</v>
      </c>
      <c r="O104" s="102">
        <f t="shared" si="48"/>
        <v>33551.843760974487</v>
      </c>
      <c r="P104" s="102">
        <f t="shared" si="53"/>
        <v>26744.798631338996</v>
      </c>
      <c r="Q104" s="102">
        <f t="shared" si="35"/>
        <v>5041.1586158999989</v>
      </c>
      <c r="R104" s="102">
        <f t="shared" si="36"/>
        <v>31785.957247238995</v>
      </c>
      <c r="S104" s="102">
        <f t="shared" si="37"/>
        <v>23773.154338967997</v>
      </c>
      <c r="T104" s="102">
        <f t="shared" si="38"/>
        <v>4481.0298807999998</v>
      </c>
      <c r="U104" s="102">
        <f t="shared" si="39"/>
        <v>28254.184219767998</v>
      </c>
      <c r="V104" s="102">
        <f t="shared" si="40"/>
        <v>20801.510046596995</v>
      </c>
      <c r="W104" s="102">
        <f t="shared" si="41"/>
        <v>3920.9011456999992</v>
      </c>
      <c r="X104" s="102">
        <f t="shared" si="42"/>
        <v>24722.411192296993</v>
      </c>
      <c r="Y104" s="102">
        <f t="shared" si="43"/>
        <v>17829.865754225997</v>
      </c>
      <c r="Z104" s="102">
        <f t="shared" si="44"/>
        <v>3360.7724105999991</v>
      </c>
      <c r="AA104" s="66">
        <f t="shared" si="45"/>
        <v>21190.638164825996</v>
      </c>
    </row>
    <row r="105" spans="1:27" ht="13.5" customHeight="1">
      <c r="A105" s="118">
        <v>26</v>
      </c>
      <c r="B105" s="216">
        <v>43405</v>
      </c>
      <c r="C105" s="174">
        <v>954</v>
      </c>
      <c r="D105" s="221">
        <f>'base(indices)'!G110</f>
        <v>1.1188214700000001</v>
      </c>
      <c r="E105" s="60">
        <f t="shared" si="31"/>
        <v>1067.3556823800002</v>
      </c>
      <c r="F105" s="325">
        <v>0</v>
      </c>
      <c r="G105" s="60">
        <f t="shared" si="32"/>
        <v>0</v>
      </c>
      <c r="H105" s="57">
        <f t="shared" si="33"/>
        <v>1067.3556823800002</v>
      </c>
      <c r="I105" s="295">
        <f t="shared" si="46"/>
        <v>28642.896573149996</v>
      </c>
      <c r="J105" s="122">
        <f t="shared" si="52"/>
        <v>28642.896573149996</v>
      </c>
      <c r="K105" s="122">
        <f t="shared" si="34"/>
        <v>5601.287350999999</v>
      </c>
      <c r="L105" s="183">
        <f t="shared" si="49"/>
        <v>34244.183924149998</v>
      </c>
      <c r="M105" s="122">
        <f t="shared" si="50"/>
        <v>27210.751744492496</v>
      </c>
      <c r="N105" s="122">
        <f t="shared" si="47"/>
        <v>5321.2229834499985</v>
      </c>
      <c r="O105" s="122">
        <f t="shared" si="48"/>
        <v>32531.974727942496</v>
      </c>
      <c r="P105" s="104">
        <f t="shared" si="53"/>
        <v>25778.606915834996</v>
      </c>
      <c r="Q105" s="122">
        <f t="shared" si="35"/>
        <v>5041.1586158999989</v>
      </c>
      <c r="R105" s="122">
        <f t="shared" si="36"/>
        <v>30819.765531734996</v>
      </c>
      <c r="S105" s="122">
        <f t="shared" si="37"/>
        <v>22914.317258519997</v>
      </c>
      <c r="T105" s="122">
        <f t="shared" si="38"/>
        <v>4481.0298807999998</v>
      </c>
      <c r="U105" s="122">
        <f t="shared" si="39"/>
        <v>27395.347139319998</v>
      </c>
      <c r="V105" s="122">
        <f t="shared" si="40"/>
        <v>20050.027601204994</v>
      </c>
      <c r="W105" s="122">
        <f t="shared" si="41"/>
        <v>3920.9011456999992</v>
      </c>
      <c r="X105" s="122">
        <f t="shared" si="42"/>
        <v>23970.928746904992</v>
      </c>
      <c r="Y105" s="122">
        <f t="shared" si="43"/>
        <v>17185.737943889995</v>
      </c>
      <c r="Z105" s="122">
        <f t="shared" si="44"/>
        <v>3360.7724105999991</v>
      </c>
      <c r="AA105" s="52">
        <f t="shared" si="45"/>
        <v>20546.510354489994</v>
      </c>
    </row>
    <row r="106" spans="1:27" ht="13.5" customHeight="1" thickBot="1">
      <c r="A106" s="229">
        <v>25</v>
      </c>
      <c r="B106" s="218">
        <v>43435</v>
      </c>
      <c r="C106" s="174">
        <v>954</v>
      </c>
      <c r="D106" s="341">
        <f>'base(indices)'!G111</f>
        <v>1.1166997400000001</v>
      </c>
      <c r="E106" s="247">
        <f t="shared" si="31"/>
        <v>1065.3315519600001</v>
      </c>
      <c r="F106" s="328">
        <v>0</v>
      </c>
      <c r="G106" s="247">
        <f t="shared" si="32"/>
        <v>0</v>
      </c>
      <c r="H106" s="174">
        <f t="shared" si="33"/>
        <v>1065.3315519600001</v>
      </c>
      <c r="I106" s="342">
        <f t="shared" si="46"/>
        <v>27575.540890769997</v>
      </c>
      <c r="J106" s="343">
        <f t="shared" si="52"/>
        <v>27575.540890769997</v>
      </c>
      <c r="K106" s="343">
        <f t="shared" si="34"/>
        <v>5601.287350999999</v>
      </c>
      <c r="L106" s="344">
        <f t="shared" si="49"/>
        <v>33176.828241769996</v>
      </c>
      <c r="M106" s="343">
        <f t="shared" si="50"/>
        <v>26196.763846231497</v>
      </c>
      <c r="N106" s="343">
        <f t="shared" si="47"/>
        <v>5321.2229834499985</v>
      </c>
      <c r="O106" s="343">
        <f t="shared" si="48"/>
        <v>31517.986829681497</v>
      </c>
      <c r="P106" s="343">
        <f t="shared" si="53"/>
        <v>24817.986801692998</v>
      </c>
      <c r="Q106" s="343">
        <f t="shared" si="35"/>
        <v>5041.1586158999989</v>
      </c>
      <c r="R106" s="343">
        <f t="shared" si="36"/>
        <v>29859.145417592998</v>
      </c>
      <c r="S106" s="343">
        <f t="shared" si="37"/>
        <v>22060.432712615999</v>
      </c>
      <c r="T106" s="343">
        <f t="shared" si="38"/>
        <v>4481.0298807999998</v>
      </c>
      <c r="U106" s="343">
        <f t="shared" si="39"/>
        <v>26541.462593415999</v>
      </c>
      <c r="V106" s="343">
        <f t="shared" si="40"/>
        <v>19302.878623538996</v>
      </c>
      <c r="W106" s="343">
        <f t="shared" si="41"/>
        <v>3920.9011456999992</v>
      </c>
      <c r="X106" s="343">
        <f t="shared" si="42"/>
        <v>23223.779769238994</v>
      </c>
      <c r="Y106" s="343">
        <f t="shared" si="43"/>
        <v>16545.324534461997</v>
      </c>
      <c r="Z106" s="343">
        <f t="shared" si="44"/>
        <v>3360.7724105999991</v>
      </c>
      <c r="AA106" s="345">
        <f t="shared" si="45"/>
        <v>19906.096945061996</v>
      </c>
    </row>
    <row r="107" spans="1:27" ht="13.5" customHeight="1">
      <c r="A107" s="219">
        <v>24</v>
      </c>
      <c r="B107" s="340">
        <v>43466</v>
      </c>
      <c r="C107" s="164">
        <v>998</v>
      </c>
      <c r="D107" s="239">
        <f>'base(indices)'!G112</f>
        <v>1.1184893300000001</v>
      </c>
      <c r="E107" s="87">
        <f t="shared" si="31"/>
        <v>1116.2523513400001</v>
      </c>
      <c r="F107" s="324">
        <v>0</v>
      </c>
      <c r="G107" s="87">
        <f t="shared" si="32"/>
        <v>0</v>
      </c>
      <c r="H107" s="47">
        <f t="shared" si="33"/>
        <v>1116.2523513400001</v>
      </c>
      <c r="I107" s="293">
        <f t="shared" si="46"/>
        <v>26510.209338809997</v>
      </c>
      <c r="J107" s="123">
        <f>IF((I107)+K107&gt;I148,I148-K107,(I107))</f>
        <v>26510.209338809997</v>
      </c>
      <c r="K107" s="123">
        <f t="shared" ref="K107:K130" si="54">I$147</f>
        <v>5601.287350999999</v>
      </c>
      <c r="L107" s="290">
        <f t="shared" si="49"/>
        <v>32111.496689809996</v>
      </c>
      <c r="M107" s="123">
        <f t="shared" si="50"/>
        <v>25184.698871869496</v>
      </c>
      <c r="N107" s="123">
        <f t="shared" si="47"/>
        <v>5321.2229834499985</v>
      </c>
      <c r="O107" s="123">
        <f t="shared" si="48"/>
        <v>30505.921855319495</v>
      </c>
      <c r="P107" s="100">
        <f t="shared" si="51"/>
        <v>23859.188404928998</v>
      </c>
      <c r="Q107" s="123">
        <f t="shared" si="35"/>
        <v>5041.1586158999989</v>
      </c>
      <c r="R107" s="123">
        <f t="shared" si="36"/>
        <v>28900.347020828998</v>
      </c>
      <c r="S107" s="123">
        <f t="shared" si="37"/>
        <v>21208.167471048</v>
      </c>
      <c r="T107" s="123">
        <f t="shared" si="38"/>
        <v>4481.0298807999998</v>
      </c>
      <c r="U107" s="123">
        <f t="shared" si="39"/>
        <v>25689.197351848001</v>
      </c>
      <c r="V107" s="123">
        <f t="shared" si="40"/>
        <v>18557.146537166995</v>
      </c>
      <c r="W107" s="123">
        <f t="shared" si="41"/>
        <v>3920.9011456999992</v>
      </c>
      <c r="X107" s="123">
        <f t="shared" si="42"/>
        <v>22478.047682866993</v>
      </c>
      <c r="Y107" s="123">
        <f t="shared" si="43"/>
        <v>15906.125603285996</v>
      </c>
      <c r="Z107" s="123">
        <f t="shared" si="44"/>
        <v>3360.7724105999991</v>
      </c>
      <c r="AA107" s="55">
        <f t="shared" si="45"/>
        <v>19266.898013885995</v>
      </c>
    </row>
    <row r="108" spans="1:27" ht="13.5" customHeight="1">
      <c r="A108" s="118">
        <v>23</v>
      </c>
      <c r="B108" s="46">
        <v>43497</v>
      </c>
      <c r="C108" s="57">
        <v>998</v>
      </c>
      <c r="D108" s="221">
        <f>'base(indices)'!G113</f>
        <v>1.1151438899999999</v>
      </c>
      <c r="E108" s="60">
        <f t="shared" si="31"/>
        <v>1112.9136022199998</v>
      </c>
      <c r="F108" s="325">
        <v>0</v>
      </c>
      <c r="G108" s="60">
        <f t="shared" si="32"/>
        <v>0</v>
      </c>
      <c r="H108" s="57">
        <f t="shared" si="33"/>
        <v>1112.9136022199998</v>
      </c>
      <c r="I108" s="294">
        <f t="shared" si="46"/>
        <v>25393.956987469996</v>
      </c>
      <c r="J108" s="102">
        <f>IF((I108)+K108&gt;I148,I148-K108,(I108))</f>
        <v>25393.956987469996</v>
      </c>
      <c r="K108" s="102">
        <f t="shared" si="54"/>
        <v>5601.287350999999</v>
      </c>
      <c r="L108" s="186">
        <f t="shared" si="49"/>
        <v>30995.244338469995</v>
      </c>
      <c r="M108" s="102">
        <f t="shared" si="50"/>
        <v>24124.259138096495</v>
      </c>
      <c r="N108" s="102">
        <f t="shared" si="47"/>
        <v>5321.2229834499985</v>
      </c>
      <c r="O108" s="102">
        <f t="shared" si="48"/>
        <v>29445.482121546494</v>
      </c>
      <c r="P108" s="102">
        <f t="shared" si="51"/>
        <v>22854.561288722998</v>
      </c>
      <c r="Q108" s="102">
        <f t="shared" si="35"/>
        <v>5041.1586158999989</v>
      </c>
      <c r="R108" s="102">
        <f t="shared" si="36"/>
        <v>27895.719904622998</v>
      </c>
      <c r="S108" s="102">
        <f t="shared" si="37"/>
        <v>20315.165589975997</v>
      </c>
      <c r="T108" s="102">
        <f t="shared" si="38"/>
        <v>4481.0298807999998</v>
      </c>
      <c r="U108" s="102">
        <f t="shared" si="39"/>
        <v>24796.195470775998</v>
      </c>
      <c r="V108" s="102">
        <f t="shared" si="40"/>
        <v>17775.769891228996</v>
      </c>
      <c r="W108" s="102">
        <f t="shared" si="41"/>
        <v>3920.9011456999992</v>
      </c>
      <c r="X108" s="102">
        <f t="shared" si="42"/>
        <v>21696.671036928994</v>
      </c>
      <c r="Y108" s="102">
        <f t="shared" si="43"/>
        <v>15236.374192481997</v>
      </c>
      <c r="Z108" s="102">
        <f t="shared" si="44"/>
        <v>3360.7724105999991</v>
      </c>
      <c r="AA108" s="66">
        <f t="shared" si="45"/>
        <v>18597.146603081997</v>
      </c>
    </row>
    <row r="109" spans="1:27" ht="13.5" customHeight="1">
      <c r="A109" s="118">
        <v>22</v>
      </c>
      <c r="B109" s="56">
        <v>43525</v>
      </c>
      <c r="C109" s="57">
        <v>998</v>
      </c>
      <c r="D109" s="221">
        <f>'base(indices)'!G114</f>
        <v>1.11136525</v>
      </c>
      <c r="E109" s="70">
        <f t="shared" si="31"/>
        <v>1109.1425194999999</v>
      </c>
      <c r="F109" s="325">
        <v>0</v>
      </c>
      <c r="G109" s="70">
        <f t="shared" si="32"/>
        <v>0</v>
      </c>
      <c r="H109" s="68">
        <f t="shared" si="33"/>
        <v>1109.1425194999999</v>
      </c>
      <c r="I109" s="295">
        <f t="shared" si="46"/>
        <v>24281.043385249995</v>
      </c>
      <c r="J109" s="122">
        <f>IF((I109)+K109&gt;I148,I148-K109,(I109))</f>
        <v>24281.043385249995</v>
      </c>
      <c r="K109" s="122">
        <f t="shared" si="54"/>
        <v>5601.287350999999</v>
      </c>
      <c r="L109" s="183">
        <f t="shared" si="49"/>
        <v>29882.330736249995</v>
      </c>
      <c r="M109" s="122">
        <f t="shared" si="50"/>
        <v>23066.991215987495</v>
      </c>
      <c r="N109" s="122">
        <f t="shared" si="47"/>
        <v>5321.2229834499985</v>
      </c>
      <c r="O109" s="122">
        <f t="shared" si="48"/>
        <v>28388.214199437494</v>
      </c>
      <c r="P109" s="104">
        <f t="shared" si="51"/>
        <v>21852.939046724998</v>
      </c>
      <c r="Q109" s="122">
        <f t="shared" si="35"/>
        <v>5041.1586158999989</v>
      </c>
      <c r="R109" s="122">
        <f t="shared" si="36"/>
        <v>26894.097662624998</v>
      </c>
      <c r="S109" s="122">
        <f t="shared" si="37"/>
        <v>19424.834708199996</v>
      </c>
      <c r="T109" s="122">
        <f t="shared" si="38"/>
        <v>4481.0298807999998</v>
      </c>
      <c r="U109" s="122">
        <f t="shared" si="39"/>
        <v>23905.864588999997</v>
      </c>
      <c r="V109" s="122">
        <f t="shared" si="40"/>
        <v>16996.730369674995</v>
      </c>
      <c r="W109" s="122">
        <f t="shared" si="41"/>
        <v>3920.9011456999992</v>
      </c>
      <c r="X109" s="122">
        <f t="shared" si="42"/>
        <v>20917.631515374993</v>
      </c>
      <c r="Y109" s="122">
        <f t="shared" si="43"/>
        <v>14568.626031149997</v>
      </c>
      <c r="Z109" s="122">
        <f t="shared" si="44"/>
        <v>3360.7724105999991</v>
      </c>
      <c r="AA109" s="52">
        <f t="shared" si="45"/>
        <v>17929.398441749996</v>
      </c>
    </row>
    <row r="110" spans="1:27" ht="13.5" customHeight="1">
      <c r="A110" s="118">
        <v>21</v>
      </c>
      <c r="B110" s="46">
        <v>43556</v>
      </c>
      <c r="C110" s="57">
        <v>998</v>
      </c>
      <c r="D110" s="221">
        <f>'base(indices)'!G115</f>
        <v>1.10539611</v>
      </c>
      <c r="E110" s="60">
        <f t="shared" si="31"/>
        <v>1103.1853177800001</v>
      </c>
      <c r="F110" s="325">
        <v>0</v>
      </c>
      <c r="G110" s="60">
        <f t="shared" si="32"/>
        <v>0</v>
      </c>
      <c r="H110" s="57">
        <f t="shared" si="33"/>
        <v>1103.1853177800001</v>
      </c>
      <c r="I110" s="294">
        <f t="shared" si="46"/>
        <v>23171.900865749994</v>
      </c>
      <c r="J110" s="102">
        <f>IF((I110)+K110&gt;I148,I148-K110,(I110))</f>
        <v>23171.900865749994</v>
      </c>
      <c r="K110" s="102">
        <f t="shared" si="54"/>
        <v>5601.287350999999</v>
      </c>
      <c r="L110" s="186">
        <f t="shared" si="49"/>
        <v>28773.188216749993</v>
      </c>
      <c r="M110" s="102">
        <f t="shared" si="50"/>
        <v>22013.305822462495</v>
      </c>
      <c r="N110" s="102">
        <f t="shared" si="47"/>
        <v>5321.2229834499985</v>
      </c>
      <c r="O110" s="102">
        <f t="shared" si="48"/>
        <v>27334.528805912494</v>
      </c>
      <c r="P110" s="102">
        <f t="shared" si="51"/>
        <v>20854.710779174995</v>
      </c>
      <c r="Q110" s="102">
        <f t="shared" si="35"/>
        <v>5041.1586158999989</v>
      </c>
      <c r="R110" s="102">
        <f t="shared" si="36"/>
        <v>25895.869395074995</v>
      </c>
      <c r="S110" s="102">
        <f t="shared" si="37"/>
        <v>18537.520692599996</v>
      </c>
      <c r="T110" s="102">
        <f t="shared" si="38"/>
        <v>4481.0298807999998</v>
      </c>
      <c r="U110" s="102">
        <f t="shared" si="39"/>
        <v>23018.550573399996</v>
      </c>
      <c r="V110" s="102">
        <f t="shared" si="40"/>
        <v>16220.330606024994</v>
      </c>
      <c r="W110" s="102">
        <f t="shared" si="41"/>
        <v>3920.9011456999992</v>
      </c>
      <c r="X110" s="102">
        <f t="shared" si="42"/>
        <v>20141.231751724994</v>
      </c>
      <c r="Y110" s="102">
        <f t="shared" si="43"/>
        <v>13903.140519449997</v>
      </c>
      <c r="Z110" s="102">
        <f t="shared" si="44"/>
        <v>3360.7724105999991</v>
      </c>
      <c r="AA110" s="66">
        <f t="shared" si="45"/>
        <v>17263.912930049995</v>
      </c>
    </row>
    <row r="111" spans="1:27" ht="13.5" customHeight="1">
      <c r="A111" s="118">
        <v>20</v>
      </c>
      <c r="B111" s="56">
        <v>43586</v>
      </c>
      <c r="C111" s="57">
        <v>998</v>
      </c>
      <c r="D111" s="221">
        <f>'base(indices)'!G116</f>
        <v>1.0974941499999999</v>
      </c>
      <c r="E111" s="70">
        <f t="shared" si="31"/>
        <v>1095.2991617</v>
      </c>
      <c r="F111" s="325">
        <v>0</v>
      </c>
      <c r="G111" s="70">
        <f t="shared" si="32"/>
        <v>0</v>
      </c>
      <c r="H111" s="68">
        <f t="shared" si="33"/>
        <v>1095.2991617</v>
      </c>
      <c r="I111" s="295">
        <f t="shared" si="46"/>
        <v>22068.715547969994</v>
      </c>
      <c r="J111" s="122">
        <f>IF((I111)+K111&gt;I148,I148-K111,(I111))</f>
        <v>22068.715547969994</v>
      </c>
      <c r="K111" s="122">
        <f t="shared" si="54"/>
        <v>5601.287350999999</v>
      </c>
      <c r="L111" s="183">
        <f t="shared" si="49"/>
        <v>27670.002898969993</v>
      </c>
      <c r="M111" s="122">
        <f t="shared" si="50"/>
        <v>20965.279770571495</v>
      </c>
      <c r="N111" s="122">
        <f t="shared" si="47"/>
        <v>5321.2229834499985</v>
      </c>
      <c r="O111" s="122">
        <f t="shared" si="48"/>
        <v>26286.502754021494</v>
      </c>
      <c r="P111" s="104">
        <f t="shared" si="51"/>
        <v>19861.843993172995</v>
      </c>
      <c r="Q111" s="122">
        <f t="shared" si="35"/>
        <v>5041.1586158999989</v>
      </c>
      <c r="R111" s="122">
        <f t="shared" si="36"/>
        <v>24903.002609072995</v>
      </c>
      <c r="S111" s="122">
        <f t="shared" si="37"/>
        <v>17654.972438375997</v>
      </c>
      <c r="T111" s="122">
        <f t="shared" si="38"/>
        <v>4481.0298807999998</v>
      </c>
      <c r="U111" s="122">
        <f t="shared" si="39"/>
        <v>22136.002319175997</v>
      </c>
      <c r="V111" s="122">
        <f t="shared" si="40"/>
        <v>15448.100883578994</v>
      </c>
      <c r="W111" s="122">
        <f t="shared" si="41"/>
        <v>3920.9011456999992</v>
      </c>
      <c r="X111" s="122">
        <f t="shared" si="42"/>
        <v>19369.002029278992</v>
      </c>
      <c r="Y111" s="122">
        <f t="shared" si="43"/>
        <v>13241.229328781996</v>
      </c>
      <c r="Z111" s="122">
        <f t="shared" si="44"/>
        <v>3360.7724105999991</v>
      </c>
      <c r="AA111" s="52">
        <f t="shared" si="45"/>
        <v>16602.001739381994</v>
      </c>
    </row>
    <row r="112" spans="1:27" ht="13.5" customHeight="1">
      <c r="A112" s="118">
        <v>19</v>
      </c>
      <c r="B112" s="46">
        <v>43617</v>
      </c>
      <c r="C112" s="57">
        <v>998</v>
      </c>
      <c r="D112" s="221">
        <f>'base(indices)'!G117</f>
        <v>1.0936663200000001</v>
      </c>
      <c r="E112" s="60">
        <f t="shared" si="31"/>
        <v>1091.47898736</v>
      </c>
      <c r="F112" s="325">
        <v>0</v>
      </c>
      <c r="G112" s="60">
        <f t="shared" si="32"/>
        <v>0</v>
      </c>
      <c r="H112" s="57">
        <f t="shared" si="33"/>
        <v>1091.47898736</v>
      </c>
      <c r="I112" s="294">
        <f t="shared" si="46"/>
        <v>20973.416386269993</v>
      </c>
      <c r="J112" s="102">
        <f>IF((I112)+K112&gt;I148,I148-K112,(I112))</f>
        <v>20973.416386269993</v>
      </c>
      <c r="K112" s="102">
        <f t="shared" si="54"/>
        <v>5601.287350999999</v>
      </c>
      <c r="L112" s="186">
        <f t="shared" si="49"/>
        <v>26574.703737269992</v>
      </c>
      <c r="M112" s="102">
        <f t="shared" si="50"/>
        <v>19924.745566956492</v>
      </c>
      <c r="N112" s="102">
        <f t="shared" si="47"/>
        <v>5321.2229834499985</v>
      </c>
      <c r="O112" s="102">
        <f t="shared" si="48"/>
        <v>25245.968550406491</v>
      </c>
      <c r="P112" s="102">
        <f t="shared" si="51"/>
        <v>18876.074747642993</v>
      </c>
      <c r="Q112" s="102">
        <f t="shared" si="35"/>
        <v>5041.1586158999989</v>
      </c>
      <c r="R112" s="102">
        <f t="shared" si="36"/>
        <v>23917.233363542993</v>
      </c>
      <c r="S112" s="102">
        <f t="shared" si="37"/>
        <v>16778.733109015997</v>
      </c>
      <c r="T112" s="102">
        <f t="shared" si="38"/>
        <v>4481.0298807999998</v>
      </c>
      <c r="U112" s="102">
        <f t="shared" si="39"/>
        <v>21259.762989815998</v>
      </c>
      <c r="V112" s="102">
        <f t="shared" si="40"/>
        <v>14681.391470388995</v>
      </c>
      <c r="W112" s="102">
        <f t="shared" si="41"/>
        <v>3920.9011456999992</v>
      </c>
      <c r="X112" s="102">
        <f t="shared" si="42"/>
        <v>18602.292616088995</v>
      </c>
      <c r="Y112" s="102">
        <f t="shared" si="43"/>
        <v>12584.049831761995</v>
      </c>
      <c r="Z112" s="102">
        <f t="shared" si="44"/>
        <v>3360.7724105999991</v>
      </c>
      <c r="AA112" s="66">
        <f t="shared" si="45"/>
        <v>15944.822242361994</v>
      </c>
    </row>
    <row r="113" spans="1:27" ht="13.5" customHeight="1">
      <c r="A113" s="118">
        <v>18</v>
      </c>
      <c r="B113" s="56">
        <v>43647</v>
      </c>
      <c r="C113" s="57">
        <v>998</v>
      </c>
      <c r="D113" s="221">
        <f>'base(indices)'!G118</f>
        <v>1.09301052</v>
      </c>
      <c r="E113" s="70">
        <f t="shared" si="31"/>
        <v>1090.82449896</v>
      </c>
      <c r="F113" s="325">
        <v>0</v>
      </c>
      <c r="G113" s="70">
        <f t="shared" si="32"/>
        <v>0</v>
      </c>
      <c r="H113" s="68">
        <f t="shared" si="33"/>
        <v>1090.82449896</v>
      </c>
      <c r="I113" s="295">
        <f t="shared" si="46"/>
        <v>19881.937398909995</v>
      </c>
      <c r="J113" s="122">
        <f>IF((I113)+K113&gt;I148,I148-K113,(I113))</f>
        <v>19881.937398909995</v>
      </c>
      <c r="K113" s="122">
        <f t="shared" si="54"/>
        <v>5601.287350999999</v>
      </c>
      <c r="L113" s="183">
        <f t="shared" si="49"/>
        <v>25483.224749909994</v>
      </c>
      <c r="M113" s="122">
        <f t="shared" si="50"/>
        <v>18887.840528964494</v>
      </c>
      <c r="N113" s="122">
        <f t="shared" si="47"/>
        <v>5321.2229834499985</v>
      </c>
      <c r="O113" s="122">
        <f t="shared" si="48"/>
        <v>24209.063512414494</v>
      </c>
      <c r="P113" s="104">
        <f t="shared" si="51"/>
        <v>17893.743659018997</v>
      </c>
      <c r="Q113" s="122">
        <f t="shared" si="35"/>
        <v>5041.1586158999989</v>
      </c>
      <c r="R113" s="122">
        <f t="shared" si="36"/>
        <v>22934.902274918997</v>
      </c>
      <c r="S113" s="122">
        <f t="shared" si="37"/>
        <v>15905.549919127996</v>
      </c>
      <c r="T113" s="122">
        <f t="shared" si="38"/>
        <v>4481.0298807999998</v>
      </c>
      <c r="U113" s="122">
        <f t="shared" si="39"/>
        <v>20386.579799927997</v>
      </c>
      <c r="V113" s="122">
        <f t="shared" si="40"/>
        <v>13917.356179236996</v>
      </c>
      <c r="W113" s="122">
        <f t="shared" si="41"/>
        <v>3920.9011456999992</v>
      </c>
      <c r="X113" s="122">
        <f t="shared" si="42"/>
        <v>17838.257324936996</v>
      </c>
      <c r="Y113" s="122">
        <f t="shared" si="43"/>
        <v>11929.162439345997</v>
      </c>
      <c r="Z113" s="122">
        <f t="shared" si="44"/>
        <v>3360.7724105999991</v>
      </c>
      <c r="AA113" s="52">
        <f t="shared" si="45"/>
        <v>15289.934849945996</v>
      </c>
    </row>
    <row r="114" spans="1:27" ht="13.5" customHeight="1">
      <c r="A114" s="118">
        <v>17</v>
      </c>
      <c r="B114" s="46">
        <v>43678</v>
      </c>
      <c r="C114" s="57">
        <v>998</v>
      </c>
      <c r="D114" s="221">
        <f>'base(indices)'!G119</f>
        <v>1.0920276900000001</v>
      </c>
      <c r="E114" s="60">
        <f t="shared" si="31"/>
        <v>1089.8436346200001</v>
      </c>
      <c r="F114" s="325">
        <v>0</v>
      </c>
      <c r="G114" s="60">
        <f t="shared" si="32"/>
        <v>0</v>
      </c>
      <c r="H114" s="57">
        <f t="shared" si="33"/>
        <v>1089.8436346200001</v>
      </c>
      <c r="I114" s="294">
        <f t="shared" si="46"/>
        <v>18791.112899949996</v>
      </c>
      <c r="J114" s="102">
        <f>IF((I114)+K114&gt;I148,I148-K114,(I114))</f>
        <v>18791.112899949996</v>
      </c>
      <c r="K114" s="102">
        <f t="shared" si="54"/>
        <v>5601.287350999999</v>
      </c>
      <c r="L114" s="186">
        <f t="shared" si="49"/>
        <v>24392.400250949995</v>
      </c>
      <c r="M114" s="102">
        <f t="shared" si="50"/>
        <v>17851.557254952495</v>
      </c>
      <c r="N114" s="102">
        <f t="shared" si="47"/>
        <v>5321.2229834499985</v>
      </c>
      <c r="O114" s="102">
        <f t="shared" si="48"/>
        <v>23172.780238402494</v>
      </c>
      <c r="P114" s="102">
        <f t="shared" si="51"/>
        <v>16912.001609954998</v>
      </c>
      <c r="Q114" s="102">
        <f t="shared" si="35"/>
        <v>5041.1586158999989</v>
      </c>
      <c r="R114" s="102">
        <f t="shared" si="36"/>
        <v>21953.160225854997</v>
      </c>
      <c r="S114" s="102">
        <f t="shared" si="37"/>
        <v>15032.890319959997</v>
      </c>
      <c r="T114" s="102">
        <f t="shared" si="38"/>
        <v>4481.0298807999998</v>
      </c>
      <c r="U114" s="102">
        <f t="shared" si="39"/>
        <v>19513.920200759996</v>
      </c>
      <c r="V114" s="102">
        <f t="shared" si="40"/>
        <v>13153.779029964997</v>
      </c>
      <c r="W114" s="102">
        <f t="shared" si="41"/>
        <v>3920.9011456999992</v>
      </c>
      <c r="X114" s="102">
        <f t="shared" si="42"/>
        <v>17074.680175664995</v>
      </c>
      <c r="Y114" s="102">
        <f t="shared" si="43"/>
        <v>11274.667739969997</v>
      </c>
      <c r="Z114" s="102">
        <f t="shared" si="44"/>
        <v>3360.7724105999991</v>
      </c>
      <c r="AA114" s="66">
        <f t="shared" si="45"/>
        <v>14635.440150569995</v>
      </c>
    </row>
    <row r="115" spans="1:27" ht="13.5" customHeight="1">
      <c r="A115" s="118">
        <v>16</v>
      </c>
      <c r="B115" s="56">
        <v>43709</v>
      </c>
      <c r="C115" s="57">
        <v>998</v>
      </c>
      <c r="D115" s="221">
        <f>'base(indices)'!G120</f>
        <v>1.0911547699999999</v>
      </c>
      <c r="E115" s="70">
        <f t="shared" si="31"/>
        <v>1088.9724604599999</v>
      </c>
      <c r="F115" s="325">
        <v>0</v>
      </c>
      <c r="G115" s="70">
        <f t="shared" si="32"/>
        <v>0</v>
      </c>
      <c r="H115" s="68">
        <f t="shared" si="33"/>
        <v>1088.9724604599999</v>
      </c>
      <c r="I115" s="295">
        <f t="shared" si="46"/>
        <v>17701.269265329996</v>
      </c>
      <c r="J115" s="122">
        <f>IF((I115)+K115&gt;I148,I148-K115,(I115))</f>
        <v>17701.269265329996</v>
      </c>
      <c r="K115" s="122">
        <f t="shared" si="54"/>
        <v>5601.287350999999</v>
      </c>
      <c r="L115" s="183">
        <f t="shared" si="49"/>
        <v>23302.556616329995</v>
      </c>
      <c r="M115" s="122">
        <f t="shared" si="50"/>
        <v>16816.205802063494</v>
      </c>
      <c r="N115" s="122">
        <f t="shared" si="47"/>
        <v>5321.2229834499985</v>
      </c>
      <c r="O115" s="122">
        <f t="shared" si="48"/>
        <v>22137.428785513493</v>
      </c>
      <c r="P115" s="104">
        <f t="shared" si="51"/>
        <v>15931.142338796997</v>
      </c>
      <c r="Q115" s="122">
        <f t="shared" si="35"/>
        <v>5041.1586158999989</v>
      </c>
      <c r="R115" s="122">
        <f t="shared" si="36"/>
        <v>20972.300954696995</v>
      </c>
      <c r="S115" s="122">
        <f t="shared" si="37"/>
        <v>14161.015412263998</v>
      </c>
      <c r="T115" s="122">
        <f t="shared" si="38"/>
        <v>4481.0298807999998</v>
      </c>
      <c r="U115" s="122">
        <f t="shared" si="39"/>
        <v>18642.045293063999</v>
      </c>
      <c r="V115" s="122">
        <f t="shared" si="40"/>
        <v>12390.888485730997</v>
      </c>
      <c r="W115" s="122">
        <f t="shared" si="41"/>
        <v>3920.9011456999992</v>
      </c>
      <c r="X115" s="122">
        <f t="shared" si="42"/>
        <v>16311.789631430996</v>
      </c>
      <c r="Y115" s="122">
        <f t="shared" si="43"/>
        <v>10620.761559197997</v>
      </c>
      <c r="Z115" s="122">
        <f t="shared" si="44"/>
        <v>3360.7724105999991</v>
      </c>
      <c r="AA115" s="52">
        <f t="shared" si="45"/>
        <v>13981.533969797996</v>
      </c>
    </row>
    <row r="116" spans="1:27" ht="13.5" customHeight="1">
      <c r="A116" s="118">
        <v>15</v>
      </c>
      <c r="B116" s="56">
        <v>43739</v>
      </c>
      <c r="C116" s="57">
        <v>998</v>
      </c>
      <c r="D116" s="221">
        <f>'base(indices)'!G121</f>
        <v>1.0901736099999999</v>
      </c>
      <c r="E116" s="60">
        <f t="shared" si="31"/>
        <v>1087.9932627799999</v>
      </c>
      <c r="F116" s="325">
        <v>0</v>
      </c>
      <c r="G116" s="60">
        <f t="shared" si="32"/>
        <v>0</v>
      </c>
      <c r="H116" s="57">
        <f t="shared" si="33"/>
        <v>1087.9932627799999</v>
      </c>
      <c r="I116" s="294">
        <f t="shared" si="46"/>
        <v>16612.296804869995</v>
      </c>
      <c r="J116" s="102">
        <f>IF((I116)+K116&gt;I148,I148-K116,(I116))</f>
        <v>16612.296804869995</v>
      </c>
      <c r="K116" s="102">
        <f t="shared" si="54"/>
        <v>5601.287350999999</v>
      </c>
      <c r="L116" s="186">
        <f t="shared" si="49"/>
        <v>22213.584155869994</v>
      </c>
      <c r="M116" s="102">
        <f t="shared" si="50"/>
        <v>15781.681964626494</v>
      </c>
      <c r="N116" s="102">
        <f t="shared" si="47"/>
        <v>5321.2229834499985</v>
      </c>
      <c r="O116" s="102">
        <f t="shared" si="48"/>
        <v>21102.904948076492</v>
      </c>
      <c r="P116" s="102">
        <f t="shared" si="51"/>
        <v>14951.067124382997</v>
      </c>
      <c r="Q116" s="102">
        <f t="shared" si="35"/>
        <v>5041.1586158999989</v>
      </c>
      <c r="R116" s="102">
        <f t="shared" si="36"/>
        <v>19992.225740282996</v>
      </c>
      <c r="S116" s="102">
        <f t="shared" si="37"/>
        <v>13289.837443895996</v>
      </c>
      <c r="T116" s="102">
        <f t="shared" si="38"/>
        <v>4481.0298807999998</v>
      </c>
      <c r="U116" s="102">
        <f t="shared" si="39"/>
        <v>17770.867324695995</v>
      </c>
      <c r="V116" s="102">
        <f t="shared" si="40"/>
        <v>11628.607763408996</v>
      </c>
      <c r="W116" s="102">
        <f t="shared" si="41"/>
        <v>3920.9011456999992</v>
      </c>
      <c r="X116" s="102">
        <f t="shared" si="42"/>
        <v>15549.508909108996</v>
      </c>
      <c r="Y116" s="102">
        <f t="shared" si="43"/>
        <v>9967.3780829219959</v>
      </c>
      <c r="Z116" s="102">
        <f t="shared" si="44"/>
        <v>3360.7724105999991</v>
      </c>
      <c r="AA116" s="66">
        <f t="shared" si="45"/>
        <v>13328.150493521995</v>
      </c>
    </row>
    <row r="117" spans="1:27" ht="13.5" customHeight="1">
      <c r="A117" s="118">
        <v>14</v>
      </c>
      <c r="B117" s="46">
        <v>43770</v>
      </c>
      <c r="C117" s="57">
        <v>998</v>
      </c>
      <c r="D117" s="221">
        <f>'base(indices)'!G122</f>
        <v>1.08919334</v>
      </c>
      <c r="E117" s="70">
        <f t="shared" si="31"/>
        <v>1087.0149533199999</v>
      </c>
      <c r="F117" s="325">
        <v>0</v>
      </c>
      <c r="G117" s="70">
        <f t="shared" si="32"/>
        <v>0</v>
      </c>
      <c r="H117" s="68">
        <f t="shared" si="33"/>
        <v>1087.0149533199999</v>
      </c>
      <c r="I117" s="295">
        <f t="shared" si="46"/>
        <v>15524.303542089994</v>
      </c>
      <c r="J117" s="122">
        <f>IF((I117)+K117&gt;I148,I148-K117,(I117))</f>
        <v>15524.303542089994</v>
      </c>
      <c r="K117" s="122">
        <f t="shared" si="54"/>
        <v>5601.287350999999</v>
      </c>
      <c r="L117" s="183">
        <f t="shared" si="49"/>
        <v>21125.590893089993</v>
      </c>
      <c r="M117" s="122">
        <f t="shared" si="50"/>
        <v>14748.088364985493</v>
      </c>
      <c r="N117" s="122">
        <f t="shared" si="47"/>
        <v>5321.2229834499985</v>
      </c>
      <c r="O117" s="122">
        <f t="shared" si="48"/>
        <v>20069.311348435491</v>
      </c>
      <c r="P117" s="104">
        <f t="shared" si="51"/>
        <v>13971.873187880996</v>
      </c>
      <c r="Q117" s="122">
        <f t="shared" si="35"/>
        <v>5041.1586158999989</v>
      </c>
      <c r="R117" s="122">
        <f t="shared" si="36"/>
        <v>19013.031803780996</v>
      </c>
      <c r="S117" s="122">
        <f t="shared" si="37"/>
        <v>12419.442833671996</v>
      </c>
      <c r="T117" s="122">
        <f t="shared" si="38"/>
        <v>4481.0298807999998</v>
      </c>
      <c r="U117" s="122">
        <f t="shared" si="39"/>
        <v>16900.472714471995</v>
      </c>
      <c r="V117" s="122">
        <f t="shared" si="40"/>
        <v>10867.012479462996</v>
      </c>
      <c r="W117" s="122">
        <f t="shared" si="41"/>
        <v>3920.9011456999992</v>
      </c>
      <c r="X117" s="122">
        <f t="shared" si="42"/>
        <v>14787.913625162995</v>
      </c>
      <c r="Y117" s="122">
        <f t="shared" si="43"/>
        <v>9314.5821252539954</v>
      </c>
      <c r="Z117" s="122">
        <f t="shared" si="44"/>
        <v>3360.7724105999991</v>
      </c>
      <c r="AA117" s="52">
        <f t="shared" si="45"/>
        <v>12675.354535853994</v>
      </c>
    </row>
    <row r="118" spans="1:27" ht="13.5" customHeight="1" thickBot="1">
      <c r="A118" s="229">
        <v>13</v>
      </c>
      <c r="B118" s="161">
        <v>43800</v>
      </c>
      <c r="C118" s="231">
        <v>998</v>
      </c>
      <c r="D118" s="232">
        <f>'base(indices)'!G123</f>
        <v>1.0876706</v>
      </c>
      <c r="E118" s="233">
        <f t="shared" si="31"/>
        <v>1085.4952588000001</v>
      </c>
      <c r="F118" s="326">
        <v>0</v>
      </c>
      <c r="G118" s="233">
        <f t="shared" si="32"/>
        <v>0</v>
      </c>
      <c r="H118" s="231">
        <f t="shared" si="33"/>
        <v>1085.4952588000001</v>
      </c>
      <c r="I118" s="296">
        <f>I117-H117</f>
        <v>14437.288588769994</v>
      </c>
      <c r="J118" s="95">
        <f>IF((I118)+K118&gt;I$148,I$148-K118,(I118))</f>
        <v>14437.288588769994</v>
      </c>
      <c r="K118" s="95">
        <f t="shared" si="54"/>
        <v>5601.287350999999</v>
      </c>
      <c r="L118" s="270">
        <f>J118+K118</f>
        <v>20038.575939769995</v>
      </c>
      <c r="M118" s="95">
        <f>J118*M$9</f>
        <v>13715.424159331493</v>
      </c>
      <c r="N118" s="95">
        <f>K118*M$9</f>
        <v>5321.2229834499985</v>
      </c>
      <c r="O118" s="95">
        <f>M118+N118</f>
        <v>19036.64714278149</v>
      </c>
      <c r="P118" s="95">
        <f>J118*$P$9</f>
        <v>12993.559729892995</v>
      </c>
      <c r="Q118" s="95">
        <f>K118*P$9</f>
        <v>5041.1586158999989</v>
      </c>
      <c r="R118" s="95">
        <f>P118+Q118</f>
        <v>18034.718345792993</v>
      </c>
      <c r="S118" s="95">
        <f>J118*S$9</f>
        <v>11549.830871015996</v>
      </c>
      <c r="T118" s="95">
        <f>K118*S$9</f>
        <v>4481.0298807999998</v>
      </c>
      <c r="U118" s="95">
        <f>S118+T118</f>
        <v>16030.860751815995</v>
      </c>
      <c r="V118" s="95">
        <f>J118*V$9</f>
        <v>10106.102012138996</v>
      </c>
      <c r="W118" s="95">
        <f>K118*V$9</f>
        <v>3920.9011456999992</v>
      </c>
      <c r="X118" s="95">
        <f>V118+W118</f>
        <v>14027.003157838995</v>
      </c>
      <c r="Y118" s="95">
        <f t="shared" si="43"/>
        <v>8662.3731532619968</v>
      </c>
      <c r="Z118" s="95">
        <f t="shared" si="44"/>
        <v>3360.7724105999991</v>
      </c>
      <c r="AA118" s="237">
        <f t="shared" si="45"/>
        <v>12023.145563861995</v>
      </c>
    </row>
    <row r="119" spans="1:27" ht="13.5" customHeight="1">
      <c r="A119" s="269">
        <v>12</v>
      </c>
      <c r="B119" s="246">
        <v>43831</v>
      </c>
      <c r="C119" s="347">
        <v>1039</v>
      </c>
      <c r="D119" s="259">
        <f>'base(indices)'!G124</f>
        <v>1.07636873</v>
      </c>
      <c r="E119" s="203">
        <f t="shared" si="31"/>
        <v>1118.34711047</v>
      </c>
      <c r="F119" s="327">
        <v>0</v>
      </c>
      <c r="G119" s="203">
        <f t="shared" si="32"/>
        <v>0</v>
      </c>
      <c r="H119" s="204">
        <f t="shared" si="33"/>
        <v>1118.34711047</v>
      </c>
      <c r="I119" s="297">
        <f t="shared" ref="I119:I130" si="55">I118-H118</f>
        <v>13351.793329969994</v>
      </c>
      <c r="J119" s="205">
        <f>IF((I119)+K119&gt;I$148,I148-K119,(I119))</f>
        <v>13351.793329969994</v>
      </c>
      <c r="K119" s="205">
        <f t="shared" si="54"/>
        <v>5601.287350999999</v>
      </c>
      <c r="L119" s="198">
        <f t="shared" ref="L119:L130" si="56">J119+K119</f>
        <v>18953.080680969993</v>
      </c>
      <c r="M119" s="205">
        <f t="shared" ref="M119:M130" si="57">J119*M$9</f>
        <v>12684.203663471493</v>
      </c>
      <c r="N119" s="205">
        <f t="shared" ref="N119:N130" si="58">K119*M$9</f>
        <v>5321.2229834499985</v>
      </c>
      <c r="O119" s="205">
        <f t="shared" ref="O119:O130" si="59">M119+N119</f>
        <v>18005.426646921493</v>
      </c>
      <c r="P119" s="197">
        <f t="shared" ref="P119:P130" si="60">J119*$P$9</f>
        <v>12016.613996972996</v>
      </c>
      <c r="Q119" s="205">
        <f t="shared" ref="Q119:Q130" si="61">K119*P$9</f>
        <v>5041.1586158999989</v>
      </c>
      <c r="R119" s="205">
        <f t="shared" ref="R119:R130" si="62">P119+Q119</f>
        <v>17057.772612872996</v>
      </c>
      <c r="S119" s="205">
        <f t="shared" ref="S119:S130" si="63">J119*S$9</f>
        <v>10681.434663975997</v>
      </c>
      <c r="T119" s="205">
        <f t="shared" ref="T119:T130" si="64">K119*S$9</f>
        <v>4481.0298807999998</v>
      </c>
      <c r="U119" s="205">
        <f t="shared" ref="U119:U130" si="65">S119+T119</f>
        <v>15162.464544775998</v>
      </c>
      <c r="V119" s="205">
        <f t="shared" ref="V119:V130" si="66">J119*V$9</f>
        <v>9346.2553309789946</v>
      </c>
      <c r="W119" s="205">
        <f t="shared" ref="W119:W130" si="67">K119*V$9</f>
        <v>3920.9011456999992</v>
      </c>
      <c r="X119" s="205">
        <f t="shared" ref="X119:X130" si="68">V119+W119</f>
        <v>13267.156476678994</v>
      </c>
      <c r="Y119" s="205">
        <f t="shared" si="43"/>
        <v>8011.0759979819959</v>
      </c>
      <c r="Z119" s="205">
        <f t="shared" si="44"/>
        <v>3360.7724105999991</v>
      </c>
      <c r="AA119" s="196">
        <f t="shared" si="45"/>
        <v>11371.848408581995</v>
      </c>
    </row>
    <row r="120" spans="1:27" ht="13.5" customHeight="1">
      <c r="A120" s="118">
        <v>11</v>
      </c>
      <c r="B120" s="216">
        <v>43862</v>
      </c>
      <c r="C120" s="174">
        <v>1045</v>
      </c>
      <c r="D120" s="221">
        <f>'base(indices)'!G125</f>
        <v>1.0687803899999999</v>
      </c>
      <c r="E120" s="60">
        <f t="shared" si="31"/>
        <v>1116.8755075499998</v>
      </c>
      <c r="F120" s="325">
        <v>0</v>
      </c>
      <c r="G120" s="60">
        <f t="shared" si="32"/>
        <v>0</v>
      </c>
      <c r="H120" s="57">
        <f t="shared" si="33"/>
        <v>1116.8755075499998</v>
      </c>
      <c r="I120" s="294">
        <f t="shared" si="55"/>
        <v>12233.446219499994</v>
      </c>
      <c r="J120" s="102">
        <f>IF((I120)+K120&gt;I$148,I$148-K120,(I120))</f>
        <v>12233.446219499994</v>
      </c>
      <c r="K120" s="102">
        <f t="shared" si="54"/>
        <v>5601.287350999999</v>
      </c>
      <c r="L120" s="186">
        <f t="shared" si="56"/>
        <v>17834.733570499993</v>
      </c>
      <c r="M120" s="102">
        <f t="shared" si="57"/>
        <v>11621.773908524994</v>
      </c>
      <c r="N120" s="102">
        <f t="shared" si="58"/>
        <v>5321.2229834499985</v>
      </c>
      <c r="O120" s="102">
        <f t="shared" si="59"/>
        <v>16942.996891974992</v>
      </c>
      <c r="P120" s="102">
        <f t="shared" si="60"/>
        <v>11010.101597549996</v>
      </c>
      <c r="Q120" s="102">
        <f t="shared" si="61"/>
        <v>5041.1586158999989</v>
      </c>
      <c r="R120" s="102">
        <f t="shared" si="62"/>
        <v>16051.260213449994</v>
      </c>
      <c r="S120" s="102">
        <f t="shared" si="63"/>
        <v>9786.7569755999957</v>
      </c>
      <c r="T120" s="102">
        <f t="shared" si="64"/>
        <v>4481.0298807999998</v>
      </c>
      <c r="U120" s="102">
        <f t="shared" si="65"/>
        <v>14267.786856399995</v>
      </c>
      <c r="V120" s="102">
        <f t="shared" si="66"/>
        <v>8563.4123536499956</v>
      </c>
      <c r="W120" s="102">
        <f t="shared" si="67"/>
        <v>3920.9011456999992</v>
      </c>
      <c r="X120" s="102">
        <f t="shared" si="68"/>
        <v>12484.313499349995</v>
      </c>
      <c r="Y120" s="102">
        <f t="shared" si="43"/>
        <v>7340.0677316999963</v>
      </c>
      <c r="Z120" s="102">
        <f t="shared" si="44"/>
        <v>3360.7724105999991</v>
      </c>
      <c r="AA120" s="66">
        <f t="shared" si="45"/>
        <v>10700.840142299996</v>
      </c>
    </row>
    <row r="121" spans="1:27" ht="13.5" customHeight="1">
      <c r="A121" s="118">
        <v>10</v>
      </c>
      <c r="B121" s="217">
        <v>43891</v>
      </c>
      <c r="C121" s="174">
        <v>1045</v>
      </c>
      <c r="D121" s="221">
        <f>'base(indices)'!G126</f>
        <v>1.06643423</v>
      </c>
      <c r="E121" s="70">
        <f t="shared" si="31"/>
        <v>1114.42377035</v>
      </c>
      <c r="F121" s="325">
        <v>0</v>
      </c>
      <c r="G121" s="70">
        <f t="shared" si="32"/>
        <v>0</v>
      </c>
      <c r="H121" s="68">
        <f t="shared" si="33"/>
        <v>1114.42377035</v>
      </c>
      <c r="I121" s="295">
        <f t="shared" si="55"/>
        <v>11116.570711949995</v>
      </c>
      <c r="J121" s="122">
        <f>IF((I121)+K121&gt;I$148,N149-K121,(I121))</f>
        <v>11116.570711949995</v>
      </c>
      <c r="K121" s="122">
        <f t="shared" si="54"/>
        <v>5601.287350999999</v>
      </c>
      <c r="L121" s="183">
        <f t="shared" si="56"/>
        <v>16717.858062949992</v>
      </c>
      <c r="M121" s="122">
        <f t="shared" si="57"/>
        <v>10560.742176352494</v>
      </c>
      <c r="N121" s="122">
        <f t="shared" si="58"/>
        <v>5321.2229834499985</v>
      </c>
      <c r="O121" s="122">
        <f t="shared" si="59"/>
        <v>15881.965159802494</v>
      </c>
      <c r="P121" s="104">
        <f t="shared" si="60"/>
        <v>10004.913640754996</v>
      </c>
      <c r="Q121" s="122">
        <f t="shared" si="61"/>
        <v>5041.1586158999989</v>
      </c>
      <c r="R121" s="122">
        <f t="shared" si="62"/>
        <v>15046.072256654996</v>
      </c>
      <c r="S121" s="122">
        <f t="shared" si="63"/>
        <v>8893.2565695599969</v>
      </c>
      <c r="T121" s="122">
        <f t="shared" si="64"/>
        <v>4481.0298807999998</v>
      </c>
      <c r="U121" s="122">
        <f t="shared" si="65"/>
        <v>13374.286450359996</v>
      </c>
      <c r="V121" s="122">
        <f t="shared" si="66"/>
        <v>7781.5994983649962</v>
      </c>
      <c r="W121" s="122">
        <f t="shared" si="67"/>
        <v>3920.9011456999992</v>
      </c>
      <c r="X121" s="122">
        <f t="shared" si="68"/>
        <v>11702.500644064996</v>
      </c>
      <c r="Y121" s="122">
        <f t="shared" si="43"/>
        <v>6669.9424271699963</v>
      </c>
      <c r="Z121" s="122">
        <f t="shared" si="44"/>
        <v>3360.7724105999991</v>
      </c>
      <c r="AA121" s="52">
        <f t="shared" si="45"/>
        <v>10030.714837769996</v>
      </c>
    </row>
    <row r="122" spans="1:27" ht="13.5" customHeight="1">
      <c r="A122" s="118">
        <v>9</v>
      </c>
      <c r="B122" s="216">
        <v>43922</v>
      </c>
      <c r="C122" s="174">
        <v>1045</v>
      </c>
      <c r="D122" s="221">
        <f>'base(indices)'!G127</f>
        <v>1.0662209899999999</v>
      </c>
      <c r="E122" s="60">
        <f t="shared" si="31"/>
        <v>1114.2009345499998</v>
      </c>
      <c r="F122" s="325">
        <v>0</v>
      </c>
      <c r="G122" s="60">
        <f t="shared" si="32"/>
        <v>0</v>
      </c>
      <c r="H122" s="57">
        <f t="shared" si="33"/>
        <v>1114.2009345499998</v>
      </c>
      <c r="I122" s="294">
        <f t="shared" si="55"/>
        <v>10002.146941599995</v>
      </c>
      <c r="J122" s="102">
        <f>IF((I122)+K122&gt;I$148,I$148-K122,(I122))</f>
        <v>10002.146941599995</v>
      </c>
      <c r="K122" s="102">
        <f t="shared" si="54"/>
        <v>5601.287350999999</v>
      </c>
      <c r="L122" s="186">
        <f t="shared" si="56"/>
        <v>15603.434292599994</v>
      </c>
      <c r="M122" s="102">
        <f t="shared" si="57"/>
        <v>9502.0395945199944</v>
      </c>
      <c r="N122" s="102">
        <f t="shared" si="58"/>
        <v>5321.2229834499985</v>
      </c>
      <c r="O122" s="102">
        <f t="shared" si="59"/>
        <v>14823.262577969992</v>
      </c>
      <c r="P122" s="102">
        <f t="shared" si="60"/>
        <v>9001.932247439996</v>
      </c>
      <c r="Q122" s="102">
        <f t="shared" si="61"/>
        <v>5041.1586158999989</v>
      </c>
      <c r="R122" s="102">
        <f t="shared" si="62"/>
        <v>14043.090863339996</v>
      </c>
      <c r="S122" s="102">
        <f t="shared" si="63"/>
        <v>8001.7175532799956</v>
      </c>
      <c r="T122" s="102">
        <f t="shared" si="64"/>
        <v>4481.0298807999998</v>
      </c>
      <c r="U122" s="102">
        <f t="shared" si="65"/>
        <v>12482.747434079996</v>
      </c>
      <c r="V122" s="102">
        <f t="shared" si="66"/>
        <v>7001.5028591199962</v>
      </c>
      <c r="W122" s="102">
        <f t="shared" si="67"/>
        <v>3920.9011456999992</v>
      </c>
      <c r="X122" s="102">
        <f t="shared" si="68"/>
        <v>10922.404004819995</v>
      </c>
      <c r="Y122" s="102">
        <f t="shared" si="43"/>
        <v>6001.2881649599967</v>
      </c>
      <c r="Z122" s="102">
        <f t="shared" si="44"/>
        <v>3360.7724105999991</v>
      </c>
      <c r="AA122" s="66">
        <f t="shared" si="45"/>
        <v>9362.0605755599954</v>
      </c>
    </row>
    <row r="123" spans="1:27" ht="13.5" customHeight="1">
      <c r="A123" s="118">
        <v>8</v>
      </c>
      <c r="B123" s="217">
        <v>43952</v>
      </c>
      <c r="C123" s="174">
        <v>1045</v>
      </c>
      <c r="D123" s="221">
        <f>'base(indices)'!G128</f>
        <v>1.06632762</v>
      </c>
      <c r="E123" s="70">
        <f t="shared" si="31"/>
        <v>1114.3123628999999</v>
      </c>
      <c r="F123" s="325">
        <v>0</v>
      </c>
      <c r="G123" s="70">
        <f t="shared" si="32"/>
        <v>0</v>
      </c>
      <c r="H123" s="68">
        <f t="shared" si="33"/>
        <v>1114.3123628999999</v>
      </c>
      <c r="I123" s="295">
        <f t="shared" si="55"/>
        <v>8887.9460070499954</v>
      </c>
      <c r="J123" s="122">
        <f>IF((I123)+K123&gt;I$148,N151-K123,(I123))</f>
        <v>8887.9460070499954</v>
      </c>
      <c r="K123" s="122">
        <f t="shared" si="54"/>
        <v>5601.287350999999</v>
      </c>
      <c r="L123" s="183">
        <f t="shared" si="56"/>
        <v>14489.233358049994</v>
      </c>
      <c r="M123" s="122">
        <f t="shared" si="57"/>
        <v>8443.5487066974947</v>
      </c>
      <c r="N123" s="122">
        <f t="shared" si="58"/>
        <v>5321.2229834499985</v>
      </c>
      <c r="O123" s="122">
        <f t="shared" si="59"/>
        <v>13764.771690147492</v>
      </c>
      <c r="P123" s="104">
        <f t="shared" si="60"/>
        <v>7999.1514063449958</v>
      </c>
      <c r="Q123" s="122">
        <f t="shared" si="61"/>
        <v>5041.1586158999989</v>
      </c>
      <c r="R123" s="122">
        <f t="shared" si="62"/>
        <v>13040.310022244994</v>
      </c>
      <c r="S123" s="122">
        <f t="shared" si="63"/>
        <v>7110.3568056399963</v>
      </c>
      <c r="T123" s="122">
        <f t="shared" si="64"/>
        <v>4481.0298807999998</v>
      </c>
      <c r="U123" s="122">
        <f t="shared" si="65"/>
        <v>11591.386686439997</v>
      </c>
      <c r="V123" s="122">
        <f t="shared" si="66"/>
        <v>6221.5622049349968</v>
      </c>
      <c r="W123" s="122">
        <f t="shared" si="67"/>
        <v>3920.9011456999992</v>
      </c>
      <c r="X123" s="122">
        <f t="shared" si="68"/>
        <v>10142.463350634996</v>
      </c>
      <c r="Y123" s="122">
        <f t="shared" si="43"/>
        <v>5332.7676042299972</v>
      </c>
      <c r="Z123" s="122">
        <f t="shared" si="44"/>
        <v>3360.7724105999991</v>
      </c>
      <c r="AA123" s="52">
        <f t="shared" si="45"/>
        <v>8693.5400148299959</v>
      </c>
    </row>
    <row r="124" spans="1:27" ht="13.5" customHeight="1">
      <c r="A124" s="118">
        <v>7</v>
      </c>
      <c r="B124" s="216">
        <v>43983</v>
      </c>
      <c r="C124" s="174">
        <v>1045</v>
      </c>
      <c r="D124" s="221">
        <f>'base(indices)'!G129</f>
        <v>1.0726562900000001</v>
      </c>
      <c r="E124" s="60">
        <f t="shared" si="31"/>
        <v>1120.92582305</v>
      </c>
      <c r="F124" s="325">
        <v>0</v>
      </c>
      <c r="G124" s="60">
        <f t="shared" si="32"/>
        <v>0</v>
      </c>
      <c r="H124" s="57">
        <f t="shared" si="33"/>
        <v>1120.92582305</v>
      </c>
      <c r="I124" s="294">
        <f t="shared" si="55"/>
        <v>7773.6336441499952</v>
      </c>
      <c r="J124" s="102">
        <f>IF((I124)+K124&gt;I$148,I$148-K124,(I124))</f>
        <v>7773.6336441499952</v>
      </c>
      <c r="K124" s="102">
        <f t="shared" si="54"/>
        <v>5601.287350999999</v>
      </c>
      <c r="L124" s="186">
        <f t="shared" si="56"/>
        <v>13374.920995149994</v>
      </c>
      <c r="M124" s="102">
        <f t="shared" si="57"/>
        <v>7384.9519619424955</v>
      </c>
      <c r="N124" s="102">
        <f t="shared" si="58"/>
        <v>5321.2229834499985</v>
      </c>
      <c r="O124" s="102">
        <f t="shared" si="59"/>
        <v>12706.174945392493</v>
      </c>
      <c r="P124" s="102">
        <f t="shared" si="60"/>
        <v>6996.2702797349957</v>
      </c>
      <c r="Q124" s="102">
        <f t="shared" si="61"/>
        <v>5041.1586158999989</v>
      </c>
      <c r="R124" s="102">
        <f t="shared" si="62"/>
        <v>12037.428895634996</v>
      </c>
      <c r="S124" s="102">
        <f t="shared" si="63"/>
        <v>6218.9069153199962</v>
      </c>
      <c r="T124" s="102">
        <f t="shared" si="64"/>
        <v>4481.0298807999998</v>
      </c>
      <c r="U124" s="102">
        <f t="shared" si="65"/>
        <v>10699.936796119997</v>
      </c>
      <c r="V124" s="102">
        <f t="shared" si="66"/>
        <v>5441.5435509049967</v>
      </c>
      <c r="W124" s="102">
        <f t="shared" si="67"/>
        <v>3920.9011456999992</v>
      </c>
      <c r="X124" s="102">
        <f t="shared" si="68"/>
        <v>9362.4446966049964</v>
      </c>
      <c r="Y124" s="102">
        <f t="shared" si="43"/>
        <v>4664.1801864899971</v>
      </c>
      <c r="Z124" s="102">
        <f t="shared" si="44"/>
        <v>3360.7724105999991</v>
      </c>
      <c r="AA124" s="66">
        <f t="shared" si="45"/>
        <v>8024.9525970899958</v>
      </c>
    </row>
    <row r="125" spans="1:27" ht="13.5" customHeight="1">
      <c r="A125" s="118">
        <v>6</v>
      </c>
      <c r="B125" s="217">
        <v>44013</v>
      </c>
      <c r="C125" s="174">
        <v>1045</v>
      </c>
      <c r="D125" s="221">
        <f>'base(indices)'!G130</f>
        <v>1.0724418</v>
      </c>
      <c r="E125" s="70">
        <f t="shared" si="31"/>
        <v>1120.701681</v>
      </c>
      <c r="F125" s="325">
        <v>0</v>
      </c>
      <c r="G125" s="70">
        <f t="shared" si="32"/>
        <v>0</v>
      </c>
      <c r="H125" s="68">
        <f t="shared" si="33"/>
        <v>1120.701681</v>
      </c>
      <c r="I125" s="295">
        <f t="shared" si="55"/>
        <v>6652.7078210999953</v>
      </c>
      <c r="J125" s="122">
        <f>IF((I125)+K125&gt;I$148,N153-K125,(I125))</f>
        <v>6652.7078210999953</v>
      </c>
      <c r="K125" s="122">
        <f t="shared" si="54"/>
        <v>5601.287350999999</v>
      </c>
      <c r="L125" s="183">
        <f t="shared" si="56"/>
        <v>12253.995172099994</v>
      </c>
      <c r="M125" s="122">
        <f t="shared" si="57"/>
        <v>6320.0724300449956</v>
      </c>
      <c r="N125" s="122">
        <f t="shared" si="58"/>
        <v>5321.2229834499985</v>
      </c>
      <c r="O125" s="122">
        <f t="shared" si="59"/>
        <v>11641.295413494994</v>
      </c>
      <c r="P125" s="104">
        <f t="shared" si="60"/>
        <v>5987.4370389899959</v>
      </c>
      <c r="Q125" s="122">
        <f t="shared" si="61"/>
        <v>5041.1586158999989</v>
      </c>
      <c r="R125" s="122">
        <f t="shared" si="62"/>
        <v>11028.595654889996</v>
      </c>
      <c r="S125" s="122">
        <f t="shared" si="63"/>
        <v>5322.1662568799966</v>
      </c>
      <c r="T125" s="122">
        <f t="shared" si="64"/>
        <v>4481.0298807999998</v>
      </c>
      <c r="U125" s="122">
        <f t="shared" si="65"/>
        <v>9803.1961376799954</v>
      </c>
      <c r="V125" s="122">
        <f t="shared" si="66"/>
        <v>4656.8954747699963</v>
      </c>
      <c r="W125" s="122">
        <f t="shared" si="67"/>
        <v>3920.9011456999992</v>
      </c>
      <c r="X125" s="122">
        <f t="shared" si="68"/>
        <v>8577.7966204699951</v>
      </c>
      <c r="Y125" s="122">
        <f t="shared" si="43"/>
        <v>3991.624692659997</v>
      </c>
      <c r="Z125" s="122">
        <f t="shared" si="44"/>
        <v>3360.7724105999991</v>
      </c>
      <c r="AA125" s="52">
        <f t="shared" si="45"/>
        <v>7352.3971032599966</v>
      </c>
    </row>
    <row r="126" spans="1:27" ht="13.5" customHeight="1">
      <c r="A126" s="118">
        <v>5</v>
      </c>
      <c r="B126" s="216">
        <v>44044</v>
      </c>
      <c r="C126" s="174">
        <v>1045</v>
      </c>
      <c r="D126" s="221">
        <f>'base(indices)'!G131</f>
        <v>1.0692341000000001</v>
      </c>
      <c r="E126" s="60">
        <f t="shared" si="31"/>
        <v>1117.3496345000001</v>
      </c>
      <c r="F126" s="325">
        <v>0</v>
      </c>
      <c r="G126" s="60">
        <f t="shared" si="32"/>
        <v>0</v>
      </c>
      <c r="H126" s="57">
        <f t="shared" si="33"/>
        <v>1117.3496345000001</v>
      </c>
      <c r="I126" s="294">
        <f t="shared" si="55"/>
        <v>5532.0061400999948</v>
      </c>
      <c r="J126" s="102">
        <f>IF((I126)+K126&gt;I$148,I$148-K126,(I126))</f>
        <v>5532.0061400999948</v>
      </c>
      <c r="K126" s="102">
        <f t="shared" si="54"/>
        <v>5601.287350999999</v>
      </c>
      <c r="L126" s="186">
        <f t="shared" si="56"/>
        <v>11133.293491099994</v>
      </c>
      <c r="M126" s="102">
        <f t="shared" si="57"/>
        <v>5255.4058330949947</v>
      </c>
      <c r="N126" s="102">
        <f t="shared" si="58"/>
        <v>5321.2229834499985</v>
      </c>
      <c r="O126" s="102">
        <f t="shared" si="59"/>
        <v>10576.628816544993</v>
      </c>
      <c r="P126" s="102">
        <f t="shared" si="60"/>
        <v>4978.8055260899955</v>
      </c>
      <c r="Q126" s="102">
        <f t="shared" si="61"/>
        <v>5041.1586158999989</v>
      </c>
      <c r="R126" s="102">
        <f t="shared" si="62"/>
        <v>10019.964141989994</v>
      </c>
      <c r="S126" s="102">
        <f t="shared" si="63"/>
        <v>4425.6049120799962</v>
      </c>
      <c r="T126" s="102">
        <f t="shared" si="64"/>
        <v>4481.0298807999998</v>
      </c>
      <c r="U126" s="102">
        <f t="shared" si="65"/>
        <v>8906.6347928799951</v>
      </c>
      <c r="V126" s="102">
        <f t="shared" si="66"/>
        <v>3872.404298069996</v>
      </c>
      <c r="W126" s="102">
        <f t="shared" si="67"/>
        <v>3920.9011456999992</v>
      </c>
      <c r="X126" s="102">
        <f t="shared" si="68"/>
        <v>7793.3054437699957</v>
      </c>
      <c r="Y126" s="102">
        <f t="shared" si="43"/>
        <v>3319.2036840599967</v>
      </c>
      <c r="Z126" s="102">
        <f t="shared" si="44"/>
        <v>3360.7724105999991</v>
      </c>
      <c r="AA126" s="66">
        <f t="shared" si="45"/>
        <v>6679.9760946599963</v>
      </c>
    </row>
    <row r="127" spans="1:27" ht="13.5" customHeight="1">
      <c r="A127" s="118">
        <v>4</v>
      </c>
      <c r="B127" s="217">
        <v>44075</v>
      </c>
      <c r="C127" s="174">
        <v>1045</v>
      </c>
      <c r="D127" s="221">
        <f>'base(indices)'!G132</f>
        <v>1.0667805100000001</v>
      </c>
      <c r="E127" s="70">
        <f t="shared" si="31"/>
        <v>1114.78563295</v>
      </c>
      <c r="F127" s="325">
        <v>0</v>
      </c>
      <c r="G127" s="70">
        <f t="shared" si="32"/>
        <v>0</v>
      </c>
      <c r="H127" s="68">
        <f t="shared" si="33"/>
        <v>1114.78563295</v>
      </c>
      <c r="I127" s="295">
        <f t="shared" si="55"/>
        <v>4414.6565055999945</v>
      </c>
      <c r="J127" s="122">
        <f>IF((I127)+K127&gt;I$148,N155-K127,(I127))</f>
        <v>4414.6565055999945</v>
      </c>
      <c r="K127" s="122">
        <f t="shared" si="54"/>
        <v>5601.287350999999</v>
      </c>
      <c r="L127" s="183">
        <f t="shared" si="56"/>
        <v>10015.943856599994</v>
      </c>
      <c r="M127" s="122">
        <f t="shared" si="57"/>
        <v>4193.9236803199947</v>
      </c>
      <c r="N127" s="122">
        <f t="shared" si="58"/>
        <v>5321.2229834499985</v>
      </c>
      <c r="O127" s="122">
        <f t="shared" si="59"/>
        <v>9515.1466637699923</v>
      </c>
      <c r="P127" s="104">
        <f t="shared" si="60"/>
        <v>3973.1908550399953</v>
      </c>
      <c r="Q127" s="122">
        <f t="shared" si="61"/>
        <v>5041.1586158999989</v>
      </c>
      <c r="R127" s="122">
        <f t="shared" si="62"/>
        <v>9014.3494709399947</v>
      </c>
      <c r="S127" s="122">
        <f t="shared" si="63"/>
        <v>3531.7252044799957</v>
      </c>
      <c r="T127" s="122">
        <f t="shared" si="64"/>
        <v>4481.0298807999998</v>
      </c>
      <c r="U127" s="122">
        <f t="shared" si="65"/>
        <v>8012.7550852799959</v>
      </c>
      <c r="V127" s="122">
        <f t="shared" si="66"/>
        <v>3090.2595539199961</v>
      </c>
      <c r="W127" s="122">
        <f t="shared" si="67"/>
        <v>3920.9011456999992</v>
      </c>
      <c r="X127" s="122">
        <f t="shared" si="68"/>
        <v>7011.1606996199953</v>
      </c>
      <c r="Y127" s="122">
        <f t="shared" si="43"/>
        <v>2648.7939033599964</v>
      </c>
      <c r="Z127" s="122">
        <f t="shared" si="44"/>
        <v>3360.7724105999991</v>
      </c>
      <c r="AA127" s="52">
        <f t="shared" si="45"/>
        <v>6009.5663139599956</v>
      </c>
    </row>
    <row r="128" spans="1:27" ht="13.5" customHeight="1">
      <c r="A128" s="118">
        <v>3</v>
      </c>
      <c r="B128" s="216">
        <v>44105</v>
      </c>
      <c r="C128" s="174">
        <v>1045</v>
      </c>
      <c r="D128" s="221">
        <f>'base(indices)'!G133</f>
        <v>1.0620015</v>
      </c>
      <c r="E128" s="60">
        <f t="shared" si="31"/>
        <v>1109.7915675000002</v>
      </c>
      <c r="F128" s="325">
        <v>0</v>
      </c>
      <c r="G128" s="60">
        <f t="shared" si="32"/>
        <v>0</v>
      </c>
      <c r="H128" s="57">
        <f t="shared" si="33"/>
        <v>1109.7915675000002</v>
      </c>
      <c r="I128" s="294">
        <f t="shared" si="55"/>
        <v>3299.8708726499945</v>
      </c>
      <c r="J128" s="102">
        <f>IF((I128)+K128&gt;I$148,I$148-K128,(I128))</f>
        <v>3299.8708726499945</v>
      </c>
      <c r="K128" s="102">
        <f t="shared" si="54"/>
        <v>5601.287350999999</v>
      </c>
      <c r="L128" s="186">
        <f t="shared" si="56"/>
        <v>8901.1582236499926</v>
      </c>
      <c r="M128" s="102">
        <f t="shared" si="57"/>
        <v>3134.8773290174945</v>
      </c>
      <c r="N128" s="102">
        <f t="shared" si="58"/>
        <v>5321.2229834499985</v>
      </c>
      <c r="O128" s="102">
        <f t="shared" si="59"/>
        <v>8456.1003124674935</v>
      </c>
      <c r="P128" s="102">
        <f t="shared" si="60"/>
        <v>2969.883785384995</v>
      </c>
      <c r="Q128" s="102">
        <f t="shared" si="61"/>
        <v>5041.1586158999989</v>
      </c>
      <c r="R128" s="102">
        <f t="shared" si="62"/>
        <v>8011.0424012849944</v>
      </c>
      <c r="S128" s="102">
        <f t="shared" si="63"/>
        <v>2639.8966981199956</v>
      </c>
      <c r="T128" s="102">
        <f t="shared" si="64"/>
        <v>4481.0298807999998</v>
      </c>
      <c r="U128" s="102">
        <f t="shared" si="65"/>
        <v>7120.9265789199953</v>
      </c>
      <c r="V128" s="102">
        <f t="shared" si="66"/>
        <v>2309.9096108549961</v>
      </c>
      <c r="W128" s="102">
        <f t="shared" si="67"/>
        <v>3920.9011456999992</v>
      </c>
      <c r="X128" s="102">
        <f t="shared" si="68"/>
        <v>6230.8107565549954</v>
      </c>
      <c r="Y128" s="102">
        <f t="shared" si="43"/>
        <v>1979.9225235899967</v>
      </c>
      <c r="Z128" s="102">
        <f t="shared" si="44"/>
        <v>3360.7724105999991</v>
      </c>
      <c r="AA128" s="66">
        <f t="shared" si="45"/>
        <v>5340.6949341899963</v>
      </c>
    </row>
    <row r="129" spans="1:34" ht="13.5" customHeight="1">
      <c r="A129" s="118">
        <v>2</v>
      </c>
      <c r="B129" s="216">
        <v>44136</v>
      </c>
      <c r="C129" s="174">
        <v>1045</v>
      </c>
      <c r="D129" s="221">
        <f>'base(indices)'!G134</f>
        <v>1.0521116500000001</v>
      </c>
      <c r="E129" s="70">
        <f t="shared" si="31"/>
        <v>1099.4566742500001</v>
      </c>
      <c r="F129" s="325">
        <v>0</v>
      </c>
      <c r="G129" s="70">
        <f t="shared" si="32"/>
        <v>0</v>
      </c>
      <c r="H129" s="68">
        <f t="shared" si="33"/>
        <v>1099.4566742500001</v>
      </c>
      <c r="I129" s="295">
        <f t="shared" si="55"/>
        <v>2190.0793051499941</v>
      </c>
      <c r="J129" s="122">
        <f>IF((I129)+K129&gt;I$148,N157-K129,(I129))</f>
        <v>2190.0793051499941</v>
      </c>
      <c r="K129" s="122">
        <f t="shared" si="54"/>
        <v>5601.287350999999</v>
      </c>
      <c r="L129" s="183">
        <f t="shared" si="56"/>
        <v>7791.3666561499931</v>
      </c>
      <c r="M129" s="122">
        <f t="shared" si="57"/>
        <v>2080.5753398924944</v>
      </c>
      <c r="N129" s="122">
        <f t="shared" si="58"/>
        <v>5321.2229834499985</v>
      </c>
      <c r="O129" s="122">
        <f t="shared" si="59"/>
        <v>7401.7983233424929</v>
      </c>
      <c r="P129" s="104">
        <f t="shared" si="60"/>
        <v>1971.0713746349948</v>
      </c>
      <c r="Q129" s="122">
        <f t="shared" si="61"/>
        <v>5041.1586158999989</v>
      </c>
      <c r="R129" s="122">
        <f t="shared" si="62"/>
        <v>7012.2299905349937</v>
      </c>
      <c r="S129" s="122">
        <f t="shared" si="63"/>
        <v>1752.0634441199954</v>
      </c>
      <c r="T129" s="122">
        <f t="shared" si="64"/>
        <v>4481.0298807999998</v>
      </c>
      <c r="U129" s="122">
        <f t="shared" si="65"/>
        <v>6233.0933249199952</v>
      </c>
      <c r="V129" s="122">
        <f t="shared" si="66"/>
        <v>1533.0555136049957</v>
      </c>
      <c r="W129" s="122">
        <f t="shared" si="67"/>
        <v>3920.9011456999992</v>
      </c>
      <c r="X129" s="122">
        <f t="shared" si="68"/>
        <v>5453.9566593049949</v>
      </c>
      <c r="Y129" s="122">
        <f t="shared" si="43"/>
        <v>1314.0475830899964</v>
      </c>
      <c r="Z129" s="122">
        <f t="shared" si="44"/>
        <v>3360.7724105999991</v>
      </c>
      <c r="AA129" s="52">
        <f t="shared" si="45"/>
        <v>4674.8199936899955</v>
      </c>
    </row>
    <row r="130" spans="1:34" ht="12.75" customHeight="1" thickBot="1">
      <c r="A130" s="229">
        <v>1</v>
      </c>
      <c r="B130" s="217">
        <v>44166</v>
      </c>
      <c r="C130" s="231">
        <v>1045</v>
      </c>
      <c r="D130" s="232">
        <f>'base(indices)'!G135</f>
        <v>1.0436580200000001</v>
      </c>
      <c r="E130" s="233">
        <f t="shared" si="31"/>
        <v>1090.6226309000001</v>
      </c>
      <c r="F130" s="326">
        <v>0</v>
      </c>
      <c r="G130" s="233">
        <f t="shared" si="32"/>
        <v>0</v>
      </c>
      <c r="H130" s="231">
        <f t="shared" si="33"/>
        <v>1090.6226309000001</v>
      </c>
      <c r="I130" s="296">
        <f t="shared" si="55"/>
        <v>1090.622630899994</v>
      </c>
      <c r="J130" s="95">
        <f>IF((I130)+K130&gt;I$148,I$148-K130,(I130))</f>
        <v>1090.622630899994</v>
      </c>
      <c r="K130" s="95">
        <f t="shared" si="54"/>
        <v>5601.287350999999</v>
      </c>
      <c r="L130" s="270">
        <f t="shared" si="56"/>
        <v>6691.909981899993</v>
      </c>
      <c r="M130" s="95">
        <f t="shared" si="57"/>
        <v>1036.0914993549943</v>
      </c>
      <c r="N130" s="95">
        <f t="shared" si="58"/>
        <v>5321.2229834499985</v>
      </c>
      <c r="O130" s="95">
        <f t="shared" si="59"/>
        <v>6357.3144828049926</v>
      </c>
      <c r="P130" s="95">
        <f t="shared" si="60"/>
        <v>981.56036780999455</v>
      </c>
      <c r="Q130" s="95">
        <f t="shared" si="61"/>
        <v>5041.1586158999989</v>
      </c>
      <c r="R130" s="95">
        <f t="shared" si="62"/>
        <v>6022.7189837099932</v>
      </c>
      <c r="S130" s="95">
        <f t="shared" si="63"/>
        <v>872.49810471999524</v>
      </c>
      <c r="T130" s="95">
        <f t="shared" si="64"/>
        <v>4481.0298807999998</v>
      </c>
      <c r="U130" s="95">
        <f t="shared" si="65"/>
        <v>5353.5279855199951</v>
      </c>
      <c r="V130" s="95">
        <f t="shared" si="66"/>
        <v>763.43584162999571</v>
      </c>
      <c r="W130" s="95">
        <f t="shared" si="67"/>
        <v>3920.9011456999992</v>
      </c>
      <c r="X130" s="95">
        <f t="shared" si="68"/>
        <v>4684.3369873299953</v>
      </c>
      <c r="Y130" s="95">
        <f t="shared" si="43"/>
        <v>654.3735785399964</v>
      </c>
      <c r="Z130" s="95">
        <f t="shared" si="44"/>
        <v>3360.7724105999991</v>
      </c>
      <c r="AA130" s="237">
        <f t="shared" si="45"/>
        <v>4015.1459891399954</v>
      </c>
    </row>
    <row r="131" spans="1:34" ht="15" customHeight="1" thickBot="1">
      <c r="A131" s="248"/>
      <c r="B131" s="249" t="s">
        <v>170</v>
      </c>
      <c r="C131" s="249"/>
      <c r="D131" s="250"/>
      <c r="E131" s="251"/>
      <c r="F131" s="446">
        <f>'BENEFÍCIOS-SEM JRS E SEM CORREÇ'!F131:G131</f>
        <v>44348</v>
      </c>
      <c r="G131" s="446"/>
      <c r="H131" s="419">
        <f>SUM(H11:H130)</f>
        <v>120963.62481127999</v>
      </c>
      <c r="I131" s="420"/>
      <c r="J131" s="98"/>
      <c r="K131" s="98"/>
      <c r="L131" s="26"/>
      <c r="M131" s="99"/>
      <c r="N131" s="26"/>
      <c r="O131" s="99"/>
      <c r="P131" s="26"/>
    </row>
    <row r="132" spans="1:34" ht="24.75" customHeight="1" thickBot="1">
      <c r="A132" s="244"/>
      <c r="B132" s="158"/>
      <c r="C132" s="39"/>
      <c r="D132" s="240"/>
      <c r="E132" s="40"/>
      <c r="F132" s="195"/>
      <c r="G132" s="195"/>
      <c r="H132" s="191"/>
      <c r="I132" s="191"/>
      <c r="J132" s="98"/>
      <c r="K132" s="98"/>
      <c r="L132" s="26"/>
      <c r="M132" s="99"/>
      <c r="N132" s="26"/>
      <c r="O132" s="99"/>
      <c r="P132" s="26"/>
    </row>
    <row r="133" spans="1:34" ht="14.25" customHeight="1">
      <c r="A133" s="238">
        <v>1</v>
      </c>
      <c r="B133" s="160">
        <v>44197</v>
      </c>
      <c r="C133" s="47">
        <f>'BENEFÍCIOS-SEM JRS E SEM CORREÇ'!C134</f>
        <v>1100</v>
      </c>
      <c r="D133" s="242">
        <f>'base(indices)'!G136</f>
        <v>1.03271128</v>
      </c>
      <c r="E133" s="87">
        <f t="shared" ref="E133:E139" si="69">C133*D133</f>
        <v>1135.9824080000001</v>
      </c>
      <c r="F133" s="320">
        <v>0</v>
      </c>
      <c r="G133" s="87">
        <f t="shared" ref="G133:G139" si="70">E133*F133</f>
        <v>0</v>
      </c>
      <c r="H133" s="89">
        <f t="shared" ref="H133:H139" si="71">E133+G133</f>
        <v>1135.9824080000001</v>
      </c>
      <c r="I133" s="108">
        <f>I147</f>
        <v>5601.287350999999</v>
      </c>
      <c r="J133" s="128">
        <v>0</v>
      </c>
      <c r="K133" s="100">
        <f t="shared" ref="K133:K143" si="72">I133</f>
        <v>5601.287350999999</v>
      </c>
      <c r="L133" s="126">
        <f t="shared" ref="L133:L143" si="73">J133+K133</f>
        <v>5601.287350999999</v>
      </c>
      <c r="M133" s="54">
        <f>$J133*M$9</f>
        <v>0</v>
      </c>
      <c r="N133" s="123">
        <f>$K133*M$9</f>
        <v>5321.2229834499985</v>
      </c>
      <c r="O133" s="55">
        <f>M133+N133</f>
        <v>5321.2229834499985</v>
      </c>
      <c r="P133" s="54">
        <f>$J133*P$9</f>
        <v>0</v>
      </c>
      <c r="Q133" s="123">
        <f>$K133*P$9</f>
        <v>5041.1586158999989</v>
      </c>
      <c r="R133" s="55">
        <f>P133+Q133</f>
        <v>5041.1586158999989</v>
      </c>
      <c r="S133" s="54">
        <f>$J133*S$9</f>
        <v>0</v>
      </c>
      <c r="T133" s="123">
        <f>$K133*S$9</f>
        <v>4481.0298807999998</v>
      </c>
      <c r="U133" s="55">
        <f>S133+T133</f>
        <v>4481.0298807999998</v>
      </c>
      <c r="V133" s="54">
        <f>$J133*V$9</f>
        <v>0</v>
      </c>
      <c r="W133" s="123">
        <f>$K133*V$9</f>
        <v>3920.9011456999992</v>
      </c>
      <c r="X133" s="55">
        <f>V133+W133</f>
        <v>3920.9011456999992</v>
      </c>
      <c r="Y133" s="54">
        <f t="shared" ref="Y133:Y144" si="74">$J133*Y$9</f>
        <v>0</v>
      </c>
      <c r="Z133" s="54">
        <f t="shared" ref="Z133:Z144" si="75">$K133*Y$9</f>
        <v>3360.7724105999991</v>
      </c>
      <c r="AA133" s="55">
        <f t="shared" ref="AA133:AA144" si="76">Y133+Z133</f>
        <v>3360.7724105999991</v>
      </c>
      <c r="AB133" s="18"/>
      <c r="AC133" s="18"/>
      <c r="AD133" s="18"/>
      <c r="AE133" s="18"/>
      <c r="AF133" s="19"/>
      <c r="AG133" s="18"/>
      <c r="AH133" s="18"/>
    </row>
    <row r="134" spans="1:34" s="30" customFormat="1" ht="14.25" customHeight="1">
      <c r="A134" s="118">
        <v>2</v>
      </c>
      <c r="B134" s="56">
        <v>44228</v>
      </c>
      <c r="C134" s="68">
        <f>'BENEFÍCIOS-SEM JRS E SEM CORREÇ'!C135</f>
        <v>1100</v>
      </c>
      <c r="D134" s="222">
        <f>'base(indices)'!G137</f>
        <v>1.02471848</v>
      </c>
      <c r="E134" s="60">
        <f t="shared" si="69"/>
        <v>1127.1903279999999</v>
      </c>
      <c r="F134" s="325">
        <v>0</v>
      </c>
      <c r="G134" s="60">
        <f t="shared" si="70"/>
        <v>0</v>
      </c>
      <c r="H134" s="61">
        <f t="shared" si="71"/>
        <v>1127.1903279999999</v>
      </c>
      <c r="I134" s="106">
        <f t="shared" ref="I134:I144" si="77">I133-H133</f>
        <v>4465.3049429999992</v>
      </c>
      <c r="J134" s="63">
        <v>0</v>
      </c>
      <c r="K134" s="102">
        <f t="shared" si="72"/>
        <v>4465.3049429999992</v>
      </c>
      <c r="L134" s="127">
        <f t="shared" si="73"/>
        <v>4465.3049429999992</v>
      </c>
      <c r="M134" s="65">
        <f t="shared" ref="M134:M144" si="78">$J134*M$9</f>
        <v>0</v>
      </c>
      <c r="N134" s="102">
        <f t="shared" ref="N134:N139" si="79">$K134*M$9</f>
        <v>4242.0396958499987</v>
      </c>
      <c r="O134" s="66">
        <f t="shared" ref="O134:O139" si="80">M134+N134</f>
        <v>4242.0396958499987</v>
      </c>
      <c r="P134" s="65">
        <f t="shared" ref="P134:P144" si="81">$J134*P$9</f>
        <v>0</v>
      </c>
      <c r="Q134" s="102">
        <f t="shared" ref="Q134:Q139" si="82">$K134*P$9</f>
        <v>4018.7744486999995</v>
      </c>
      <c r="R134" s="66">
        <f t="shared" ref="R134:R139" si="83">P134+Q134</f>
        <v>4018.7744486999995</v>
      </c>
      <c r="S134" s="65">
        <f t="shared" ref="S134:S144" si="84">$J134*S$9</f>
        <v>0</v>
      </c>
      <c r="T134" s="102">
        <f t="shared" ref="T134:T139" si="85">$K134*S$9</f>
        <v>3572.2439543999994</v>
      </c>
      <c r="U134" s="66">
        <f t="shared" ref="U134:U139" si="86">S134+T134</f>
        <v>3572.2439543999994</v>
      </c>
      <c r="V134" s="65">
        <f t="shared" ref="V134:V144" si="87">$J134*V$9</f>
        <v>0</v>
      </c>
      <c r="W134" s="102">
        <f t="shared" ref="W134:W139" si="88">$K134*V$9</f>
        <v>3125.7134600999993</v>
      </c>
      <c r="X134" s="66">
        <f t="shared" ref="X134:X139" si="89">V134+W134</f>
        <v>3125.7134600999993</v>
      </c>
      <c r="Y134" s="65">
        <f t="shared" si="74"/>
        <v>0</v>
      </c>
      <c r="Z134" s="65">
        <f t="shared" si="75"/>
        <v>2679.1829657999992</v>
      </c>
      <c r="AA134" s="66">
        <f t="shared" si="76"/>
        <v>2679.1829657999992</v>
      </c>
      <c r="AB134" s="36"/>
      <c r="AC134" s="36"/>
      <c r="AD134" s="36"/>
      <c r="AE134" s="36"/>
      <c r="AF134" s="37"/>
      <c r="AG134" s="36"/>
      <c r="AH134" s="36"/>
    </row>
    <row r="135" spans="1:34" ht="14.25" customHeight="1">
      <c r="A135" s="117">
        <v>3</v>
      </c>
      <c r="B135" s="46">
        <v>44256</v>
      </c>
      <c r="C135" s="68">
        <f>'BENEFÍCIOS-SEM JRS E SEM CORREÇ'!C136</f>
        <v>1100</v>
      </c>
      <c r="D135" s="222">
        <f>'base(indices)'!G138</f>
        <v>1.0198233299999999</v>
      </c>
      <c r="E135" s="70">
        <f t="shared" si="69"/>
        <v>1121.8056629999999</v>
      </c>
      <c r="F135" s="325">
        <v>0</v>
      </c>
      <c r="G135" s="70">
        <f t="shared" si="70"/>
        <v>0</v>
      </c>
      <c r="H135" s="71">
        <f t="shared" si="71"/>
        <v>1121.8056629999999</v>
      </c>
      <c r="I135" s="107">
        <f t="shared" si="77"/>
        <v>3338.1146149999995</v>
      </c>
      <c r="J135" s="73">
        <v>0</v>
      </c>
      <c r="K135" s="104">
        <f t="shared" si="72"/>
        <v>3338.1146149999995</v>
      </c>
      <c r="L135" s="129">
        <f t="shared" si="73"/>
        <v>3338.1146149999995</v>
      </c>
      <c r="M135" s="51">
        <f t="shared" si="78"/>
        <v>0</v>
      </c>
      <c r="N135" s="122">
        <f t="shared" si="79"/>
        <v>3171.2088842499993</v>
      </c>
      <c r="O135" s="52">
        <f t="shared" si="80"/>
        <v>3171.2088842499993</v>
      </c>
      <c r="P135" s="51">
        <f t="shared" si="81"/>
        <v>0</v>
      </c>
      <c r="Q135" s="122">
        <f t="shared" si="82"/>
        <v>3004.3031534999996</v>
      </c>
      <c r="R135" s="52">
        <f t="shared" si="83"/>
        <v>3004.3031534999996</v>
      </c>
      <c r="S135" s="51">
        <f t="shared" si="84"/>
        <v>0</v>
      </c>
      <c r="T135" s="122">
        <f t="shared" si="85"/>
        <v>2670.4916919999996</v>
      </c>
      <c r="U135" s="52">
        <f t="shared" si="86"/>
        <v>2670.4916919999996</v>
      </c>
      <c r="V135" s="51">
        <f t="shared" si="87"/>
        <v>0</v>
      </c>
      <c r="W135" s="122">
        <f t="shared" si="88"/>
        <v>2336.6802304999997</v>
      </c>
      <c r="X135" s="52">
        <f t="shared" si="89"/>
        <v>2336.6802304999997</v>
      </c>
      <c r="Y135" s="138">
        <f t="shared" si="74"/>
        <v>0</v>
      </c>
      <c r="Z135" s="138">
        <f t="shared" si="75"/>
        <v>2002.8687689999997</v>
      </c>
      <c r="AA135" s="130">
        <f t="shared" si="76"/>
        <v>2002.8687689999997</v>
      </c>
      <c r="AB135" s="18"/>
      <c r="AC135" s="18"/>
      <c r="AD135" s="18"/>
      <c r="AE135" s="18"/>
      <c r="AF135" s="19"/>
      <c r="AG135" s="18"/>
      <c r="AH135" s="18"/>
    </row>
    <row r="136" spans="1:34" s="30" customFormat="1" ht="14.25" customHeight="1">
      <c r="A136" s="118">
        <v>4</v>
      </c>
      <c r="B136" s="56">
        <v>44287</v>
      </c>
      <c r="C136" s="68">
        <f>'BENEFÍCIOS-SEM JRS E SEM CORREÇ'!C137</f>
        <v>1100</v>
      </c>
      <c r="D136" s="222">
        <f>'base(indices)'!G139</f>
        <v>1.0104263600000001</v>
      </c>
      <c r="E136" s="60">
        <f>C136*D136</f>
        <v>1111.4689960000001</v>
      </c>
      <c r="F136" s="325">
        <v>0</v>
      </c>
      <c r="G136" s="60">
        <f>E136*F136</f>
        <v>0</v>
      </c>
      <c r="H136" s="61">
        <f>E136+G136</f>
        <v>1111.4689960000001</v>
      </c>
      <c r="I136" s="106">
        <f t="shared" si="77"/>
        <v>2216.3089519999994</v>
      </c>
      <c r="J136" s="63">
        <v>0</v>
      </c>
      <c r="K136" s="102">
        <f>I136</f>
        <v>2216.3089519999994</v>
      </c>
      <c r="L136" s="127">
        <f>J136+K136</f>
        <v>2216.3089519999994</v>
      </c>
      <c r="M136" s="65">
        <f t="shared" si="78"/>
        <v>0</v>
      </c>
      <c r="N136" s="102">
        <f>$K136*M$9</f>
        <v>2105.4935043999994</v>
      </c>
      <c r="O136" s="66">
        <f>M136+N136</f>
        <v>2105.4935043999994</v>
      </c>
      <c r="P136" s="65">
        <f t="shared" si="81"/>
        <v>0</v>
      </c>
      <c r="Q136" s="102">
        <f>$K136*P$9</f>
        <v>1994.6780567999995</v>
      </c>
      <c r="R136" s="66">
        <f>P136+Q136</f>
        <v>1994.6780567999995</v>
      </c>
      <c r="S136" s="65">
        <f t="shared" si="84"/>
        <v>0</v>
      </c>
      <c r="T136" s="102">
        <f>$K136*S$9</f>
        <v>1773.0471615999995</v>
      </c>
      <c r="U136" s="66">
        <f>S136+T136</f>
        <v>1773.0471615999995</v>
      </c>
      <c r="V136" s="65">
        <f t="shared" si="87"/>
        <v>0</v>
      </c>
      <c r="W136" s="102">
        <f>$K136*V$9</f>
        <v>1551.4162663999996</v>
      </c>
      <c r="X136" s="66">
        <f>V136+W136</f>
        <v>1551.4162663999996</v>
      </c>
      <c r="Y136" s="65">
        <f t="shared" si="74"/>
        <v>0</v>
      </c>
      <c r="Z136" s="65">
        <f t="shared" si="75"/>
        <v>1329.7853711999996</v>
      </c>
      <c r="AA136" s="66">
        <f t="shared" si="76"/>
        <v>1329.7853711999996</v>
      </c>
      <c r="AB136" s="36"/>
      <c r="AC136" s="36"/>
      <c r="AD136" s="36"/>
      <c r="AE136" s="36"/>
      <c r="AF136" s="37"/>
      <c r="AG136" s="36"/>
      <c r="AH136" s="36"/>
    </row>
    <row r="137" spans="1:34" ht="14.25" customHeight="1">
      <c r="A137" s="118">
        <v>5</v>
      </c>
      <c r="B137" s="46">
        <v>44317</v>
      </c>
      <c r="C137" s="68">
        <f>'BENEFÍCIOS-SEM JRS E SEM CORREÇ'!C138</f>
        <v>1100</v>
      </c>
      <c r="D137" s="222">
        <f>'base(indices)'!G140</f>
        <v>1.00439996</v>
      </c>
      <c r="E137" s="70">
        <f>C137*D137</f>
        <v>1104.839956</v>
      </c>
      <c r="F137" s="325">
        <v>0</v>
      </c>
      <c r="G137" s="70">
        <f>E137*F137</f>
        <v>0</v>
      </c>
      <c r="H137" s="71">
        <f>E137+G137</f>
        <v>1104.839956</v>
      </c>
      <c r="I137" s="107">
        <f t="shared" si="77"/>
        <v>1104.8399559999993</v>
      </c>
      <c r="J137" s="73">
        <v>0</v>
      </c>
      <c r="K137" s="104">
        <f>I137</f>
        <v>1104.8399559999993</v>
      </c>
      <c r="L137" s="129">
        <f>J137+K137</f>
        <v>1104.8399559999993</v>
      </c>
      <c r="M137" s="51">
        <f t="shared" si="78"/>
        <v>0</v>
      </c>
      <c r="N137" s="122">
        <f>$K137*M$9</f>
        <v>1049.5979581999993</v>
      </c>
      <c r="O137" s="52">
        <f>M137+N137</f>
        <v>1049.5979581999993</v>
      </c>
      <c r="P137" s="51">
        <f t="shared" si="81"/>
        <v>0</v>
      </c>
      <c r="Q137" s="122">
        <f>$K137*P$9</f>
        <v>994.35596039999939</v>
      </c>
      <c r="R137" s="52">
        <f>P137+Q137</f>
        <v>994.35596039999939</v>
      </c>
      <c r="S137" s="51">
        <f t="shared" si="84"/>
        <v>0</v>
      </c>
      <c r="T137" s="122">
        <f>$K137*S$9</f>
        <v>883.87196479999955</v>
      </c>
      <c r="U137" s="52">
        <f>S137+T137</f>
        <v>883.87196479999955</v>
      </c>
      <c r="V137" s="51">
        <f t="shared" si="87"/>
        <v>0</v>
      </c>
      <c r="W137" s="122">
        <f>$K137*V$9</f>
        <v>773.38796919999947</v>
      </c>
      <c r="X137" s="52">
        <f>V137+W137</f>
        <v>773.38796919999947</v>
      </c>
      <c r="Y137" s="138">
        <f t="shared" si="74"/>
        <v>0</v>
      </c>
      <c r="Z137" s="138">
        <f t="shared" si="75"/>
        <v>662.90397359999963</v>
      </c>
      <c r="AA137" s="130">
        <f t="shared" si="76"/>
        <v>662.90397359999963</v>
      </c>
      <c r="AB137" s="18"/>
      <c r="AC137" s="18"/>
      <c r="AD137" s="18"/>
      <c r="AE137" s="18"/>
      <c r="AF137" s="19"/>
      <c r="AG137" s="18"/>
      <c r="AH137" s="18"/>
    </row>
    <row r="138" spans="1:34" s="30" customFormat="1" ht="14.25" customHeight="1">
      <c r="A138" s="117">
        <v>6</v>
      </c>
      <c r="B138" s="56">
        <v>44348</v>
      </c>
      <c r="C138" s="68">
        <f>'BENEFÍCIOS-SEM JRS E SEM CORREÇ'!C139</f>
        <v>0</v>
      </c>
      <c r="D138" s="222">
        <f>'base(indices)'!G141</f>
        <v>0</v>
      </c>
      <c r="E138" s="60">
        <f t="shared" si="69"/>
        <v>0</v>
      </c>
      <c r="F138" s="325">
        <v>0</v>
      </c>
      <c r="G138" s="60">
        <f t="shared" si="70"/>
        <v>0</v>
      </c>
      <c r="H138" s="61">
        <f t="shared" si="71"/>
        <v>0</v>
      </c>
      <c r="I138" s="106">
        <f t="shared" si="77"/>
        <v>0</v>
      </c>
      <c r="J138" s="63">
        <v>0</v>
      </c>
      <c r="K138" s="102">
        <f t="shared" si="72"/>
        <v>0</v>
      </c>
      <c r="L138" s="127">
        <f t="shared" si="73"/>
        <v>0</v>
      </c>
      <c r="M138" s="65">
        <f t="shared" si="78"/>
        <v>0</v>
      </c>
      <c r="N138" s="102">
        <f t="shared" si="79"/>
        <v>0</v>
      </c>
      <c r="O138" s="66">
        <f t="shared" si="80"/>
        <v>0</v>
      </c>
      <c r="P138" s="65">
        <f t="shared" si="81"/>
        <v>0</v>
      </c>
      <c r="Q138" s="102">
        <f t="shared" si="82"/>
        <v>0</v>
      </c>
      <c r="R138" s="66">
        <f t="shared" si="83"/>
        <v>0</v>
      </c>
      <c r="S138" s="65">
        <f t="shared" si="84"/>
        <v>0</v>
      </c>
      <c r="T138" s="102">
        <f t="shared" si="85"/>
        <v>0</v>
      </c>
      <c r="U138" s="66">
        <f t="shared" si="86"/>
        <v>0</v>
      </c>
      <c r="V138" s="65">
        <f t="shared" si="87"/>
        <v>0</v>
      </c>
      <c r="W138" s="102">
        <f t="shared" si="88"/>
        <v>0</v>
      </c>
      <c r="X138" s="66">
        <f t="shared" si="89"/>
        <v>0</v>
      </c>
      <c r="Y138" s="65">
        <f t="shared" si="74"/>
        <v>0</v>
      </c>
      <c r="Z138" s="65">
        <f t="shared" si="75"/>
        <v>0</v>
      </c>
      <c r="AA138" s="66">
        <f t="shared" si="76"/>
        <v>0</v>
      </c>
      <c r="AB138" s="36"/>
      <c r="AC138" s="36"/>
      <c r="AD138" s="36"/>
      <c r="AE138" s="36"/>
      <c r="AF138" s="37"/>
      <c r="AG138" s="36"/>
      <c r="AH138" s="36"/>
    </row>
    <row r="139" spans="1:34" ht="14.25" customHeight="1">
      <c r="A139" s="118">
        <v>7</v>
      </c>
      <c r="B139" s="46">
        <v>44378</v>
      </c>
      <c r="C139" s="68">
        <f>'BENEFÍCIOS-SEM JRS E SEM CORREÇ'!C140</f>
        <v>0</v>
      </c>
      <c r="D139" s="222">
        <f>'base(indices)'!G142</f>
        <v>0</v>
      </c>
      <c r="E139" s="70">
        <f t="shared" si="69"/>
        <v>0</v>
      </c>
      <c r="F139" s="325">
        <v>0</v>
      </c>
      <c r="G139" s="70">
        <f t="shared" si="70"/>
        <v>0</v>
      </c>
      <c r="H139" s="71">
        <f t="shared" si="71"/>
        <v>0</v>
      </c>
      <c r="I139" s="107">
        <f t="shared" si="77"/>
        <v>0</v>
      </c>
      <c r="J139" s="73">
        <v>0</v>
      </c>
      <c r="K139" s="104">
        <f t="shared" si="72"/>
        <v>0</v>
      </c>
      <c r="L139" s="129">
        <f t="shared" si="73"/>
        <v>0</v>
      </c>
      <c r="M139" s="51">
        <f t="shared" si="78"/>
        <v>0</v>
      </c>
      <c r="N139" s="122">
        <f t="shared" si="79"/>
        <v>0</v>
      </c>
      <c r="O139" s="52">
        <f t="shared" si="80"/>
        <v>0</v>
      </c>
      <c r="P139" s="51">
        <f t="shared" si="81"/>
        <v>0</v>
      </c>
      <c r="Q139" s="122">
        <f t="shared" si="82"/>
        <v>0</v>
      </c>
      <c r="R139" s="52">
        <f t="shared" si="83"/>
        <v>0</v>
      </c>
      <c r="S139" s="51">
        <f t="shared" si="84"/>
        <v>0</v>
      </c>
      <c r="T139" s="122">
        <f t="shared" si="85"/>
        <v>0</v>
      </c>
      <c r="U139" s="52">
        <f t="shared" si="86"/>
        <v>0</v>
      </c>
      <c r="V139" s="51">
        <f t="shared" si="87"/>
        <v>0</v>
      </c>
      <c r="W139" s="122">
        <f t="shared" si="88"/>
        <v>0</v>
      </c>
      <c r="X139" s="52">
        <f t="shared" si="89"/>
        <v>0</v>
      </c>
      <c r="Y139" s="138">
        <f t="shared" si="74"/>
        <v>0</v>
      </c>
      <c r="Z139" s="138">
        <f t="shared" si="75"/>
        <v>0</v>
      </c>
      <c r="AA139" s="130">
        <f t="shared" si="76"/>
        <v>0</v>
      </c>
      <c r="AB139" s="18"/>
      <c r="AC139" s="18"/>
      <c r="AD139" s="18"/>
      <c r="AE139" s="18"/>
      <c r="AF139" s="19"/>
      <c r="AG139" s="18"/>
      <c r="AH139" s="18"/>
    </row>
    <row r="140" spans="1:34" s="30" customFormat="1" ht="14.25" customHeight="1">
      <c r="A140" s="118">
        <v>8</v>
      </c>
      <c r="B140" s="56">
        <v>44409</v>
      </c>
      <c r="C140" s="68">
        <f>'BENEFÍCIOS-SEM JRS E SEM CORREÇ'!C141</f>
        <v>0</v>
      </c>
      <c r="D140" s="222">
        <f>'base(indices)'!G143</f>
        <v>0</v>
      </c>
      <c r="E140" s="60">
        <f>C140*D140</f>
        <v>0</v>
      </c>
      <c r="F140" s="325">
        <v>0</v>
      </c>
      <c r="G140" s="60">
        <f>E140*F140</f>
        <v>0</v>
      </c>
      <c r="H140" s="61">
        <f>E140+G140</f>
        <v>0</v>
      </c>
      <c r="I140" s="106">
        <f t="shared" si="77"/>
        <v>0</v>
      </c>
      <c r="J140" s="63">
        <v>0</v>
      </c>
      <c r="K140" s="102">
        <f t="shared" si="72"/>
        <v>0</v>
      </c>
      <c r="L140" s="127">
        <f t="shared" si="73"/>
        <v>0</v>
      </c>
      <c r="M140" s="65">
        <f t="shared" si="78"/>
        <v>0</v>
      </c>
      <c r="N140" s="102">
        <f>$K140*M$9</f>
        <v>0</v>
      </c>
      <c r="O140" s="66">
        <f>M140+N140</f>
        <v>0</v>
      </c>
      <c r="P140" s="65">
        <f t="shared" si="81"/>
        <v>0</v>
      </c>
      <c r="Q140" s="102">
        <f>$K140*P$9</f>
        <v>0</v>
      </c>
      <c r="R140" s="66">
        <f>P140+Q140</f>
        <v>0</v>
      </c>
      <c r="S140" s="65">
        <f t="shared" si="84"/>
        <v>0</v>
      </c>
      <c r="T140" s="102">
        <f>$K140*S$9</f>
        <v>0</v>
      </c>
      <c r="U140" s="66">
        <f>S140+T140</f>
        <v>0</v>
      </c>
      <c r="V140" s="65">
        <f t="shared" si="87"/>
        <v>0</v>
      </c>
      <c r="W140" s="102">
        <f>$K140*V$9</f>
        <v>0</v>
      </c>
      <c r="X140" s="66">
        <f>V140+W140</f>
        <v>0</v>
      </c>
      <c r="Y140" s="65">
        <f t="shared" si="74"/>
        <v>0</v>
      </c>
      <c r="Z140" s="65">
        <f t="shared" si="75"/>
        <v>0</v>
      </c>
      <c r="AA140" s="66">
        <f t="shared" si="76"/>
        <v>0</v>
      </c>
      <c r="AB140" s="36"/>
      <c r="AC140" s="36"/>
      <c r="AD140" s="36"/>
      <c r="AE140" s="36"/>
      <c r="AF140" s="37"/>
      <c r="AG140" s="36"/>
      <c r="AH140" s="36"/>
    </row>
    <row r="141" spans="1:34" ht="14.25" customHeight="1">
      <c r="A141" s="117">
        <v>9</v>
      </c>
      <c r="B141" s="46">
        <v>44440</v>
      </c>
      <c r="C141" s="68">
        <f>'BENEFÍCIOS-SEM JRS E SEM CORREÇ'!C142</f>
        <v>0</v>
      </c>
      <c r="D141" s="222">
        <f>'base(indices)'!G144</f>
        <v>0</v>
      </c>
      <c r="E141" s="70">
        <f>C141*D141</f>
        <v>0</v>
      </c>
      <c r="F141" s="325">
        <v>0</v>
      </c>
      <c r="G141" s="70">
        <f>E141*F141</f>
        <v>0</v>
      </c>
      <c r="H141" s="71">
        <f>E141+G141</f>
        <v>0</v>
      </c>
      <c r="I141" s="107">
        <f t="shared" si="77"/>
        <v>0</v>
      </c>
      <c r="J141" s="73">
        <v>0</v>
      </c>
      <c r="K141" s="104">
        <f t="shared" si="72"/>
        <v>0</v>
      </c>
      <c r="L141" s="129">
        <f t="shared" si="73"/>
        <v>0</v>
      </c>
      <c r="M141" s="51">
        <f t="shared" si="78"/>
        <v>0</v>
      </c>
      <c r="N141" s="122">
        <f>$K141*M$9</f>
        <v>0</v>
      </c>
      <c r="O141" s="52">
        <f>M141+N141</f>
        <v>0</v>
      </c>
      <c r="P141" s="51">
        <f t="shared" si="81"/>
        <v>0</v>
      </c>
      <c r="Q141" s="122">
        <f>$K141*P$9</f>
        <v>0</v>
      </c>
      <c r="R141" s="52">
        <f>P141+Q141</f>
        <v>0</v>
      </c>
      <c r="S141" s="51">
        <f t="shared" si="84"/>
        <v>0</v>
      </c>
      <c r="T141" s="122">
        <f>$K141*S$9</f>
        <v>0</v>
      </c>
      <c r="U141" s="52">
        <f>S141+T141</f>
        <v>0</v>
      </c>
      <c r="V141" s="51">
        <f t="shared" si="87"/>
        <v>0</v>
      </c>
      <c r="W141" s="122">
        <f>$K141*V$9</f>
        <v>0</v>
      </c>
      <c r="X141" s="52">
        <f>V141+W141</f>
        <v>0</v>
      </c>
      <c r="Y141" s="138">
        <f t="shared" si="74"/>
        <v>0</v>
      </c>
      <c r="Z141" s="138">
        <f t="shared" si="75"/>
        <v>0</v>
      </c>
      <c r="AA141" s="130">
        <f t="shared" si="76"/>
        <v>0</v>
      </c>
      <c r="AB141" s="18"/>
      <c r="AC141" s="18"/>
      <c r="AD141" s="18"/>
      <c r="AE141" s="18"/>
      <c r="AF141" s="19"/>
      <c r="AG141" s="18"/>
      <c r="AH141" s="18"/>
    </row>
    <row r="142" spans="1:34" s="30" customFormat="1" ht="14.25" customHeight="1">
      <c r="A142" s="118">
        <v>10</v>
      </c>
      <c r="B142" s="56">
        <v>44470</v>
      </c>
      <c r="C142" s="68">
        <f>'BENEFÍCIOS-SEM JRS E SEM CORREÇ'!C143</f>
        <v>0</v>
      </c>
      <c r="D142" s="222">
        <f>'base(indices)'!G145</f>
        <v>0</v>
      </c>
      <c r="E142" s="60">
        <f>C142*D142</f>
        <v>0</v>
      </c>
      <c r="F142" s="325">
        <v>0</v>
      </c>
      <c r="G142" s="60">
        <f>E142*F142</f>
        <v>0</v>
      </c>
      <c r="H142" s="61">
        <f>E142+G142</f>
        <v>0</v>
      </c>
      <c r="I142" s="106">
        <f t="shared" si="77"/>
        <v>0</v>
      </c>
      <c r="J142" s="63">
        <v>0</v>
      </c>
      <c r="K142" s="102">
        <f t="shared" si="72"/>
        <v>0</v>
      </c>
      <c r="L142" s="127">
        <f t="shared" si="73"/>
        <v>0</v>
      </c>
      <c r="M142" s="65">
        <f t="shared" si="78"/>
        <v>0</v>
      </c>
      <c r="N142" s="102">
        <f>$K142*M$9</f>
        <v>0</v>
      </c>
      <c r="O142" s="66">
        <f>M142+N142</f>
        <v>0</v>
      </c>
      <c r="P142" s="65">
        <f t="shared" si="81"/>
        <v>0</v>
      </c>
      <c r="Q142" s="102">
        <f>$K142*P$9</f>
        <v>0</v>
      </c>
      <c r="R142" s="66">
        <f>P142+Q142</f>
        <v>0</v>
      </c>
      <c r="S142" s="65">
        <f t="shared" si="84"/>
        <v>0</v>
      </c>
      <c r="T142" s="102">
        <f>$K142*S$9</f>
        <v>0</v>
      </c>
      <c r="U142" s="66">
        <f>S142+T142</f>
        <v>0</v>
      </c>
      <c r="V142" s="65">
        <f t="shared" si="87"/>
        <v>0</v>
      </c>
      <c r="W142" s="102">
        <f>$K142*V$9</f>
        <v>0</v>
      </c>
      <c r="X142" s="66">
        <f>V142+W142</f>
        <v>0</v>
      </c>
      <c r="Y142" s="65">
        <f t="shared" si="74"/>
        <v>0</v>
      </c>
      <c r="Z142" s="65">
        <f t="shared" si="75"/>
        <v>0</v>
      </c>
      <c r="AA142" s="66">
        <f t="shared" si="76"/>
        <v>0</v>
      </c>
      <c r="AB142" s="36"/>
      <c r="AC142" s="36"/>
      <c r="AD142" s="36"/>
      <c r="AE142" s="36"/>
      <c r="AF142" s="37"/>
      <c r="AG142" s="36"/>
      <c r="AH142" s="36"/>
    </row>
    <row r="143" spans="1:34" ht="14.25" customHeight="1">
      <c r="A143" s="118">
        <v>11</v>
      </c>
      <c r="B143" s="46">
        <v>44501</v>
      </c>
      <c r="C143" s="68">
        <f>'BENEFÍCIOS-SEM JRS E SEM CORREÇ'!C144</f>
        <v>0</v>
      </c>
      <c r="D143" s="222">
        <f>'base(indices)'!G146</f>
        <v>0</v>
      </c>
      <c r="E143" s="70">
        <f>C143*D143</f>
        <v>0</v>
      </c>
      <c r="F143" s="325">
        <v>0</v>
      </c>
      <c r="G143" s="70">
        <f>E143*F143</f>
        <v>0</v>
      </c>
      <c r="H143" s="71">
        <f>E143+G143</f>
        <v>0</v>
      </c>
      <c r="I143" s="107">
        <f t="shared" si="77"/>
        <v>0</v>
      </c>
      <c r="J143" s="73">
        <v>0</v>
      </c>
      <c r="K143" s="104">
        <f t="shared" si="72"/>
        <v>0</v>
      </c>
      <c r="L143" s="129">
        <f t="shared" si="73"/>
        <v>0</v>
      </c>
      <c r="M143" s="51">
        <f t="shared" si="78"/>
        <v>0</v>
      </c>
      <c r="N143" s="122">
        <f>$K143*M$9</f>
        <v>0</v>
      </c>
      <c r="O143" s="52">
        <f>M143+N143</f>
        <v>0</v>
      </c>
      <c r="P143" s="51">
        <f t="shared" si="81"/>
        <v>0</v>
      </c>
      <c r="Q143" s="122">
        <f>$K143*P$9</f>
        <v>0</v>
      </c>
      <c r="R143" s="52">
        <f>P143+Q143</f>
        <v>0</v>
      </c>
      <c r="S143" s="51">
        <f t="shared" si="84"/>
        <v>0</v>
      </c>
      <c r="T143" s="122">
        <f>$K143*S$9</f>
        <v>0</v>
      </c>
      <c r="U143" s="52">
        <f>S143+T143</f>
        <v>0</v>
      </c>
      <c r="V143" s="51">
        <f t="shared" si="87"/>
        <v>0</v>
      </c>
      <c r="W143" s="122">
        <f>$K143*V$9</f>
        <v>0</v>
      </c>
      <c r="X143" s="52">
        <f>V143+W143</f>
        <v>0</v>
      </c>
      <c r="Y143" s="138">
        <f t="shared" si="74"/>
        <v>0</v>
      </c>
      <c r="Z143" s="138">
        <f t="shared" si="75"/>
        <v>0</v>
      </c>
      <c r="AA143" s="130">
        <f t="shared" si="76"/>
        <v>0</v>
      </c>
      <c r="AB143" s="18"/>
      <c r="AC143" s="18"/>
      <c r="AD143" s="18"/>
      <c r="AE143" s="18"/>
      <c r="AF143" s="19"/>
      <c r="AG143" s="18"/>
      <c r="AH143" s="18"/>
    </row>
    <row r="144" spans="1:34" ht="14.25" customHeight="1">
      <c r="A144" s="124">
        <v>12</v>
      </c>
      <c r="B144" s="56">
        <v>44531</v>
      </c>
      <c r="C144" s="68">
        <f>'BENEFÍCIOS-SEM JRS E SEM CORREÇ'!C145</f>
        <v>0</v>
      </c>
      <c r="D144" s="222">
        <f>'base(indices)'!G147</f>
        <v>0</v>
      </c>
      <c r="E144" s="70">
        <f>C144*D144</f>
        <v>0</v>
      </c>
      <c r="F144" s="325">
        <v>0</v>
      </c>
      <c r="G144" s="70">
        <f>E144*F144</f>
        <v>0</v>
      </c>
      <c r="H144" s="71">
        <f>E144+G144</f>
        <v>0</v>
      </c>
      <c r="I144" s="106">
        <f t="shared" si="77"/>
        <v>0</v>
      </c>
      <c r="J144" s="63">
        <v>0</v>
      </c>
      <c r="K144" s="102">
        <f>I144</f>
        <v>0</v>
      </c>
      <c r="L144" s="127">
        <f>J144+K144</f>
        <v>0</v>
      </c>
      <c r="M144" s="65">
        <f t="shared" si="78"/>
        <v>0</v>
      </c>
      <c r="N144" s="102">
        <f>$K144*M$9</f>
        <v>0</v>
      </c>
      <c r="O144" s="66">
        <f>M144+N144</f>
        <v>0</v>
      </c>
      <c r="P144" s="65">
        <f t="shared" si="81"/>
        <v>0</v>
      </c>
      <c r="Q144" s="102">
        <f>$K144*P$9</f>
        <v>0</v>
      </c>
      <c r="R144" s="66">
        <f>P144+Q144</f>
        <v>0</v>
      </c>
      <c r="S144" s="65">
        <f t="shared" si="84"/>
        <v>0</v>
      </c>
      <c r="T144" s="102">
        <f>$K144*S$9</f>
        <v>0</v>
      </c>
      <c r="U144" s="66">
        <f>S144+T144</f>
        <v>0</v>
      </c>
      <c r="V144" s="65">
        <f t="shared" si="87"/>
        <v>0</v>
      </c>
      <c r="W144" s="102">
        <f>$K144*V$9</f>
        <v>0</v>
      </c>
      <c r="X144" s="66">
        <f>V144+W144</f>
        <v>0</v>
      </c>
      <c r="Y144" s="65">
        <f t="shared" si="74"/>
        <v>0</v>
      </c>
      <c r="Z144" s="65">
        <f t="shared" si="75"/>
        <v>0</v>
      </c>
      <c r="AA144" s="66">
        <f t="shared" si="76"/>
        <v>0</v>
      </c>
      <c r="AB144" s="18"/>
      <c r="AC144" s="18"/>
      <c r="AD144" s="18"/>
      <c r="AE144" s="18"/>
      <c r="AF144" s="19"/>
      <c r="AG144" s="18"/>
      <c r="AH144" s="18"/>
    </row>
    <row r="145" spans="1:28" ht="5.25" customHeight="1" thickBot="1">
      <c r="A145" s="116"/>
      <c r="B145" s="76"/>
      <c r="C145" s="77"/>
      <c r="D145" s="243"/>
      <c r="E145" s="80"/>
      <c r="F145" s="79"/>
      <c r="G145" s="80"/>
      <c r="H145" s="81"/>
      <c r="I145" s="93"/>
      <c r="J145" s="94"/>
      <c r="K145" s="95"/>
      <c r="L145" s="121"/>
      <c r="M145" s="85"/>
      <c r="N145" s="83"/>
      <c r="O145" s="86"/>
      <c r="P145" s="85"/>
      <c r="Q145" s="83"/>
      <c r="R145" s="86"/>
      <c r="S145" s="85"/>
      <c r="T145" s="83"/>
      <c r="U145" s="86"/>
      <c r="V145" s="85"/>
      <c r="W145" s="83"/>
      <c r="X145" s="86"/>
      <c r="Y145" s="85"/>
      <c r="Z145" s="83"/>
      <c r="AA145" s="86"/>
      <c r="AB145" s="20"/>
    </row>
    <row r="146" spans="1:28" ht="7.5" customHeight="1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14"/>
    </row>
    <row r="147" spans="1:28" ht="15" customHeight="1">
      <c r="B147" s="43" t="s">
        <v>40</v>
      </c>
      <c r="C147" s="43"/>
      <c r="F147" s="434">
        <f>F131</f>
        <v>44348</v>
      </c>
      <c r="G147" s="434"/>
      <c r="H147" s="434"/>
      <c r="I147" s="423">
        <f>SUM(H133:H146)</f>
        <v>5601.287350999999</v>
      </c>
      <c r="J147" s="423"/>
      <c r="K147" s="32"/>
      <c r="L147" s="32"/>
      <c r="M147" s="32"/>
      <c r="P147" s="25"/>
    </row>
    <row r="148" spans="1:28">
      <c r="C148" s="32" t="s">
        <v>163</v>
      </c>
      <c r="D148" s="32"/>
      <c r="I148" s="213">
        <v>66000</v>
      </c>
    </row>
    <row r="150" spans="1:28">
      <c r="B150" s="28" t="s">
        <v>167</v>
      </c>
    </row>
    <row r="208" spans="12:15" ht="13.5">
      <c r="L208"/>
      <c r="M208" s="14"/>
      <c r="N208" s="8"/>
      <c r="O208" s="14"/>
    </row>
  </sheetData>
  <mergeCells count="22">
    <mergeCell ref="I147:J147"/>
    <mergeCell ref="F147:H147"/>
    <mergeCell ref="V9:X9"/>
    <mergeCell ref="Y9:AA9"/>
    <mergeCell ref="F131:G131"/>
    <mergeCell ref="H131:I131"/>
    <mergeCell ref="P9:R9"/>
    <mergeCell ref="S9:U9"/>
    <mergeCell ref="W7:X7"/>
    <mergeCell ref="A9:A10"/>
    <mergeCell ref="B9:B10"/>
    <mergeCell ref="C9:C10"/>
    <mergeCell ref="D9:D10"/>
    <mergeCell ref="E9:E10"/>
    <mergeCell ref="F9:F10"/>
    <mergeCell ref="G9:G10"/>
    <mergeCell ref="O7:P7"/>
    <mergeCell ref="I8:J8"/>
    <mergeCell ref="H9:H10"/>
    <mergeCell ref="I9:I10"/>
    <mergeCell ref="J9:L9"/>
    <mergeCell ref="M9:O9"/>
  </mergeCells>
  <conditionalFormatting sqref="E133">
    <cfRule type="cellIs" dxfId="2032" priority="531" stopIfTrue="1" operator="notEqual">
      <formula>""</formula>
    </cfRule>
  </conditionalFormatting>
  <conditionalFormatting sqref="E134 G134:H134">
    <cfRule type="cellIs" dxfId="2031" priority="527" stopIfTrue="1" operator="notEqual">
      <formula>""</formula>
    </cfRule>
  </conditionalFormatting>
  <conditionalFormatting sqref="E134">
    <cfRule type="cellIs" dxfId="2030" priority="525" stopIfTrue="1" operator="notEqual">
      <formula>""</formula>
    </cfRule>
  </conditionalFormatting>
  <conditionalFormatting sqref="E138 G138:H138">
    <cfRule type="cellIs" dxfId="2029" priority="517" stopIfTrue="1" operator="notEqual">
      <formula>""</formula>
    </cfRule>
  </conditionalFormatting>
  <conditionalFormatting sqref="E138">
    <cfRule type="cellIs" dxfId="2028" priority="515" stopIfTrue="1" operator="notEqual">
      <formula>""</formula>
    </cfRule>
  </conditionalFormatting>
  <conditionalFormatting sqref="F147">
    <cfRule type="cellIs" dxfId="2027" priority="509" stopIfTrue="1" operator="notEqual">
      <formula>""</formula>
    </cfRule>
  </conditionalFormatting>
  <conditionalFormatting sqref="J131:K132">
    <cfRule type="cellIs" dxfId="2026" priority="542" stopIfTrue="1" operator="notEqual">
      <formula>""</formula>
    </cfRule>
  </conditionalFormatting>
  <conditionalFormatting sqref="E133 G133:H133">
    <cfRule type="cellIs" dxfId="2025" priority="533" stopIfTrue="1" operator="notEqual">
      <formula>""</formula>
    </cfRule>
  </conditionalFormatting>
  <conditionalFormatting sqref="E145:H145">
    <cfRule type="cellIs" dxfId="2024" priority="537" stopIfTrue="1" operator="notEqual">
      <formula>""</formula>
    </cfRule>
  </conditionalFormatting>
  <conditionalFormatting sqref="H146">
    <cfRule type="cellIs" dxfId="2023" priority="538" stopIfTrue="1" operator="notEqual">
      <formula>""</formula>
    </cfRule>
  </conditionalFormatting>
  <conditionalFormatting sqref="E135 G135:H135">
    <cfRule type="cellIs" dxfId="2022" priority="521" stopIfTrue="1" operator="notEqual">
      <formula>""</formula>
    </cfRule>
  </conditionalFormatting>
  <conditionalFormatting sqref="E134 G134:H134">
    <cfRule type="cellIs" dxfId="2021" priority="526" stopIfTrue="1" operator="notEqual">
      <formula>""</formula>
    </cfRule>
  </conditionalFormatting>
  <conditionalFormatting sqref="E133 G133:H133">
    <cfRule type="cellIs" dxfId="2020" priority="532" stopIfTrue="1" operator="notEqual">
      <formula>""</formula>
    </cfRule>
  </conditionalFormatting>
  <conditionalFormatting sqref="F134:F135 F138:F144">
    <cfRule type="cellIs" dxfId="2019" priority="524" stopIfTrue="1" operator="notEqual">
      <formula>""</formula>
    </cfRule>
  </conditionalFormatting>
  <conditionalFormatting sqref="E135 G135:H135">
    <cfRule type="cellIs" dxfId="2018" priority="522" stopIfTrue="1" operator="notEqual">
      <formula>""</formula>
    </cfRule>
  </conditionalFormatting>
  <conditionalFormatting sqref="E135">
    <cfRule type="cellIs" dxfId="2017" priority="520" stopIfTrue="1" operator="notEqual">
      <formula>""</formula>
    </cfRule>
  </conditionalFormatting>
  <conditionalFormatting sqref="E138 G138:H138">
    <cfRule type="cellIs" dxfId="2016" priority="516" stopIfTrue="1" operator="notEqual">
      <formula>""</formula>
    </cfRule>
  </conditionalFormatting>
  <conditionalFormatting sqref="I146:X146">
    <cfRule type="cellIs" dxfId="2015" priority="541" stopIfTrue="1" operator="notEqual">
      <formula>""</formula>
    </cfRule>
  </conditionalFormatting>
  <conditionalFormatting sqref="F147">
    <cfRule type="cellIs" dxfId="2014" priority="508" stopIfTrue="1" operator="notEqual">
      <formula>""</formula>
    </cfRule>
  </conditionalFormatting>
  <conditionalFormatting sqref="E139 G139:H139">
    <cfRule type="cellIs" dxfId="2013" priority="512" stopIfTrue="1" operator="notEqual">
      <formula>""</formula>
    </cfRule>
  </conditionalFormatting>
  <conditionalFormatting sqref="E139 G139:H139">
    <cfRule type="cellIs" dxfId="2012" priority="511" stopIfTrue="1" operator="notEqual">
      <formula>""</formula>
    </cfRule>
  </conditionalFormatting>
  <conditionalFormatting sqref="F133">
    <cfRule type="cellIs" dxfId="2011" priority="530" stopIfTrue="1" operator="notEqual">
      <formula>""</formula>
    </cfRule>
  </conditionalFormatting>
  <conditionalFormatting sqref="F134:F135 F138:F144">
    <cfRule type="cellIs" dxfId="2010" priority="523" stopIfTrue="1" operator="notEqual">
      <formula>""</formula>
    </cfRule>
  </conditionalFormatting>
  <conditionalFormatting sqref="F131:F132">
    <cfRule type="cellIs" dxfId="2009" priority="539" stopIfTrue="1" operator="notEqual">
      <formula>""</formula>
    </cfRule>
  </conditionalFormatting>
  <conditionalFormatting sqref="E139">
    <cfRule type="cellIs" dxfId="2008" priority="510" stopIfTrue="1" operator="notEqual">
      <formula>""</formula>
    </cfRule>
  </conditionalFormatting>
  <conditionalFormatting sqref="F131:F132">
    <cfRule type="cellIs" dxfId="2007" priority="540" stopIfTrue="1" operator="notEqual">
      <formula>""</formula>
    </cfRule>
  </conditionalFormatting>
  <conditionalFormatting sqref="E140 G140:H140">
    <cfRule type="cellIs" dxfId="2006" priority="505" stopIfTrue="1" operator="notEqual">
      <formula>""</formula>
    </cfRule>
  </conditionalFormatting>
  <conditionalFormatting sqref="E140">
    <cfRule type="cellIs" dxfId="2005" priority="503" stopIfTrue="1" operator="notEqual">
      <formula>""</formula>
    </cfRule>
  </conditionalFormatting>
  <conditionalFormatting sqref="E140 G140:H140">
    <cfRule type="cellIs" dxfId="2004" priority="504" stopIfTrue="1" operator="notEqual">
      <formula>""</formula>
    </cfRule>
  </conditionalFormatting>
  <conditionalFormatting sqref="E141 G141:H141">
    <cfRule type="cellIs" dxfId="2003" priority="500" stopIfTrue="1" operator="notEqual">
      <formula>""</formula>
    </cfRule>
  </conditionalFormatting>
  <conditionalFormatting sqref="E141 G141:H141">
    <cfRule type="cellIs" dxfId="2002" priority="499" stopIfTrue="1" operator="notEqual">
      <formula>""</formula>
    </cfRule>
  </conditionalFormatting>
  <conditionalFormatting sqref="E87:E89 G87:H89">
    <cfRule type="cellIs" dxfId="2001" priority="466" stopIfTrue="1" operator="notEqual">
      <formula>""</formula>
    </cfRule>
  </conditionalFormatting>
  <conditionalFormatting sqref="E87:E89 G87:H89">
    <cfRule type="cellIs" dxfId="2000" priority="467" stopIfTrue="1" operator="notEqual">
      <formula>""</formula>
    </cfRule>
  </conditionalFormatting>
  <conditionalFormatting sqref="E141">
    <cfRule type="cellIs" dxfId="1999" priority="498" stopIfTrue="1" operator="notEqual">
      <formula>""</formula>
    </cfRule>
  </conditionalFormatting>
  <conditionalFormatting sqref="E137 G137:H137">
    <cfRule type="cellIs" dxfId="1998" priority="473" stopIfTrue="1" operator="notEqual">
      <formula>""</formula>
    </cfRule>
  </conditionalFormatting>
  <conditionalFormatting sqref="E137">
    <cfRule type="cellIs" dxfId="1997" priority="472" stopIfTrue="1" operator="notEqual">
      <formula>""</formula>
    </cfRule>
  </conditionalFormatting>
  <conditionalFormatting sqref="E142 G142:H142">
    <cfRule type="cellIs" dxfId="1996" priority="495" stopIfTrue="1" operator="notEqual">
      <formula>""</formula>
    </cfRule>
  </conditionalFormatting>
  <conditionalFormatting sqref="E142">
    <cfRule type="cellIs" dxfId="1995" priority="493" stopIfTrue="1" operator="notEqual">
      <formula>""</formula>
    </cfRule>
  </conditionalFormatting>
  <conditionalFormatting sqref="E142 G142:H142">
    <cfRule type="cellIs" dxfId="1994" priority="494" stopIfTrue="1" operator="notEqual">
      <formula>""</formula>
    </cfRule>
  </conditionalFormatting>
  <conditionalFormatting sqref="E143 G143:H143 H144">
    <cfRule type="cellIs" dxfId="1993" priority="490" stopIfTrue="1" operator="notEqual">
      <formula>""</formula>
    </cfRule>
  </conditionalFormatting>
  <conditionalFormatting sqref="E143 G143:H143 H144">
    <cfRule type="cellIs" dxfId="1992" priority="489" stopIfTrue="1" operator="notEqual">
      <formula>""</formula>
    </cfRule>
  </conditionalFormatting>
  <conditionalFormatting sqref="E143">
    <cfRule type="cellIs" dxfId="1991" priority="488" stopIfTrue="1" operator="notEqual">
      <formula>""</formula>
    </cfRule>
  </conditionalFormatting>
  <conditionalFormatting sqref="F136:F137">
    <cfRule type="cellIs" dxfId="1990" priority="476" stopIfTrue="1" operator="notEqual">
      <formula>""</formula>
    </cfRule>
  </conditionalFormatting>
  <conditionalFormatting sqref="F86">
    <cfRule type="cellIs" dxfId="1989" priority="468" stopIfTrue="1" operator="notEqual">
      <formula>""</formula>
    </cfRule>
  </conditionalFormatting>
  <conditionalFormatting sqref="E137 G137:H137">
    <cfRule type="cellIs" dxfId="1988" priority="474" stopIfTrue="1" operator="notEqual">
      <formula>""</formula>
    </cfRule>
  </conditionalFormatting>
  <conditionalFormatting sqref="E136 G136:H136">
    <cfRule type="cellIs" dxfId="1987" priority="479" stopIfTrue="1" operator="notEqual">
      <formula>""</formula>
    </cfRule>
  </conditionalFormatting>
  <conditionalFormatting sqref="F136:F137">
    <cfRule type="cellIs" dxfId="1986" priority="475" stopIfTrue="1" operator="notEqual">
      <formula>""</formula>
    </cfRule>
  </conditionalFormatting>
  <conditionalFormatting sqref="E11:E86 G11:H86 F11:F106">
    <cfRule type="cellIs" dxfId="1985" priority="471" stopIfTrue="1" operator="notEqual">
      <formula>""</formula>
    </cfRule>
  </conditionalFormatting>
  <conditionalFormatting sqref="F87:F89">
    <cfRule type="cellIs" dxfId="1984" priority="463" stopIfTrue="1" operator="notEqual">
      <formula>""</formula>
    </cfRule>
  </conditionalFormatting>
  <conditionalFormatting sqref="E90">
    <cfRule type="cellIs" dxfId="1983" priority="458" stopIfTrue="1" operator="notEqual">
      <formula>""</formula>
    </cfRule>
  </conditionalFormatting>
  <conditionalFormatting sqref="E91:E106">
    <cfRule type="cellIs" dxfId="1982" priority="451" stopIfTrue="1" operator="notEqual">
      <formula>""</formula>
    </cfRule>
  </conditionalFormatting>
  <conditionalFormatting sqref="F91:F106">
    <cfRule type="cellIs" dxfId="1981" priority="449" stopIfTrue="1" operator="notEqual">
      <formula>""</formula>
    </cfRule>
  </conditionalFormatting>
  <conditionalFormatting sqref="F90">
    <cfRule type="cellIs" dxfId="1980" priority="456" stopIfTrue="1" operator="notEqual">
      <formula>""</formula>
    </cfRule>
  </conditionalFormatting>
  <conditionalFormatting sqref="F90">
    <cfRule type="cellIs" dxfId="1979" priority="457" stopIfTrue="1" operator="notEqual">
      <formula>""</formula>
    </cfRule>
  </conditionalFormatting>
  <conditionalFormatting sqref="E91:E106 G91:H106">
    <cfRule type="cellIs" dxfId="1978" priority="452" stopIfTrue="1" operator="notEqual">
      <formula>""</formula>
    </cfRule>
  </conditionalFormatting>
  <conditionalFormatting sqref="F92">
    <cfRule type="cellIs" dxfId="1977" priority="450" stopIfTrue="1" operator="notEqual">
      <formula>""</formula>
    </cfRule>
  </conditionalFormatting>
  <conditionalFormatting sqref="F94:F106">
    <cfRule type="cellIs" dxfId="1976" priority="442" stopIfTrue="1" operator="notEqual">
      <formula>""</formula>
    </cfRule>
  </conditionalFormatting>
  <conditionalFormatting sqref="F94:F106">
    <cfRule type="cellIs" dxfId="1975" priority="441" stopIfTrue="1" operator="notEqual">
      <formula>""</formula>
    </cfRule>
  </conditionalFormatting>
  <conditionalFormatting sqref="E94:E106 G94:H106">
    <cfRule type="cellIs" dxfId="1974" priority="446" stopIfTrue="1" operator="notEqual">
      <formula>""</formula>
    </cfRule>
  </conditionalFormatting>
  <conditionalFormatting sqref="E94:E106 G94:H106">
    <cfRule type="cellIs" dxfId="1973" priority="445" stopIfTrue="1" operator="notEqual">
      <formula>""</formula>
    </cfRule>
  </conditionalFormatting>
  <conditionalFormatting sqref="E107:E108 G107:H108">
    <cfRule type="cellIs" dxfId="1972" priority="434" stopIfTrue="1" operator="notEqual">
      <formula>""</formula>
    </cfRule>
  </conditionalFormatting>
  <conditionalFormatting sqref="F107:F108">
    <cfRule type="cellIs" dxfId="1971" priority="432" stopIfTrue="1" operator="notEqual">
      <formula>""</formula>
    </cfRule>
  </conditionalFormatting>
  <conditionalFormatting sqref="E94:E106">
    <cfRule type="cellIs" dxfId="1970" priority="444" stopIfTrue="1" operator="notEqual">
      <formula>""</formula>
    </cfRule>
  </conditionalFormatting>
  <conditionalFormatting sqref="F107:F108">
    <cfRule type="cellIs" dxfId="1969" priority="438" stopIfTrue="1" operator="notEqual">
      <formula>""</formula>
    </cfRule>
  </conditionalFormatting>
  <conditionalFormatting sqref="E107:E108 G107:H108">
    <cfRule type="cellIs" dxfId="1968" priority="435" stopIfTrue="1" operator="notEqual">
      <formula>""</formula>
    </cfRule>
  </conditionalFormatting>
  <conditionalFormatting sqref="E107:E108">
    <cfRule type="cellIs" dxfId="1967" priority="433" stopIfTrue="1" operator="notEqual">
      <formula>""</formula>
    </cfRule>
  </conditionalFormatting>
  <conditionalFormatting sqref="E108">
    <cfRule type="cellIs" dxfId="1966" priority="427" stopIfTrue="1" operator="notEqual">
      <formula>""</formula>
    </cfRule>
  </conditionalFormatting>
  <conditionalFormatting sqref="F108">
    <cfRule type="cellIs" dxfId="1965" priority="426" stopIfTrue="1" operator="notEqual">
      <formula>""</formula>
    </cfRule>
  </conditionalFormatting>
  <conditionalFormatting sqref="E109:E110 G109:H110">
    <cfRule type="cellIs" dxfId="1964" priority="417" stopIfTrue="1" operator="notEqual">
      <formula>""</formula>
    </cfRule>
  </conditionalFormatting>
  <conditionalFormatting sqref="E110 G110:H110">
    <cfRule type="cellIs" dxfId="1963" priority="411" stopIfTrue="1" operator="notEqual">
      <formula>""</formula>
    </cfRule>
  </conditionalFormatting>
  <conditionalFormatting sqref="F108">
    <cfRule type="cellIs" dxfId="1962" priority="425" stopIfTrue="1" operator="notEqual">
      <formula>""</formula>
    </cfRule>
  </conditionalFormatting>
  <conditionalFormatting sqref="F109:F110">
    <cfRule type="cellIs" dxfId="1961" priority="421" stopIfTrue="1" operator="notEqual">
      <formula>""</formula>
    </cfRule>
  </conditionalFormatting>
  <conditionalFormatting sqref="E109:E110 G109:H110">
    <cfRule type="cellIs" dxfId="1960" priority="418" stopIfTrue="1" operator="notEqual">
      <formula>""</formula>
    </cfRule>
  </conditionalFormatting>
  <conditionalFormatting sqref="E110 G110:H110">
    <cfRule type="cellIs" dxfId="1959" priority="412" stopIfTrue="1" operator="notEqual">
      <formula>""</formula>
    </cfRule>
  </conditionalFormatting>
  <conditionalFormatting sqref="E110">
    <cfRule type="cellIs" dxfId="1958" priority="410" stopIfTrue="1" operator="notEqual">
      <formula>""</formula>
    </cfRule>
  </conditionalFormatting>
  <conditionalFormatting sqref="F110">
    <cfRule type="cellIs" dxfId="1957" priority="409" stopIfTrue="1" operator="notEqual">
      <formula>""</formula>
    </cfRule>
  </conditionalFormatting>
  <conditionalFormatting sqref="E111:E112 G111:H112">
    <cfRule type="cellIs" dxfId="1956" priority="401" stopIfTrue="1" operator="notEqual">
      <formula>""</formula>
    </cfRule>
  </conditionalFormatting>
  <conditionalFormatting sqref="F112">
    <cfRule type="cellIs" dxfId="1955" priority="392" stopIfTrue="1" operator="notEqual">
      <formula>""</formula>
    </cfRule>
  </conditionalFormatting>
  <conditionalFormatting sqref="F112">
    <cfRule type="cellIs" dxfId="1954" priority="390" stopIfTrue="1" operator="notEqual">
      <formula>""</formula>
    </cfRule>
  </conditionalFormatting>
  <conditionalFormatting sqref="E111:E112">
    <cfRule type="cellIs" dxfId="1953" priority="399" stopIfTrue="1" operator="notEqual">
      <formula>""</formula>
    </cfRule>
  </conditionalFormatting>
  <conditionalFormatting sqref="F111:F112">
    <cfRule type="cellIs" dxfId="1952" priority="404" stopIfTrue="1" operator="notEqual">
      <formula>""</formula>
    </cfRule>
  </conditionalFormatting>
  <conditionalFormatting sqref="E111:E112 G111:H112">
    <cfRule type="cellIs" dxfId="1951" priority="400" stopIfTrue="1" operator="notEqual">
      <formula>""</formula>
    </cfRule>
  </conditionalFormatting>
  <conditionalFormatting sqref="F111:F112">
    <cfRule type="cellIs" dxfId="1950" priority="398" stopIfTrue="1" operator="notEqual">
      <formula>""</formula>
    </cfRule>
  </conditionalFormatting>
  <conditionalFormatting sqref="E112">
    <cfRule type="cellIs" dxfId="1949" priority="393" stopIfTrue="1" operator="notEqual">
      <formula>""</formula>
    </cfRule>
  </conditionalFormatting>
  <conditionalFormatting sqref="F112">
    <cfRule type="cellIs" dxfId="1948" priority="391" stopIfTrue="1" operator="notEqual">
      <formula>""</formula>
    </cfRule>
  </conditionalFormatting>
  <conditionalFormatting sqref="C133:C144">
    <cfRule type="cellIs" dxfId="1947" priority="487" stopIfTrue="1" operator="notEqual">
      <formula>""</formula>
    </cfRule>
  </conditionalFormatting>
  <conditionalFormatting sqref="B145:C145 C133:C144">
    <cfRule type="cellIs" dxfId="1946" priority="486" stopIfTrue="1" operator="notEqual">
      <formula>""</formula>
    </cfRule>
  </conditionalFormatting>
  <conditionalFormatting sqref="E144 G144">
    <cfRule type="cellIs" dxfId="1945" priority="485" stopIfTrue="1" operator="notEqual">
      <formula>""</formula>
    </cfRule>
  </conditionalFormatting>
  <conditionalFormatting sqref="E144 G144">
    <cfRule type="cellIs" dxfId="1944" priority="484" stopIfTrue="1" operator="notEqual">
      <formula>""</formula>
    </cfRule>
  </conditionalFormatting>
  <conditionalFormatting sqref="E144">
    <cfRule type="cellIs" dxfId="1943" priority="483" stopIfTrue="1" operator="notEqual">
      <formula>""</formula>
    </cfRule>
  </conditionalFormatting>
  <conditionalFormatting sqref="Y146:AA146">
    <cfRule type="cellIs" dxfId="1942" priority="482" stopIfTrue="1" operator="notEqual">
      <formula>""</formula>
    </cfRule>
  </conditionalFormatting>
  <conditionalFormatting sqref="E136">
    <cfRule type="cellIs" dxfId="1941" priority="477" stopIfTrue="1" operator="notEqual">
      <formula>""</formula>
    </cfRule>
  </conditionalFormatting>
  <conditionalFormatting sqref="E136 G136:H136">
    <cfRule type="cellIs" dxfId="1940" priority="478" stopIfTrue="1" operator="notEqual">
      <formula>""</formula>
    </cfRule>
  </conditionalFormatting>
  <conditionalFormatting sqref="D11:D130">
    <cfRule type="cellIs" dxfId="1939" priority="470" stopIfTrue="1" operator="equal">
      <formula>"Total"</formula>
    </cfRule>
  </conditionalFormatting>
  <conditionalFormatting sqref="F88">
    <cfRule type="cellIs" dxfId="1938" priority="464" stopIfTrue="1" operator="notEqual">
      <formula>""</formula>
    </cfRule>
  </conditionalFormatting>
  <conditionalFormatting sqref="E87:E89">
    <cfRule type="cellIs" dxfId="1937" priority="465" stopIfTrue="1" operator="notEqual">
      <formula>""</formula>
    </cfRule>
  </conditionalFormatting>
  <conditionalFormatting sqref="E90 G90:H90">
    <cfRule type="cellIs" dxfId="1936" priority="460" stopIfTrue="1" operator="notEqual">
      <formula>""</formula>
    </cfRule>
  </conditionalFormatting>
  <conditionalFormatting sqref="E90 G90:H90">
    <cfRule type="cellIs" dxfId="1935" priority="459" stopIfTrue="1" operator="notEqual">
      <formula>""</formula>
    </cfRule>
  </conditionalFormatting>
  <conditionalFormatting sqref="E91:E106 G91:H106">
    <cfRule type="cellIs" dxfId="1934" priority="453" stopIfTrue="1" operator="notEqual">
      <formula>""</formula>
    </cfRule>
  </conditionalFormatting>
  <conditionalFormatting sqref="F94:F106">
    <cfRule type="cellIs" dxfId="1933" priority="443" stopIfTrue="1" operator="notEqual">
      <formula>""</formula>
    </cfRule>
  </conditionalFormatting>
  <conditionalFormatting sqref="E108 G108:H108">
    <cfRule type="cellIs" dxfId="1932" priority="428" stopIfTrue="1" operator="notEqual">
      <formula>""</formula>
    </cfRule>
  </conditionalFormatting>
  <conditionalFormatting sqref="E108 G108:H108">
    <cfRule type="cellIs" dxfId="1931" priority="429" stopIfTrue="1" operator="notEqual">
      <formula>""</formula>
    </cfRule>
  </conditionalFormatting>
  <conditionalFormatting sqref="F108">
    <cfRule type="cellIs" dxfId="1930" priority="424" stopIfTrue="1" operator="notEqual">
      <formula>""</formula>
    </cfRule>
  </conditionalFormatting>
  <conditionalFormatting sqref="E109:E110">
    <cfRule type="cellIs" dxfId="1929" priority="416" stopIfTrue="1" operator="notEqual">
      <formula>""</formula>
    </cfRule>
  </conditionalFormatting>
  <conditionalFormatting sqref="F109:F110">
    <cfRule type="cellIs" dxfId="1928" priority="415" stopIfTrue="1" operator="notEqual">
      <formula>""</formula>
    </cfRule>
  </conditionalFormatting>
  <conditionalFormatting sqref="F110">
    <cfRule type="cellIs" dxfId="1927" priority="408" stopIfTrue="1" operator="notEqual">
      <formula>""</formula>
    </cfRule>
  </conditionalFormatting>
  <conditionalFormatting sqref="F110">
    <cfRule type="cellIs" dxfId="1926" priority="407" stopIfTrue="1" operator="notEqual">
      <formula>""</formula>
    </cfRule>
  </conditionalFormatting>
  <conditionalFormatting sqref="E112 G112:H112">
    <cfRule type="cellIs" dxfId="1925" priority="394" stopIfTrue="1" operator="notEqual">
      <formula>""</formula>
    </cfRule>
  </conditionalFormatting>
  <conditionalFormatting sqref="E112 G112:H112">
    <cfRule type="cellIs" dxfId="1924" priority="395" stopIfTrue="1" operator="notEqual">
      <formula>""</formula>
    </cfRule>
  </conditionalFormatting>
  <conditionalFormatting sqref="F113:F114">
    <cfRule type="cellIs" dxfId="1923" priority="387" stopIfTrue="1" operator="notEqual">
      <formula>""</formula>
    </cfRule>
  </conditionalFormatting>
  <conditionalFormatting sqref="E113:E114 G113:H114">
    <cfRule type="cellIs" dxfId="1922" priority="384" stopIfTrue="1" operator="notEqual">
      <formula>""</formula>
    </cfRule>
  </conditionalFormatting>
  <conditionalFormatting sqref="E114 G114:H114">
    <cfRule type="cellIs" dxfId="1921" priority="377" stopIfTrue="1" operator="notEqual">
      <formula>""</formula>
    </cfRule>
  </conditionalFormatting>
  <conditionalFormatting sqref="F114">
    <cfRule type="cellIs" dxfId="1920" priority="375" stopIfTrue="1" operator="notEqual">
      <formula>""</formula>
    </cfRule>
  </conditionalFormatting>
  <conditionalFormatting sqref="E113:E114">
    <cfRule type="cellIs" dxfId="1919" priority="382" stopIfTrue="1" operator="notEqual">
      <formula>""</formula>
    </cfRule>
  </conditionalFormatting>
  <conditionalFormatting sqref="E113:E114 G113:H114">
    <cfRule type="cellIs" dxfId="1918" priority="383" stopIfTrue="1" operator="notEqual">
      <formula>""</formula>
    </cfRule>
  </conditionalFormatting>
  <conditionalFormatting sqref="F113:F114">
    <cfRule type="cellIs" dxfId="1917" priority="381" stopIfTrue="1" operator="notEqual">
      <formula>""</formula>
    </cfRule>
  </conditionalFormatting>
  <conditionalFormatting sqref="E114 G114:H114">
    <cfRule type="cellIs" dxfId="1916" priority="378" stopIfTrue="1" operator="notEqual">
      <formula>""</formula>
    </cfRule>
  </conditionalFormatting>
  <conditionalFormatting sqref="E114">
    <cfRule type="cellIs" dxfId="1915" priority="376" stopIfTrue="1" operator="notEqual">
      <formula>""</formula>
    </cfRule>
  </conditionalFormatting>
  <conditionalFormatting sqref="F114">
    <cfRule type="cellIs" dxfId="1914" priority="374" stopIfTrue="1" operator="notEqual">
      <formula>""</formula>
    </cfRule>
  </conditionalFormatting>
  <conditionalFormatting sqref="F114">
    <cfRule type="cellIs" dxfId="1913" priority="373" stopIfTrue="1" operator="notEqual">
      <formula>""</formula>
    </cfRule>
  </conditionalFormatting>
  <conditionalFormatting sqref="F115:F116">
    <cfRule type="cellIs" dxfId="1912" priority="370" stopIfTrue="1" operator="notEqual">
      <formula>""</formula>
    </cfRule>
  </conditionalFormatting>
  <conditionalFormatting sqref="E115:E116 G115:H116">
    <cfRule type="cellIs" dxfId="1911" priority="367" stopIfTrue="1" operator="notEqual">
      <formula>""</formula>
    </cfRule>
  </conditionalFormatting>
  <conditionalFormatting sqref="E116 G116:H116">
    <cfRule type="cellIs" dxfId="1910" priority="360" stopIfTrue="1" operator="notEqual">
      <formula>""</formula>
    </cfRule>
  </conditionalFormatting>
  <conditionalFormatting sqref="F116">
    <cfRule type="cellIs" dxfId="1909" priority="358" stopIfTrue="1" operator="notEqual">
      <formula>""</formula>
    </cfRule>
  </conditionalFormatting>
  <conditionalFormatting sqref="E115:E116">
    <cfRule type="cellIs" dxfId="1908" priority="365" stopIfTrue="1" operator="notEqual">
      <formula>""</formula>
    </cfRule>
  </conditionalFormatting>
  <conditionalFormatting sqref="E115:E116 G115:H116">
    <cfRule type="cellIs" dxfId="1907" priority="366" stopIfTrue="1" operator="notEqual">
      <formula>""</formula>
    </cfRule>
  </conditionalFormatting>
  <conditionalFormatting sqref="F115:F116">
    <cfRule type="cellIs" dxfId="1906" priority="364" stopIfTrue="1" operator="notEqual">
      <formula>""</formula>
    </cfRule>
  </conditionalFormatting>
  <conditionalFormatting sqref="E116 G116:H116">
    <cfRule type="cellIs" dxfId="1905" priority="361" stopIfTrue="1" operator="notEqual">
      <formula>""</formula>
    </cfRule>
  </conditionalFormatting>
  <conditionalFormatting sqref="E116">
    <cfRule type="cellIs" dxfId="1904" priority="359" stopIfTrue="1" operator="notEqual">
      <formula>""</formula>
    </cfRule>
  </conditionalFormatting>
  <conditionalFormatting sqref="F116">
    <cfRule type="cellIs" dxfId="1903" priority="357" stopIfTrue="1" operator="notEqual">
      <formula>""</formula>
    </cfRule>
  </conditionalFormatting>
  <conditionalFormatting sqref="F116">
    <cfRule type="cellIs" dxfId="1902" priority="356" stopIfTrue="1" operator="notEqual">
      <formula>""</formula>
    </cfRule>
  </conditionalFormatting>
  <conditionalFormatting sqref="F117:F130">
    <cfRule type="cellIs" dxfId="1901" priority="353" stopIfTrue="1" operator="notEqual">
      <formula>""</formula>
    </cfRule>
  </conditionalFormatting>
  <conditionalFormatting sqref="E117:E130 G117:H130">
    <cfRule type="cellIs" dxfId="1900" priority="350" stopIfTrue="1" operator="notEqual">
      <formula>""</formula>
    </cfRule>
  </conditionalFormatting>
  <conditionalFormatting sqref="E118 G118:H118 E120 E122 E124 E126 E128 E130 G120:H120 G122:H122 G124:H124 G126:H126 G128:H128 G130:H130">
    <cfRule type="cellIs" dxfId="1899" priority="343" stopIfTrue="1" operator="notEqual">
      <formula>""</formula>
    </cfRule>
  </conditionalFormatting>
  <conditionalFormatting sqref="F118 F120 F122 F124 F126 F128 F130">
    <cfRule type="cellIs" dxfId="1898" priority="339" stopIfTrue="1" operator="notEqual">
      <formula>""</formula>
    </cfRule>
  </conditionalFormatting>
  <conditionalFormatting sqref="F118 F120 F122 F124 F126 F128 F130">
    <cfRule type="cellIs" dxfId="1897" priority="341" stopIfTrue="1" operator="notEqual">
      <formula>""</formula>
    </cfRule>
  </conditionalFormatting>
  <conditionalFormatting sqref="E117:E130">
    <cfRule type="cellIs" dxfId="1896" priority="348" stopIfTrue="1" operator="notEqual">
      <formula>""</formula>
    </cfRule>
  </conditionalFormatting>
  <conditionalFormatting sqref="E117:E130 G117:H130">
    <cfRule type="cellIs" dxfId="1895" priority="349" stopIfTrue="1" operator="notEqual">
      <formula>""</formula>
    </cfRule>
  </conditionalFormatting>
  <conditionalFormatting sqref="F117:F130">
    <cfRule type="cellIs" dxfId="1894" priority="347" stopIfTrue="1" operator="notEqual">
      <formula>""</formula>
    </cfRule>
  </conditionalFormatting>
  <conditionalFormatting sqref="F118 F120 F122 F124 F126 F128 F130">
    <cfRule type="cellIs" dxfId="1893" priority="340" stopIfTrue="1" operator="notEqual">
      <formula>""</formula>
    </cfRule>
  </conditionalFormatting>
  <conditionalFormatting sqref="E118 G118:H118 E120 E122 E124 E126 E128 E130 G120:H120 G122:H122 G124:H124 G126:H126 G128:H128 G130:H130">
    <cfRule type="cellIs" dxfId="1892" priority="344" stopIfTrue="1" operator="notEqual">
      <formula>""</formula>
    </cfRule>
  </conditionalFormatting>
  <conditionalFormatting sqref="E118 E120 E122 E124 E126 E128 E130">
    <cfRule type="cellIs" dxfId="1891" priority="342" stopIfTrue="1" operator="notEqual">
      <formula>""</formula>
    </cfRule>
  </conditionalFormatting>
  <conditionalFormatting sqref="D9">
    <cfRule type="cellIs" dxfId="1890" priority="338" stopIfTrue="1" operator="equal">
      <formula>"Total"</formula>
    </cfRule>
  </conditionalFormatting>
  <conditionalFormatting sqref="D9">
    <cfRule type="cellIs" dxfId="1889" priority="337" stopIfTrue="1" operator="equal">
      <formula>"Total"</formula>
    </cfRule>
  </conditionalFormatting>
  <conditionalFormatting sqref="D145">
    <cfRule type="cellIs" dxfId="1888" priority="316" stopIfTrue="1" operator="equal">
      <formula>"Total"</formula>
    </cfRule>
  </conditionalFormatting>
  <conditionalFormatting sqref="D133">
    <cfRule type="cellIs" dxfId="1887" priority="313" stopIfTrue="1" operator="notEqual">
      <formula>""</formula>
    </cfRule>
  </conditionalFormatting>
  <conditionalFormatting sqref="D133">
    <cfRule type="cellIs" dxfId="1886" priority="315" stopIfTrue="1" operator="notEqual">
      <formula>""</formula>
    </cfRule>
  </conditionalFormatting>
  <conditionalFormatting sqref="D133">
    <cfRule type="cellIs" dxfId="1885" priority="314" stopIfTrue="1" operator="notEqual">
      <formula>""</formula>
    </cfRule>
  </conditionalFormatting>
  <conditionalFormatting sqref="D134:D144">
    <cfRule type="cellIs" dxfId="1884" priority="312" stopIfTrue="1" operator="equal">
      <formula>"Total"</formula>
    </cfRule>
  </conditionalFormatting>
  <conditionalFormatting sqref="C106 C11:C94">
    <cfRule type="cellIs" dxfId="1883" priority="311" stopIfTrue="1" operator="notEqual">
      <formula>""</formula>
    </cfRule>
  </conditionalFormatting>
  <conditionalFormatting sqref="C22">
    <cfRule type="cellIs" dxfId="1882" priority="310" stopIfTrue="1" operator="notEqual">
      <formula>""</formula>
    </cfRule>
  </conditionalFormatting>
  <conditionalFormatting sqref="C13:C24">
    <cfRule type="cellIs" dxfId="1881" priority="309" stopIfTrue="1" operator="notEqual">
      <formula>""</formula>
    </cfRule>
  </conditionalFormatting>
  <conditionalFormatting sqref="C106 C72:C82 C84:C94">
    <cfRule type="cellIs" dxfId="1880" priority="308" stopIfTrue="1" operator="notEqual">
      <formula>""</formula>
    </cfRule>
  </conditionalFormatting>
  <conditionalFormatting sqref="C83">
    <cfRule type="cellIs" dxfId="1879" priority="307" stopIfTrue="1" operator="notEqual">
      <formula>""</formula>
    </cfRule>
  </conditionalFormatting>
  <conditionalFormatting sqref="C83">
    <cfRule type="cellIs" dxfId="1878" priority="306" stopIfTrue="1" operator="notEqual">
      <formula>""</formula>
    </cfRule>
  </conditionalFormatting>
  <conditionalFormatting sqref="C84:C93">
    <cfRule type="cellIs" dxfId="1877" priority="302" stopIfTrue="1" operator="notEqual">
      <formula>""</formula>
    </cfRule>
  </conditionalFormatting>
  <conditionalFormatting sqref="C11:C22">
    <cfRule type="cellIs" dxfId="1876" priority="305" stopIfTrue="1" operator="notEqual">
      <formula>""</formula>
    </cfRule>
  </conditionalFormatting>
  <conditionalFormatting sqref="C72:C82">
    <cfRule type="cellIs" dxfId="1875" priority="304" stopIfTrue="1" operator="notEqual">
      <formula>""</formula>
    </cfRule>
  </conditionalFormatting>
  <conditionalFormatting sqref="C84:C93">
    <cfRule type="cellIs" dxfId="1874" priority="303" stopIfTrue="1" operator="notEqual">
      <formula>""</formula>
    </cfRule>
  </conditionalFormatting>
  <conditionalFormatting sqref="C83">
    <cfRule type="cellIs" dxfId="1873" priority="301" stopIfTrue="1" operator="notEqual">
      <formula>""</formula>
    </cfRule>
  </conditionalFormatting>
  <conditionalFormatting sqref="C83">
    <cfRule type="cellIs" dxfId="1872" priority="300" stopIfTrue="1" operator="notEqual">
      <formula>""</formula>
    </cfRule>
  </conditionalFormatting>
  <conditionalFormatting sqref="C72:C82">
    <cfRule type="cellIs" dxfId="1871" priority="299" stopIfTrue="1" operator="notEqual">
      <formula>""</formula>
    </cfRule>
  </conditionalFormatting>
  <conditionalFormatting sqref="C71">
    <cfRule type="cellIs" dxfId="1870" priority="298" stopIfTrue="1" operator="notEqual">
      <formula>""</formula>
    </cfRule>
  </conditionalFormatting>
  <conditionalFormatting sqref="C71">
    <cfRule type="cellIs" dxfId="1869" priority="297" stopIfTrue="1" operator="notEqual">
      <formula>""</formula>
    </cfRule>
  </conditionalFormatting>
  <conditionalFormatting sqref="C72:C81">
    <cfRule type="cellIs" dxfId="1868" priority="294" stopIfTrue="1" operator="notEqual">
      <formula>""</formula>
    </cfRule>
  </conditionalFormatting>
  <conditionalFormatting sqref="C60:C70">
    <cfRule type="cellIs" dxfId="1867" priority="296" stopIfTrue="1" operator="notEqual">
      <formula>""</formula>
    </cfRule>
  </conditionalFormatting>
  <conditionalFormatting sqref="C72:C81">
    <cfRule type="cellIs" dxfId="1866" priority="295" stopIfTrue="1" operator="notEqual">
      <formula>""</formula>
    </cfRule>
  </conditionalFormatting>
  <conditionalFormatting sqref="C84:C93">
    <cfRule type="cellIs" dxfId="1865" priority="293" stopIfTrue="1" operator="notEqual">
      <formula>""</formula>
    </cfRule>
  </conditionalFormatting>
  <conditionalFormatting sqref="C84:C93">
    <cfRule type="cellIs" dxfId="1864" priority="292" stopIfTrue="1" operator="notEqual">
      <formula>""</formula>
    </cfRule>
  </conditionalFormatting>
  <conditionalFormatting sqref="C83:C93">
    <cfRule type="cellIs" dxfId="1863" priority="291" stopIfTrue="1" operator="notEqual">
      <formula>""</formula>
    </cfRule>
  </conditionalFormatting>
  <conditionalFormatting sqref="C83:C93">
    <cfRule type="cellIs" dxfId="1862" priority="290" stopIfTrue="1" operator="notEqual">
      <formula>""</formula>
    </cfRule>
  </conditionalFormatting>
  <conditionalFormatting sqref="C11:C12 C14 C16 C18 C20">
    <cfRule type="cellIs" dxfId="1861" priority="289" stopIfTrue="1" operator="notEqual">
      <formula>""</formula>
    </cfRule>
  </conditionalFormatting>
  <conditionalFormatting sqref="C72:C82">
    <cfRule type="cellIs" dxfId="1860" priority="288" stopIfTrue="1" operator="notEqual">
      <formula>""</formula>
    </cfRule>
  </conditionalFormatting>
  <conditionalFormatting sqref="C71">
    <cfRule type="cellIs" dxfId="1859" priority="287" stopIfTrue="1" operator="notEqual">
      <formula>""</formula>
    </cfRule>
  </conditionalFormatting>
  <conditionalFormatting sqref="C71">
    <cfRule type="cellIs" dxfId="1858" priority="286" stopIfTrue="1" operator="notEqual">
      <formula>""</formula>
    </cfRule>
  </conditionalFormatting>
  <conditionalFormatting sqref="C72:C81">
    <cfRule type="cellIs" dxfId="1857" priority="283" stopIfTrue="1" operator="notEqual">
      <formula>""</formula>
    </cfRule>
  </conditionalFormatting>
  <conditionalFormatting sqref="C60:C70">
    <cfRule type="cellIs" dxfId="1856" priority="285" stopIfTrue="1" operator="notEqual">
      <formula>""</formula>
    </cfRule>
  </conditionalFormatting>
  <conditionalFormatting sqref="C72:C81">
    <cfRule type="cellIs" dxfId="1855" priority="284" stopIfTrue="1" operator="notEqual">
      <formula>""</formula>
    </cfRule>
  </conditionalFormatting>
  <conditionalFormatting sqref="C71">
    <cfRule type="cellIs" dxfId="1854" priority="282" stopIfTrue="1" operator="notEqual">
      <formula>""</formula>
    </cfRule>
  </conditionalFormatting>
  <conditionalFormatting sqref="C71">
    <cfRule type="cellIs" dxfId="1853" priority="281" stopIfTrue="1" operator="notEqual">
      <formula>""</formula>
    </cfRule>
  </conditionalFormatting>
  <conditionalFormatting sqref="C60:C70">
    <cfRule type="cellIs" dxfId="1852" priority="280" stopIfTrue="1" operator="notEqual">
      <formula>""</formula>
    </cfRule>
  </conditionalFormatting>
  <conditionalFormatting sqref="C59">
    <cfRule type="cellIs" dxfId="1851" priority="279" stopIfTrue="1" operator="notEqual">
      <formula>""</formula>
    </cfRule>
  </conditionalFormatting>
  <conditionalFormatting sqref="C59">
    <cfRule type="cellIs" dxfId="1850" priority="278" stopIfTrue="1" operator="notEqual">
      <formula>""</formula>
    </cfRule>
  </conditionalFormatting>
  <conditionalFormatting sqref="C60:C69">
    <cfRule type="cellIs" dxfId="1849" priority="275" stopIfTrue="1" operator="notEqual">
      <formula>""</formula>
    </cfRule>
  </conditionalFormatting>
  <conditionalFormatting sqref="C48:C58">
    <cfRule type="cellIs" dxfId="1848" priority="277" stopIfTrue="1" operator="notEqual">
      <formula>""</formula>
    </cfRule>
  </conditionalFormatting>
  <conditionalFormatting sqref="C60:C69">
    <cfRule type="cellIs" dxfId="1847" priority="276" stopIfTrue="1" operator="notEqual">
      <formula>""</formula>
    </cfRule>
  </conditionalFormatting>
  <conditionalFormatting sqref="C72:C81">
    <cfRule type="cellIs" dxfId="1846" priority="274" stopIfTrue="1" operator="notEqual">
      <formula>""</formula>
    </cfRule>
  </conditionalFormatting>
  <conditionalFormatting sqref="C72:C81">
    <cfRule type="cellIs" dxfId="1845" priority="273" stopIfTrue="1" operator="notEqual">
      <formula>""</formula>
    </cfRule>
  </conditionalFormatting>
  <conditionalFormatting sqref="B11:B130">
    <cfRule type="cellIs" dxfId="1844" priority="272" stopIfTrue="1" operator="notEqual">
      <formula>""</formula>
    </cfRule>
  </conditionalFormatting>
  <conditionalFormatting sqref="C83:C93">
    <cfRule type="cellIs" dxfId="1843" priority="271" stopIfTrue="1" operator="notEqual">
      <formula>""</formula>
    </cfRule>
  </conditionalFormatting>
  <conditionalFormatting sqref="C83:C93">
    <cfRule type="cellIs" dxfId="1842" priority="270" stopIfTrue="1" operator="notEqual">
      <formula>""</formula>
    </cfRule>
  </conditionalFormatting>
  <conditionalFormatting sqref="C11:C12 C14 C16 C18 C20">
    <cfRule type="cellIs" dxfId="1841" priority="269" stopIfTrue="1" operator="notEqual">
      <formula>""</formula>
    </cfRule>
  </conditionalFormatting>
  <conditionalFormatting sqref="C72:C82">
    <cfRule type="cellIs" dxfId="1840" priority="268" stopIfTrue="1" operator="notEqual">
      <formula>""</formula>
    </cfRule>
  </conditionalFormatting>
  <conditionalFormatting sqref="C71">
    <cfRule type="cellIs" dxfId="1839" priority="267" stopIfTrue="1" operator="notEqual">
      <formula>""</formula>
    </cfRule>
  </conditionalFormatting>
  <conditionalFormatting sqref="C71">
    <cfRule type="cellIs" dxfId="1838" priority="266" stopIfTrue="1" operator="notEqual">
      <formula>""</formula>
    </cfRule>
  </conditionalFormatting>
  <conditionalFormatting sqref="C72:C81">
    <cfRule type="cellIs" dxfId="1837" priority="263" stopIfTrue="1" operator="notEqual">
      <formula>""</formula>
    </cfRule>
  </conditionalFormatting>
  <conditionalFormatting sqref="C60:C70">
    <cfRule type="cellIs" dxfId="1836" priority="265" stopIfTrue="1" operator="notEqual">
      <formula>""</formula>
    </cfRule>
  </conditionalFormatting>
  <conditionalFormatting sqref="C72:C81">
    <cfRule type="cellIs" dxfId="1835" priority="264" stopIfTrue="1" operator="notEqual">
      <formula>""</formula>
    </cfRule>
  </conditionalFormatting>
  <conditionalFormatting sqref="C71">
    <cfRule type="cellIs" dxfId="1834" priority="262" stopIfTrue="1" operator="notEqual">
      <formula>""</formula>
    </cfRule>
  </conditionalFormatting>
  <conditionalFormatting sqref="C71">
    <cfRule type="cellIs" dxfId="1833" priority="261" stopIfTrue="1" operator="notEqual">
      <formula>""</formula>
    </cfRule>
  </conditionalFormatting>
  <conditionalFormatting sqref="C60:C70">
    <cfRule type="cellIs" dxfId="1832" priority="260" stopIfTrue="1" operator="notEqual">
      <formula>""</formula>
    </cfRule>
  </conditionalFormatting>
  <conditionalFormatting sqref="C59">
    <cfRule type="cellIs" dxfId="1831" priority="259" stopIfTrue="1" operator="notEqual">
      <formula>""</formula>
    </cfRule>
  </conditionalFormatting>
  <conditionalFormatting sqref="C59">
    <cfRule type="cellIs" dxfId="1830" priority="258" stopIfTrue="1" operator="notEqual">
      <formula>""</formula>
    </cfRule>
  </conditionalFormatting>
  <conditionalFormatting sqref="C60:C69">
    <cfRule type="cellIs" dxfId="1829" priority="255" stopIfTrue="1" operator="notEqual">
      <formula>""</formula>
    </cfRule>
  </conditionalFormatting>
  <conditionalFormatting sqref="C48:C58">
    <cfRule type="cellIs" dxfId="1828" priority="257" stopIfTrue="1" operator="notEqual">
      <formula>""</formula>
    </cfRule>
  </conditionalFormatting>
  <conditionalFormatting sqref="C60:C69">
    <cfRule type="cellIs" dxfId="1827" priority="256" stopIfTrue="1" operator="notEqual">
      <formula>""</formula>
    </cfRule>
  </conditionalFormatting>
  <conditionalFormatting sqref="C72:C81">
    <cfRule type="cellIs" dxfId="1826" priority="254" stopIfTrue="1" operator="notEqual">
      <formula>""</formula>
    </cfRule>
  </conditionalFormatting>
  <conditionalFormatting sqref="C72:C81">
    <cfRule type="cellIs" dxfId="1825" priority="253" stopIfTrue="1" operator="notEqual">
      <formula>""</formula>
    </cfRule>
  </conditionalFormatting>
  <conditionalFormatting sqref="C71:C81">
    <cfRule type="cellIs" dxfId="1824" priority="252" stopIfTrue="1" operator="notEqual">
      <formula>""</formula>
    </cfRule>
  </conditionalFormatting>
  <conditionalFormatting sqref="C71:C81">
    <cfRule type="cellIs" dxfId="1823" priority="251" stopIfTrue="1" operator="notEqual">
      <formula>""</formula>
    </cfRule>
  </conditionalFormatting>
  <conditionalFormatting sqref="C60:C70">
    <cfRule type="cellIs" dxfId="1822" priority="250" stopIfTrue="1" operator="notEqual">
      <formula>""</formula>
    </cfRule>
  </conditionalFormatting>
  <conditionalFormatting sqref="C59">
    <cfRule type="cellIs" dxfId="1821" priority="249" stopIfTrue="1" operator="notEqual">
      <formula>""</formula>
    </cfRule>
  </conditionalFormatting>
  <conditionalFormatting sqref="C59">
    <cfRule type="cellIs" dxfId="1820" priority="248" stopIfTrue="1" operator="notEqual">
      <formula>""</formula>
    </cfRule>
  </conditionalFormatting>
  <conditionalFormatting sqref="C60:C69">
    <cfRule type="cellIs" dxfId="1819" priority="245" stopIfTrue="1" operator="notEqual">
      <formula>""</formula>
    </cfRule>
  </conditionalFormatting>
  <conditionalFormatting sqref="C48:C58">
    <cfRule type="cellIs" dxfId="1818" priority="247" stopIfTrue="1" operator="notEqual">
      <formula>""</formula>
    </cfRule>
  </conditionalFormatting>
  <conditionalFormatting sqref="C60:C69">
    <cfRule type="cellIs" dxfId="1817" priority="246" stopIfTrue="1" operator="notEqual">
      <formula>""</formula>
    </cfRule>
  </conditionalFormatting>
  <conditionalFormatting sqref="C59">
    <cfRule type="cellIs" dxfId="1816" priority="244" stopIfTrue="1" operator="notEqual">
      <formula>""</formula>
    </cfRule>
  </conditionalFormatting>
  <conditionalFormatting sqref="C59">
    <cfRule type="cellIs" dxfId="1815" priority="243" stopIfTrue="1" operator="notEqual">
      <formula>""</formula>
    </cfRule>
  </conditionalFormatting>
  <conditionalFormatting sqref="C48:C58">
    <cfRule type="cellIs" dxfId="1814" priority="242" stopIfTrue="1" operator="notEqual">
      <formula>""</formula>
    </cfRule>
  </conditionalFormatting>
  <conditionalFormatting sqref="C47">
    <cfRule type="cellIs" dxfId="1813" priority="241" stopIfTrue="1" operator="notEqual">
      <formula>""</formula>
    </cfRule>
  </conditionalFormatting>
  <conditionalFormatting sqref="C47">
    <cfRule type="cellIs" dxfId="1812" priority="240" stopIfTrue="1" operator="notEqual">
      <formula>""</formula>
    </cfRule>
  </conditionalFormatting>
  <conditionalFormatting sqref="C48:C57">
    <cfRule type="cellIs" dxfId="1811" priority="237" stopIfTrue="1" operator="notEqual">
      <formula>""</formula>
    </cfRule>
  </conditionalFormatting>
  <conditionalFormatting sqref="C36:C46">
    <cfRule type="cellIs" dxfId="1810" priority="239" stopIfTrue="1" operator="notEqual">
      <formula>""</formula>
    </cfRule>
  </conditionalFormatting>
  <conditionalFormatting sqref="C48:C57">
    <cfRule type="cellIs" dxfId="1809" priority="238" stopIfTrue="1" operator="notEqual">
      <formula>""</formula>
    </cfRule>
  </conditionalFormatting>
  <conditionalFormatting sqref="C60:C69">
    <cfRule type="cellIs" dxfId="1808" priority="236" stopIfTrue="1" operator="notEqual">
      <formula>""</formula>
    </cfRule>
  </conditionalFormatting>
  <conditionalFormatting sqref="C60:C69">
    <cfRule type="cellIs" dxfId="1807" priority="235" stopIfTrue="1" operator="notEqual">
      <formula>""</formula>
    </cfRule>
  </conditionalFormatting>
  <conditionalFormatting sqref="C84:C93">
    <cfRule type="cellIs" dxfId="1806" priority="229" stopIfTrue="1" operator="notEqual">
      <formula>""</formula>
    </cfRule>
  </conditionalFormatting>
  <conditionalFormatting sqref="C84:C93">
    <cfRule type="cellIs" dxfId="1805" priority="228" stopIfTrue="1" operator="notEqual">
      <formula>""</formula>
    </cfRule>
  </conditionalFormatting>
  <conditionalFormatting sqref="C106 C72:C82 C84:C94">
    <cfRule type="cellIs" dxfId="1804" priority="234" stopIfTrue="1" operator="notEqual">
      <formula>""</formula>
    </cfRule>
  </conditionalFormatting>
  <conditionalFormatting sqref="C106 C72:C82 C84:C94">
    <cfRule type="cellIs" dxfId="1803" priority="227" stopIfTrue="1" operator="notEqual">
      <formula>""</formula>
    </cfRule>
  </conditionalFormatting>
  <conditionalFormatting sqref="C83">
    <cfRule type="cellIs" dxfId="1802" priority="226" stopIfTrue="1" operator="notEqual">
      <formula>""</formula>
    </cfRule>
  </conditionalFormatting>
  <conditionalFormatting sqref="C106 C72:C82 C84:C94">
    <cfRule type="cellIs" dxfId="1801" priority="233" stopIfTrue="1" operator="notEqual">
      <formula>""</formula>
    </cfRule>
  </conditionalFormatting>
  <conditionalFormatting sqref="C83">
    <cfRule type="cellIs" dxfId="1800" priority="232" stopIfTrue="1" operator="notEqual">
      <formula>""</formula>
    </cfRule>
  </conditionalFormatting>
  <conditionalFormatting sqref="C83">
    <cfRule type="cellIs" dxfId="1799" priority="231" stopIfTrue="1" operator="notEqual">
      <formula>""</formula>
    </cfRule>
  </conditionalFormatting>
  <conditionalFormatting sqref="C72:C82">
    <cfRule type="cellIs" dxfId="1798" priority="230" stopIfTrue="1" operator="notEqual">
      <formula>""</formula>
    </cfRule>
  </conditionalFormatting>
  <conditionalFormatting sqref="C72:C82">
    <cfRule type="cellIs" dxfId="1797" priority="219" stopIfTrue="1" operator="notEqual">
      <formula>""</formula>
    </cfRule>
  </conditionalFormatting>
  <conditionalFormatting sqref="C71">
    <cfRule type="cellIs" dxfId="1796" priority="218" stopIfTrue="1" operator="notEqual">
      <formula>""</formula>
    </cfRule>
  </conditionalFormatting>
  <conditionalFormatting sqref="C71">
    <cfRule type="cellIs" dxfId="1795" priority="217" stopIfTrue="1" operator="notEqual">
      <formula>""</formula>
    </cfRule>
  </conditionalFormatting>
  <conditionalFormatting sqref="C60:C70">
    <cfRule type="cellIs" dxfId="1794" priority="216" stopIfTrue="1" operator="notEqual">
      <formula>""</formula>
    </cfRule>
  </conditionalFormatting>
  <conditionalFormatting sqref="C83">
    <cfRule type="cellIs" dxfId="1793" priority="225" stopIfTrue="1" operator="notEqual">
      <formula>""</formula>
    </cfRule>
  </conditionalFormatting>
  <conditionalFormatting sqref="C84:C93">
    <cfRule type="cellIs" dxfId="1792" priority="222" stopIfTrue="1" operator="notEqual">
      <formula>""</formula>
    </cfRule>
  </conditionalFormatting>
  <conditionalFormatting sqref="C72:C82">
    <cfRule type="cellIs" dxfId="1791" priority="224" stopIfTrue="1" operator="notEqual">
      <formula>""</formula>
    </cfRule>
  </conditionalFormatting>
  <conditionalFormatting sqref="C84:C93">
    <cfRule type="cellIs" dxfId="1790" priority="223" stopIfTrue="1" operator="notEqual">
      <formula>""</formula>
    </cfRule>
  </conditionalFormatting>
  <conditionalFormatting sqref="C83">
    <cfRule type="cellIs" dxfId="1789" priority="221" stopIfTrue="1" operator="notEqual">
      <formula>""</formula>
    </cfRule>
  </conditionalFormatting>
  <conditionalFormatting sqref="C83">
    <cfRule type="cellIs" dxfId="1788" priority="220" stopIfTrue="1" operator="notEqual">
      <formula>""</formula>
    </cfRule>
  </conditionalFormatting>
  <conditionalFormatting sqref="C72:C81">
    <cfRule type="cellIs" dxfId="1787" priority="214" stopIfTrue="1" operator="notEqual">
      <formula>""</formula>
    </cfRule>
  </conditionalFormatting>
  <conditionalFormatting sqref="C72:C81">
    <cfRule type="cellIs" dxfId="1786" priority="215" stopIfTrue="1" operator="notEqual">
      <formula>""</formula>
    </cfRule>
  </conditionalFormatting>
  <conditionalFormatting sqref="C84:C93">
    <cfRule type="cellIs" dxfId="1785" priority="213" stopIfTrue="1" operator="notEqual">
      <formula>""</formula>
    </cfRule>
  </conditionalFormatting>
  <conditionalFormatting sqref="C84:C93">
    <cfRule type="cellIs" dxfId="1784" priority="212" stopIfTrue="1" operator="notEqual">
      <formula>""</formula>
    </cfRule>
  </conditionalFormatting>
  <conditionalFormatting sqref="C71">
    <cfRule type="cellIs" dxfId="1783" priority="201" stopIfTrue="1" operator="notEqual">
      <formula>""</formula>
    </cfRule>
  </conditionalFormatting>
  <conditionalFormatting sqref="C60:C70">
    <cfRule type="cellIs" dxfId="1782" priority="200" stopIfTrue="1" operator="notEqual">
      <formula>""</formula>
    </cfRule>
  </conditionalFormatting>
  <conditionalFormatting sqref="C106 C72:C82 C84:C94">
    <cfRule type="cellIs" dxfId="1781" priority="211" stopIfTrue="1" operator="notEqual">
      <formula>""</formula>
    </cfRule>
  </conditionalFormatting>
  <conditionalFormatting sqref="C83">
    <cfRule type="cellIs" dxfId="1780" priority="210" stopIfTrue="1" operator="notEqual">
      <formula>""</formula>
    </cfRule>
  </conditionalFormatting>
  <conditionalFormatting sqref="C83">
    <cfRule type="cellIs" dxfId="1779" priority="209" stopIfTrue="1" operator="notEqual">
      <formula>""</formula>
    </cfRule>
  </conditionalFormatting>
  <conditionalFormatting sqref="C84:C93">
    <cfRule type="cellIs" dxfId="1778" priority="206" stopIfTrue="1" operator="notEqual">
      <formula>""</formula>
    </cfRule>
  </conditionalFormatting>
  <conditionalFormatting sqref="C72:C82">
    <cfRule type="cellIs" dxfId="1777" priority="208" stopIfTrue="1" operator="notEqual">
      <formula>""</formula>
    </cfRule>
  </conditionalFormatting>
  <conditionalFormatting sqref="C84:C93">
    <cfRule type="cellIs" dxfId="1776" priority="207" stopIfTrue="1" operator="notEqual">
      <formula>""</formula>
    </cfRule>
  </conditionalFormatting>
  <conditionalFormatting sqref="C83">
    <cfRule type="cellIs" dxfId="1775" priority="205" stopIfTrue="1" operator="notEqual">
      <formula>""</formula>
    </cfRule>
  </conditionalFormatting>
  <conditionalFormatting sqref="C83">
    <cfRule type="cellIs" dxfId="1774" priority="204" stopIfTrue="1" operator="notEqual">
      <formula>""</formula>
    </cfRule>
  </conditionalFormatting>
  <conditionalFormatting sqref="C72:C82">
    <cfRule type="cellIs" dxfId="1773" priority="203" stopIfTrue="1" operator="notEqual">
      <formula>""</formula>
    </cfRule>
  </conditionalFormatting>
  <conditionalFormatting sqref="C71">
    <cfRule type="cellIs" dxfId="1772" priority="202" stopIfTrue="1" operator="notEqual">
      <formula>""</formula>
    </cfRule>
  </conditionalFormatting>
  <conditionalFormatting sqref="C72:C81">
    <cfRule type="cellIs" dxfId="1771" priority="198" stopIfTrue="1" operator="notEqual">
      <formula>""</formula>
    </cfRule>
  </conditionalFormatting>
  <conditionalFormatting sqref="C72:C81">
    <cfRule type="cellIs" dxfId="1770" priority="199" stopIfTrue="1" operator="notEqual">
      <formula>""</formula>
    </cfRule>
  </conditionalFormatting>
  <conditionalFormatting sqref="C84:C93">
    <cfRule type="cellIs" dxfId="1769" priority="197" stopIfTrue="1" operator="notEqual">
      <formula>""</formula>
    </cfRule>
  </conditionalFormatting>
  <conditionalFormatting sqref="C84:C93">
    <cfRule type="cellIs" dxfId="1768" priority="196" stopIfTrue="1" operator="notEqual">
      <formula>""</formula>
    </cfRule>
  </conditionalFormatting>
  <conditionalFormatting sqref="C83:C93">
    <cfRule type="cellIs" dxfId="1767" priority="195" stopIfTrue="1" operator="notEqual">
      <formula>""</formula>
    </cfRule>
  </conditionalFormatting>
  <conditionalFormatting sqref="C83:C93">
    <cfRule type="cellIs" dxfId="1766" priority="194" stopIfTrue="1" operator="notEqual">
      <formula>""</formula>
    </cfRule>
  </conditionalFormatting>
  <conditionalFormatting sqref="C72:C82">
    <cfRule type="cellIs" dxfId="1765" priority="193" stopIfTrue="1" operator="notEqual">
      <formula>""</formula>
    </cfRule>
  </conditionalFormatting>
  <conditionalFormatting sqref="C71">
    <cfRule type="cellIs" dxfId="1764" priority="192" stopIfTrue="1" operator="notEqual">
      <formula>""</formula>
    </cfRule>
  </conditionalFormatting>
  <conditionalFormatting sqref="C71">
    <cfRule type="cellIs" dxfId="1763" priority="191" stopIfTrue="1" operator="notEqual">
      <formula>""</formula>
    </cfRule>
  </conditionalFormatting>
  <conditionalFormatting sqref="C72:C81">
    <cfRule type="cellIs" dxfId="1762" priority="188" stopIfTrue="1" operator="notEqual">
      <formula>""</formula>
    </cfRule>
  </conditionalFormatting>
  <conditionalFormatting sqref="C60:C70">
    <cfRule type="cellIs" dxfId="1761" priority="190" stopIfTrue="1" operator="notEqual">
      <formula>""</formula>
    </cfRule>
  </conditionalFormatting>
  <conditionalFormatting sqref="C72:C81">
    <cfRule type="cellIs" dxfId="1760" priority="189" stopIfTrue="1" operator="notEqual">
      <formula>""</formula>
    </cfRule>
  </conditionalFormatting>
  <conditionalFormatting sqref="C71">
    <cfRule type="cellIs" dxfId="1759" priority="187" stopIfTrue="1" operator="notEqual">
      <formula>""</formula>
    </cfRule>
  </conditionalFormatting>
  <conditionalFormatting sqref="C71">
    <cfRule type="cellIs" dxfId="1758" priority="186" stopIfTrue="1" operator="notEqual">
      <formula>""</formula>
    </cfRule>
  </conditionalFormatting>
  <conditionalFormatting sqref="C60:C70">
    <cfRule type="cellIs" dxfId="1757" priority="185" stopIfTrue="1" operator="notEqual">
      <formula>""</formula>
    </cfRule>
  </conditionalFormatting>
  <conditionalFormatting sqref="C59">
    <cfRule type="cellIs" dxfId="1756" priority="184" stopIfTrue="1" operator="notEqual">
      <formula>""</formula>
    </cfRule>
  </conditionalFormatting>
  <conditionalFormatting sqref="C59">
    <cfRule type="cellIs" dxfId="1755" priority="183" stopIfTrue="1" operator="notEqual">
      <formula>""</formula>
    </cfRule>
  </conditionalFormatting>
  <conditionalFormatting sqref="C60:C69">
    <cfRule type="cellIs" dxfId="1754" priority="180" stopIfTrue="1" operator="notEqual">
      <formula>""</formula>
    </cfRule>
  </conditionalFormatting>
  <conditionalFormatting sqref="C48:C58">
    <cfRule type="cellIs" dxfId="1753" priority="182" stopIfTrue="1" operator="notEqual">
      <formula>""</formula>
    </cfRule>
  </conditionalFormatting>
  <conditionalFormatting sqref="C60:C69">
    <cfRule type="cellIs" dxfId="1752" priority="181" stopIfTrue="1" operator="notEqual">
      <formula>""</formula>
    </cfRule>
  </conditionalFormatting>
  <conditionalFormatting sqref="C72:C81">
    <cfRule type="cellIs" dxfId="1751" priority="179" stopIfTrue="1" operator="notEqual">
      <formula>""</formula>
    </cfRule>
  </conditionalFormatting>
  <conditionalFormatting sqref="C72:C81">
    <cfRule type="cellIs" dxfId="1750" priority="178" stopIfTrue="1" operator="notEqual">
      <formula>""</formula>
    </cfRule>
  </conditionalFormatting>
  <conditionalFormatting sqref="C96:C105">
    <cfRule type="cellIs" dxfId="1749" priority="171" stopIfTrue="1" operator="notEqual">
      <formula>""</formula>
    </cfRule>
  </conditionalFormatting>
  <conditionalFormatting sqref="C96:C105">
    <cfRule type="cellIs" dxfId="1748" priority="170" stopIfTrue="1" operator="notEqual">
      <formula>""</formula>
    </cfRule>
  </conditionalFormatting>
  <conditionalFormatting sqref="C95">
    <cfRule type="cellIs" dxfId="1747" priority="169" stopIfTrue="1" operator="notEqual">
      <formula>""</formula>
    </cfRule>
  </conditionalFormatting>
  <conditionalFormatting sqref="C95">
    <cfRule type="cellIs" dxfId="1746" priority="168" stopIfTrue="1" operator="notEqual">
      <formula>""</formula>
    </cfRule>
  </conditionalFormatting>
  <conditionalFormatting sqref="C96:C105">
    <cfRule type="cellIs" dxfId="1745" priority="167" stopIfTrue="1" operator="notEqual">
      <formula>""</formula>
    </cfRule>
  </conditionalFormatting>
  <conditionalFormatting sqref="C95">
    <cfRule type="cellIs" dxfId="1744" priority="177" stopIfTrue="1" operator="notEqual">
      <formula>""</formula>
    </cfRule>
  </conditionalFormatting>
  <conditionalFormatting sqref="C95:C105">
    <cfRule type="cellIs" dxfId="1743" priority="176" stopIfTrue="1" operator="notEqual">
      <formula>""</formula>
    </cfRule>
  </conditionalFormatting>
  <conditionalFormatting sqref="C95:C105">
    <cfRule type="cellIs" dxfId="1742" priority="175" stopIfTrue="1" operator="notEqual">
      <formula>""</formula>
    </cfRule>
  </conditionalFormatting>
  <conditionalFormatting sqref="C96:C105">
    <cfRule type="cellIs" dxfId="1741" priority="174" stopIfTrue="1" operator="notEqual">
      <formula>""</formula>
    </cfRule>
  </conditionalFormatting>
  <conditionalFormatting sqref="C95">
    <cfRule type="cellIs" dxfId="1740" priority="173" stopIfTrue="1" operator="notEqual">
      <formula>""</formula>
    </cfRule>
  </conditionalFormatting>
  <conditionalFormatting sqref="C95">
    <cfRule type="cellIs" dxfId="1739" priority="172" stopIfTrue="1" operator="notEqual">
      <formula>""</formula>
    </cfRule>
  </conditionalFormatting>
  <conditionalFormatting sqref="C96:C105">
    <cfRule type="cellIs" dxfId="1738" priority="166" stopIfTrue="1" operator="notEqual">
      <formula>""</formula>
    </cfRule>
  </conditionalFormatting>
  <conditionalFormatting sqref="C95:C105">
    <cfRule type="cellIs" dxfId="1737" priority="165" stopIfTrue="1" operator="notEqual">
      <formula>""</formula>
    </cfRule>
  </conditionalFormatting>
  <conditionalFormatting sqref="C95:C105">
    <cfRule type="cellIs" dxfId="1736" priority="164" stopIfTrue="1" operator="notEqual">
      <formula>""</formula>
    </cfRule>
  </conditionalFormatting>
  <conditionalFormatting sqref="C95:C105">
    <cfRule type="cellIs" dxfId="1735" priority="163" stopIfTrue="1" operator="notEqual">
      <formula>""</formula>
    </cfRule>
  </conditionalFormatting>
  <conditionalFormatting sqref="C95:C105">
    <cfRule type="cellIs" dxfId="1734" priority="162" stopIfTrue="1" operator="notEqual">
      <formula>""</formula>
    </cfRule>
  </conditionalFormatting>
  <conditionalFormatting sqref="C96:C105">
    <cfRule type="cellIs" dxfId="1733" priority="161" stopIfTrue="1" operator="notEqual">
      <formula>""</formula>
    </cfRule>
  </conditionalFormatting>
  <conditionalFormatting sqref="C96:C105">
    <cfRule type="cellIs" dxfId="1732" priority="160" stopIfTrue="1" operator="notEqual">
      <formula>""</formula>
    </cfRule>
  </conditionalFormatting>
  <conditionalFormatting sqref="C96:C105">
    <cfRule type="cellIs" dxfId="1731" priority="159" stopIfTrue="1" operator="notEqual">
      <formula>""</formula>
    </cfRule>
  </conditionalFormatting>
  <conditionalFormatting sqref="C96:C105">
    <cfRule type="cellIs" dxfId="1730" priority="158" stopIfTrue="1" operator="notEqual">
      <formula>""</formula>
    </cfRule>
  </conditionalFormatting>
  <conditionalFormatting sqref="C96:C105">
    <cfRule type="cellIs" dxfId="1729" priority="157" stopIfTrue="1" operator="notEqual">
      <formula>""</formula>
    </cfRule>
  </conditionalFormatting>
  <conditionalFormatting sqref="C118">
    <cfRule type="cellIs" dxfId="1728" priority="156" stopIfTrue="1" operator="notEqual">
      <formula>""</formula>
    </cfRule>
  </conditionalFormatting>
  <conditionalFormatting sqref="C118">
    <cfRule type="cellIs" dxfId="1727" priority="155" stopIfTrue="1" operator="notEqual">
      <formula>""</formula>
    </cfRule>
  </conditionalFormatting>
  <conditionalFormatting sqref="C107:C108">
    <cfRule type="cellIs" dxfId="1726" priority="154" stopIfTrue="1" operator="notEqual">
      <formula>""</formula>
    </cfRule>
  </conditionalFormatting>
  <conditionalFormatting sqref="C107:C108">
    <cfRule type="cellIs" dxfId="1725" priority="153" stopIfTrue="1" operator="notEqual">
      <formula>""</formula>
    </cfRule>
  </conditionalFormatting>
  <conditionalFormatting sqref="C96:C105 C107:C117 C119:C130">
    <cfRule type="cellIs" dxfId="1724" priority="152" stopIfTrue="1" operator="notEqual">
      <formula>""</formula>
    </cfRule>
  </conditionalFormatting>
  <conditionalFormatting sqref="C96:C105 C107:C117 C119:C130">
    <cfRule type="cellIs" dxfId="1723" priority="151" stopIfTrue="1" operator="notEqual">
      <formula>""</formula>
    </cfRule>
  </conditionalFormatting>
  <conditionalFormatting sqref="C12">
    <cfRule type="cellIs" dxfId="1722" priority="150" stopIfTrue="1" operator="notEqual">
      <formula>""</formula>
    </cfRule>
  </conditionalFormatting>
  <conditionalFormatting sqref="C71">
    <cfRule type="cellIs" dxfId="1721" priority="149" stopIfTrue="1" operator="notEqual">
      <formula>""</formula>
    </cfRule>
  </conditionalFormatting>
  <conditionalFormatting sqref="C71">
    <cfRule type="cellIs" dxfId="1720" priority="148" stopIfTrue="1" operator="notEqual">
      <formula>""</formula>
    </cfRule>
  </conditionalFormatting>
  <conditionalFormatting sqref="C72:C81">
    <cfRule type="cellIs" dxfId="1719" priority="145" stopIfTrue="1" operator="notEqual">
      <formula>""</formula>
    </cfRule>
  </conditionalFormatting>
  <conditionalFormatting sqref="C60:C70">
    <cfRule type="cellIs" dxfId="1718" priority="147" stopIfTrue="1" operator="notEqual">
      <formula>""</formula>
    </cfRule>
  </conditionalFormatting>
  <conditionalFormatting sqref="C72:C81">
    <cfRule type="cellIs" dxfId="1717" priority="146" stopIfTrue="1" operator="notEqual">
      <formula>""</formula>
    </cfRule>
  </conditionalFormatting>
  <conditionalFormatting sqref="C71">
    <cfRule type="cellIs" dxfId="1716" priority="144" stopIfTrue="1" operator="notEqual">
      <formula>""</formula>
    </cfRule>
  </conditionalFormatting>
  <conditionalFormatting sqref="C71">
    <cfRule type="cellIs" dxfId="1715" priority="143" stopIfTrue="1" operator="notEqual">
      <formula>""</formula>
    </cfRule>
  </conditionalFormatting>
  <conditionalFormatting sqref="C60:C70">
    <cfRule type="cellIs" dxfId="1714" priority="142" stopIfTrue="1" operator="notEqual">
      <formula>""</formula>
    </cfRule>
  </conditionalFormatting>
  <conditionalFormatting sqref="C59">
    <cfRule type="cellIs" dxfId="1713" priority="141" stopIfTrue="1" operator="notEqual">
      <formula>""</formula>
    </cfRule>
  </conditionalFormatting>
  <conditionalFormatting sqref="C59">
    <cfRule type="cellIs" dxfId="1712" priority="140" stopIfTrue="1" operator="notEqual">
      <formula>""</formula>
    </cfRule>
  </conditionalFormatting>
  <conditionalFormatting sqref="C60:C69">
    <cfRule type="cellIs" dxfId="1711" priority="137" stopIfTrue="1" operator="notEqual">
      <formula>""</formula>
    </cfRule>
  </conditionalFormatting>
  <conditionalFormatting sqref="C48:C58">
    <cfRule type="cellIs" dxfId="1710" priority="139" stopIfTrue="1" operator="notEqual">
      <formula>""</formula>
    </cfRule>
  </conditionalFormatting>
  <conditionalFormatting sqref="C60:C69">
    <cfRule type="cellIs" dxfId="1709" priority="138" stopIfTrue="1" operator="notEqual">
      <formula>""</formula>
    </cfRule>
  </conditionalFormatting>
  <conditionalFormatting sqref="C72:C81">
    <cfRule type="cellIs" dxfId="1708" priority="136" stopIfTrue="1" operator="notEqual">
      <formula>""</formula>
    </cfRule>
  </conditionalFormatting>
  <conditionalFormatting sqref="C72:C81">
    <cfRule type="cellIs" dxfId="1707" priority="135" stopIfTrue="1" operator="notEqual">
      <formula>""</formula>
    </cfRule>
  </conditionalFormatting>
  <conditionalFormatting sqref="C71:C81">
    <cfRule type="cellIs" dxfId="1706" priority="134" stopIfTrue="1" operator="notEqual">
      <formula>""</formula>
    </cfRule>
  </conditionalFormatting>
  <conditionalFormatting sqref="C71:C81">
    <cfRule type="cellIs" dxfId="1705" priority="133" stopIfTrue="1" operator="notEqual">
      <formula>""</formula>
    </cfRule>
  </conditionalFormatting>
  <conditionalFormatting sqref="C60:C70">
    <cfRule type="cellIs" dxfId="1704" priority="132" stopIfTrue="1" operator="notEqual">
      <formula>""</formula>
    </cfRule>
  </conditionalFormatting>
  <conditionalFormatting sqref="C59">
    <cfRule type="cellIs" dxfId="1703" priority="131" stopIfTrue="1" operator="notEqual">
      <formula>""</formula>
    </cfRule>
  </conditionalFormatting>
  <conditionalFormatting sqref="C59">
    <cfRule type="cellIs" dxfId="1702" priority="130" stopIfTrue="1" operator="notEqual">
      <formula>""</formula>
    </cfRule>
  </conditionalFormatting>
  <conditionalFormatting sqref="C60:C69">
    <cfRule type="cellIs" dxfId="1701" priority="127" stopIfTrue="1" operator="notEqual">
      <formula>""</formula>
    </cfRule>
  </conditionalFormatting>
  <conditionalFormatting sqref="C48:C58">
    <cfRule type="cellIs" dxfId="1700" priority="129" stopIfTrue="1" operator="notEqual">
      <formula>""</formula>
    </cfRule>
  </conditionalFormatting>
  <conditionalFormatting sqref="C60:C69">
    <cfRule type="cellIs" dxfId="1699" priority="128" stopIfTrue="1" operator="notEqual">
      <formula>""</formula>
    </cfRule>
  </conditionalFormatting>
  <conditionalFormatting sqref="C59">
    <cfRule type="cellIs" dxfId="1698" priority="126" stopIfTrue="1" operator="notEqual">
      <formula>""</formula>
    </cfRule>
  </conditionalFormatting>
  <conditionalFormatting sqref="C59">
    <cfRule type="cellIs" dxfId="1697" priority="125" stopIfTrue="1" operator="notEqual">
      <formula>""</formula>
    </cfRule>
  </conditionalFormatting>
  <conditionalFormatting sqref="C48:C58">
    <cfRule type="cellIs" dxfId="1696" priority="124" stopIfTrue="1" operator="notEqual">
      <formula>""</formula>
    </cfRule>
  </conditionalFormatting>
  <conditionalFormatting sqref="C47">
    <cfRule type="cellIs" dxfId="1695" priority="123" stopIfTrue="1" operator="notEqual">
      <formula>""</formula>
    </cfRule>
  </conditionalFormatting>
  <conditionalFormatting sqref="C47">
    <cfRule type="cellIs" dxfId="1694" priority="122" stopIfTrue="1" operator="notEqual">
      <formula>""</formula>
    </cfRule>
  </conditionalFormatting>
  <conditionalFormatting sqref="C48:C57">
    <cfRule type="cellIs" dxfId="1693" priority="119" stopIfTrue="1" operator="notEqual">
      <formula>""</formula>
    </cfRule>
  </conditionalFormatting>
  <conditionalFormatting sqref="C36:C46">
    <cfRule type="cellIs" dxfId="1692" priority="121" stopIfTrue="1" operator="notEqual">
      <formula>""</formula>
    </cfRule>
  </conditionalFormatting>
  <conditionalFormatting sqref="C48:C57">
    <cfRule type="cellIs" dxfId="1691" priority="120" stopIfTrue="1" operator="notEqual">
      <formula>""</formula>
    </cfRule>
  </conditionalFormatting>
  <conditionalFormatting sqref="C60:C69">
    <cfRule type="cellIs" dxfId="1690" priority="118" stopIfTrue="1" operator="notEqual">
      <formula>""</formula>
    </cfRule>
  </conditionalFormatting>
  <conditionalFormatting sqref="C60:C69">
    <cfRule type="cellIs" dxfId="1689" priority="117" stopIfTrue="1" operator="notEqual">
      <formula>""</formula>
    </cfRule>
  </conditionalFormatting>
  <conditionalFormatting sqref="C71:C81">
    <cfRule type="cellIs" dxfId="1688" priority="116" stopIfTrue="1" operator="notEqual">
      <formula>""</formula>
    </cfRule>
  </conditionalFormatting>
  <conditionalFormatting sqref="C71:C81">
    <cfRule type="cellIs" dxfId="1687" priority="115" stopIfTrue="1" operator="notEqual">
      <formula>""</formula>
    </cfRule>
  </conditionalFormatting>
  <conditionalFormatting sqref="C60:C70">
    <cfRule type="cellIs" dxfId="1686" priority="114" stopIfTrue="1" operator="notEqual">
      <formula>""</formula>
    </cfRule>
  </conditionalFormatting>
  <conditionalFormatting sqref="C59">
    <cfRule type="cellIs" dxfId="1685" priority="113" stopIfTrue="1" operator="notEqual">
      <formula>""</formula>
    </cfRule>
  </conditionalFormatting>
  <conditionalFormatting sqref="C59">
    <cfRule type="cellIs" dxfId="1684" priority="112" stopIfTrue="1" operator="notEqual">
      <formula>""</formula>
    </cfRule>
  </conditionalFormatting>
  <conditionalFormatting sqref="C60:C69">
    <cfRule type="cellIs" dxfId="1683" priority="109" stopIfTrue="1" operator="notEqual">
      <formula>""</formula>
    </cfRule>
  </conditionalFormatting>
  <conditionalFormatting sqref="C48:C58">
    <cfRule type="cellIs" dxfId="1682" priority="111" stopIfTrue="1" operator="notEqual">
      <formula>""</formula>
    </cfRule>
  </conditionalFormatting>
  <conditionalFormatting sqref="C60:C69">
    <cfRule type="cellIs" dxfId="1681" priority="110" stopIfTrue="1" operator="notEqual">
      <formula>""</formula>
    </cfRule>
  </conditionalFormatting>
  <conditionalFormatting sqref="C59">
    <cfRule type="cellIs" dxfId="1680" priority="108" stopIfTrue="1" operator="notEqual">
      <formula>""</formula>
    </cfRule>
  </conditionalFormatting>
  <conditionalFormatting sqref="C59">
    <cfRule type="cellIs" dxfId="1679" priority="107" stopIfTrue="1" operator="notEqual">
      <formula>""</formula>
    </cfRule>
  </conditionalFormatting>
  <conditionalFormatting sqref="C48:C58">
    <cfRule type="cellIs" dxfId="1678" priority="106" stopIfTrue="1" operator="notEqual">
      <formula>""</formula>
    </cfRule>
  </conditionalFormatting>
  <conditionalFormatting sqref="C47">
    <cfRule type="cellIs" dxfId="1677" priority="105" stopIfTrue="1" operator="notEqual">
      <formula>""</formula>
    </cfRule>
  </conditionalFormatting>
  <conditionalFormatting sqref="C47">
    <cfRule type="cellIs" dxfId="1676" priority="104" stopIfTrue="1" operator="notEqual">
      <formula>""</formula>
    </cfRule>
  </conditionalFormatting>
  <conditionalFormatting sqref="C48:C57">
    <cfRule type="cellIs" dxfId="1675" priority="101" stopIfTrue="1" operator="notEqual">
      <formula>""</formula>
    </cfRule>
  </conditionalFormatting>
  <conditionalFormatting sqref="C36:C46">
    <cfRule type="cellIs" dxfId="1674" priority="103" stopIfTrue="1" operator="notEqual">
      <formula>""</formula>
    </cfRule>
  </conditionalFormatting>
  <conditionalFormatting sqref="C48:C57">
    <cfRule type="cellIs" dxfId="1673" priority="102" stopIfTrue="1" operator="notEqual">
      <formula>""</formula>
    </cfRule>
  </conditionalFormatting>
  <conditionalFormatting sqref="C60:C69">
    <cfRule type="cellIs" dxfId="1672" priority="100" stopIfTrue="1" operator="notEqual">
      <formula>""</formula>
    </cfRule>
  </conditionalFormatting>
  <conditionalFormatting sqref="C60:C69">
    <cfRule type="cellIs" dxfId="1671" priority="99" stopIfTrue="1" operator="notEqual">
      <formula>""</formula>
    </cfRule>
  </conditionalFormatting>
  <conditionalFormatting sqref="C59:C69">
    <cfRule type="cellIs" dxfId="1670" priority="98" stopIfTrue="1" operator="notEqual">
      <formula>""</formula>
    </cfRule>
  </conditionalFormatting>
  <conditionalFormatting sqref="C59:C69">
    <cfRule type="cellIs" dxfId="1669" priority="97" stopIfTrue="1" operator="notEqual">
      <formula>""</formula>
    </cfRule>
  </conditionalFormatting>
  <conditionalFormatting sqref="C48:C58">
    <cfRule type="cellIs" dxfId="1668" priority="96" stopIfTrue="1" operator="notEqual">
      <formula>""</formula>
    </cfRule>
  </conditionalFormatting>
  <conditionalFormatting sqref="C47">
    <cfRule type="cellIs" dxfId="1667" priority="95" stopIfTrue="1" operator="notEqual">
      <formula>""</formula>
    </cfRule>
  </conditionalFormatting>
  <conditionalFormatting sqref="C47">
    <cfRule type="cellIs" dxfId="1666" priority="94" stopIfTrue="1" operator="notEqual">
      <formula>""</formula>
    </cfRule>
  </conditionalFormatting>
  <conditionalFormatting sqref="C48:C57">
    <cfRule type="cellIs" dxfId="1665" priority="91" stopIfTrue="1" operator="notEqual">
      <formula>""</formula>
    </cfRule>
  </conditionalFormatting>
  <conditionalFormatting sqref="C36:C46">
    <cfRule type="cellIs" dxfId="1664" priority="93" stopIfTrue="1" operator="notEqual">
      <formula>""</formula>
    </cfRule>
  </conditionalFormatting>
  <conditionalFormatting sqref="C48:C57">
    <cfRule type="cellIs" dxfId="1663" priority="92" stopIfTrue="1" operator="notEqual">
      <formula>""</formula>
    </cfRule>
  </conditionalFormatting>
  <conditionalFormatting sqref="C47">
    <cfRule type="cellIs" dxfId="1662" priority="90" stopIfTrue="1" operator="notEqual">
      <formula>""</formula>
    </cfRule>
  </conditionalFormatting>
  <conditionalFormatting sqref="C47">
    <cfRule type="cellIs" dxfId="1661" priority="89" stopIfTrue="1" operator="notEqual">
      <formula>""</formula>
    </cfRule>
  </conditionalFormatting>
  <conditionalFormatting sqref="C36:C46">
    <cfRule type="cellIs" dxfId="1660" priority="88" stopIfTrue="1" operator="notEqual">
      <formula>""</formula>
    </cfRule>
  </conditionalFormatting>
  <conditionalFormatting sqref="C35">
    <cfRule type="cellIs" dxfId="1659" priority="87" stopIfTrue="1" operator="notEqual">
      <formula>""</formula>
    </cfRule>
  </conditionalFormatting>
  <conditionalFormatting sqref="C35">
    <cfRule type="cellIs" dxfId="1658" priority="86" stopIfTrue="1" operator="notEqual">
      <formula>""</formula>
    </cfRule>
  </conditionalFormatting>
  <conditionalFormatting sqref="C36:C45">
    <cfRule type="cellIs" dxfId="1657" priority="83" stopIfTrue="1" operator="notEqual">
      <formula>""</formula>
    </cfRule>
  </conditionalFormatting>
  <conditionalFormatting sqref="C24:C34">
    <cfRule type="cellIs" dxfId="1656" priority="85" stopIfTrue="1" operator="notEqual">
      <formula>""</formula>
    </cfRule>
  </conditionalFormatting>
  <conditionalFormatting sqref="C36:C45">
    <cfRule type="cellIs" dxfId="1655" priority="84" stopIfTrue="1" operator="notEqual">
      <formula>""</formula>
    </cfRule>
  </conditionalFormatting>
  <conditionalFormatting sqref="C48:C57">
    <cfRule type="cellIs" dxfId="1654" priority="82" stopIfTrue="1" operator="notEqual">
      <formula>""</formula>
    </cfRule>
  </conditionalFormatting>
  <conditionalFormatting sqref="C48:C57">
    <cfRule type="cellIs" dxfId="1653" priority="81" stopIfTrue="1" operator="notEqual">
      <formula>""</formula>
    </cfRule>
  </conditionalFormatting>
  <conditionalFormatting sqref="C72:C81">
    <cfRule type="cellIs" dxfId="1652" priority="77" stopIfTrue="1" operator="notEqual">
      <formula>""</formula>
    </cfRule>
  </conditionalFormatting>
  <conditionalFormatting sqref="C72:C81">
    <cfRule type="cellIs" dxfId="1651" priority="76" stopIfTrue="1" operator="notEqual">
      <formula>""</formula>
    </cfRule>
  </conditionalFormatting>
  <conditionalFormatting sqref="C71">
    <cfRule type="cellIs" dxfId="1650" priority="75" stopIfTrue="1" operator="notEqual">
      <formula>""</formula>
    </cfRule>
  </conditionalFormatting>
  <conditionalFormatting sqref="C71">
    <cfRule type="cellIs" dxfId="1649" priority="80" stopIfTrue="1" operator="notEqual">
      <formula>""</formula>
    </cfRule>
  </conditionalFormatting>
  <conditionalFormatting sqref="C71">
    <cfRule type="cellIs" dxfId="1648" priority="79" stopIfTrue="1" operator="notEqual">
      <formula>""</formula>
    </cfRule>
  </conditionalFormatting>
  <conditionalFormatting sqref="C60:C70">
    <cfRule type="cellIs" dxfId="1647" priority="78" stopIfTrue="1" operator="notEqual">
      <formula>""</formula>
    </cfRule>
  </conditionalFormatting>
  <conditionalFormatting sqref="C60:C70">
    <cfRule type="cellIs" dxfId="1646" priority="68" stopIfTrue="1" operator="notEqual">
      <formula>""</formula>
    </cfRule>
  </conditionalFormatting>
  <conditionalFormatting sqref="C59">
    <cfRule type="cellIs" dxfId="1645" priority="67" stopIfTrue="1" operator="notEqual">
      <formula>""</formula>
    </cfRule>
  </conditionalFormatting>
  <conditionalFormatting sqref="C59">
    <cfRule type="cellIs" dxfId="1644" priority="66" stopIfTrue="1" operator="notEqual">
      <formula>""</formula>
    </cfRule>
  </conditionalFormatting>
  <conditionalFormatting sqref="C48:C58">
    <cfRule type="cellIs" dxfId="1643" priority="65" stopIfTrue="1" operator="notEqual">
      <formula>""</formula>
    </cfRule>
  </conditionalFormatting>
  <conditionalFormatting sqref="C71">
    <cfRule type="cellIs" dxfId="1642" priority="74" stopIfTrue="1" operator="notEqual">
      <formula>""</formula>
    </cfRule>
  </conditionalFormatting>
  <conditionalFormatting sqref="C72:C81">
    <cfRule type="cellIs" dxfId="1641" priority="71" stopIfTrue="1" operator="notEqual">
      <formula>""</formula>
    </cfRule>
  </conditionalFormatting>
  <conditionalFormatting sqref="C60:C70">
    <cfRule type="cellIs" dxfId="1640" priority="73" stopIfTrue="1" operator="notEqual">
      <formula>""</formula>
    </cfRule>
  </conditionalFormatting>
  <conditionalFormatting sqref="C72:C81">
    <cfRule type="cellIs" dxfId="1639" priority="72" stopIfTrue="1" operator="notEqual">
      <formula>""</formula>
    </cfRule>
  </conditionalFormatting>
  <conditionalFormatting sqref="C71">
    <cfRule type="cellIs" dxfId="1638" priority="70" stopIfTrue="1" operator="notEqual">
      <formula>""</formula>
    </cfRule>
  </conditionalFormatting>
  <conditionalFormatting sqref="C71">
    <cfRule type="cellIs" dxfId="1637" priority="69" stopIfTrue="1" operator="notEqual">
      <formula>""</formula>
    </cfRule>
  </conditionalFormatting>
  <conditionalFormatting sqref="C60:C69">
    <cfRule type="cellIs" dxfId="1636" priority="63" stopIfTrue="1" operator="notEqual">
      <formula>""</formula>
    </cfRule>
  </conditionalFormatting>
  <conditionalFormatting sqref="C60:C69">
    <cfRule type="cellIs" dxfId="1635" priority="64" stopIfTrue="1" operator="notEqual">
      <formula>""</formula>
    </cfRule>
  </conditionalFormatting>
  <conditionalFormatting sqref="C72:C81">
    <cfRule type="cellIs" dxfId="1634" priority="62" stopIfTrue="1" operator="notEqual">
      <formula>""</formula>
    </cfRule>
  </conditionalFormatting>
  <conditionalFormatting sqref="C72:C81">
    <cfRule type="cellIs" dxfId="1633" priority="61" stopIfTrue="1" operator="notEqual">
      <formula>""</formula>
    </cfRule>
  </conditionalFormatting>
  <conditionalFormatting sqref="C59">
    <cfRule type="cellIs" dxfId="1632" priority="51" stopIfTrue="1" operator="notEqual">
      <formula>""</formula>
    </cfRule>
  </conditionalFormatting>
  <conditionalFormatting sqref="C48:C58">
    <cfRule type="cellIs" dxfId="1631" priority="50" stopIfTrue="1" operator="notEqual">
      <formula>""</formula>
    </cfRule>
  </conditionalFormatting>
  <conditionalFormatting sqref="C71">
    <cfRule type="cellIs" dxfId="1630" priority="60" stopIfTrue="1" operator="notEqual">
      <formula>""</formula>
    </cfRule>
  </conditionalFormatting>
  <conditionalFormatting sqref="C71">
    <cfRule type="cellIs" dxfId="1629" priority="59" stopIfTrue="1" operator="notEqual">
      <formula>""</formula>
    </cfRule>
  </conditionalFormatting>
  <conditionalFormatting sqref="C72:C81">
    <cfRule type="cellIs" dxfId="1628" priority="56" stopIfTrue="1" operator="notEqual">
      <formula>""</formula>
    </cfRule>
  </conditionalFormatting>
  <conditionalFormatting sqref="C60:C70">
    <cfRule type="cellIs" dxfId="1627" priority="58" stopIfTrue="1" operator="notEqual">
      <formula>""</formula>
    </cfRule>
  </conditionalFormatting>
  <conditionalFormatting sqref="C72:C81">
    <cfRule type="cellIs" dxfId="1626" priority="57" stopIfTrue="1" operator="notEqual">
      <formula>""</formula>
    </cfRule>
  </conditionalFormatting>
  <conditionalFormatting sqref="C71">
    <cfRule type="cellIs" dxfId="1625" priority="55" stopIfTrue="1" operator="notEqual">
      <formula>""</formula>
    </cfRule>
  </conditionalFormatting>
  <conditionalFormatting sqref="C71">
    <cfRule type="cellIs" dxfId="1624" priority="54" stopIfTrue="1" operator="notEqual">
      <formula>""</formula>
    </cfRule>
  </conditionalFormatting>
  <conditionalFormatting sqref="C60:C70">
    <cfRule type="cellIs" dxfId="1623" priority="53" stopIfTrue="1" operator="notEqual">
      <formula>""</formula>
    </cfRule>
  </conditionalFormatting>
  <conditionalFormatting sqref="C59">
    <cfRule type="cellIs" dxfId="1622" priority="52" stopIfTrue="1" operator="notEqual">
      <formula>""</formula>
    </cfRule>
  </conditionalFormatting>
  <conditionalFormatting sqref="C60:C69">
    <cfRule type="cellIs" dxfId="1621" priority="48" stopIfTrue="1" operator="notEqual">
      <formula>""</formula>
    </cfRule>
  </conditionalFormatting>
  <conditionalFormatting sqref="C60:C69">
    <cfRule type="cellIs" dxfId="1620" priority="49" stopIfTrue="1" operator="notEqual">
      <formula>""</formula>
    </cfRule>
  </conditionalFormatting>
  <conditionalFormatting sqref="C72:C81">
    <cfRule type="cellIs" dxfId="1619" priority="47" stopIfTrue="1" operator="notEqual">
      <formula>""</formula>
    </cfRule>
  </conditionalFormatting>
  <conditionalFormatting sqref="C72:C81">
    <cfRule type="cellIs" dxfId="1618" priority="46" stopIfTrue="1" operator="notEqual">
      <formula>""</formula>
    </cfRule>
  </conditionalFormatting>
  <conditionalFormatting sqref="C71:C81">
    <cfRule type="cellIs" dxfId="1617" priority="45" stopIfTrue="1" operator="notEqual">
      <formula>""</formula>
    </cfRule>
  </conditionalFormatting>
  <conditionalFormatting sqref="C71:C81">
    <cfRule type="cellIs" dxfId="1616" priority="44" stopIfTrue="1" operator="notEqual">
      <formula>""</formula>
    </cfRule>
  </conditionalFormatting>
  <conditionalFormatting sqref="C60:C70">
    <cfRule type="cellIs" dxfId="1615" priority="43" stopIfTrue="1" operator="notEqual">
      <formula>""</formula>
    </cfRule>
  </conditionalFormatting>
  <conditionalFormatting sqref="C59">
    <cfRule type="cellIs" dxfId="1614" priority="42" stopIfTrue="1" operator="notEqual">
      <formula>""</formula>
    </cfRule>
  </conditionalFormatting>
  <conditionalFormatting sqref="C59">
    <cfRule type="cellIs" dxfId="1613" priority="41" stopIfTrue="1" operator="notEqual">
      <formula>""</formula>
    </cfRule>
  </conditionalFormatting>
  <conditionalFormatting sqref="C60:C69">
    <cfRule type="cellIs" dxfId="1612" priority="38" stopIfTrue="1" operator="notEqual">
      <formula>""</formula>
    </cfRule>
  </conditionalFormatting>
  <conditionalFormatting sqref="C48:C58">
    <cfRule type="cellIs" dxfId="1611" priority="40" stopIfTrue="1" operator="notEqual">
      <formula>""</formula>
    </cfRule>
  </conditionalFormatting>
  <conditionalFormatting sqref="C60:C69">
    <cfRule type="cellIs" dxfId="1610" priority="39" stopIfTrue="1" operator="notEqual">
      <formula>""</formula>
    </cfRule>
  </conditionalFormatting>
  <conditionalFormatting sqref="C59">
    <cfRule type="cellIs" dxfId="1609" priority="37" stopIfTrue="1" operator="notEqual">
      <formula>""</formula>
    </cfRule>
  </conditionalFormatting>
  <conditionalFormatting sqref="C59">
    <cfRule type="cellIs" dxfId="1608" priority="36" stopIfTrue="1" operator="notEqual">
      <formula>""</formula>
    </cfRule>
  </conditionalFormatting>
  <conditionalFormatting sqref="C48:C58">
    <cfRule type="cellIs" dxfId="1607" priority="35" stopIfTrue="1" operator="notEqual">
      <formula>""</formula>
    </cfRule>
  </conditionalFormatting>
  <conditionalFormatting sqref="C47">
    <cfRule type="cellIs" dxfId="1606" priority="34" stopIfTrue="1" operator="notEqual">
      <formula>""</formula>
    </cfRule>
  </conditionalFormatting>
  <conditionalFormatting sqref="C47">
    <cfRule type="cellIs" dxfId="1605" priority="33" stopIfTrue="1" operator="notEqual">
      <formula>""</formula>
    </cfRule>
  </conditionalFormatting>
  <conditionalFormatting sqref="C48:C57">
    <cfRule type="cellIs" dxfId="1604" priority="30" stopIfTrue="1" operator="notEqual">
      <formula>""</formula>
    </cfRule>
  </conditionalFormatting>
  <conditionalFormatting sqref="C36:C46">
    <cfRule type="cellIs" dxfId="1603" priority="32" stopIfTrue="1" operator="notEqual">
      <formula>""</formula>
    </cfRule>
  </conditionalFormatting>
  <conditionalFormatting sqref="C48:C57">
    <cfRule type="cellIs" dxfId="1602" priority="31" stopIfTrue="1" operator="notEqual">
      <formula>""</formula>
    </cfRule>
  </conditionalFormatting>
  <conditionalFormatting sqref="C60:C69">
    <cfRule type="cellIs" dxfId="1601" priority="29" stopIfTrue="1" operator="notEqual">
      <formula>""</formula>
    </cfRule>
  </conditionalFormatting>
  <conditionalFormatting sqref="C60:C69">
    <cfRule type="cellIs" dxfId="1600" priority="28" stopIfTrue="1" operator="notEqual">
      <formula>""</formula>
    </cfRule>
  </conditionalFormatting>
  <conditionalFormatting sqref="C84:C93">
    <cfRule type="cellIs" dxfId="1599" priority="21" stopIfTrue="1" operator="notEqual">
      <formula>""</formula>
    </cfRule>
  </conditionalFormatting>
  <conditionalFormatting sqref="C84:C93">
    <cfRule type="cellIs" dxfId="1598" priority="20" stopIfTrue="1" operator="notEqual">
      <formula>""</formula>
    </cfRule>
  </conditionalFormatting>
  <conditionalFormatting sqref="C83">
    <cfRule type="cellIs" dxfId="1597" priority="19" stopIfTrue="1" operator="notEqual">
      <formula>""</formula>
    </cfRule>
  </conditionalFormatting>
  <conditionalFormatting sqref="C83">
    <cfRule type="cellIs" dxfId="1596" priority="18" stopIfTrue="1" operator="notEqual">
      <formula>""</formula>
    </cfRule>
  </conditionalFormatting>
  <conditionalFormatting sqref="C84:C93">
    <cfRule type="cellIs" dxfId="1595" priority="17" stopIfTrue="1" operator="notEqual">
      <formula>""</formula>
    </cfRule>
  </conditionalFormatting>
  <conditionalFormatting sqref="C83">
    <cfRule type="cellIs" dxfId="1594" priority="27" stopIfTrue="1" operator="notEqual">
      <formula>""</formula>
    </cfRule>
  </conditionalFormatting>
  <conditionalFormatting sqref="C83:C93">
    <cfRule type="cellIs" dxfId="1593" priority="26" stopIfTrue="1" operator="notEqual">
      <formula>""</formula>
    </cfRule>
  </conditionalFormatting>
  <conditionalFormatting sqref="C83:C93">
    <cfRule type="cellIs" dxfId="1592" priority="25" stopIfTrue="1" operator="notEqual">
      <formula>""</formula>
    </cfRule>
  </conditionalFormatting>
  <conditionalFormatting sqref="C84:C93">
    <cfRule type="cellIs" dxfId="1591" priority="24" stopIfTrue="1" operator="notEqual">
      <formula>""</formula>
    </cfRule>
  </conditionalFormatting>
  <conditionalFormatting sqref="C83">
    <cfRule type="cellIs" dxfId="1590" priority="23" stopIfTrue="1" operator="notEqual">
      <formula>""</formula>
    </cfRule>
  </conditionalFormatting>
  <conditionalFormatting sqref="C83">
    <cfRule type="cellIs" dxfId="1589" priority="22" stopIfTrue="1" operator="notEqual">
      <formula>""</formula>
    </cfRule>
  </conditionalFormatting>
  <conditionalFormatting sqref="C84:C93">
    <cfRule type="cellIs" dxfId="1588" priority="16" stopIfTrue="1" operator="notEqual">
      <formula>""</formula>
    </cfRule>
  </conditionalFormatting>
  <conditionalFormatting sqref="C83:C93">
    <cfRule type="cellIs" dxfId="1587" priority="15" stopIfTrue="1" operator="notEqual">
      <formula>""</formula>
    </cfRule>
  </conditionalFormatting>
  <conditionalFormatting sqref="C83:C93">
    <cfRule type="cellIs" dxfId="1586" priority="14" stopIfTrue="1" operator="notEqual">
      <formula>""</formula>
    </cfRule>
  </conditionalFormatting>
  <conditionalFormatting sqref="C83:C93">
    <cfRule type="cellIs" dxfId="1585" priority="13" stopIfTrue="1" operator="notEqual">
      <formula>""</formula>
    </cfRule>
  </conditionalFormatting>
  <conditionalFormatting sqref="C83:C93">
    <cfRule type="cellIs" dxfId="1584" priority="12" stopIfTrue="1" operator="notEqual">
      <formula>""</formula>
    </cfRule>
  </conditionalFormatting>
  <conditionalFormatting sqref="C84:C93">
    <cfRule type="cellIs" dxfId="1583" priority="11" stopIfTrue="1" operator="notEqual">
      <formula>""</formula>
    </cfRule>
  </conditionalFormatting>
  <conditionalFormatting sqref="C84:C93">
    <cfRule type="cellIs" dxfId="1582" priority="10" stopIfTrue="1" operator="notEqual">
      <formula>""</formula>
    </cfRule>
  </conditionalFormatting>
  <conditionalFormatting sqref="C84:C93">
    <cfRule type="cellIs" dxfId="1581" priority="9" stopIfTrue="1" operator="notEqual">
      <formula>""</formula>
    </cfRule>
  </conditionalFormatting>
  <conditionalFormatting sqref="C84:C93">
    <cfRule type="cellIs" dxfId="1580" priority="8" stopIfTrue="1" operator="notEqual">
      <formula>""</formula>
    </cfRule>
  </conditionalFormatting>
  <conditionalFormatting sqref="C84:C93">
    <cfRule type="cellIs" dxfId="1579" priority="7" stopIfTrue="1" operator="notEqual">
      <formula>""</formula>
    </cfRule>
  </conditionalFormatting>
  <conditionalFormatting sqref="C106">
    <cfRule type="cellIs" dxfId="1578" priority="6" stopIfTrue="1" operator="notEqual">
      <formula>""</formula>
    </cfRule>
  </conditionalFormatting>
  <conditionalFormatting sqref="C106">
    <cfRule type="cellIs" dxfId="1577" priority="5" stopIfTrue="1" operator="notEqual">
      <formula>""</formula>
    </cfRule>
  </conditionalFormatting>
  <conditionalFormatting sqref="C95:C96">
    <cfRule type="cellIs" dxfId="1576" priority="4" stopIfTrue="1" operator="notEqual">
      <formula>""</formula>
    </cfRule>
  </conditionalFormatting>
  <conditionalFormatting sqref="C95:C96">
    <cfRule type="cellIs" dxfId="1575" priority="3" stopIfTrue="1" operator="notEqual">
      <formula>""</formula>
    </cfRule>
  </conditionalFormatting>
  <conditionalFormatting sqref="B133:B144">
    <cfRule type="cellIs" dxfId="1574" priority="2" stopIfTrue="1" operator="notEqual">
      <formula>""</formula>
    </cfRule>
  </conditionalFormatting>
  <conditionalFormatting sqref="B133:B144">
    <cfRule type="cellIs" dxfId="1573" priority="1" stopIfTrue="1" operator="notEqual">
      <formula>""</formula>
    </cfRule>
  </conditionalFormatting>
  <pageMargins left="0.23622047244094491" right="0.11811023622047245" top="0.31496062992125984" bottom="0.31496062992125984" header="0.15748031496062992" footer="0.31496062992125984"/>
  <pageSetup paperSize="9" scale="9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K153"/>
  <sheetViews>
    <sheetView view="pageBreakPreview" zoomScale="110" zoomScaleNormal="110" zoomScaleSheetLayoutView="110" workbookViewId="0">
      <pane ySplit="10" topLeftCell="A114" activePane="bottomLeft" state="frozen"/>
      <selection pane="bottomLeft" activeCell="J118" sqref="J118"/>
    </sheetView>
  </sheetViews>
  <sheetFormatPr defaultRowHeight="12.75"/>
  <cols>
    <col min="1" max="1" width="2.7109375" customWidth="1"/>
    <col min="2" max="2" width="5" style="1" customWidth="1"/>
    <col min="3" max="3" width="5.85546875" style="1" customWidth="1"/>
    <col min="4" max="4" width="5.28515625" style="1" customWidth="1"/>
    <col min="5" max="5" width="5.140625" style="1" customWidth="1"/>
    <col min="6" max="6" width="6.28515625" style="1" customWidth="1"/>
    <col min="7" max="7" width="3.7109375" style="1" customWidth="1"/>
    <col min="8" max="8" width="5.85546875" style="1" customWidth="1"/>
    <col min="9" max="9" width="7.5703125" style="1" customWidth="1"/>
    <col min="10" max="27" width="6.7109375" style="1" customWidth="1"/>
    <col min="30" max="30" width="10" bestFit="1" customWidth="1"/>
    <col min="33" max="33" width="10.85546875" customWidth="1"/>
    <col min="34" max="34" width="9.85546875" customWidth="1"/>
    <col min="37" max="37" width="10" bestFit="1" customWidth="1"/>
  </cols>
  <sheetData>
    <row r="3" spans="1:35" ht="9.75" customHeight="1">
      <c r="I3" s="3" t="s">
        <v>2</v>
      </c>
      <c r="J3" s="2"/>
      <c r="K3" s="2"/>
      <c r="L3" s="2"/>
      <c r="M3" s="2"/>
      <c r="N3" s="2"/>
    </row>
    <row r="4" spans="1:35" ht="9.75" customHeight="1">
      <c r="I4" s="3" t="s">
        <v>174</v>
      </c>
      <c r="J4" s="2"/>
      <c r="K4" s="2"/>
      <c r="L4" s="2"/>
      <c r="M4" s="2"/>
      <c r="N4" s="2"/>
    </row>
    <row r="5" spans="1:35">
      <c r="I5" s="4" t="s">
        <v>1</v>
      </c>
    </row>
    <row r="6" spans="1:35" ht="2.25" customHeight="1"/>
    <row r="7" spans="1:35" ht="13.5" customHeight="1">
      <c r="B7" s="114" t="s">
        <v>191</v>
      </c>
      <c r="C7" s="114"/>
      <c r="D7" s="114"/>
      <c r="E7" s="114"/>
      <c r="F7" s="114"/>
      <c r="G7" s="114"/>
      <c r="H7" s="45"/>
      <c r="I7" s="45"/>
      <c r="J7" s="45"/>
      <c r="K7" s="463" t="s">
        <v>190</v>
      </c>
      <c r="L7" s="463"/>
      <c r="M7" s="364">
        <f>'base(indices)'!K1</f>
        <v>43983</v>
      </c>
      <c r="N7" s="110"/>
      <c r="O7" s="110"/>
      <c r="T7" s="115" t="s">
        <v>156</v>
      </c>
      <c r="U7" s="21"/>
      <c r="V7" s="21"/>
      <c r="W7" s="391">
        <f>'base(indices)'!H1</f>
        <v>44348</v>
      </c>
      <c r="X7" s="391"/>
    </row>
    <row r="8" spans="1:35" ht="13.5" thickBot="1">
      <c r="B8" s="6" t="str">
        <f>'BENEFÍCIOS-SEM JRS E SEM CORREÇ'!B8</f>
        <v>Obs: D.I.P. (Data Início Pgto-Adm) em:</v>
      </c>
      <c r="C8" s="6"/>
      <c r="F8" s="5"/>
      <c r="G8" s="5"/>
      <c r="I8" s="435">
        <f>'BENEFÍCIOS-SEM JRS E SEM CORREÇ'!I8:I8</f>
        <v>44348</v>
      </c>
      <c r="J8" s="435"/>
      <c r="K8" s="273"/>
      <c r="L8" s="109"/>
      <c r="M8" s="110"/>
      <c r="N8" s="111"/>
      <c r="O8" s="110"/>
    </row>
    <row r="9" spans="1:35" ht="12.75" customHeight="1" thickBot="1">
      <c r="A9" s="424" t="s">
        <v>42</v>
      </c>
      <c r="B9" s="454" t="s">
        <v>4</v>
      </c>
      <c r="C9" s="456" t="s">
        <v>36</v>
      </c>
      <c r="D9" s="458" t="s">
        <v>37</v>
      </c>
      <c r="E9" s="458" t="s">
        <v>43</v>
      </c>
      <c r="F9" s="415" t="s">
        <v>164</v>
      </c>
      <c r="G9" s="415" t="s">
        <v>165</v>
      </c>
      <c r="H9" s="407" t="s">
        <v>157</v>
      </c>
      <c r="I9" s="450" t="s">
        <v>160</v>
      </c>
      <c r="J9" s="441" t="s">
        <v>161</v>
      </c>
      <c r="K9" s="452"/>
      <c r="L9" s="453"/>
      <c r="M9" s="447">
        <v>0.95</v>
      </c>
      <c r="N9" s="448"/>
      <c r="O9" s="449"/>
      <c r="P9" s="443">
        <v>0.9</v>
      </c>
      <c r="Q9" s="444"/>
      <c r="R9" s="445"/>
      <c r="S9" s="447">
        <v>0.8</v>
      </c>
      <c r="T9" s="448"/>
      <c r="U9" s="449"/>
      <c r="V9" s="443">
        <v>0.7</v>
      </c>
      <c r="W9" s="444"/>
      <c r="X9" s="445"/>
      <c r="Y9" s="443">
        <v>0.6</v>
      </c>
      <c r="Z9" s="444"/>
      <c r="AA9" s="445"/>
    </row>
    <row r="10" spans="1:35" ht="28.5" customHeight="1" thickBot="1">
      <c r="A10" s="425"/>
      <c r="B10" s="455"/>
      <c r="C10" s="457"/>
      <c r="D10" s="459"/>
      <c r="E10" s="459"/>
      <c r="F10" s="416"/>
      <c r="G10" s="416"/>
      <c r="H10" s="408"/>
      <c r="I10" s="451"/>
      <c r="J10" s="167" t="s">
        <v>38</v>
      </c>
      <c r="K10" s="206" t="s">
        <v>82</v>
      </c>
      <c r="L10" s="207" t="s">
        <v>0</v>
      </c>
      <c r="M10" s="208" t="s">
        <v>38</v>
      </c>
      <c r="N10" s="206" t="s">
        <v>82</v>
      </c>
      <c r="O10" s="208" t="s">
        <v>133</v>
      </c>
      <c r="P10" s="199" t="s">
        <v>38</v>
      </c>
      <c r="Q10" s="206" t="s">
        <v>82</v>
      </c>
      <c r="R10" s="209" t="s">
        <v>39</v>
      </c>
      <c r="S10" s="208" t="s">
        <v>38</v>
      </c>
      <c r="T10" s="206" t="s">
        <v>82</v>
      </c>
      <c r="U10" s="208" t="s">
        <v>46</v>
      </c>
      <c r="V10" s="208" t="s">
        <v>38</v>
      </c>
      <c r="W10" s="206" t="s">
        <v>82</v>
      </c>
      <c r="X10" s="208" t="s">
        <v>47</v>
      </c>
      <c r="Y10" s="208" t="s">
        <v>38</v>
      </c>
      <c r="Z10" s="206" t="s">
        <v>82</v>
      </c>
      <c r="AA10" s="208" t="s">
        <v>48</v>
      </c>
    </row>
    <row r="11" spans="1:35" ht="13.5" customHeight="1">
      <c r="A11" s="162">
        <v>120</v>
      </c>
      <c r="B11" s="160">
        <v>40544</v>
      </c>
      <c r="C11" s="47">
        <f>'BENEFÍCIOS-SEM JRS E SEM CORREÇ'!C11</f>
        <v>540</v>
      </c>
      <c r="D11" s="306">
        <f>'base(indices)'!G16</f>
        <v>1.4015567600000001</v>
      </c>
      <c r="E11" s="163">
        <f t="shared" ref="E11:E74" si="0">C11*D11</f>
        <v>756.84065040000007</v>
      </c>
      <c r="F11" s="360">
        <f>'base(indices)'!I16</f>
        <v>1.5632E-2</v>
      </c>
      <c r="G11" s="87">
        <f t="shared" ref="G11:G74" si="1">E11*F11</f>
        <v>11.830933047052801</v>
      </c>
      <c r="H11" s="89">
        <f t="shared" ref="H11:H74" si="2">E11+G11</f>
        <v>768.67158344705285</v>
      </c>
      <c r="I11" s="298">
        <f>H131</f>
        <v>132913.07781432068</v>
      </c>
      <c r="J11" s="123">
        <f>IF((I11-H$21+(H$21/12*12))+K11&gt;I149,I149-K11,(I11-H$21+(H$21/12*12)))</f>
        <v>60374.794439977522</v>
      </c>
      <c r="K11" s="123">
        <f t="shared" ref="K11:K74" si="3">I$148</f>
        <v>5625.2055600224767</v>
      </c>
      <c r="L11" s="123">
        <f t="shared" ref="L11:L20" si="4">J11+K11</f>
        <v>66000</v>
      </c>
      <c r="M11" s="123">
        <f t="shared" ref="M11:M20" si="5">J11*M$9</f>
        <v>57356.054717978644</v>
      </c>
      <c r="N11" s="123">
        <f t="shared" ref="N11:N20" si="6">K11*M$9</f>
        <v>5343.9452820213528</v>
      </c>
      <c r="O11" s="123">
        <f t="shared" ref="O11:O20" si="7">M11+N11</f>
        <v>62700</v>
      </c>
      <c r="P11" s="100">
        <f t="shared" ref="P11:P29" si="8">J11*$P$9</f>
        <v>54337.314995979774</v>
      </c>
      <c r="Q11" s="123">
        <f t="shared" ref="Q11:Q74" si="9">K11*P$9</f>
        <v>5062.6850040202289</v>
      </c>
      <c r="R11" s="123">
        <f>P11+Q11</f>
        <v>59400</v>
      </c>
      <c r="S11" s="123">
        <f t="shared" ref="S11:S74" si="10">J11*S$9</f>
        <v>48299.835551982018</v>
      </c>
      <c r="T11" s="123">
        <f t="shared" ref="T11:T74" si="11">K11*S$9</f>
        <v>4500.1644480179812</v>
      </c>
      <c r="U11" s="123">
        <f t="shared" ref="U11:U74" si="12">S11+T11</f>
        <v>52800</v>
      </c>
      <c r="V11" s="123">
        <f t="shared" ref="V11:V74" si="13">J11*V$9</f>
        <v>42262.356107984262</v>
      </c>
      <c r="W11" s="123">
        <f t="shared" ref="W11:W74" si="14">K11*V$9</f>
        <v>3937.6438920157334</v>
      </c>
      <c r="X11" s="123">
        <f t="shared" ref="X11:X74" si="15">V11+W11</f>
        <v>46199.999999999993</v>
      </c>
      <c r="Y11" s="123">
        <f t="shared" ref="Y11:Y74" si="16">J11*Y$9</f>
        <v>36224.876663986513</v>
      </c>
      <c r="Z11" s="123">
        <f t="shared" ref="Z11:Z74" si="17">K11*Y$9</f>
        <v>3375.1233360134861</v>
      </c>
      <c r="AA11" s="55">
        <f t="shared" ref="AA11:AA74" si="18">Y11+Z11</f>
        <v>39600</v>
      </c>
      <c r="AB11" s="18"/>
      <c r="AC11" s="18"/>
      <c r="AD11" s="18"/>
      <c r="AE11" s="18"/>
      <c r="AF11" s="18"/>
      <c r="AG11" s="19"/>
      <c r="AH11" s="18"/>
      <c r="AI11" s="18"/>
    </row>
    <row r="12" spans="1:35" s="30" customFormat="1" ht="13.5" customHeight="1">
      <c r="A12" s="285">
        <v>119</v>
      </c>
      <c r="B12" s="56">
        <v>40575</v>
      </c>
      <c r="C12" s="68">
        <f>'BENEFÍCIOS-SEM JRS E SEM CORREÇ'!C12</f>
        <v>540</v>
      </c>
      <c r="D12" s="316">
        <f>'base(indices)'!G17</f>
        <v>1.40055536</v>
      </c>
      <c r="E12" s="58">
        <f t="shared" si="0"/>
        <v>756.29989439999997</v>
      </c>
      <c r="F12" s="361">
        <f>'base(indices)'!I17</f>
        <v>1.5632E-2</v>
      </c>
      <c r="G12" s="60">
        <f t="shared" si="1"/>
        <v>11.822479949260799</v>
      </c>
      <c r="H12" s="61">
        <f t="shared" si="2"/>
        <v>768.12237434926078</v>
      </c>
      <c r="I12" s="299">
        <f>I11-H11</f>
        <v>132144.40623087363</v>
      </c>
      <c r="J12" s="102">
        <f>IF((I12-H$21+(H$21/12*11))+K12&gt;I149,I149-K12,(I12-H$21+(H$21/12*11)))</f>
        <v>60374.794439977522</v>
      </c>
      <c r="K12" s="102">
        <f t="shared" si="3"/>
        <v>5625.2055600224767</v>
      </c>
      <c r="L12" s="102">
        <f t="shared" si="4"/>
        <v>66000</v>
      </c>
      <c r="M12" s="102">
        <f t="shared" si="5"/>
        <v>57356.054717978644</v>
      </c>
      <c r="N12" s="102">
        <f t="shared" si="6"/>
        <v>5343.9452820213528</v>
      </c>
      <c r="O12" s="102">
        <f t="shared" si="7"/>
        <v>62700</v>
      </c>
      <c r="P12" s="102">
        <f t="shared" si="8"/>
        <v>54337.314995979774</v>
      </c>
      <c r="Q12" s="102">
        <f t="shared" si="9"/>
        <v>5062.6850040202289</v>
      </c>
      <c r="R12" s="102">
        <f t="shared" ref="R12:R36" si="19">P12+Q12</f>
        <v>59400</v>
      </c>
      <c r="S12" s="102">
        <f t="shared" si="10"/>
        <v>48299.835551982018</v>
      </c>
      <c r="T12" s="102">
        <f t="shared" si="11"/>
        <v>4500.1644480179812</v>
      </c>
      <c r="U12" s="102">
        <f t="shared" si="12"/>
        <v>52800</v>
      </c>
      <c r="V12" s="102">
        <f t="shared" si="13"/>
        <v>42262.356107984262</v>
      </c>
      <c r="W12" s="102">
        <f t="shared" si="14"/>
        <v>3937.6438920157334</v>
      </c>
      <c r="X12" s="102">
        <f t="shared" si="15"/>
        <v>46199.999999999993</v>
      </c>
      <c r="Y12" s="102">
        <f t="shared" si="16"/>
        <v>36224.876663986513</v>
      </c>
      <c r="Z12" s="102">
        <f t="shared" si="17"/>
        <v>3375.1233360134861</v>
      </c>
      <c r="AA12" s="66">
        <f t="shared" si="18"/>
        <v>39600</v>
      </c>
      <c r="AB12" s="36"/>
      <c r="AC12" s="36"/>
      <c r="AD12" s="36"/>
      <c r="AE12" s="36"/>
      <c r="AF12" s="36"/>
      <c r="AG12" s="37"/>
      <c r="AH12" s="36"/>
      <c r="AI12" s="36"/>
    </row>
    <row r="13" spans="1:35" ht="13.5" customHeight="1">
      <c r="A13" s="285">
        <v>118</v>
      </c>
      <c r="B13" s="56">
        <v>40603</v>
      </c>
      <c r="C13" s="68">
        <f>'BENEFÍCIOS-SEM JRS E SEM CORREÇ'!C13</f>
        <v>545</v>
      </c>
      <c r="D13" s="316">
        <f>'base(indices)'!G18</f>
        <v>1.3998218600000001</v>
      </c>
      <c r="E13" s="69">
        <f t="shared" si="0"/>
        <v>762.9029137</v>
      </c>
      <c r="F13" s="361">
        <f>'base(indices)'!I18</f>
        <v>1.5632E-2</v>
      </c>
      <c r="G13" s="70">
        <f t="shared" si="1"/>
        <v>11.9256983469584</v>
      </c>
      <c r="H13" s="71">
        <f t="shared" si="2"/>
        <v>774.82861204695837</v>
      </c>
      <c r="I13" s="300">
        <f t="shared" ref="I13:I76" si="20">I12-H12</f>
        <v>131376.28385652436</v>
      </c>
      <c r="J13" s="122">
        <f>IF((I13-H$21+(H$21/12*10))+K13&gt;I149,I149-K13,(I13-H$21+(H$21/12*10)))</f>
        <v>60374.794439977522</v>
      </c>
      <c r="K13" s="122">
        <f t="shared" si="3"/>
        <v>5625.2055600224767</v>
      </c>
      <c r="L13" s="122">
        <f t="shared" si="4"/>
        <v>66000</v>
      </c>
      <c r="M13" s="122">
        <f t="shared" si="5"/>
        <v>57356.054717978644</v>
      </c>
      <c r="N13" s="122">
        <f t="shared" si="6"/>
        <v>5343.9452820213528</v>
      </c>
      <c r="O13" s="122">
        <f t="shared" si="7"/>
        <v>62700</v>
      </c>
      <c r="P13" s="104">
        <f t="shared" si="8"/>
        <v>54337.314995979774</v>
      </c>
      <c r="Q13" s="122">
        <f t="shared" si="9"/>
        <v>5062.6850040202289</v>
      </c>
      <c r="R13" s="122">
        <f t="shared" si="19"/>
        <v>59400</v>
      </c>
      <c r="S13" s="122">
        <f t="shared" si="10"/>
        <v>48299.835551982018</v>
      </c>
      <c r="T13" s="122">
        <f t="shared" si="11"/>
        <v>4500.1644480179812</v>
      </c>
      <c r="U13" s="122">
        <f t="shared" si="12"/>
        <v>52800</v>
      </c>
      <c r="V13" s="122">
        <f t="shared" si="13"/>
        <v>42262.356107984262</v>
      </c>
      <c r="W13" s="122">
        <f t="shared" si="14"/>
        <v>3937.6438920157334</v>
      </c>
      <c r="X13" s="122">
        <f t="shared" si="15"/>
        <v>46199.999999999993</v>
      </c>
      <c r="Y13" s="122">
        <f t="shared" si="16"/>
        <v>36224.876663986513</v>
      </c>
      <c r="Z13" s="122">
        <f t="shared" si="17"/>
        <v>3375.1233360134861</v>
      </c>
      <c r="AA13" s="52">
        <f t="shared" si="18"/>
        <v>39600</v>
      </c>
      <c r="AB13" s="18"/>
      <c r="AC13" s="18"/>
      <c r="AD13" s="18"/>
      <c r="AE13" s="18"/>
      <c r="AF13" s="18"/>
      <c r="AG13" s="19"/>
      <c r="AH13" s="18"/>
      <c r="AI13" s="18"/>
    </row>
    <row r="14" spans="1:35" s="30" customFormat="1" ht="13.5" customHeight="1">
      <c r="A14" s="285">
        <v>117</v>
      </c>
      <c r="B14" s="56">
        <v>40634</v>
      </c>
      <c r="C14" s="68">
        <f>'BENEFÍCIOS-SEM JRS E SEM CORREÇ'!C14</f>
        <v>545</v>
      </c>
      <c r="D14" s="316">
        <f>'base(indices)'!G19</f>
        <v>1.3981273299999999</v>
      </c>
      <c r="E14" s="58">
        <f t="shared" si="0"/>
        <v>761.97939484999995</v>
      </c>
      <c r="F14" s="361">
        <f>'base(indices)'!I19</f>
        <v>1.5632E-2</v>
      </c>
      <c r="G14" s="60">
        <f t="shared" si="1"/>
        <v>11.9112619002952</v>
      </c>
      <c r="H14" s="61">
        <f t="shared" si="2"/>
        <v>773.89065675029519</v>
      </c>
      <c r="I14" s="299">
        <f t="shared" si="20"/>
        <v>130601.4552444774</v>
      </c>
      <c r="J14" s="102">
        <f>IF((I14-H$21+(H$21/12*9))+K14&gt;I149,I149-K14,(I14-H$21+(H$21/12*9)))</f>
        <v>60374.794439977522</v>
      </c>
      <c r="K14" s="102">
        <f t="shared" si="3"/>
        <v>5625.2055600224767</v>
      </c>
      <c r="L14" s="102">
        <f t="shared" si="4"/>
        <v>66000</v>
      </c>
      <c r="M14" s="102">
        <f t="shared" si="5"/>
        <v>57356.054717978644</v>
      </c>
      <c r="N14" s="102">
        <f t="shared" si="6"/>
        <v>5343.9452820213528</v>
      </c>
      <c r="O14" s="102">
        <f t="shared" si="7"/>
        <v>62700</v>
      </c>
      <c r="P14" s="102">
        <f t="shared" si="8"/>
        <v>54337.314995979774</v>
      </c>
      <c r="Q14" s="102">
        <f t="shared" si="9"/>
        <v>5062.6850040202289</v>
      </c>
      <c r="R14" s="102">
        <f t="shared" si="19"/>
        <v>59400</v>
      </c>
      <c r="S14" s="102">
        <f t="shared" si="10"/>
        <v>48299.835551982018</v>
      </c>
      <c r="T14" s="102">
        <f t="shared" si="11"/>
        <v>4500.1644480179812</v>
      </c>
      <c r="U14" s="102">
        <f t="shared" si="12"/>
        <v>52800</v>
      </c>
      <c r="V14" s="102">
        <f t="shared" si="13"/>
        <v>42262.356107984262</v>
      </c>
      <c r="W14" s="102">
        <f t="shared" si="14"/>
        <v>3937.6438920157334</v>
      </c>
      <c r="X14" s="102">
        <f t="shared" si="15"/>
        <v>46199.999999999993</v>
      </c>
      <c r="Y14" s="102">
        <f t="shared" si="16"/>
        <v>36224.876663986513</v>
      </c>
      <c r="Z14" s="102">
        <f t="shared" si="17"/>
        <v>3375.1233360134861</v>
      </c>
      <c r="AA14" s="66">
        <f t="shared" si="18"/>
        <v>39600</v>
      </c>
      <c r="AB14" s="36"/>
      <c r="AC14" s="36"/>
      <c r="AD14" s="36"/>
      <c r="AE14" s="36"/>
      <c r="AF14" s="36"/>
      <c r="AG14" s="37"/>
      <c r="AH14" s="36"/>
      <c r="AI14" s="36"/>
    </row>
    <row r="15" spans="1:35" ht="13.5" customHeight="1">
      <c r="A15" s="285">
        <v>116</v>
      </c>
      <c r="B15" s="56">
        <v>40664</v>
      </c>
      <c r="C15" s="68">
        <f>'BENEFÍCIOS-SEM JRS E SEM CORREÇ'!C15</f>
        <v>545</v>
      </c>
      <c r="D15" s="316">
        <f>'base(indices)'!G20</f>
        <v>1.39761161</v>
      </c>
      <c r="E15" s="69">
        <f t="shared" si="0"/>
        <v>761.69832744999997</v>
      </c>
      <c r="F15" s="361">
        <f>'base(indices)'!I20</f>
        <v>1.5632E-2</v>
      </c>
      <c r="G15" s="70">
        <f t="shared" si="1"/>
        <v>11.9068682546984</v>
      </c>
      <c r="H15" s="71">
        <f t="shared" si="2"/>
        <v>773.60519570469842</v>
      </c>
      <c r="I15" s="300">
        <f t="shared" si="20"/>
        <v>129827.5645877271</v>
      </c>
      <c r="J15" s="122">
        <f>IF((I15-H$21+(H$21/12*8))+K15&gt;I149,I149-K15,(I15-H$21+(H$21/12*8)))</f>
        <v>60374.794439977522</v>
      </c>
      <c r="K15" s="122">
        <f t="shared" si="3"/>
        <v>5625.2055600224767</v>
      </c>
      <c r="L15" s="122">
        <f t="shared" si="4"/>
        <v>66000</v>
      </c>
      <c r="M15" s="122">
        <f t="shared" si="5"/>
        <v>57356.054717978644</v>
      </c>
      <c r="N15" s="122">
        <f t="shared" si="6"/>
        <v>5343.9452820213528</v>
      </c>
      <c r="O15" s="122">
        <f t="shared" si="7"/>
        <v>62700</v>
      </c>
      <c r="P15" s="104">
        <f t="shared" si="8"/>
        <v>54337.314995979774</v>
      </c>
      <c r="Q15" s="122">
        <f t="shared" si="9"/>
        <v>5062.6850040202289</v>
      </c>
      <c r="R15" s="122">
        <f t="shared" si="19"/>
        <v>59400</v>
      </c>
      <c r="S15" s="122">
        <f t="shared" si="10"/>
        <v>48299.835551982018</v>
      </c>
      <c r="T15" s="122">
        <f t="shared" si="11"/>
        <v>4500.1644480179812</v>
      </c>
      <c r="U15" s="122">
        <f t="shared" si="12"/>
        <v>52800</v>
      </c>
      <c r="V15" s="122">
        <f t="shared" si="13"/>
        <v>42262.356107984262</v>
      </c>
      <c r="W15" s="122">
        <f t="shared" si="14"/>
        <v>3937.6438920157334</v>
      </c>
      <c r="X15" s="122">
        <f t="shared" si="15"/>
        <v>46199.999999999993</v>
      </c>
      <c r="Y15" s="122">
        <f t="shared" si="16"/>
        <v>36224.876663986513</v>
      </c>
      <c r="Z15" s="122">
        <f t="shared" si="17"/>
        <v>3375.1233360134861</v>
      </c>
      <c r="AA15" s="52">
        <f t="shared" si="18"/>
        <v>39600</v>
      </c>
      <c r="AB15" s="18"/>
      <c r="AC15" s="18"/>
      <c r="AD15" s="18"/>
      <c r="AE15" s="18"/>
      <c r="AF15" s="18"/>
      <c r="AG15" s="19"/>
      <c r="AH15" s="18"/>
      <c r="AI15" s="18"/>
    </row>
    <row r="16" spans="1:35" s="30" customFormat="1" ht="13.5" customHeight="1">
      <c r="A16" s="285">
        <v>115</v>
      </c>
      <c r="B16" s="56">
        <v>40695</v>
      </c>
      <c r="C16" s="68">
        <f>'BENEFÍCIOS-SEM JRS E SEM CORREÇ'!C16</f>
        <v>545</v>
      </c>
      <c r="D16" s="316">
        <f>'base(indices)'!G21</f>
        <v>1.3954207999999999</v>
      </c>
      <c r="E16" s="58">
        <f t="shared" si="0"/>
        <v>760.50433599999997</v>
      </c>
      <c r="F16" s="361">
        <f>'base(indices)'!I21</f>
        <v>1.5632E-2</v>
      </c>
      <c r="G16" s="60">
        <f t="shared" si="1"/>
        <v>11.888203780351999</v>
      </c>
      <c r="H16" s="61">
        <f t="shared" si="2"/>
        <v>772.39253978035197</v>
      </c>
      <c r="I16" s="299">
        <f t="shared" si="20"/>
        <v>129053.9593920224</v>
      </c>
      <c r="J16" s="102">
        <f>IF((I16-H$21+(H$21/12*7))+K16&gt;I149,I149-K16,(I16-H$21+(H$21/12*7)))</f>
        <v>60374.794439977522</v>
      </c>
      <c r="K16" s="102">
        <f t="shared" si="3"/>
        <v>5625.2055600224767</v>
      </c>
      <c r="L16" s="102">
        <f t="shared" si="4"/>
        <v>66000</v>
      </c>
      <c r="M16" s="102">
        <f t="shared" si="5"/>
        <v>57356.054717978644</v>
      </c>
      <c r="N16" s="102">
        <f t="shared" si="6"/>
        <v>5343.9452820213528</v>
      </c>
      <c r="O16" s="102">
        <f t="shared" si="7"/>
        <v>62700</v>
      </c>
      <c r="P16" s="102">
        <f t="shared" si="8"/>
        <v>54337.314995979774</v>
      </c>
      <c r="Q16" s="102">
        <f t="shared" si="9"/>
        <v>5062.6850040202289</v>
      </c>
      <c r="R16" s="102">
        <f t="shared" si="19"/>
        <v>59400</v>
      </c>
      <c r="S16" s="102">
        <f t="shared" si="10"/>
        <v>48299.835551982018</v>
      </c>
      <c r="T16" s="102">
        <f t="shared" si="11"/>
        <v>4500.1644480179812</v>
      </c>
      <c r="U16" s="102">
        <f t="shared" si="12"/>
        <v>52800</v>
      </c>
      <c r="V16" s="102">
        <f t="shared" si="13"/>
        <v>42262.356107984262</v>
      </c>
      <c r="W16" s="102">
        <f t="shared" si="14"/>
        <v>3937.6438920157334</v>
      </c>
      <c r="X16" s="102">
        <f t="shared" si="15"/>
        <v>46199.999999999993</v>
      </c>
      <c r="Y16" s="102">
        <f t="shared" si="16"/>
        <v>36224.876663986513</v>
      </c>
      <c r="Z16" s="102">
        <f t="shared" si="17"/>
        <v>3375.1233360134861</v>
      </c>
      <c r="AA16" s="66">
        <f t="shared" si="18"/>
        <v>39600</v>
      </c>
      <c r="AB16" s="36"/>
      <c r="AC16" s="36"/>
      <c r="AD16" s="36"/>
      <c r="AE16" s="36"/>
      <c r="AF16" s="36"/>
      <c r="AG16" s="37"/>
      <c r="AH16" s="36"/>
      <c r="AI16" s="36"/>
    </row>
    <row r="17" spans="1:35" ht="13.5" customHeight="1">
      <c r="A17" s="285">
        <v>114</v>
      </c>
      <c r="B17" s="56">
        <v>40725</v>
      </c>
      <c r="C17" s="68">
        <f>'BENEFÍCIOS-SEM JRS E SEM CORREÇ'!C17</f>
        <v>545</v>
      </c>
      <c r="D17" s="316">
        <f>'base(indices)'!G22</f>
        <v>1.3938680299999999</v>
      </c>
      <c r="E17" s="69">
        <f t="shared" si="0"/>
        <v>759.65807634999999</v>
      </c>
      <c r="F17" s="361">
        <f>'base(indices)'!I22</f>
        <v>1.5632E-2</v>
      </c>
      <c r="G17" s="70">
        <f t="shared" si="1"/>
        <v>11.874975049503201</v>
      </c>
      <c r="H17" s="71">
        <f t="shared" si="2"/>
        <v>771.53305139950317</v>
      </c>
      <c r="I17" s="300">
        <f t="shared" si="20"/>
        <v>128281.56685224205</v>
      </c>
      <c r="J17" s="122">
        <f>IF((I17-H$21+(H$21/12*6))+K17&gt;I149,I149-K17,(I17-H$21+(H$21/12*6)))</f>
        <v>60374.794439977522</v>
      </c>
      <c r="K17" s="122">
        <f t="shared" si="3"/>
        <v>5625.2055600224767</v>
      </c>
      <c r="L17" s="122">
        <f t="shared" si="4"/>
        <v>66000</v>
      </c>
      <c r="M17" s="122">
        <f t="shared" si="5"/>
        <v>57356.054717978644</v>
      </c>
      <c r="N17" s="122">
        <f t="shared" si="6"/>
        <v>5343.9452820213528</v>
      </c>
      <c r="O17" s="122">
        <f t="shared" si="7"/>
        <v>62700</v>
      </c>
      <c r="P17" s="104">
        <f t="shared" si="8"/>
        <v>54337.314995979774</v>
      </c>
      <c r="Q17" s="122">
        <f t="shared" si="9"/>
        <v>5062.6850040202289</v>
      </c>
      <c r="R17" s="122">
        <f t="shared" si="19"/>
        <v>59400</v>
      </c>
      <c r="S17" s="122">
        <f t="shared" si="10"/>
        <v>48299.835551982018</v>
      </c>
      <c r="T17" s="122">
        <f t="shared" si="11"/>
        <v>4500.1644480179812</v>
      </c>
      <c r="U17" s="122">
        <f t="shared" si="12"/>
        <v>52800</v>
      </c>
      <c r="V17" s="122">
        <f t="shared" si="13"/>
        <v>42262.356107984262</v>
      </c>
      <c r="W17" s="122">
        <f t="shared" si="14"/>
        <v>3937.6438920157334</v>
      </c>
      <c r="X17" s="122">
        <f t="shared" si="15"/>
        <v>46199.999999999993</v>
      </c>
      <c r="Y17" s="122">
        <f t="shared" si="16"/>
        <v>36224.876663986513</v>
      </c>
      <c r="Z17" s="122">
        <f t="shared" si="17"/>
        <v>3375.1233360134861</v>
      </c>
      <c r="AA17" s="52">
        <f t="shared" si="18"/>
        <v>39600</v>
      </c>
      <c r="AB17" s="18"/>
      <c r="AC17" s="18"/>
      <c r="AD17" s="18"/>
      <c r="AE17" s="18"/>
      <c r="AF17" s="18"/>
      <c r="AG17" s="19"/>
      <c r="AH17" s="18"/>
      <c r="AI17" s="18"/>
    </row>
    <row r="18" spans="1:35" s="30" customFormat="1" ht="13.5" customHeight="1">
      <c r="A18" s="285">
        <v>113</v>
      </c>
      <c r="B18" s="56">
        <v>40756</v>
      </c>
      <c r="C18" s="68">
        <f>'BENEFÍCIOS-SEM JRS E SEM CORREÇ'!C18</f>
        <v>545</v>
      </c>
      <c r="D18" s="316">
        <f>'base(indices)'!G23</f>
        <v>1.3921570700000001</v>
      </c>
      <c r="E18" s="58">
        <f t="shared" si="0"/>
        <v>758.7256031500001</v>
      </c>
      <c r="F18" s="361">
        <f>'base(indices)'!I23</f>
        <v>1.5632E-2</v>
      </c>
      <c r="G18" s="60">
        <f t="shared" si="1"/>
        <v>11.860398628440802</v>
      </c>
      <c r="H18" s="61">
        <f t="shared" si="2"/>
        <v>770.58600177844085</v>
      </c>
      <c r="I18" s="299">
        <f>I17-H17</f>
        <v>127510.03380084255</v>
      </c>
      <c r="J18" s="102">
        <f>IF((I18-H$21+(H$21/12*5))+K18&gt;I149,I149-K18,(I18-H$21+(H$21/12*5)))</f>
        <v>60374.794439977522</v>
      </c>
      <c r="K18" s="102">
        <f t="shared" si="3"/>
        <v>5625.2055600224767</v>
      </c>
      <c r="L18" s="102">
        <f t="shared" si="4"/>
        <v>66000</v>
      </c>
      <c r="M18" s="102">
        <f t="shared" si="5"/>
        <v>57356.054717978644</v>
      </c>
      <c r="N18" s="102">
        <f t="shared" si="6"/>
        <v>5343.9452820213528</v>
      </c>
      <c r="O18" s="102">
        <f t="shared" si="7"/>
        <v>62700</v>
      </c>
      <c r="P18" s="102">
        <f>J18*$P$9</f>
        <v>54337.314995979774</v>
      </c>
      <c r="Q18" s="102">
        <f t="shared" si="9"/>
        <v>5062.6850040202289</v>
      </c>
      <c r="R18" s="102">
        <f t="shared" si="19"/>
        <v>59400</v>
      </c>
      <c r="S18" s="102">
        <f t="shared" si="10"/>
        <v>48299.835551982018</v>
      </c>
      <c r="T18" s="102">
        <f t="shared" si="11"/>
        <v>4500.1644480179812</v>
      </c>
      <c r="U18" s="102">
        <f t="shared" si="12"/>
        <v>52800</v>
      </c>
      <c r="V18" s="102">
        <f t="shared" si="13"/>
        <v>42262.356107984262</v>
      </c>
      <c r="W18" s="102">
        <f t="shared" si="14"/>
        <v>3937.6438920157334</v>
      </c>
      <c r="X18" s="102">
        <f t="shared" si="15"/>
        <v>46199.999999999993</v>
      </c>
      <c r="Y18" s="102">
        <f t="shared" si="16"/>
        <v>36224.876663986513</v>
      </c>
      <c r="Z18" s="102">
        <f t="shared" si="17"/>
        <v>3375.1233360134861</v>
      </c>
      <c r="AA18" s="66">
        <f t="shared" si="18"/>
        <v>39600</v>
      </c>
      <c r="AB18" s="36"/>
      <c r="AC18" s="36"/>
      <c r="AD18" s="36"/>
      <c r="AE18" s="36"/>
      <c r="AF18" s="36"/>
      <c r="AG18" s="37"/>
      <c r="AH18" s="36"/>
      <c r="AI18" s="36"/>
    </row>
    <row r="19" spans="1:35" ht="13.5" customHeight="1">
      <c r="A19" s="285">
        <v>112</v>
      </c>
      <c r="B19" s="56">
        <v>40787</v>
      </c>
      <c r="C19" s="68">
        <f>'BENEFÍCIOS-SEM JRS E SEM CORREÇ'!C19</f>
        <v>545</v>
      </c>
      <c r="D19" s="316">
        <f>'base(indices)'!G24</f>
        <v>1.3892729399999999</v>
      </c>
      <c r="E19" s="69">
        <f t="shared" si="0"/>
        <v>757.15375229999995</v>
      </c>
      <c r="F19" s="361">
        <f>'base(indices)'!I24</f>
        <v>1.5632E-2</v>
      </c>
      <c r="G19" s="70">
        <f t="shared" si="1"/>
        <v>11.835827455953599</v>
      </c>
      <c r="H19" s="71">
        <f t="shared" si="2"/>
        <v>768.98957975595351</v>
      </c>
      <c r="I19" s="300">
        <f t="shared" si="20"/>
        <v>126739.4477990641</v>
      </c>
      <c r="J19" s="122">
        <f>IF((I19-H$21+(H$21/12*4))+K19&gt;I149,I149-K19,(I19-H$21+(H$21/12*4)))</f>
        <v>60374.794439977522</v>
      </c>
      <c r="K19" s="122">
        <f t="shared" si="3"/>
        <v>5625.2055600224767</v>
      </c>
      <c r="L19" s="122">
        <f t="shared" si="4"/>
        <v>66000</v>
      </c>
      <c r="M19" s="122">
        <f t="shared" si="5"/>
        <v>57356.054717978644</v>
      </c>
      <c r="N19" s="122">
        <f t="shared" si="6"/>
        <v>5343.9452820213528</v>
      </c>
      <c r="O19" s="122">
        <f t="shared" si="7"/>
        <v>62700</v>
      </c>
      <c r="P19" s="104">
        <f t="shared" si="8"/>
        <v>54337.314995979774</v>
      </c>
      <c r="Q19" s="122">
        <f t="shared" si="9"/>
        <v>5062.6850040202289</v>
      </c>
      <c r="R19" s="122">
        <f t="shared" si="19"/>
        <v>59400</v>
      </c>
      <c r="S19" s="122">
        <f t="shared" si="10"/>
        <v>48299.835551982018</v>
      </c>
      <c r="T19" s="122">
        <f t="shared" si="11"/>
        <v>4500.1644480179812</v>
      </c>
      <c r="U19" s="122">
        <f t="shared" si="12"/>
        <v>52800</v>
      </c>
      <c r="V19" s="122">
        <f t="shared" si="13"/>
        <v>42262.356107984262</v>
      </c>
      <c r="W19" s="122">
        <f t="shared" si="14"/>
        <v>3937.6438920157334</v>
      </c>
      <c r="X19" s="122">
        <f t="shared" si="15"/>
        <v>46199.999999999993</v>
      </c>
      <c r="Y19" s="122">
        <f t="shared" si="16"/>
        <v>36224.876663986513</v>
      </c>
      <c r="Z19" s="122">
        <f t="shared" si="17"/>
        <v>3375.1233360134861</v>
      </c>
      <c r="AA19" s="52">
        <f t="shared" si="18"/>
        <v>39600</v>
      </c>
      <c r="AB19" s="18"/>
      <c r="AC19" s="18"/>
      <c r="AD19" s="18"/>
      <c r="AE19" s="18"/>
      <c r="AF19" s="18"/>
      <c r="AG19" s="19"/>
      <c r="AH19" s="18"/>
      <c r="AI19" s="18"/>
    </row>
    <row r="20" spans="1:35" s="30" customFormat="1" ht="13.5" customHeight="1">
      <c r="A20" s="285">
        <v>111</v>
      </c>
      <c r="B20" s="56">
        <v>40817</v>
      </c>
      <c r="C20" s="68">
        <f>'BENEFÍCIOS-SEM JRS E SEM CORREÇ'!C20</f>
        <v>545</v>
      </c>
      <c r="D20" s="316">
        <f>'base(indices)'!G25</f>
        <v>1.3878808899999999</v>
      </c>
      <c r="E20" s="58">
        <f t="shared" si="0"/>
        <v>756.39508504999992</v>
      </c>
      <c r="F20" s="361">
        <f>'base(indices)'!I25</f>
        <v>1.5632E-2</v>
      </c>
      <c r="G20" s="60">
        <f t="shared" si="1"/>
        <v>11.823967969501599</v>
      </c>
      <c r="H20" s="61">
        <f t="shared" si="2"/>
        <v>768.21905301950153</v>
      </c>
      <c r="I20" s="299">
        <f t="shared" si="20"/>
        <v>125970.45821930814</v>
      </c>
      <c r="J20" s="102">
        <f>IF((I20-H$21+(H$21/12*3))+K20&gt;I149,I149-K20,(I20-H$21+(H$21/12*3)))</f>
        <v>60374.794439977522</v>
      </c>
      <c r="K20" s="102">
        <f t="shared" si="3"/>
        <v>5625.2055600224767</v>
      </c>
      <c r="L20" s="102">
        <f t="shared" si="4"/>
        <v>66000</v>
      </c>
      <c r="M20" s="102">
        <f t="shared" si="5"/>
        <v>57356.054717978644</v>
      </c>
      <c r="N20" s="102">
        <f t="shared" si="6"/>
        <v>5343.9452820213528</v>
      </c>
      <c r="O20" s="102">
        <f t="shared" si="7"/>
        <v>62700</v>
      </c>
      <c r="P20" s="102">
        <f t="shared" si="8"/>
        <v>54337.314995979774</v>
      </c>
      <c r="Q20" s="102">
        <f t="shared" si="9"/>
        <v>5062.6850040202289</v>
      </c>
      <c r="R20" s="102">
        <f t="shared" si="19"/>
        <v>59400</v>
      </c>
      <c r="S20" s="102">
        <f t="shared" si="10"/>
        <v>48299.835551982018</v>
      </c>
      <c r="T20" s="102">
        <f t="shared" si="11"/>
        <v>4500.1644480179812</v>
      </c>
      <c r="U20" s="102">
        <f t="shared" si="12"/>
        <v>52800</v>
      </c>
      <c r="V20" s="102">
        <f t="shared" si="13"/>
        <v>42262.356107984262</v>
      </c>
      <c r="W20" s="102">
        <f t="shared" si="14"/>
        <v>3937.6438920157334</v>
      </c>
      <c r="X20" s="102">
        <f t="shared" si="15"/>
        <v>46199.999999999993</v>
      </c>
      <c r="Y20" s="102">
        <f t="shared" si="16"/>
        <v>36224.876663986513</v>
      </c>
      <c r="Z20" s="102">
        <f t="shared" si="17"/>
        <v>3375.1233360134861</v>
      </c>
      <c r="AA20" s="66">
        <f t="shared" si="18"/>
        <v>39600</v>
      </c>
      <c r="AB20" s="36"/>
      <c r="AC20" s="36"/>
      <c r="AD20" s="36"/>
      <c r="AE20" s="36"/>
      <c r="AF20" s="36"/>
      <c r="AG20" s="37"/>
      <c r="AH20" s="36"/>
      <c r="AI20" s="36"/>
    </row>
    <row r="21" spans="1:35" ht="13.5" customHeight="1">
      <c r="A21" s="285">
        <v>110</v>
      </c>
      <c r="B21" s="56">
        <v>40848</v>
      </c>
      <c r="C21" s="68">
        <f>'BENEFÍCIOS-SEM JRS E SEM CORREÇ'!C21</f>
        <v>545</v>
      </c>
      <c r="D21" s="316">
        <f>'base(indices)'!G26</f>
        <v>1.38702094</v>
      </c>
      <c r="E21" s="69">
        <f t="shared" si="0"/>
        <v>755.92641230000004</v>
      </c>
      <c r="F21" s="361">
        <f>'base(indices)'!I26</f>
        <v>1.5632E-2</v>
      </c>
      <c r="G21" s="70">
        <f t="shared" si="1"/>
        <v>11.816641677073601</v>
      </c>
      <c r="H21" s="71">
        <f t="shared" si="2"/>
        <v>767.7430539770736</v>
      </c>
      <c r="I21" s="300">
        <f t="shared" si="20"/>
        <v>125202.23916628864</v>
      </c>
      <c r="J21" s="122">
        <f>IF((I21-H$21+(H$21/12*2))+K21&gt;I149,I149-K21,(I21-H$21+(H$21/12*2)))</f>
        <v>60374.794439977522</v>
      </c>
      <c r="K21" s="122">
        <f t="shared" si="3"/>
        <v>5625.2055600224767</v>
      </c>
      <c r="L21" s="122">
        <f>J21+K21</f>
        <v>66000</v>
      </c>
      <c r="M21" s="122">
        <f>J21*M$9</f>
        <v>57356.054717978644</v>
      </c>
      <c r="N21" s="122">
        <f>K21*M$9</f>
        <v>5343.9452820213528</v>
      </c>
      <c r="O21" s="122">
        <f>M21+N21</f>
        <v>62700</v>
      </c>
      <c r="P21" s="104">
        <f t="shared" si="8"/>
        <v>54337.314995979774</v>
      </c>
      <c r="Q21" s="122">
        <f t="shared" si="9"/>
        <v>5062.6850040202289</v>
      </c>
      <c r="R21" s="122">
        <f t="shared" si="19"/>
        <v>59400</v>
      </c>
      <c r="S21" s="122">
        <f t="shared" si="10"/>
        <v>48299.835551982018</v>
      </c>
      <c r="T21" s="122">
        <f t="shared" si="11"/>
        <v>4500.1644480179812</v>
      </c>
      <c r="U21" s="122">
        <f t="shared" si="12"/>
        <v>52800</v>
      </c>
      <c r="V21" s="122">
        <f t="shared" si="13"/>
        <v>42262.356107984262</v>
      </c>
      <c r="W21" s="122">
        <f t="shared" si="14"/>
        <v>3937.6438920157334</v>
      </c>
      <c r="X21" s="122">
        <f t="shared" si="15"/>
        <v>46199.999999999993</v>
      </c>
      <c r="Y21" s="122">
        <f t="shared" si="16"/>
        <v>36224.876663986513</v>
      </c>
      <c r="Z21" s="122">
        <f t="shared" si="17"/>
        <v>3375.1233360134861</v>
      </c>
      <c r="AA21" s="52">
        <f t="shared" si="18"/>
        <v>39600</v>
      </c>
      <c r="AB21" s="18"/>
      <c r="AC21" s="18"/>
      <c r="AD21" s="18"/>
      <c r="AE21" s="18"/>
      <c r="AF21" s="18"/>
      <c r="AG21" s="19"/>
      <c r="AH21" s="18"/>
      <c r="AI21" s="18"/>
    </row>
    <row r="22" spans="1:35" s="30" customFormat="1" ht="13.5" customHeight="1" thickBot="1">
      <c r="A22" s="286">
        <v>109</v>
      </c>
      <c r="B22" s="76">
        <v>40878</v>
      </c>
      <c r="C22" s="77">
        <f>'BENEFÍCIOS-SEM JRS E SEM CORREÇ'!C22</f>
        <v>1090</v>
      </c>
      <c r="D22" s="317">
        <f>'base(indices)'!G27</f>
        <v>1.3861268899999999</v>
      </c>
      <c r="E22" s="279">
        <f t="shared" si="0"/>
        <v>1510.8783100999999</v>
      </c>
      <c r="F22" s="362">
        <f>'base(indices)'!I27</f>
        <v>1.5632E-2</v>
      </c>
      <c r="G22" s="233">
        <f t="shared" si="1"/>
        <v>23.618049743483198</v>
      </c>
      <c r="H22" s="287">
        <f t="shared" si="2"/>
        <v>1534.4963598434831</v>
      </c>
      <c r="I22" s="301">
        <f>I21-H21</f>
        <v>124434.49611231156</v>
      </c>
      <c r="J22" s="95">
        <f>IF((I22-H$21+(H21/12*1))+K22&gt;I149,I149-K22,(I22-H$21+(H$21/12*1)))</f>
        <v>60374.794439977522</v>
      </c>
      <c r="K22" s="95">
        <f t="shared" si="3"/>
        <v>5625.2055600224767</v>
      </c>
      <c r="L22" s="95">
        <f>J22+K22</f>
        <v>66000</v>
      </c>
      <c r="M22" s="95">
        <f>J22*M$9</f>
        <v>57356.054717978644</v>
      </c>
      <c r="N22" s="95">
        <f t="shared" ref="N22:N85" si="21">K22*M$9</f>
        <v>5343.9452820213528</v>
      </c>
      <c r="O22" s="95">
        <f t="shared" ref="O22:O85" si="22">M22+N22</f>
        <v>62700</v>
      </c>
      <c r="P22" s="95">
        <f t="shared" si="8"/>
        <v>54337.314995979774</v>
      </c>
      <c r="Q22" s="95">
        <f t="shared" si="9"/>
        <v>5062.6850040202289</v>
      </c>
      <c r="R22" s="95">
        <f t="shared" si="19"/>
        <v>59400</v>
      </c>
      <c r="S22" s="95">
        <f t="shared" si="10"/>
        <v>48299.835551982018</v>
      </c>
      <c r="T22" s="95">
        <f t="shared" si="11"/>
        <v>4500.1644480179812</v>
      </c>
      <c r="U22" s="95">
        <f t="shared" si="12"/>
        <v>52800</v>
      </c>
      <c r="V22" s="95">
        <f t="shared" si="13"/>
        <v>42262.356107984262</v>
      </c>
      <c r="W22" s="95">
        <f t="shared" si="14"/>
        <v>3937.6438920157334</v>
      </c>
      <c r="X22" s="95">
        <f t="shared" si="15"/>
        <v>46199.999999999993</v>
      </c>
      <c r="Y22" s="95">
        <f t="shared" si="16"/>
        <v>36224.876663986513</v>
      </c>
      <c r="Z22" s="95">
        <f t="shared" si="17"/>
        <v>3375.1233360134861</v>
      </c>
      <c r="AA22" s="237">
        <f t="shared" si="18"/>
        <v>39600</v>
      </c>
      <c r="AB22" s="36"/>
      <c r="AC22" s="36"/>
      <c r="AD22" s="36"/>
      <c r="AE22" s="36"/>
      <c r="AF22" s="36"/>
      <c r="AG22" s="37"/>
      <c r="AH22" s="36"/>
      <c r="AI22" s="36"/>
    </row>
    <row r="23" spans="1:35" ht="13.5" customHeight="1">
      <c r="A23" s="288">
        <v>108</v>
      </c>
      <c r="B23" s="160">
        <v>40909</v>
      </c>
      <c r="C23" s="47">
        <f>'BENEFÍCIOS-SEM JRS E SEM CORREÇ'!C23</f>
        <v>622</v>
      </c>
      <c r="D23" s="306">
        <f>'base(indices)'!G28</f>
        <v>1.3848293</v>
      </c>
      <c r="E23" s="163">
        <f t="shared" si="0"/>
        <v>861.36382460000004</v>
      </c>
      <c r="F23" s="360">
        <f>'base(indices)'!I28</f>
        <v>1.5632E-2</v>
      </c>
      <c r="G23" s="87">
        <f t="shared" si="1"/>
        <v>13.464839306147201</v>
      </c>
      <c r="H23" s="89">
        <f t="shared" si="2"/>
        <v>874.8286639061472</v>
      </c>
      <c r="I23" s="298">
        <f t="shared" si="20"/>
        <v>122899.99975246808</v>
      </c>
      <c r="J23" s="123">
        <f>IF((I23-H$33+(H$33/12*12))+K23&gt;I149,I149-K23,(I23-H$33+(H$33/12*12)))</f>
        <v>60374.794439977522</v>
      </c>
      <c r="K23" s="123">
        <f t="shared" si="3"/>
        <v>5625.2055600224767</v>
      </c>
      <c r="L23" s="123">
        <f t="shared" ref="L23:L86" si="23">J23+K23</f>
        <v>66000</v>
      </c>
      <c r="M23" s="123">
        <f t="shared" ref="M23:M86" si="24">J23*M$9</f>
        <v>57356.054717978644</v>
      </c>
      <c r="N23" s="123">
        <f t="shared" si="21"/>
        <v>5343.9452820213528</v>
      </c>
      <c r="O23" s="123">
        <f t="shared" si="22"/>
        <v>62700</v>
      </c>
      <c r="P23" s="100">
        <f>J23*$P$9</f>
        <v>54337.314995979774</v>
      </c>
      <c r="Q23" s="123">
        <f t="shared" si="9"/>
        <v>5062.6850040202289</v>
      </c>
      <c r="R23" s="123">
        <f t="shared" si="19"/>
        <v>59400</v>
      </c>
      <c r="S23" s="123">
        <f t="shared" si="10"/>
        <v>48299.835551982018</v>
      </c>
      <c r="T23" s="123">
        <f t="shared" si="11"/>
        <v>4500.1644480179812</v>
      </c>
      <c r="U23" s="123">
        <f t="shared" si="12"/>
        <v>52800</v>
      </c>
      <c r="V23" s="123">
        <f t="shared" si="13"/>
        <v>42262.356107984262</v>
      </c>
      <c r="W23" s="123">
        <f t="shared" si="14"/>
        <v>3937.6438920157334</v>
      </c>
      <c r="X23" s="123">
        <f t="shared" si="15"/>
        <v>46199.999999999993</v>
      </c>
      <c r="Y23" s="123">
        <f t="shared" si="16"/>
        <v>36224.876663986513</v>
      </c>
      <c r="Z23" s="123">
        <f t="shared" si="17"/>
        <v>3375.1233360134861</v>
      </c>
      <c r="AA23" s="55">
        <f t="shared" si="18"/>
        <v>39600</v>
      </c>
      <c r="AB23" s="18"/>
      <c r="AC23" s="18"/>
      <c r="AD23" s="18"/>
      <c r="AE23" s="18"/>
      <c r="AF23" s="18"/>
      <c r="AG23" s="19"/>
      <c r="AH23" s="18"/>
      <c r="AI23" s="18"/>
    </row>
    <row r="24" spans="1:35" s="30" customFormat="1" ht="13.5" customHeight="1">
      <c r="A24" s="285">
        <v>107</v>
      </c>
      <c r="B24" s="56">
        <v>40940</v>
      </c>
      <c r="C24" s="68">
        <f>'BENEFÍCIOS-SEM JRS E SEM CORREÇ'!C24</f>
        <v>622</v>
      </c>
      <c r="D24" s="316">
        <f>'base(indices)'!G29</f>
        <v>1.3836338399999999</v>
      </c>
      <c r="E24" s="58">
        <f t="shared" si="0"/>
        <v>860.62024847999999</v>
      </c>
      <c r="F24" s="361">
        <f>'base(indices)'!I29</f>
        <v>1.5632E-2</v>
      </c>
      <c r="G24" s="60">
        <f t="shared" si="1"/>
        <v>13.45321572423936</v>
      </c>
      <c r="H24" s="61">
        <f t="shared" si="2"/>
        <v>874.07346420423937</v>
      </c>
      <c r="I24" s="299">
        <f t="shared" si="20"/>
        <v>122025.17108856194</v>
      </c>
      <c r="J24" s="102">
        <f>IF((I24-H$33+(H$33/12*11))+K24&gt;I149,I149-K24,(I24-H$33+(H$33/12*11)))</f>
        <v>60374.794439977522</v>
      </c>
      <c r="K24" s="102">
        <f t="shared" si="3"/>
        <v>5625.2055600224767</v>
      </c>
      <c r="L24" s="102">
        <f t="shared" si="23"/>
        <v>66000</v>
      </c>
      <c r="M24" s="102">
        <f t="shared" si="24"/>
        <v>57356.054717978644</v>
      </c>
      <c r="N24" s="102">
        <f t="shared" si="21"/>
        <v>5343.9452820213528</v>
      </c>
      <c r="O24" s="102">
        <f t="shared" si="22"/>
        <v>62700</v>
      </c>
      <c r="P24" s="102">
        <f t="shared" si="8"/>
        <v>54337.314995979774</v>
      </c>
      <c r="Q24" s="102">
        <f t="shared" si="9"/>
        <v>5062.6850040202289</v>
      </c>
      <c r="R24" s="102">
        <f t="shared" si="19"/>
        <v>59400</v>
      </c>
      <c r="S24" s="102">
        <f t="shared" si="10"/>
        <v>48299.835551982018</v>
      </c>
      <c r="T24" s="102">
        <f t="shared" si="11"/>
        <v>4500.1644480179812</v>
      </c>
      <c r="U24" s="102">
        <f t="shared" si="12"/>
        <v>52800</v>
      </c>
      <c r="V24" s="102">
        <f t="shared" si="13"/>
        <v>42262.356107984262</v>
      </c>
      <c r="W24" s="102">
        <f t="shared" si="14"/>
        <v>3937.6438920157334</v>
      </c>
      <c r="X24" s="102">
        <f t="shared" si="15"/>
        <v>46199.999999999993</v>
      </c>
      <c r="Y24" s="102">
        <f t="shared" si="16"/>
        <v>36224.876663986513</v>
      </c>
      <c r="Z24" s="102">
        <f t="shared" si="17"/>
        <v>3375.1233360134861</v>
      </c>
      <c r="AA24" s="66">
        <f t="shared" si="18"/>
        <v>39600</v>
      </c>
      <c r="AB24" s="36"/>
      <c r="AC24" s="36"/>
      <c r="AD24" s="36"/>
      <c r="AE24" s="36"/>
      <c r="AF24" s="36"/>
      <c r="AG24" s="37"/>
      <c r="AH24" s="36"/>
      <c r="AI24" s="36"/>
    </row>
    <row r="25" spans="1:35" ht="13.5" customHeight="1">
      <c r="A25" s="285">
        <v>106</v>
      </c>
      <c r="B25" s="56">
        <v>40969</v>
      </c>
      <c r="C25" s="68">
        <f>'BENEFÍCIOS-SEM JRS E SEM CORREÇ'!C25</f>
        <v>622</v>
      </c>
      <c r="D25" s="316">
        <f>'base(indices)'!G30</f>
        <v>1.3836338399999999</v>
      </c>
      <c r="E25" s="69">
        <f t="shared" si="0"/>
        <v>860.62024847999999</v>
      </c>
      <c r="F25" s="361">
        <f>'base(indices)'!I30</f>
        <v>1.5632E-2</v>
      </c>
      <c r="G25" s="70">
        <f t="shared" si="1"/>
        <v>13.45321572423936</v>
      </c>
      <c r="H25" s="71">
        <f t="shared" si="2"/>
        <v>874.07346420423937</v>
      </c>
      <c r="I25" s="300">
        <f t="shared" si="20"/>
        <v>121151.0976243577</v>
      </c>
      <c r="J25" s="122">
        <f>IF((I25-H$33+(H$33/12*10))+K25&gt;I149,I149-K25,(I25-H$33+(H$33/12*10)))</f>
        <v>60374.794439977522</v>
      </c>
      <c r="K25" s="122">
        <f t="shared" si="3"/>
        <v>5625.2055600224767</v>
      </c>
      <c r="L25" s="122">
        <f t="shared" si="23"/>
        <v>66000</v>
      </c>
      <c r="M25" s="122">
        <f t="shared" si="24"/>
        <v>57356.054717978644</v>
      </c>
      <c r="N25" s="122">
        <f t="shared" si="21"/>
        <v>5343.9452820213528</v>
      </c>
      <c r="O25" s="122">
        <f t="shared" si="22"/>
        <v>62700</v>
      </c>
      <c r="P25" s="104">
        <f t="shared" si="8"/>
        <v>54337.314995979774</v>
      </c>
      <c r="Q25" s="122">
        <f t="shared" si="9"/>
        <v>5062.6850040202289</v>
      </c>
      <c r="R25" s="122">
        <f t="shared" si="19"/>
        <v>59400</v>
      </c>
      <c r="S25" s="122">
        <f t="shared" si="10"/>
        <v>48299.835551982018</v>
      </c>
      <c r="T25" s="122">
        <f t="shared" si="11"/>
        <v>4500.1644480179812</v>
      </c>
      <c r="U25" s="122">
        <f t="shared" si="12"/>
        <v>52800</v>
      </c>
      <c r="V25" s="122">
        <f t="shared" si="13"/>
        <v>42262.356107984262</v>
      </c>
      <c r="W25" s="122">
        <f t="shared" si="14"/>
        <v>3937.6438920157334</v>
      </c>
      <c r="X25" s="122">
        <f t="shared" si="15"/>
        <v>46199.999999999993</v>
      </c>
      <c r="Y25" s="122">
        <f t="shared" si="16"/>
        <v>36224.876663986513</v>
      </c>
      <c r="Z25" s="122">
        <f t="shared" si="17"/>
        <v>3375.1233360134861</v>
      </c>
      <c r="AA25" s="52">
        <f t="shared" si="18"/>
        <v>39600</v>
      </c>
      <c r="AB25" s="18"/>
      <c r="AC25" s="18"/>
      <c r="AD25" s="18"/>
      <c r="AE25" s="18"/>
      <c r="AF25" s="18"/>
      <c r="AG25" s="19"/>
      <c r="AH25" s="18"/>
      <c r="AI25" s="18"/>
    </row>
    <row r="26" spans="1:35" s="30" customFormat="1" ht="13.5" customHeight="1">
      <c r="A26" s="285">
        <v>105</v>
      </c>
      <c r="B26" s="56">
        <v>41000</v>
      </c>
      <c r="C26" s="68">
        <f>'BENEFÍCIOS-SEM JRS E SEM CORREÇ'!C26</f>
        <v>622</v>
      </c>
      <c r="D26" s="316">
        <f>'base(indices)'!G31</f>
        <v>1.3821577</v>
      </c>
      <c r="E26" s="58">
        <f t="shared" si="0"/>
        <v>859.70208939999998</v>
      </c>
      <c r="F26" s="361">
        <f>'base(indices)'!I31</f>
        <v>1.5632E-2</v>
      </c>
      <c r="G26" s="60">
        <f t="shared" si="1"/>
        <v>13.4388630615008</v>
      </c>
      <c r="H26" s="61">
        <f t="shared" si="2"/>
        <v>873.14095246150077</v>
      </c>
      <c r="I26" s="299">
        <f t="shared" si="20"/>
        <v>120277.02416015347</v>
      </c>
      <c r="J26" s="102">
        <f>IF((I26-H$33+(H$33/12*9))+K26&gt;I149,I149-K26,(I26-H$33+(H$33/12*9)))</f>
        <v>60374.794439977522</v>
      </c>
      <c r="K26" s="102">
        <f t="shared" si="3"/>
        <v>5625.2055600224767</v>
      </c>
      <c r="L26" s="102">
        <f t="shared" si="23"/>
        <v>66000</v>
      </c>
      <c r="M26" s="102">
        <f t="shared" si="24"/>
        <v>57356.054717978644</v>
      </c>
      <c r="N26" s="102">
        <f t="shared" si="21"/>
        <v>5343.9452820213528</v>
      </c>
      <c r="O26" s="102">
        <f t="shared" si="22"/>
        <v>62700</v>
      </c>
      <c r="P26" s="102">
        <f t="shared" si="8"/>
        <v>54337.314995979774</v>
      </c>
      <c r="Q26" s="102">
        <f t="shared" si="9"/>
        <v>5062.6850040202289</v>
      </c>
      <c r="R26" s="102">
        <f t="shared" si="19"/>
        <v>59400</v>
      </c>
      <c r="S26" s="102">
        <f t="shared" si="10"/>
        <v>48299.835551982018</v>
      </c>
      <c r="T26" s="102">
        <f t="shared" si="11"/>
        <v>4500.1644480179812</v>
      </c>
      <c r="U26" s="102">
        <f t="shared" si="12"/>
        <v>52800</v>
      </c>
      <c r="V26" s="102">
        <f t="shared" si="13"/>
        <v>42262.356107984262</v>
      </c>
      <c r="W26" s="102">
        <f t="shared" si="14"/>
        <v>3937.6438920157334</v>
      </c>
      <c r="X26" s="102">
        <f t="shared" si="15"/>
        <v>46199.999999999993</v>
      </c>
      <c r="Y26" s="102">
        <f t="shared" si="16"/>
        <v>36224.876663986513</v>
      </c>
      <c r="Z26" s="102">
        <f t="shared" si="17"/>
        <v>3375.1233360134861</v>
      </c>
      <c r="AA26" s="66">
        <f t="shared" si="18"/>
        <v>39600</v>
      </c>
      <c r="AB26" s="36"/>
      <c r="AC26" s="36"/>
      <c r="AD26" s="36"/>
      <c r="AE26" s="36"/>
      <c r="AF26" s="36"/>
      <c r="AG26" s="37"/>
      <c r="AH26" s="36"/>
      <c r="AI26" s="36"/>
    </row>
    <row r="27" spans="1:35" ht="13.5" customHeight="1">
      <c r="A27" s="285">
        <v>104</v>
      </c>
      <c r="B27" s="56">
        <v>41030</v>
      </c>
      <c r="C27" s="68">
        <f>'BENEFÍCIOS-SEM JRS E SEM CORREÇ'!C27</f>
        <v>622</v>
      </c>
      <c r="D27" s="316">
        <f>'base(indices)'!G32</f>
        <v>1.38184402</v>
      </c>
      <c r="E27" s="69">
        <f t="shared" si="0"/>
        <v>859.50698044000001</v>
      </c>
      <c r="F27" s="361">
        <f>'base(indices)'!I32</f>
        <v>1.5632E-2</v>
      </c>
      <c r="G27" s="70">
        <f t="shared" si="1"/>
        <v>13.43581311823808</v>
      </c>
      <c r="H27" s="71">
        <f t="shared" si="2"/>
        <v>872.94279355823812</v>
      </c>
      <c r="I27" s="300">
        <f t="shared" si="20"/>
        <v>119403.88320769196</v>
      </c>
      <c r="J27" s="122">
        <f>IF((I27-H$33+(H$33/12*8))+K27&gt;I149,I149-K27,(I27-H$33+(H$33/12*8)))</f>
        <v>60374.794439977522</v>
      </c>
      <c r="K27" s="122">
        <f t="shared" si="3"/>
        <v>5625.2055600224767</v>
      </c>
      <c r="L27" s="122">
        <f t="shared" si="23"/>
        <v>66000</v>
      </c>
      <c r="M27" s="122">
        <f t="shared" si="24"/>
        <v>57356.054717978644</v>
      </c>
      <c r="N27" s="122">
        <f t="shared" si="21"/>
        <v>5343.9452820213528</v>
      </c>
      <c r="O27" s="122">
        <f t="shared" si="22"/>
        <v>62700</v>
      </c>
      <c r="P27" s="104">
        <f t="shared" si="8"/>
        <v>54337.314995979774</v>
      </c>
      <c r="Q27" s="122">
        <f t="shared" si="9"/>
        <v>5062.6850040202289</v>
      </c>
      <c r="R27" s="122">
        <f t="shared" si="19"/>
        <v>59400</v>
      </c>
      <c r="S27" s="122">
        <f t="shared" si="10"/>
        <v>48299.835551982018</v>
      </c>
      <c r="T27" s="122">
        <f t="shared" si="11"/>
        <v>4500.1644480179812</v>
      </c>
      <c r="U27" s="122">
        <f t="shared" si="12"/>
        <v>52800</v>
      </c>
      <c r="V27" s="122">
        <f t="shared" si="13"/>
        <v>42262.356107984262</v>
      </c>
      <c r="W27" s="122">
        <f t="shared" si="14"/>
        <v>3937.6438920157334</v>
      </c>
      <c r="X27" s="122">
        <f t="shared" si="15"/>
        <v>46199.999999999993</v>
      </c>
      <c r="Y27" s="122">
        <f t="shared" si="16"/>
        <v>36224.876663986513</v>
      </c>
      <c r="Z27" s="122">
        <f t="shared" si="17"/>
        <v>3375.1233360134861</v>
      </c>
      <c r="AA27" s="52">
        <f t="shared" si="18"/>
        <v>39600</v>
      </c>
      <c r="AB27" s="18"/>
      <c r="AC27" s="18"/>
      <c r="AD27" s="18"/>
      <c r="AE27" s="18"/>
      <c r="AF27" s="18"/>
      <c r="AG27" s="19"/>
      <c r="AH27" s="18"/>
      <c r="AI27" s="18"/>
    </row>
    <row r="28" spans="1:35" s="30" customFormat="1" ht="13.5" customHeight="1">
      <c r="A28" s="285">
        <v>103</v>
      </c>
      <c r="B28" s="56">
        <v>41061</v>
      </c>
      <c r="C28" s="68">
        <f>'BENEFÍCIOS-SEM JRS E SEM CORREÇ'!C28</f>
        <v>622</v>
      </c>
      <c r="D28" s="316">
        <f>'base(indices)'!G33</f>
        <v>1.38119762</v>
      </c>
      <c r="E28" s="58">
        <f t="shared" si="0"/>
        <v>859.10491964000005</v>
      </c>
      <c r="F28" s="361">
        <f>'base(indices)'!I33</f>
        <v>1.5632E-2</v>
      </c>
      <c r="G28" s="60">
        <f t="shared" si="1"/>
        <v>13.429528103812482</v>
      </c>
      <c r="H28" s="61">
        <f t="shared" si="2"/>
        <v>872.53444774381251</v>
      </c>
      <c r="I28" s="299">
        <f t="shared" si="20"/>
        <v>118530.94041413373</v>
      </c>
      <c r="J28" s="102">
        <f>IF((I28-H$33+(H$33/12*7))+K28&gt;I149,I149-K28,(I28-H$33+(H$33/12*7)))</f>
        <v>60374.794439977522</v>
      </c>
      <c r="K28" s="102">
        <f t="shared" si="3"/>
        <v>5625.2055600224767</v>
      </c>
      <c r="L28" s="102">
        <f t="shared" si="23"/>
        <v>66000</v>
      </c>
      <c r="M28" s="102">
        <f t="shared" si="24"/>
        <v>57356.054717978644</v>
      </c>
      <c r="N28" s="102">
        <f t="shared" si="21"/>
        <v>5343.9452820213528</v>
      </c>
      <c r="O28" s="102">
        <f t="shared" si="22"/>
        <v>62700</v>
      </c>
      <c r="P28" s="102">
        <f t="shared" si="8"/>
        <v>54337.314995979774</v>
      </c>
      <c r="Q28" s="102">
        <f t="shared" si="9"/>
        <v>5062.6850040202289</v>
      </c>
      <c r="R28" s="102">
        <f t="shared" si="19"/>
        <v>59400</v>
      </c>
      <c r="S28" s="102">
        <f t="shared" si="10"/>
        <v>48299.835551982018</v>
      </c>
      <c r="T28" s="102">
        <f t="shared" si="11"/>
        <v>4500.1644480179812</v>
      </c>
      <c r="U28" s="102">
        <f t="shared" si="12"/>
        <v>52800</v>
      </c>
      <c r="V28" s="102">
        <f t="shared" si="13"/>
        <v>42262.356107984262</v>
      </c>
      <c r="W28" s="102">
        <f t="shared" si="14"/>
        <v>3937.6438920157334</v>
      </c>
      <c r="X28" s="102">
        <f t="shared" si="15"/>
        <v>46199.999999999993</v>
      </c>
      <c r="Y28" s="102">
        <f t="shared" si="16"/>
        <v>36224.876663986513</v>
      </c>
      <c r="Z28" s="102">
        <f t="shared" si="17"/>
        <v>3375.1233360134861</v>
      </c>
      <c r="AA28" s="66">
        <f t="shared" si="18"/>
        <v>39600</v>
      </c>
      <c r="AB28" s="36"/>
      <c r="AC28" s="36"/>
      <c r="AD28" s="36"/>
      <c r="AE28" s="36"/>
      <c r="AF28" s="36"/>
      <c r="AG28" s="37"/>
      <c r="AH28" s="36"/>
      <c r="AI28" s="36"/>
    </row>
    <row r="29" spans="1:35" ht="13.5" customHeight="1">
      <c r="A29" s="285">
        <v>102</v>
      </c>
      <c r="B29" s="56">
        <v>41091</v>
      </c>
      <c r="C29" s="68">
        <f>'BENEFÍCIOS-SEM JRS E SEM CORREÇ'!C29</f>
        <v>622</v>
      </c>
      <c r="D29" s="316">
        <f>'base(indices)'!G34</f>
        <v>1.38119762</v>
      </c>
      <c r="E29" s="69">
        <f>C29*D29</f>
        <v>859.10491964000005</v>
      </c>
      <c r="F29" s="361">
        <f>'base(indices)'!I34</f>
        <v>1.5632E-2</v>
      </c>
      <c r="G29" s="70">
        <f t="shared" si="1"/>
        <v>13.429528103812482</v>
      </c>
      <c r="H29" s="71">
        <f t="shared" si="2"/>
        <v>872.53444774381251</v>
      </c>
      <c r="I29" s="300">
        <f t="shared" si="20"/>
        <v>117658.40596638991</v>
      </c>
      <c r="J29" s="122">
        <f>IF((I29-H$33+(H$33/12*6))+K29&gt;I149,I149-K29,(I29-H$33+(H$33/12*6)))</f>
        <v>60374.794439977522</v>
      </c>
      <c r="K29" s="122">
        <f t="shared" si="3"/>
        <v>5625.2055600224767</v>
      </c>
      <c r="L29" s="122">
        <f t="shared" si="23"/>
        <v>66000</v>
      </c>
      <c r="M29" s="122">
        <f t="shared" si="24"/>
        <v>57356.054717978644</v>
      </c>
      <c r="N29" s="122">
        <f t="shared" si="21"/>
        <v>5343.9452820213528</v>
      </c>
      <c r="O29" s="122">
        <f t="shared" si="22"/>
        <v>62700</v>
      </c>
      <c r="P29" s="104">
        <f t="shared" si="8"/>
        <v>54337.314995979774</v>
      </c>
      <c r="Q29" s="122">
        <f t="shared" si="9"/>
        <v>5062.6850040202289</v>
      </c>
      <c r="R29" s="122">
        <f t="shared" si="19"/>
        <v>59400</v>
      </c>
      <c r="S29" s="122">
        <f t="shared" si="10"/>
        <v>48299.835551982018</v>
      </c>
      <c r="T29" s="122">
        <f t="shared" si="11"/>
        <v>4500.1644480179812</v>
      </c>
      <c r="U29" s="122">
        <f t="shared" si="12"/>
        <v>52800</v>
      </c>
      <c r="V29" s="122">
        <f t="shared" si="13"/>
        <v>42262.356107984262</v>
      </c>
      <c r="W29" s="122">
        <f t="shared" si="14"/>
        <v>3937.6438920157334</v>
      </c>
      <c r="X29" s="122">
        <f t="shared" si="15"/>
        <v>46199.999999999993</v>
      </c>
      <c r="Y29" s="122">
        <f t="shared" si="16"/>
        <v>36224.876663986513</v>
      </c>
      <c r="Z29" s="122">
        <f t="shared" si="17"/>
        <v>3375.1233360134861</v>
      </c>
      <c r="AA29" s="52">
        <f t="shared" si="18"/>
        <v>39600</v>
      </c>
      <c r="AB29" s="18"/>
      <c r="AC29" s="18"/>
      <c r="AD29" s="18"/>
      <c r="AE29" s="18"/>
      <c r="AF29" s="18"/>
      <c r="AG29" s="19"/>
      <c r="AH29" s="18"/>
      <c r="AI29" s="18"/>
    </row>
    <row r="30" spans="1:35" s="30" customFormat="1" ht="13.5" customHeight="1">
      <c r="A30" s="285">
        <v>101</v>
      </c>
      <c r="B30" s="56">
        <v>41122</v>
      </c>
      <c r="C30" s="68">
        <f>'BENEFÍCIOS-SEM JRS E SEM CORREÇ'!C30</f>
        <v>622</v>
      </c>
      <c r="D30" s="316">
        <f>'base(indices)'!G35</f>
        <v>1.38099876</v>
      </c>
      <c r="E30" s="58">
        <f t="shared" si="0"/>
        <v>858.98122871999999</v>
      </c>
      <c r="F30" s="361">
        <f>'base(indices)'!I35</f>
        <v>1.5632E-2</v>
      </c>
      <c r="G30" s="60">
        <f t="shared" si="1"/>
        <v>13.42759456735104</v>
      </c>
      <c r="H30" s="61">
        <f t="shared" si="2"/>
        <v>872.40882328735108</v>
      </c>
      <c r="I30" s="299">
        <f t="shared" si="20"/>
        <v>116785.87151864609</v>
      </c>
      <c r="J30" s="102">
        <f>IF((I30-H$33+(H$33/12*5))+K30&gt;I149,I149-K30,(I30-H$33+(H$33/12*5)))</f>
        <v>60374.794439977522</v>
      </c>
      <c r="K30" s="102">
        <f t="shared" si="3"/>
        <v>5625.2055600224767</v>
      </c>
      <c r="L30" s="102">
        <f t="shared" si="23"/>
        <v>66000</v>
      </c>
      <c r="M30" s="102">
        <f t="shared" si="24"/>
        <v>57356.054717978644</v>
      </c>
      <c r="N30" s="102">
        <f t="shared" si="21"/>
        <v>5343.9452820213528</v>
      </c>
      <c r="O30" s="102">
        <f t="shared" si="22"/>
        <v>62700</v>
      </c>
      <c r="P30" s="102">
        <f>J30*$P$9</f>
        <v>54337.314995979774</v>
      </c>
      <c r="Q30" s="102">
        <f t="shared" si="9"/>
        <v>5062.6850040202289</v>
      </c>
      <c r="R30" s="102">
        <f t="shared" si="19"/>
        <v>59400</v>
      </c>
      <c r="S30" s="102">
        <f t="shared" si="10"/>
        <v>48299.835551982018</v>
      </c>
      <c r="T30" s="102">
        <f t="shared" si="11"/>
        <v>4500.1644480179812</v>
      </c>
      <c r="U30" s="102">
        <f t="shared" si="12"/>
        <v>52800</v>
      </c>
      <c r="V30" s="102">
        <f t="shared" si="13"/>
        <v>42262.356107984262</v>
      </c>
      <c r="W30" s="102">
        <f t="shared" si="14"/>
        <v>3937.6438920157334</v>
      </c>
      <c r="X30" s="102">
        <f t="shared" si="15"/>
        <v>46199.999999999993</v>
      </c>
      <c r="Y30" s="102">
        <f t="shared" si="16"/>
        <v>36224.876663986513</v>
      </c>
      <c r="Z30" s="102">
        <f t="shared" si="17"/>
        <v>3375.1233360134861</v>
      </c>
      <c r="AA30" s="66">
        <f t="shared" si="18"/>
        <v>39600</v>
      </c>
      <c r="AB30" s="36"/>
      <c r="AC30" s="36"/>
      <c r="AD30" s="36"/>
      <c r="AE30" s="36"/>
      <c r="AF30" s="36"/>
      <c r="AG30" s="37"/>
      <c r="AH30" s="36"/>
      <c r="AI30" s="36"/>
    </row>
    <row r="31" spans="1:35" ht="13.5" customHeight="1">
      <c r="A31" s="285">
        <v>100</v>
      </c>
      <c r="B31" s="56">
        <v>41153</v>
      </c>
      <c r="C31" s="68">
        <f>'BENEFÍCIOS-SEM JRS E SEM CORREÇ'!C31</f>
        <v>622</v>
      </c>
      <c r="D31" s="316">
        <f>'base(indices)'!G36</f>
        <v>1.38082891</v>
      </c>
      <c r="E31" s="69">
        <f t="shared" si="0"/>
        <v>858.87558202000002</v>
      </c>
      <c r="F31" s="361">
        <f>'base(indices)'!I36</f>
        <v>1.5632E-2</v>
      </c>
      <c r="G31" s="70">
        <f t="shared" si="1"/>
        <v>13.42594309813664</v>
      </c>
      <c r="H31" s="71">
        <f t="shared" si="2"/>
        <v>872.30152511813662</v>
      </c>
      <c r="I31" s="300">
        <f t="shared" si="20"/>
        <v>115913.46269535874</v>
      </c>
      <c r="J31" s="122">
        <f>IF((I31-H$33+(H$33/12*4))+K31&gt;I149,I149-K31,(I31-H$33+(H$33/12*4)))</f>
        <v>60374.794439977522</v>
      </c>
      <c r="K31" s="122">
        <f t="shared" si="3"/>
        <v>5625.2055600224767</v>
      </c>
      <c r="L31" s="122">
        <f t="shared" si="23"/>
        <v>66000</v>
      </c>
      <c r="M31" s="122">
        <f t="shared" si="24"/>
        <v>57356.054717978644</v>
      </c>
      <c r="N31" s="122">
        <f t="shared" si="21"/>
        <v>5343.9452820213528</v>
      </c>
      <c r="O31" s="122">
        <f t="shared" si="22"/>
        <v>62700</v>
      </c>
      <c r="P31" s="104">
        <f>J31*$P$9</f>
        <v>54337.314995979774</v>
      </c>
      <c r="Q31" s="122">
        <f t="shared" si="9"/>
        <v>5062.6850040202289</v>
      </c>
      <c r="R31" s="122">
        <f t="shared" si="19"/>
        <v>59400</v>
      </c>
      <c r="S31" s="122">
        <f t="shared" si="10"/>
        <v>48299.835551982018</v>
      </c>
      <c r="T31" s="122">
        <f t="shared" si="11"/>
        <v>4500.1644480179812</v>
      </c>
      <c r="U31" s="122">
        <f t="shared" si="12"/>
        <v>52800</v>
      </c>
      <c r="V31" s="122">
        <f t="shared" si="13"/>
        <v>42262.356107984262</v>
      </c>
      <c r="W31" s="122">
        <f t="shared" si="14"/>
        <v>3937.6438920157334</v>
      </c>
      <c r="X31" s="122">
        <f t="shared" si="15"/>
        <v>46199.999999999993</v>
      </c>
      <c r="Y31" s="122">
        <f t="shared" si="16"/>
        <v>36224.876663986513</v>
      </c>
      <c r="Z31" s="122">
        <f t="shared" si="17"/>
        <v>3375.1233360134861</v>
      </c>
      <c r="AA31" s="52">
        <f t="shared" si="18"/>
        <v>39600</v>
      </c>
      <c r="AB31" s="18"/>
      <c r="AC31" s="18"/>
      <c r="AD31" s="18"/>
      <c r="AE31" s="18"/>
      <c r="AF31" s="18"/>
      <c r="AG31" s="19"/>
      <c r="AH31" s="18"/>
      <c r="AI31" s="18"/>
    </row>
    <row r="32" spans="1:35" s="30" customFormat="1" ht="13.5" customHeight="1">
      <c r="A32" s="285">
        <v>99</v>
      </c>
      <c r="B32" s="56">
        <v>41183</v>
      </c>
      <c r="C32" s="68">
        <f>'BENEFÍCIOS-SEM JRS E SEM CORREÇ'!C32</f>
        <v>622</v>
      </c>
      <c r="D32" s="316">
        <f>'base(indices)'!G37</f>
        <v>1.38082891</v>
      </c>
      <c r="E32" s="58">
        <f t="shared" si="0"/>
        <v>858.87558202000002</v>
      </c>
      <c r="F32" s="361">
        <f>'base(indices)'!I37</f>
        <v>1.5632E-2</v>
      </c>
      <c r="G32" s="60">
        <f t="shared" si="1"/>
        <v>13.42594309813664</v>
      </c>
      <c r="H32" s="61">
        <f t="shared" si="2"/>
        <v>872.30152511813662</v>
      </c>
      <c r="I32" s="299">
        <f t="shared" si="20"/>
        <v>115041.16117024061</v>
      </c>
      <c r="J32" s="102">
        <f>IF((I32-H$33+(H$33/12*3))+K32&gt;I149,I149-K32,(I32-H$33+(H$33/12*3)))</f>
        <v>60374.794439977522</v>
      </c>
      <c r="K32" s="102">
        <f t="shared" si="3"/>
        <v>5625.2055600224767</v>
      </c>
      <c r="L32" s="102">
        <f t="shared" si="23"/>
        <v>66000</v>
      </c>
      <c r="M32" s="102">
        <f t="shared" si="24"/>
        <v>57356.054717978644</v>
      </c>
      <c r="N32" s="102">
        <f t="shared" si="21"/>
        <v>5343.9452820213528</v>
      </c>
      <c r="O32" s="102">
        <f t="shared" si="22"/>
        <v>62700</v>
      </c>
      <c r="P32" s="102">
        <f t="shared" ref="P32:P49" si="25">J32*$P$9</f>
        <v>54337.314995979774</v>
      </c>
      <c r="Q32" s="102">
        <f t="shared" si="9"/>
        <v>5062.6850040202289</v>
      </c>
      <c r="R32" s="102">
        <f t="shared" si="19"/>
        <v>59400</v>
      </c>
      <c r="S32" s="102">
        <f t="shared" si="10"/>
        <v>48299.835551982018</v>
      </c>
      <c r="T32" s="102">
        <f t="shared" si="11"/>
        <v>4500.1644480179812</v>
      </c>
      <c r="U32" s="102">
        <f t="shared" si="12"/>
        <v>52800</v>
      </c>
      <c r="V32" s="102">
        <f t="shared" si="13"/>
        <v>42262.356107984262</v>
      </c>
      <c r="W32" s="102">
        <f t="shared" si="14"/>
        <v>3937.6438920157334</v>
      </c>
      <c r="X32" s="102">
        <f t="shared" si="15"/>
        <v>46199.999999999993</v>
      </c>
      <c r="Y32" s="102">
        <f t="shared" si="16"/>
        <v>36224.876663986513</v>
      </c>
      <c r="Z32" s="102">
        <f t="shared" si="17"/>
        <v>3375.1233360134861</v>
      </c>
      <c r="AA32" s="66">
        <f t="shared" si="18"/>
        <v>39600</v>
      </c>
      <c r="AB32" s="36"/>
      <c r="AC32" s="36"/>
      <c r="AD32" s="36"/>
      <c r="AE32" s="36"/>
      <c r="AF32" s="36"/>
      <c r="AG32" s="37"/>
      <c r="AH32" s="36"/>
      <c r="AI32" s="36"/>
    </row>
    <row r="33" spans="1:35" ht="13.5" customHeight="1">
      <c r="A33" s="285">
        <v>98</v>
      </c>
      <c r="B33" s="56">
        <v>41214</v>
      </c>
      <c r="C33" s="68">
        <f>'BENEFÍCIOS-SEM JRS E SEM CORREÇ'!C33</f>
        <v>622</v>
      </c>
      <c r="D33" s="316">
        <f>'base(indices)'!G38</f>
        <v>1.38082891</v>
      </c>
      <c r="E33" s="69">
        <f t="shared" si="0"/>
        <v>858.87558202000002</v>
      </c>
      <c r="F33" s="361">
        <f>'base(indices)'!I38</f>
        <v>1.5632E-2</v>
      </c>
      <c r="G33" s="70">
        <f t="shared" si="1"/>
        <v>13.42594309813664</v>
      </c>
      <c r="H33" s="71">
        <f t="shared" si="2"/>
        <v>872.30152511813662</v>
      </c>
      <c r="I33" s="300">
        <f t="shared" si="20"/>
        <v>114168.85964512247</v>
      </c>
      <c r="J33" s="122">
        <f>IF((I33-H$33+(H$33/12*2))+K33&gt;I149,I149-K33,(I33-H$33+(H$33/12*2)))</f>
        <v>60374.794439977522</v>
      </c>
      <c r="K33" s="122">
        <f t="shared" si="3"/>
        <v>5625.2055600224767</v>
      </c>
      <c r="L33" s="122">
        <f t="shared" si="23"/>
        <v>66000</v>
      </c>
      <c r="M33" s="122">
        <f t="shared" si="24"/>
        <v>57356.054717978644</v>
      </c>
      <c r="N33" s="122">
        <f t="shared" si="21"/>
        <v>5343.9452820213528</v>
      </c>
      <c r="O33" s="122">
        <f t="shared" si="22"/>
        <v>62700</v>
      </c>
      <c r="P33" s="104">
        <f t="shared" si="25"/>
        <v>54337.314995979774</v>
      </c>
      <c r="Q33" s="122">
        <f t="shared" si="9"/>
        <v>5062.6850040202289</v>
      </c>
      <c r="R33" s="122">
        <f t="shared" si="19"/>
        <v>59400</v>
      </c>
      <c r="S33" s="122">
        <f t="shared" si="10"/>
        <v>48299.835551982018</v>
      </c>
      <c r="T33" s="122">
        <f t="shared" si="11"/>
        <v>4500.1644480179812</v>
      </c>
      <c r="U33" s="122">
        <f t="shared" si="12"/>
        <v>52800</v>
      </c>
      <c r="V33" s="122">
        <f t="shared" si="13"/>
        <v>42262.356107984262</v>
      </c>
      <c r="W33" s="122">
        <f t="shared" si="14"/>
        <v>3937.6438920157334</v>
      </c>
      <c r="X33" s="122">
        <f t="shared" si="15"/>
        <v>46199.999999999993</v>
      </c>
      <c r="Y33" s="122">
        <f t="shared" si="16"/>
        <v>36224.876663986513</v>
      </c>
      <c r="Z33" s="122">
        <f t="shared" si="17"/>
        <v>3375.1233360134861</v>
      </c>
      <c r="AA33" s="52">
        <f t="shared" si="18"/>
        <v>39600</v>
      </c>
      <c r="AB33" s="18"/>
      <c r="AC33" s="18"/>
      <c r="AD33" s="18"/>
      <c r="AE33" s="18"/>
      <c r="AF33" s="18"/>
      <c r="AG33" s="19"/>
      <c r="AH33" s="18"/>
      <c r="AI33" s="18"/>
    </row>
    <row r="34" spans="1:35" s="30" customFormat="1" ht="13.5" customHeight="1" thickBot="1">
      <c r="A34" s="286">
        <v>97</v>
      </c>
      <c r="B34" s="76">
        <v>41244</v>
      </c>
      <c r="C34" s="77">
        <f>'BENEFÍCIOS-SEM JRS E SEM CORREÇ'!C34</f>
        <v>1244</v>
      </c>
      <c r="D34" s="317">
        <f>'base(indices)'!G39</f>
        <v>1.38082891</v>
      </c>
      <c r="E34" s="279">
        <f t="shared" si="0"/>
        <v>1717.75116404</v>
      </c>
      <c r="F34" s="362">
        <f>'base(indices)'!I39</f>
        <v>1.5632E-2</v>
      </c>
      <c r="G34" s="233">
        <f t="shared" si="1"/>
        <v>26.851886196273281</v>
      </c>
      <c r="H34" s="287">
        <f t="shared" si="2"/>
        <v>1744.6030502362732</v>
      </c>
      <c r="I34" s="301">
        <f t="shared" si="20"/>
        <v>113296.55812000434</v>
      </c>
      <c r="J34" s="95">
        <f>IF((I34-H$33+(H$33/12*1))+K34&gt;I149,I149-K34,(I34-H$33+(H$33/12*1)))</f>
        <v>60374.794439977522</v>
      </c>
      <c r="K34" s="95">
        <f t="shared" si="3"/>
        <v>5625.2055600224767</v>
      </c>
      <c r="L34" s="95">
        <f t="shared" si="23"/>
        <v>66000</v>
      </c>
      <c r="M34" s="95">
        <f t="shared" si="24"/>
        <v>57356.054717978644</v>
      </c>
      <c r="N34" s="95">
        <f t="shared" si="21"/>
        <v>5343.9452820213528</v>
      </c>
      <c r="O34" s="95">
        <f t="shared" si="22"/>
        <v>62700</v>
      </c>
      <c r="P34" s="95">
        <f t="shared" si="25"/>
        <v>54337.314995979774</v>
      </c>
      <c r="Q34" s="95">
        <f t="shared" si="9"/>
        <v>5062.6850040202289</v>
      </c>
      <c r="R34" s="95">
        <f t="shared" si="19"/>
        <v>59400</v>
      </c>
      <c r="S34" s="95">
        <f t="shared" si="10"/>
        <v>48299.835551982018</v>
      </c>
      <c r="T34" s="95">
        <f t="shared" si="11"/>
        <v>4500.1644480179812</v>
      </c>
      <c r="U34" s="95">
        <f t="shared" si="12"/>
        <v>52800</v>
      </c>
      <c r="V34" s="95">
        <f t="shared" si="13"/>
        <v>42262.356107984262</v>
      </c>
      <c r="W34" s="95">
        <f t="shared" si="14"/>
        <v>3937.6438920157334</v>
      </c>
      <c r="X34" s="95">
        <f t="shared" si="15"/>
        <v>46199.999999999993</v>
      </c>
      <c r="Y34" s="95">
        <f t="shared" si="16"/>
        <v>36224.876663986513</v>
      </c>
      <c r="Z34" s="95">
        <f t="shared" si="17"/>
        <v>3375.1233360134861</v>
      </c>
      <c r="AA34" s="237">
        <f t="shared" si="18"/>
        <v>39600</v>
      </c>
      <c r="AB34" s="36"/>
      <c r="AC34" s="36"/>
      <c r="AD34" s="36"/>
      <c r="AE34" s="36"/>
      <c r="AF34" s="36"/>
      <c r="AG34" s="37"/>
      <c r="AH34" s="36"/>
      <c r="AI34" s="36"/>
    </row>
    <row r="35" spans="1:35" ht="13.5" customHeight="1">
      <c r="A35" s="288">
        <v>96</v>
      </c>
      <c r="B35" s="160">
        <v>41275</v>
      </c>
      <c r="C35" s="47">
        <f>'BENEFÍCIOS-SEM JRS E SEM CORREÇ'!C35</f>
        <v>678</v>
      </c>
      <c r="D35" s="306">
        <f>'base(indices)'!G40</f>
        <v>1.38082891</v>
      </c>
      <c r="E35" s="163">
        <f t="shared" si="0"/>
        <v>936.20200097999998</v>
      </c>
      <c r="F35" s="360">
        <f>'base(indices)'!I40</f>
        <v>1.5632E-2</v>
      </c>
      <c r="G35" s="87">
        <f t="shared" si="1"/>
        <v>14.634709679319359</v>
      </c>
      <c r="H35" s="89">
        <f t="shared" si="2"/>
        <v>950.83671065931935</v>
      </c>
      <c r="I35" s="298">
        <f t="shared" si="20"/>
        <v>111551.95506976807</v>
      </c>
      <c r="J35" s="123">
        <f>IF((I35-H$45+(H$45))+K35&gt;I149,I149-K35,(I35-H$45+(H$45)))</f>
        <v>60374.794439977522</v>
      </c>
      <c r="K35" s="123">
        <f t="shared" si="3"/>
        <v>5625.2055600224767</v>
      </c>
      <c r="L35" s="123">
        <f t="shared" si="23"/>
        <v>66000</v>
      </c>
      <c r="M35" s="123">
        <f t="shared" si="24"/>
        <v>57356.054717978644</v>
      </c>
      <c r="N35" s="123">
        <f t="shared" si="21"/>
        <v>5343.9452820213528</v>
      </c>
      <c r="O35" s="123">
        <f t="shared" si="22"/>
        <v>62700</v>
      </c>
      <c r="P35" s="100">
        <f t="shared" si="25"/>
        <v>54337.314995979774</v>
      </c>
      <c r="Q35" s="123">
        <f t="shared" si="9"/>
        <v>5062.6850040202289</v>
      </c>
      <c r="R35" s="123">
        <f t="shared" si="19"/>
        <v>59400</v>
      </c>
      <c r="S35" s="123">
        <f t="shared" si="10"/>
        <v>48299.835551982018</v>
      </c>
      <c r="T35" s="123">
        <f t="shared" si="11"/>
        <v>4500.1644480179812</v>
      </c>
      <c r="U35" s="123">
        <f t="shared" si="12"/>
        <v>52800</v>
      </c>
      <c r="V35" s="123">
        <f t="shared" si="13"/>
        <v>42262.356107984262</v>
      </c>
      <c r="W35" s="123">
        <f t="shared" si="14"/>
        <v>3937.6438920157334</v>
      </c>
      <c r="X35" s="123">
        <f t="shared" si="15"/>
        <v>46199.999999999993</v>
      </c>
      <c r="Y35" s="123">
        <f t="shared" si="16"/>
        <v>36224.876663986513</v>
      </c>
      <c r="Z35" s="123">
        <f t="shared" si="17"/>
        <v>3375.1233360134861</v>
      </c>
      <c r="AA35" s="55">
        <f t="shared" si="18"/>
        <v>39600</v>
      </c>
      <c r="AB35" s="18"/>
      <c r="AC35" s="18"/>
      <c r="AD35" s="18"/>
      <c r="AE35" s="18"/>
      <c r="AF35" s="18"/>
      <c r="AG35" s="19"/>
      <c r="AH35" s="18"/>
      <c r="AI35" s="18"/>
    </row>
    <row r="36" spans="1:35" s="30" customFormat="1" ht="13.5" customHeight="1">
      <c r="A36" s="285">
        <v>95</v>
      </c>
      <c r="B36" s="56">
        <v>41306</v>
      </c>
      <c r="C36" s="68">
        <f>'BENEFÍCIOS-SEM JRS E SEM CORREÇ'!C36</f>
        <v>678</v>
      </c>
      <c r="D36" s="316">
        <f>'base(indices)'!G41</f>
        <v>1.38082891</v>
      </c>
      <c r="E36" s="58">
        <f t="shared" si="0"/>
        <v>936.20200097999998</v>
      </c>
      <c r="F36" s="361">
        <f>'base(indices)'!I41</f>
        <v>1.5632E-2</v>
      </c>
      <c r="G36" s="60">
        <f t="shared" si="1"/>
        <v>14.634709679319359</v>
      </c>
      <c r="H36" s="61">
        <f t="shared" si="2"/>
        <v>950.83671065931935</v>
      </c>
      <c r="I36" s="299">
        <f t="shared" si="20"/>
        <v>110601.11835910875</v>
      </c>
      <c r="J36" s="102">
        <f>IF((I36-H$45+(H$45/12*11))+K36&gt;I149,I149-K36,(I36-H$45+(H$45/12*11)))</f>
        <v>60374.794439977522</v>
      </c>
      <c r="K36" s="102">
        <f t="shared" si="3"/>
        <v>5625.2055600224767</v>
      </c>
      <c r="L36" s="102">
        <f t="shared" si="23"/>
        <v>66000</v>
      </c>
      <c r="M36" s="102">
        <f t="shared" si="24"/>
        <v>57356.054717978644</v>
      </c>
      <c r="N36" s="102">
        <f t="shared" si="21"/>
        <v>5343.9452820213528</v>
      </c>
      <c r="O36" s="102">
        <f t="shared" si="22"/>
        <v>62700</v>
      </c>
      <c r="P36" s="102">
        <f t="shared" si="25"/>
        <v>54337.314995979774</v>
      </c>
      <c r="Q36" s="102">
        <f t="shared" si="9"/>
        <v>5062.6850040202289</v>
      </c>
      <c r="R36" s="102">
        <f t="shared" si="19"/>
        <v>59400</v>
      </c>
      <c r="S36" s="102">
        <f t="shared" si="10"/>
        <v>48299.835551982018</v>
      </c>
      <c r="T36" s="102">
        <f t="shared" si="11"/>
        <v>4500.1644480179812</v>
      </c>
      <c r="U36" s="102">
        <f t="shared" si="12"/>
        <v>52800</v>
      </c>
      <c r="V36" s="102">
        <f t="shared" si="13"/>
        <v>42262.356107984262</v>
      </c>
      <c r="W36" s="102">
        <f t="shared" si="14"/>
        <v>3937.6438920157334</v>
      </c>
      <c r="X36" s="102">
        <f t="shared" si="15"/>
        <v>46199.999999999993</v>
      </c>
      <c r="Y36" s="102">
        <f t="shared" si="16"/>
        <v>36224.876663986513</v>
      </c>
      <c r="Z36" s="102">
        <f t="shared" si="17"/>
        <v>3375.1233360134861</v>
      </c>
      <c r="AA36" s="66">
        <f t="shared" si="18"/>
        <v>39600</v>
      </c>
      <c r="AB36" s="36"/>
      <c r="AC36" s="36"/>
      <c r="AD36" s="36"/>
      <c r="AE36" s="36"/>
      <c r="AF36" s="36"/>
      <c r="AG36" s="37"/>
      <c r="AH36" s="36"/>
      <c r="AI36" s="36"/>
    </row>
    <row r="37" spans="1:35" ht="13.5" customHeight="1">
      <c r="A37" s="285">
        <v>94</v>
      </c>
      <c r="B37" s="46">
        <v>41334</v>
      </c>
      <c r="C37" s="68">
        <f>'BENEFÍCIOS-SEM JRS E SEM CORREÇ'!C37</f>
        <v>678</v>
      </c>
      <c r="D37" s="316">
        <f>'base(indices)'!G42</f>
        <v>1.38082891</v>
      </c>
      <c r="E37" s="69">
        <f t="shared" si="0"/>
        <v>936.20200097999998</v>
      </c>
      <c r="F37" s="361">
        <f>'base(indices)'!I42</f>
        <v>1.5632E-2</v>
      </c>
      <c r="G37" s="70">
        <f t="shared" si="1"/>
        <v>14.634709679319359</v>
      </c>
      <c r="H37" s="71">
        <f t="shared" si="2"/>
        <v>950.83671065931935</v>
      </c>
      <c r="I37" s="300">
        <f t="shared" si="20"/>
        <v>109650.28164844943</v>
      </c>
      <c r="J37" s="122">
        <f>IF((I37-H$45+(H$45/12*10))+K37&gt;I149,I149-K37,(I37-H$45+(H$45/12*10)))</f>
        <v>60374.794439977522</v>
      </c>
      <c r="K37" s="122">
        <f t="shared" si="3"/>
        <v>5625.2055600224767</v>
      </c>
      <c r="L37" s="104">
        <f t="shared" si="23"/>
        <v>66000</v>
      </c>
      <c r="M37" s="122">
        <f t="shared" si="24"/>
        <v>57356.054717978644</v>
      </c>
      <c r="N37" s="122">
        <f t="shared" si="21"/>
        <v>5343.9452820213528</v>
      </c>
      <c r="O37" s="122">
        <f t="shared" si="22"/>
        <v>62700</v>
      </c>
      <c r="P37" s="104">
        <f t="shared" si="25"/>
        <v>54337.314995979774</v>
      </c>
      <c r="Q37" s="122">
        <f t="shared" si="9"/>
        <v>5062.6850040202289</v>
      </c>
      <c r="R37" s="122">
        <f>P37+Q37</f>
        <v>59400</v>
      </c>
      <c r="S37" s="122">
        <f t="shared" si="10"/>
        <v>48299.835551982018</v>
      </c>
      <c r="T37" s="122">
        <f t="shared" si="11"/>
        <v>4500.1644480179812</v>
      </c>
      <c r="U37" s="122">
        <f t="shared" si="12"/>
        <v>52800</v>
      </c>
      <c r="V37" s="122">
        <f t="shared" si="13"/>
        <v>42262.356107984262</v>
      </c>
      <c r="W37" s="122">
        <f t="shared" si="14"/>
        <v>3937.6438920157334</v>
      </c>
      <c r="X37" s="122">
        <f t="shared" si="15"/>
        <v>46199.999999999993</v>
      </c>
      <c r="Y37" s="122">
        <f t="shared" si="16"/>
        <v>36224.876663986513</v>
      </c>
      <c r="Z37" s="122">
        <f t="shared" si="17"/>
        <v>3375.1233360134861</v>
      </c>
      <c r="AA37" s="52">
        <f t="shared" si="18"/>
        <v>39600</v>
      </c>
      <c r="AB37" s="18"/>
      <c r="AC37" s="18"/>
      <c r="AD37" s="18"/>
      <c r="AE37" s="18"/>
      <c r="AF37" s="18"/>
      <c r="AG37" s="19"/>
      <c r="AH37" s="18"/>
      <c r="AI37" s="18"/>
    </row>
    <row r="38" spans="1:35" s="30" customFormat="1" ht="13.5" customHeight="1">
      <c r="A38" s="285">
        <v>93</v>
      </c>
      <c r="B38" s="56">
        <v>41365</v>
      </c>
      <c r="C38" s="68">
        <f>'BENEFÍCIOS-SEM JRS E SEM CORREÇ'!C38</f>
        <v>678</v>
      </c>
      <c r="D38" s="316">
        <f>'base(indices)'!G43</f>
        <v>1.38082891</v>
      </c>
      <c r="E38" s="58">
        <f t="shared" si="0"/>
        <v>936.20200097999998</v>
      </c>
      <c r="F38" s="361">
        <f>'base(indices)'!I43</f>
        <v>1.5632E-2</v>
      </c>
      <c r="G38" s="60">
        <f t="shared" si="1"/>
        <v>14.634709679319359</v>
      </c>
      <c r="H38" s="61">
        <f t="shared" si="2"/>
        <v>950.83671065931935</v>
      </c>
      <c r="I38" s="299">
        <f t="shared" si="20"/>
        <v>108699.4449377901</v>
      </c>
      <c r="J38" s="102">
        <f>IF((I38-H$45+(H$45/12*9))+K38&gt;I149,I149-K38,(I38-H$45+(H$45/12*9)))</f>
        <v>60374.794439977522</v>
      </c>
      <c r="K38" s="102">
        <f t="shared" si="3"/>
        <v>5625.2055600224767</v>
      </c>
      <c r="L38" s="103">
        <f t="shared" si="23"/>
        <v>66000</v>
      </c>
      <c r="M38" s="102">
        <f t="shared" si="24"/>
        <v>57356.054717978644</v>
      </c>
      <c r="N38" s="102">
        <f t="shared" si="21"/>
        <v>5343.9452820213528</v>
      </c>
      <c r="O38" s="102">
        <f t="shared" si="22"/>
        <v>62700</v>
      </c>
      <c r="P38" s="102">
        <f>J38*$P$9</f>
        <v>54337.314995979774</v>
      </c>
      <c r="Q38" s="102">
        <f t="shared" si="9"/>
        <v>5062.6850040202289</v>
      </c>
      <c r="R38" s="102">
        <f t="shared" ref="R38:R53" si="26">P38+Q38</f>
        <v>59400</v>
      </c>
      <c r="S38" s="102">
        <f t="shared" si="10"/>
        <v>48299.835551982018</v>
      </c>
      <c r="T38" s="102">
        <f t="shared" si="11"/>
        <v>4500.1644480179812</v>
      </c>
      <c r="U38" s="102">
        <f t="shared" si="12"/>
        <v>52800</v>
      </c>
      <c r="V38" s="102">
        <f t="shared" si="13"/>
        <v>42262.356107984262</v>
      </c>
      <c r="W38" s="102">
        <f t="shared" si="14"/>
        <v>3937.6438920157334</v>
      </c>
      <c r="X38" s="102">
        <f t="shared" si="15"/>
        <v>46199.999999999993</v>
      </c>
      <c r="Y38" s="102">
        <f t="shared" si="16"/>
        <v>36224.876663986513</v>
      </c>
      <c r="Z38" s="102">
        <f t="shared" si="17"/>
        <v>3375.1233360134861</v>
      </c>
      <c r="AA38" s="66">
        <f t="shared" si="18"/>
        <v>39600</v>
      </c>
      <c r="AB38" s="36"/>
      <c r="AC38" s="36"/>
      <c r="AD38" s="36"/>
      <c r="AE38" s="36"/>
      <c r="AF38" s="36"/>
      <c r="AG38" s="37"/>
      <c r="AH38" s="36"/>
      <c r="AI38" s="36"/>
    </row>
    <row r="39" spans="1:35" ht="13.5" customHeight="1">
      <c r="A39" s="285">
        <v>92</v>
      </c>
      <c r="B39" s="46">
        <v>41395</v>
      </c>
      <c r="C39" s="68">
        <f>'BENEFÍCIOS-SEM JRS E SEM CORREÇ'!C39</f>
        <v>678</v>
      </c>
      <c r="D39" s="316">
        <f>'base(indices)'!G44</f>
        <v>1.38082891</v>
      </c>
      <c r="E39" s="69">
        <f t="shared" si="0"/>
        <v>936.20200097999998</v>
      </c>
      <c r="F39" s="361">
        <f>'base(indices)'!I44</f>
        <v>1.5632E-2</v>
      </c>
      <c r="G39" s="70">
        <f t="shared" si="1"/>
        <v>14.634709679319359</v>
      </c>
      <c r="H39" s="71">
        <f t="shared" si="2"/>
        <v>950.83671065931935</v>
      </c>
      <c r="I39" s="300">
        <f t="shared" si="20"/>
        <v>107748.60822713078</v>
      </c>
      <c r="J39" s="122">
        <f>IF((I39-H$45+(H$45/12*8))+K39&gt;I149,I149-K39,(I39-H$45+(H$45/12*8)))</f>
        <v>60374.794439977522</v>
      </c>
      <c r="K39" s="122">
        <f t="shared" si="3"/>
        <v>5625.2055600224767</v>
      </c>
      <c r="L39" s="122">
        <f t="shared" si="23"/>
        <v>66000</v>
      </c>
      <c r="M39" s="122">
        <f t="shared" si="24"/>
        <v>57356.054717978644</v>
      </c>
      <c r="N39" s="122">
        <f t="shared" si="21"/>
        <v>5343.9452820213528</v>
      </c>
      <c r="O39" s="122">
        <f t="shared" si="22"/>
        <v>62700</v>
      </c>
      <c r="P39" s="104">
        <f t="shared" si="25"/>
        <v>54337.314995979774</v>
      </c>
      <c r="Q39" s="122">
        <f t="shared" si="9"/>
        <v>5062.6850040202289</v>
      </c>
      <c r="R39" s="122">
        <f t="shared" si="26"/>
        <v>59400</v>
      </c>
      <c r="S39" s="122">
        <f t="shared" si="10"/>
        <v>48299.835551982018</v>
      </c>
      <c r="T39" s="122">
        <f t="shared" si="11"/>
        <v>4500.1644480179812</v>
      </c>
      <c r="U39" s="122">
        <f t="shared" si="12"/>
        <v>52800</v>
      </c>
      <c r="V39" s="122">
        <f t="shared" si="13"/>
        <v>42262.356107984262</v>
      </c>
      <c r="W39" s="122">
        <f t="shared" si="14"/>
        <v>3937.6438920157334</v>
      </c>
      <c r="X39" s="122">
        <f t="shared" si="15"/>
        <v>46199.999999999993</v>
      </c>
      <c r="Y39" s="122">
        <f t="shared" si="16"/>
        <v>36224.876663986513</v>
      </c>
      <c r="Z39" s="122">
        <f t="shared" si="17"/>
        <v>3375.1233360134861</v>
      </c>
      <c r="AA39" s="52">
        <f t="shared" si="18"/>
        <v>39600</v>
      </c>
      <c r="AB39" s="18"/>
      <c r="AC39" s="18"/>
      <c r="AD39" s="18"/>
      <c r="AE39" s="18"/>
      <c r="AF39" s="18"/>
      <c r="AG39" s="19"/>
      <c r="AH39" s="18"/>
      <c r="AI39" s="18"/>
    </row>
    <row r="40" spans="1:35" s="30" customFormat="1" ht="13.5" customHeight="1">
      <c r="A40" s="285">
        <v>91</v>
      </c>
      <c r="B40" s="56">
        <v>41426</v>
      </c>
      <c r="C40" s="68">
        <f>'BENEFÍCIOS-SEM JRS E SEM CORREÇ'!C40</f>
        <v>678</v>
      </c>
      <c r="D40" s="316">
        <f>'base(indices)'!G45</f>
        <v>1.38082891</v>
      </c>
      <c r="E40" s="58">
        <f t="shared" si="0"/>
        <v>936.20200097999998</v>
      </c>
      <c r="F40" s="361">
        <f>'base(indices)'!I45</f>
        <v>1.5632E-2</v>
      </c>
      <c r="G40" s="60">
        <f t="shared" si="1"/>
        <v>14.634709679319359</v>
      </c>
      <c r="H40" s="61">
        <f t="shared" si="2"/>
        <v>950.83671065931935</v>
      </c>
      <c r="I40" s="299">
        <f t="shared" si="20"/>
        <v>106797.77151647146</v>
      </c>
      <c r="J40" s="102">
        <f>IF((I40-H$45+(H$45/12*7))+K40&gt;I149,I149-K40,(I40-H$45+(H$45/12*7)))</f>
        <v>60374.794439977522</v>
      </c>
      <c r="K40" s="102">
        <f t="shared" si="3"/>
        <v>5625.2055600224767</v>
      </c>
      <c r="L40" s="103">
        <f t="shared" si="23"/>
        <v>66000</v>
      </c>
      <c r="M40" s="102">
        <f t="shared" si="24"/>
        <v>57356.054717978644</v>
      </c>
      <c r="N40" s="102">
        <f t="shared" si="21"/>
        <v>5343.9452820213528</v>
      </c>
      <c r="O40" s="102">
        <f t="shared" si="22"/>
        <v>62700</v>
      </c>
      <c r="P40" s="102">
        <f t="shared" si="25"/>
        <v>54337.314995979774</v>
      </c>
      <c r="Q40" s="102">
        <f t="shared" si="9"/>
        <v>5062.6850040202289</v>
      </c>
      <c r="R40" s="102">
        <f t="shared" si="26"/>
        <v>59400</v>
      </c>
      <c r="S40" s="102">
        <f t="shared" si="10"/>
        <v>48299.835551982018</v>
      </c>
      <c r="T40" s="102">
        <f t="shared" si="11"/>
        <v>4500.1644480179812</v>
      </c>
      <c r="U40" s="102">
        <f t="shared" si="12"/>
        <v>52800</v>
      </c>
      <c r="V40" s="102">
        <f t="shared" si="13"/>
        <v>42262.356107984262</v>
      </c>
      <c r="W40" s="102">
        <f t="shared" si="14"/>
        <v>3937.6438920157334</v>
      </c>
      <c r="X40" s="102">
        <f t="shared" si="15"/>
        <v>46199.999999999993</v>
      </c>
      <c r="Y40" s="102">
        <f t="shared" si="16"/>
        <v>36224.876663986513</v>
      </c>
      <c r="Z40" s="102">
        <f t="shared" si="17"/>
        <v>3375.1233360134861</v>
      </c>
      <c r="AA40" s="66">
        <f t="shared" si="18"/>
        <v>39600</v>
      </c>
      <c r="AB40" s="36"/>
      <c r="AC40" s="36"/>
      <c r="AD40" s="36"/>
      <c r="AE40" s="36"/>
      <c r="AF40" s="36"/>
      <c r="AG40" s="37"/>
      <c r="AH40" s="36"/>
      <c r="AI40" s="36"/>
    </row>
    <row r="41" spans="1:35" ht="13.5" customHeight="1">
      <c r="A41" s="285">
        <v>90</v>
      </c>
      <c r="B41" s="46">
        <v>41456</v>
      </c>
      <c r="C41" s="68">
        <f>'BENEFÍCIOS-SEM JRS E SEM CORREÇ'!C41</f>
        <v>678</v>
      </c>
      <c r="D41" s="316">
        <f>'base(indices)'!G46</f>
        <v>1.38082891</v>
      </c>
      <c r="E41" s="69">
        <f t="shared" si="0"/>
        <v>936.20200097999998</v>
      </c>
      <c r="F41" s="361">
        <f>'base(indices)'!I46</f>
        <v>1.5632E-2</v>
      </c>
      <c r="G41" s="70">
        <f t="shared" si="1"/>
        <v>14.634709679319359</v>
      </c>
      <c r="H41" s="71">
        <f t="shared" si="2"/>
        <v>950.83671065931935</v>
      </c>
      <c r="I41" s="300">
        <f t="shared" si="20"/>
        <v>105846.93480581214</v>
      </c>
      <c r="J41" s="122">
        <f>IF((I41-H$45+(H$45/12*6))+K41&gt;I149,I149-K41,(I41-H$45+(H$45/12*6)))</f>
        <v>60374.794439977522</v>
      </c>
      <c r="K41" s="122">
        <f t="shared" si="3"/>
        <v>5625.2055600224767</v>
      </c>
      <c r="L41" s="122">
        <f t="shared" si="23"/>
        <v>66000</v>
      </c>
      <c r="M41" s="122">
        <f t="shared" si="24"/>
        <v>57356.054717978644</v>
      </c>
      <c r="N41" s="122">
        <f t="shared" si="21"/>
        <v>5343.9452820213528</v>
      </c>
      <c r="O41" s="122">
        <f t="shared" si="22"/>
        <v>62700</v>
      </c>
      <c r="P41" s="104">
        <f t="shared" si="25"/>
        <v>54337.314995979774</v>
      </c>
      <c r="Q41" s="122">
        <f t="shared" si="9"/>
        <v>5062.6850040202289</v>
      </c>
      <c r="R41" s="122">
        <f t="shared" si="26"/>
        <v>59400</v>
      </c>
      <c r="S41" s="122">
        <f t="shared" si="10"/>
        <v>48299.835551982018</v>
      </c>
      <c r="T41" s="122">
        <f t="shared" si="11"/>
        <v>4500.1644480179812</v>
      </c>
      <c r="U41" s="122">
        <f t="shared" si="12"/>
        <v>52800</v>
      </c>
      <c r="V41" s="122">
        <f t="shared" si="13"/>
        <v>42262.356107984262</v>
      </c>
      <c r="W41" s="122">
        <f t="shared" si="14"/>
        <v>3937.6438920157334</v>
      </c>
      <c r="X41" s="122">
        <f t="shared" si="15"/>
        <v>46199.999999999993</v>
      </c>
      <c r="Y41" s="122">
        <f t="shared" si="16"/>
        <v>36224.876663986513</v>
      </c>
      <c r="Z41" s="122">
        <f t="shared" si="17"/>
        <v>3375.1233360134861</v>
      </c>
      <c r="AA41" s="52">
        <f t="shared" si="18"/>
        <v>39600</v>
      </c>
      <c r="AB41" s="18"/>
      <c r="AC41" s="18"/>
      <c r="AD41" s="18"/>
      <c r="AE41" s="18"/>
      <c r="AF41" s="18"/>
      <c r="AG41" s="19"/>
      <c r="AH41" s="18"/>
      <c r="AI41" s="18"/>
    </row>
    <row r="42" spans="1:35" s="30" customFormat="1" ht="13.5" customHeight="1">
      <c r="A42" s="285">
        <v>89</v>
      </c>
      <c r="B42" s="56">
        <v>41487</v>
      </c>
      <c r="C42" s="68">
        <f>'BENEFÍCIOS-SEM JRS E SEM CORREÇ'!C42</f>
        <v>678</v>
      </c>
      <c r="D42" s="316">
        <f>'base(indices)'!G47</f>
        <v>1.38054038</v>
      </c>
      <c r="E42" s="58">
        <f t="shared" si="0"/>
        <v>936.00637763999998</v>
      </c>
      <c r="F42" s="361">
        <f>'base(indices)'!I47</f>
        <v>1.5632E-2</v>
      </c>
      <c r="G42" s="60">
        <f t="shared" si="1"/>
        <v>14.631651695268479</v>
      </c>
      <c r="H42" s="61">
        <f t="shared" si="2"/>
        <v>950.63802933526847</v>
      </c>
      <c r="I42" s="299">
        <f t="shared" si="20"/>
        <v>104896.09809515282</v>
      </c>
      <c r="J42" s="102">
        <f>IF((I42-H$45+(H$45/12*5))+K42&gt;I149,I149-K42,(I42-H$45+(H$45/12*5)))</f>
        <v>60374.794439977522</v>
      </c>
      <c r="K42" s="102">
        <f t="shared" si="3"/>
        <v>5625.2055600224767</v>
      </c>
      <c r="L42" s="103">
        <f t="shared" si="23"/>
        <v>66000</v>
      </c>
      <c r="M42" s="102">
        <f t="shared" si="24"/>
        <v>57356.054717978644</v>
      </c>
      <c r="N42" s="102">
        <f t="shared" si="21"/>
        <v>5343.9452820213528</v>
      </c>
      <c r="O42" s="102">
        <f t="shared" si="22"/>
        <v>62700</v>
      </c>
      <c r="P42" s="102">
        <f t="shared" si="25"/>
        <v>54337.314995979774</v>
      </c>
      <c r="Q42" s="102">
        <f t="shared" si="9"/>
        <v>5062.6850040202289</v>
      </c>
      <c r="R42" s="102">
        <f t="shared" si="26"/>
        <v>59400</v>
      </c>
      <c r="S42" s="102">
        <f t="shared" si="10"/>
        <v>48299.835551982018</v>
      </c>
      <c r="T42" s="102">
        <f t="shared" si="11"/>
        <v>4500.1644480179812</v>
      </c>
      <c r="U42" s="102">
        <f t="shared" si="12"/>
        <v>52800</v>
      </c>
      <c r="V42" s="102">
        <f t="shared" si="13"/>
        <v>42262.356107984262</v>
      </c>
      <c r="W42" s="102">
        <f t="shared" si="14"/>
        <v>3937.6438920157334</v>
      </c>
      <c r="X42" s="102">
        <f t="shared" si="15"/>
        <v>46199.999999999993</v>
      </c>
      <c r="Y42" s="102">
        <f t="shared" si="16"/>
        <v>36224.876663986513</v>
      </c>
      <c r="Z42" s="102">
        <f t="shared" si="17"/>
        <v>3375.1233360134861</v>
      </c>
      <c r="AA42" s="66">
        <f t="shared" si="18"/>
        <v>39600</v>
      </c>
      <c r="AB42" s="36"/>
      <c r="AC42" s="36"/>
      <c r="AD42" s="36"/>
      <c r="AE42" s="36"/>
      <c r="AF42" s="36"/>
      <c r="AG42" s="37"/>
      <c r="AH42" s="36"/>
      <c r="AI42" s="36"/>
    </row>
    <row r="43" spans="1:35" ht="13.5" customHeight="1">
      <c r="A43" s="285">
        <v>88</v>
      </c>
      <c r="B43" s="46">
        <v>41518</v>
      </c>
      <c r="C43" s="68">
        <f>'BENEFÍCIOS-SEM JRS E SEM CORREÇ'!C43</f>
        <v>678</v>
      </c>
      <c r="D43" s="316">
        <f>'base(indices)'!G48</f>
        <v>1.38054038</v>
      </c>
      <c r="E43" s="69">
        <f t="shared" si="0"/>
        <v>936.00637763999998</v>
      </c>
      <c r="F43" s="361">
        <f>'base(indices)'!I48</f>
        <v>1.5632E-2</v>
      </c>
      <c r="G43" s="70">
        <f t="shared" si="1"/>
        <v>14.631651695268479</v>
      </c>
      <c r="H43" s="71">
        <f t="shared" si="2"/>
        <v>950.63802933526847</v>
      </c>
      <c r="I43" s="300">
        <f t="shared" si="20"/>
        <v>103945.46006581755</v>
      </c>
      <c r="J43" s="122">
        <f>IF((I43-H$45+(H$45/12*4))+K43&gt;I149,I149-K43,(I43-H$45+(H$45/12*4)))</f>
        <v>60374.794439977522</v>
      </c>
      <c r="K43" s="122">
        <f t="shared" si="3"/>
        <v>5625.2055600224767</v>
      </c>
      <c r="L43" s="122">
        <f t="shared" si="23"/>
        <v>66000</v>
      </c>
      <c r="M43" s="122">
        <f t="shared" si="24"/>
        <v>57356.054717978644</v>
      </c>
      <c r="N43" s="122">
        <f t="shared" si="21"/>
        <v>5343.9452820213528</v>
      </c>
      <c r="O43" s="122">
        <f t="shared" si="22"/>
        <v>62700</v>
      </c>
      <c r="P43" s="104">
        <f t="shared" si="25"/>
        <v>54337.314995979774</v>
      </c>
      <c r="Q43" s="122">
        <f t="shared" si="9"/>
        <v>5062.6850040202289</v>
      </c>
      <c r="R43" s="122">
        <f t="shared" si="26"/>
        <v>59400</v>
      </c>
      <c r="S43" s="122">
        <f t="shared" si="10"/>
        <v>48299.835551982018</v>
      </c>
      <c r="T43" s="122">
        <f t="shared" si="11"/>
        <v>4500.1644480179812</v>
      </c>
      <c r="U43" s="122">
        <f t="shared" si="12"/>
        <v>52800</v>
      </c>
      <c r="V43" s="122">
        <f t="shared" si="13"/>
        <v>42262.356107984262</v>
      </c>
      <c r="W43" s="122">
        <f t="shared" si="14"/>
        <v>3937.6438920157334</v>
      </c>
      <c r="X43" s="122">
        <f t="shared" si="15"/>
        <v>46199.999999999993</v>
      </c>
      <c r="Y43" s="122">
        <f t="shared" si="16"/>
        <v>36224.876663986513</v>
      </c>
      <c r="Z43" s="122">
        <f t="shared" si="17"/>
        <v>3375.1233360134861</v>
      </c>
      <c r="AA43" s="52">
        <f t="shared" si="18"/>
        <v>39600</v>
      </c>
      <c r="AB43" s="18"/>
      <c r="AC43" s="18"/>
      <c r="AD43" s="18"/>
      <c r="AE43" s="18"/>
      <c r="AF43" s="18"/>
      <c r="AG43" s="19"/>
      <c r="AH43" s="18"/>
      <c r="AI43" s="18"/>
    </row>
    <row r="44" spans="1:35" s="30" customFormat="1" ht="13.5" customHeight="1">
      <c r="A44" s="285">
        <v>87</v>
      </c>
      <c r="B44" s="56">
        <v>41548</v>
      </c>
      <c r="C44" s="68">
        <f>'BENEFÍCIOS-SEM JRS E SEM CORREÇ'!C44</f>
        <v>678</v>
      </c>
      <c r="D44" s="316">
        <f>'base(indices)'!G49</f>
        <v>1.38043133</v>
      </c>
      <c r="E44" s="58">
        <f t="shared" si="0"/>
        <v>935.93244173999994</v>
      </c>
      <c r="F44" s="361">
        <f>'base(indices)'!I49</f>
        <v>1.5632E-2</v>
      </c>
      <c r="G44" s="60">
        <f t="shared" si="1"/>
        <v>14.630495929279679</v>
      </c>
      <c r="H44" s="61">
        <f t="shared" si="2"/>
        <v>950.56293766927968</v>
      </c>
      <c r="I44" s="299">
        <f t="shared" si="20"/>
        <v>102994.82203648228</v>
      </c>
      <c r="J44" s="102">
        <f>IF((I44-H$45+(H$45/12*3))+K44&gt;I149,I149-K44,(I44-H$45+(H$45/12*3)))</f>
        <v>60374.794439977522</v>
      </c>
      <c r="K44" s="102">
        <f t="shared" si="3"/>
        <v>5625.2055600224767</v>
      </c>
      <c r="L44" s="103">
        <f t="shared" si="23"/>
        <v>66000</v>
      </c>
      <c r="M44" s="102">
        <f t="shared" si="24"/>
        <v>57356.054717978644</v>
      </c>
      <c r="N44" s="102">
        <f t="shared" si="21"/>
        <v>5343.9452820213528</v>
      </c>
      <c r="O44" s="102">
        <f t="shared" si="22"/>
        <v>62700</v>
      </c>
      <c r="P44" s="102">
        <f t="shared" si="25"/>
        <v>54337.314995979774</v>
      </c>
      <c r="Q44" s="102">
        <f t="shared" si="9"/>
        <v>5062.6850040202289</v>
      </c>
      <c r="R44" s="102">
        <f t="shared" si="26"/>
        <v>59400</v>
      </c>
      <c r="S44" s="102">
        <f t="shared" si="10"/>
        <v>48299.835551982018</v>
      </c>
      <c r="T44" s="102">
        <f t="shared" si="11"/>
        <v>4500.1644480179812</v>
      </c>
      <c r="U44" s="102">
        <f t="shared" si="12"/>
        <v>52800</v>
      </c>
      <c r="V44" s="102">
        <f t="shared" si="13"/>
        <v>42262.356107984262</v>
      </c>
      <c r="W44" s="102">
        <f t="shared" si="14"/>
        <v>3937.6438920157334</v>
      </c>
      <c r="X44" s="102">
        <f t="shared" si="15"/>
        <v>46199.999999999993</v>
      </c>
      <c r="Y44" s="102">
        <f t="shared" si="16"/>
        <v>36224.876663986513</v>
      </c>
      <c r="Z44" s="102">
        <f t="shared" si="17"/>
        <v>3375.1233360134861</v>
      </c>
      <c r="AA44" s="66">
        <f t="shared" si="18"/>
        <v>39600</v>
      </c>
      <c r="AB44" s="36"/>
      <c r="AC44" s="36"/>
      <c r="AD44" s="36"/>
      <c r="AE44" s="36"/>
      <c r="AF44" s="36"/>
      <c r="AG44" s="37"/>
      <c r="AH44" s="36"/>
      <c r="AI44" s="36"/>
    </row>
    <row r="45" spans="1:35" ht="13.5" customHeight="1">
      <c r="A45" s="285">
        <v>86</v>
      </c>
      <c r="B45" s="46">
        <v>41579</v>
      </c>
      <c r="C45" s="68">
        <f>'BENEFÍCIOS-SEM JRS E SEM CORREÇ'!C45</f>
        <v>678</v>
      </c>
      <c r="D45" s="316">
        <f>'base(indices)'!G50</f>
        <v>1.3791625000000001</v>
      </c>
      <c r="E45" s="69">
        <f t="shared" si="0"/>
        <v>935.07217500000002</v>
      </c>
      <c r="F45" s="361">
        <f>'base(indices)'!I50</f>
        <v>1.5632E-2</v>
      </c>
      <c r="G45" s="70">
        <f t="shared" si="1"/>
        <v>14.617048239600001</v>
      </c>
      <c r="H45" s="71">
        <f t="shared" si="2"/>
        <v>949.68922323959998</v>
      </c>
      <c r="I45" s="300">
        <f t="shared" si="20"/>
        <v>102044.259098813</v>
      </c>
      <c r="J45" s="122">
        <f>IF((I45-H$45+(H$45/12*2))+K45&gt;I149,I149-K45,(I45-H$45+(H$45/12*2)))</f>
        <v>60374.794439977522</v>
      </c>
      <c r="K45" s="122">
        <f t="shared" si="3"/>
        <v>5625.2055600224767</v>
      </c>
      <c r="L45" s="122">
        <f t="shared" si="23"/>
        <v>66000</v>
      </c>
      <c r="M45" s="122">
        <f t="shared" si="24"/>
        <v>57356.054717978644</v>
      </c>
      <c r="N45" s="122">
        <f t="shared" si="21"/>
        <v>5343.9452820213528</v>
      </c>
      <c r="O45" s="122">
        <f t="shared" si="22"/>
        <v>62700</v>
      </c>
      <c r="P45" s="104">
        <f t="shared" si="25"/>
        <v>54337.314995979774</v>
      </c>
      <c r="Q45" s="122">
        <f t="shared" si="9"/>
        <v>5062.6850040202289</v>
      </c>
      <c r="R45" s="122">
        <f t="shared" si="26"/>
        <v>59400</v>
      </c>
      <c r="S45" s="122">
        <f t="shared" si="10"/>
        <v>48299.835551982018</v>
      </c>
      <c r="T45" s="122">
        <f t="shared" si="11"/>
        <v>4500.1644480179812</v>
      </c>
      <c r="U45" s="122">
        <f t="shared" si="12"/>
        <v>52800</v>
      </c>
      <c r="V45" s="122">
        <f t="shared" si="13"/>
        <v>42262.356107984262</v>
      </c>
      <c r="W45" s="122">
        <f t="shared" si="14"/>
        <v>3937.6438920157334</v>
      </c>
      <c r="X45" s="122">
        <f t="shared" si="15"/>
        <v>46199.999999999993</v>
      </c>
      <c r="Y45" s="122">
        <f t="shared" si="16"/>
        <v>36224.876663986513</v>
      </c>
      <c r="Z45" s="122">
        <f t="shared" si="17"/>
        <v>3375.1233360134861</v>
      </c>
      <c r="AA45" s="52">
        <f t="shared" si="18"/>
        <v>39600</v>
      </c>
      <c r="AB45" s="18"/>
      <c r="AC45" s="18"/>
      <c r="AD45" s="18"/>
      <c r="AE45" s="18"/>
      <c r="AF45" s="18"/>
      <c r="AG45" s="19"/>
      <c r="AH45" s="18"/>
      <c r="AI45" s="18"/>
    </row>
    <row r="46" spans="1:35" s="30" customFormat="1" ht="13.5" customHeight="1" thickBot="1">
      <c r="A46" s="286">
        <v>85</v>
      </c>
      <c r="B46" s="76">
        <v>41609</v>
      </c>
      <c r="C46" s="77">
        <f>'BENEFÍCIOS-SEM JRS E SEM CORREÇ'!C46</f>
        <v>1356</v>
      </c>
      <c r="D46" s="317">
        <f>'base(indices)'!G51</f>
        <v>1.3788770699999999</v>
      </c>
      <c r="E46" s="279">
        <f>C46*D46</f>
        <v>1869.7573069199998</v>
      </c>
      <c r="F46" s="362">
        <f>'base(indices)'!I51</f>
        <v>1.5632E-2</v>
      </c>
      <c r="G46" s="233">
        <f t="shared" si="1"/>
        <v>29.228046221773436</v>
      </c>
      <c r="H46" s="287">
        <f t="shared" si="2"/>
        <v>1898.9853531417732</v>
      </c>
      <c r="I46" s="301">
        <f t="shared" si="20"/>
        <v>101094.56987557339</v>
      </c>
      <c r="J46" s="95">
        <f>IF((I46-H$45+(H$45/12*1))+K46&gt;I149,I149-K46,(I46-H$45+(H$45/12*1)))</f>
        <v>60374.794439977522</v>
      </c>
      <c r="K46" s="95">
        <f t="shared" si="3"/>
        <v>5625.2055600224767</v>
      </c>
      <c r="L46" s="236">
        <f t="shared" si="23"/>
        <v>66000</v>
      </c>
      <c r="M46" s="95">
        <f t="shared" si="24"/>
        <v>57356.054717978644</v>
      </c>
      <c r="N46" s="95">
        <f t="shared" si="21"/>
        <v>5343.9452820213528</v>
      </c>
      <c r="O46" s="95">
        <f t="shared" si="22"/>
        <v>62700</v>
      </c>
      <c r="P46" s="95">
        <f t="shared" si="25"/>
        <v>54337.314995979774</v>
      </c>
      <c r="Q46" s="95">
        <f t="shared" si="9"/>
        <v>5062.6850040202289</v>
      </c>
      <c r="R46" s="95">
        <f t="shared" si="26"/>
        <v>59400</v>
      </c>
      <c r="S46" s="95">
        <f t="shared" si="10"/>
        <v>48299.835551982018</v>
      </c>
      <c r="T46" s="95">
        <f t="shared" si="11"/>
        <v>4500.1644480179812</v>
      </c>
      <c r="U46" s="95">
        <f t="shared" si="12"/>
        <v>52800</v>
      </c>
      <c r="V46" s="95">
        <f t="shared" si="13"/>
        <v>42262.356107984262</v>
      </c>
      <c r="W46" s="95">
        <f t="shared" si="14"/>
        <v>3937.6438920157334</v>
      </c>
      <c r="X46" s="95">
        <f t="shared" si="15"/>
        <v>46199.999999999993</v>
      </c>
      <c r="Y46" s="95">
        <f t="shared" si="16"/>
        <v>36224.876663986513</v>
      </c>
      <c r="Z46" s="95">
        <f t="shared" si="17"/>
        <v>3375.1233360134861</v>
      </c>
      <c r="AA46" s="237">
        <f t="shared" si="18"/>
        <v>39600</v>
      </c>
      <c r="AB46" s="36"/>
      <c r="AC46" s="36"/>
      <c r="AD46" s="36"/>
      <c r="AE46" s="36"/>
      <c r="AF46" s="36"/>
      <c r="AG46" s="37"/>
      <c r="AH46" s="36"/>
      <c r="AI46" s="36"/>
    </row>
    <row r="47" spans="1:35" ht="13.5" customHeight="1">
      <c r="A47" s="288">
        <v>84</v>
      </c>
      <c r="B47" s="160">
        <v>41640</v>
      </c>
      <c r="C47" s="47">
        <f>'BENEFÍCIOS-SEM JRS E SEM CORREÇ'!C47</f>
        <v>724</v>
      </c>
      <c r="D47" s="306">
        <f>'base(indices)'!G52</f>
        <v>1.3781962400000001</v>
      </c>
      <c r="E47" s="163">
        <f t="shared" si="0"/>
        <v>997.81407776000003</v>
      </c>
      <c r="F47" s="360">
        <f>'base(indices)'!I52</f>
        <v>1.5632E-2</v>
      </c>
      <c r="G47" s="87">
        <f t="shared" si="1"/>
        <v>15.597829663544321</v>
      </c>
      <c r="H47" s="89">
        <f t="shared" si="2"/>
        <v>1013.4119074235443</v>
      </c>
      <c r="I47" s="298">
        <f t="shared" si="20"/>
        <v>99195.584522431614</v>
      </c>
      <c r="J47" s="123">
        <f>IF((I47-H$57+(H$57))+K47&gt;I149,I149-K47,(I47-H$57+(H$57)))</f>
        <v>60374.794439977522</v>
      </c>
      <c r="K47" s="123">
        <f t="shared" si="3"/>
        <v>5625.2055600224767</v>
      </c>
      <c r="L47" s="123">
        <f t="shared" si="23"/>
        <v>66000</v>
      </c>
      <c r="M47" s="123">
        <f t="shared" si="24"/>
        <v>57356.054717978644</v>
      </c>
      <c r="N47" s="123">
        <f t="shared" si="21"/>
        <v>5343.9452820213528</v>
      </c>
      <c r="O47" s="123">
        <f t="shared" si="22"/>
        <v>62700</v>
      </c>
      <c r="P47" s="100">
        <f t="shared" si="25"/>
        <v>54337.314995979774</v>
      </c>
      <c r="Q47" s="123">
        <f t="shared" si="9"/>
        <v>5062.6850040202289</v>
      </c>
      <c r="R47" s="123">
        <f t="shared" si="26"/>
        <v>59400</v>
      </c>
      <c r="S47" s="123">
        <f t="shared" si="10"/>
        <v>48299.835551982018</v>
      </c>
      <c r="T47" s="123">
        <f t="shared" si="11"/>
        <v>4500.1644480179812</v>
      </c>
      <c r="U47" s="123">
        <f t="shared" si="12"/>
        <v>52800</v>
      </c>
      <c r="V47" s="123">
        <f t="shared" si="13"/>
        <v>42262.356107984262</v>
      </c>
      <c r="W47" s="123">
        <f t="shared" si="14"/>
        <v>3937.6438920157334</v>
      </c>
      <c r="X47" s="123">
        <f t="shared" si="15"/>
        <v>46199.999999999993</v>
      </c>
      <c r="Y47" s="123">
        <f t="shared" si="16"/>
        <v>36224.876663986513</v>
      </c>
      <c r="Z47" s="123">
        <f t="shared" si="17"/>
        <v>3375.1233360134861</v>
      </c>
      <c r="AA47" s="55">
        <f t="shared" si="18"/>
        <v>39600</v>
      </c>
      <c r="AB47" s="18"/>
      <c r="AC47" s="18"/>
      <c r="AD47" s="18"/>
      <c r="AE47" s="18"/>
      <c r="AF47" s="18"/>
      <c r="AG47" s="19"/>
      <c r="AH47" s="18"/>
      <c r="AI47" s="18"/>
    </row>
    <row r="48" spans="1:35" s="30" customFormat="1" ht="13.5" customHeight="1">
      <c r="A48" s="285">
        <v>83</v>
      </c>
      <c r="B48" s="56">
        <v>41671</v>
      </c>
      <c r="C48" s="68">
        <f>'BENEFÍCIOS-SEM JRS E SEM CORREÇ'!C48</f>
        <v>724</v>
      </c>
      <c r="D48" s="316">
        <f>'base(indices)'!G53</f>
        <v>1.3766461400000001</v>
      </c>
      <c r="E48" s="58">
        <f t="shared" si="0"/>
        <v>996.6918053600001</v>
      </c>
      <c r="F48" s="361">
        <f>'base(indices)'!I53</f>
        <v>1.5632E-2</v>
      </c>
      <c r="G48" s="60">
        <f t="shared" si="1"/>
        <v>15.580286301387522</v>
      </c>
      <c r="H48" s="61">
        <f t="shared" si="2"/>
        <v>1012.2720916613877</v>
      </c>
      <c r="I48" s="299">
        <f t="shared" si="20"/>
        <v>98182.172615008065</v>
      </c>
      <c r="J48" s="102">
        <f>IF((I48-H$57+(H$57/12*11))+K48&gt;I149,I149-K48,(I48-H$57+(H$57/12*11)))</f>
        <v>60374.794439977522</v>
      </c>
      <c r="K48" s="102">
        <f t="shared" si="3"/>
        <v>5625.2055600224767</v>
      </c>
      <c r="L48" s="103">
        <f t="shared" si="23"/>
        <v>66000</v>
      </c>
      <c r="M48" s="102">
        <f t="shared" si="24"/>
        <v>57356.054717978644</v>
      </c>
      <c r="N48" s="102">
        <f t="shared" si="21"/>
        <v>5343.9452820213528</v>
      </c>
      <c r="O48" s="102">
        <f t="shared" si="22"/>
        <v>62700</v>
      </c>
      <c r="P48" s="102">
        <f t="shared" si="25"/>
        <v>54337.314995979774</v>
      </c>
      <c r="Q48" s="102">
        <f t="shared" si="9"/>
        <v>5062.6850040202289</v>
      </c>
      <c r="R48" s="102">
        <f t="shared" si="26"/>
        <v>59400</v>
      </c>
      <c r="S48" s="102">
        <f t="shared" si="10"/>
        <v>48299.835551982018</v>
      </c>
      <c r="T48" s="102">
        <f t="shared" si="11"/>
        <v>4500.1644480179812</v>
      </c>
      <c r="U48" s="102">
        <f t="shared" si="12"/>
        <v>52800</v>
      </c>
      <c r="V48" s="102">
        <f t="shared" si="13"/>
        <v>42262.356107984262</v>
      </c>
      <c r="W48" s="102">
        <f t="shared" si="14"/>
        <v>3937.6438920157334</v>
      </c>
      <c r="X48" s="102">
        <f t="shared" si="15"/>
        <v>46199.999999999993</v>
      </c>
      <c r="Y48" s="102">
        <f t="shared" si="16"/>
        <v>36224.876663986513</v>
      </c>
      <c r="Z48" s="102">
        <f t="shared" si="17"/>
        <v>3375.1233360134861</v>
      </c>
      <c r="AA48" s="66">
        <f t="shared" si="18"/>
        <v>39600</v>
      </c>
      <c r="AB48" s="36"/>
      <c r="AC48" s="36"/>
      <c r="AD48" s="36"/>
      <c r="AE48" s="36"/>
      <c r="AF48" s="36"/>
      <c r="AG48" s="37"/>
      <c r="AH48" s="36"/>
      <c r="AI48" s="36"/>
    </row>
    <row r="49" spans="1:35" ht="13.5" customHeight="1">
      <c r="A49" s="285">
        <v>82</v>
      </c>
      <c r="B49" s="46">
        <v>41699</v>
      </c>
      <c r="C49" s="68">
        <f>'BENEFÍCIOS-SEM JRS E SEM CORREÇ'!C49</f>
        <v>724</v>
      </c>
      <c r="D49" s="316">
        <f>'base(indices)'!G54</f>
        <v>1.3759072800000001</v>
      </c>
      <c r="E49" s="69">
        <f t="shared" si="0"/>
        <v>996.15687072000003</v>
      </c>
      <c r="F49" s="361">
        <f>'base(indices)'!I54</f>
        <v>1.5632E-2</v>
      </c>
      <c r="G49" s="70">
        <f t="shared" si="1"/>
        <v>15.57192420309504</v>
      </c>
      <c r="H49" s="71">
        <f t="shared" si="2"/>
        <v>1011.7287949230951</v>
      </c>
      <c r="I49" s="300">
        <f t="shared" si="20"/>
        <v>97169.900523346674</v>
      </c>
      <c r="J49" s="122">
        <f>IF((I49-H$57+(H$57/12*10))+K49&gt;I149,I149-K49,(I49-H$57+(H$57/12*10)))</f>
        <v>60374.794439977522</v>
      </c>
      <c r="K49" s="122">
        <f t="shared" si="3"/>
        <v>5625.2055600224767</v>
      </c>
      <c r="L49" s="122">
        <f t="shared" si="23"/>
        <v>66000</v>
      </c>
      <c r="M49" s="122">
        <f t="shared" si="24"/>
        <v>57356.054717978644</v>
      </c>
      <c r="N49" s="122">
        <f t="shared" si="21"/>
        <v>5343.9452820213528</v>
      </c>
      <c r="O49" s="122">
        <f t="shared" si="22"/>
        <v>62700</v>
      </c>
      <c r="P49" s="104">
        <f t="shared" si="25"/>
        <v>54337.314995979774</v>
      </c>
      <c r="Q49" s="122">
        <f t="shared" si="9"/>
        <v>5062.6850040202289</v>
      </c>
      <c r="R49" s="122">
        <f t="shared" si="26"/>
        <v>59400</v>
      </c>
      <c r="S49" s="122">
        <f t="shared" si="10"/>
        <v>48299.835551982018</v>
      </c>
      <c r="T49" s="122">
        <f t="shared" si="11"/>
        <v>4500.1644480179812</v>
      </c>
      <c r="U49" s="122">
        <f t="shared" si="12"/>
        <v>52800</v>
      </c>
      <c r="V49" s="122">
        <f t="shared" si="13"/>
        <v>42262.356107984262</v>
      </c>
      <c r="W49" s="122">
        <f t="shared" si="14"/>
        <v>3937.6438920157334</v>
      </c>
      <c r="X49" s="122">
        <f t="shared" si="15"/>
        <v>46199.999999999993</v>
      </c>
      <c r="Y49" s="122">
        <f t="shared" si="16"/>
        <v>36224.876663986513</v>
      </c>
      <c r="Z49" s="122">
        <f t="shared" si="17"/>
        <v>3375.1233360134861</v>
      </c>
      <c r="AA49" s="52">
        <f t="shared" si="18"/>
        <v>39600</v>
      </c>
      <c r="AB49" s="18"/>
      <c r="AC49" s="18"/>
      <c r="AD49" s="18"/>
      <c r="AE49" s="18"/>
      <c r="AF49" s="18"/>
      <c r="AG49" s="19"/>
      <c r="AH49" s="18"/>
      <c r="AI49" s="18"/>
    </row>
    <row r="50" spans="1:35" s="30" customFormat="1" ht="13.5" customHeight="1">
      <c r="A50" s="285">
        <v>81</v>
      </c>
      <c r="B50" s="56">
        <v>41730</v>
      </c>
      <c r="C50" s="68">
        <f>'BENEFÍCIOS-SEM JRS E SEM CORREÇ'!C50</f>
        <v>724</v>
      </c>
      <c r="D50" s="316">
        <f>'base(indices)'!G55</f>
        <v>1.37554138</v>
      </c>
      <c r="E50" s="58">
        <f t="shared" si="0"/>
        <v>995.89195912000002</v>
      </c>
      <c r="F50" s="361">
        <f>'base(indices)'!I55</f>
        <v>1.5632E-2</v>
      </c>
      <c r="G50" s="60">
        <f t="shared" si="1"/>
        <v>15.567783104963841</v>
      </c>
      <c r="H50" s="61">
        <f t="shared" si="2"/>
        <v>1011.4597422249639</v>
      </c>
      <c r="I50" s="299">
        <f t="shared" si="20"/>
        <v>96158.171728423578</v>
      </c>
      <c r="J50" s="102">
        <f>IF((I50-H$57+(H$57/12*9))+K50&gt;I149,I149-K50,(I50-H$57+(H$57/12*9)))</f>
        <v>60374.794439977522</v>
      </c>
      <c r="K50" s="102">
        <f t="shared" si="3"/>
        <v>5625.2055600224767</v>
      </c>
      <c r="L50" s="103">
        <f t="shared" si="23"/>
        <v>66000</v>
      </c>
      <c r="M50" s="102">
        <f t="shared" si="24"/>
        <v>57356.054717978644</v>
      </c>
      <c r="N50" s="102">
        <f t="shared" si="21"/>
        <v>5343.9452820213528</v>
      </c>
      <c r="O50" s="102">
        <f t="shared" si="22"/>
        <v>62700</v>
      </c>
      <c r="P50" s="102">
        <f>J50*$P$9</f>
        <v>54337.314995979774</v>
      </c>
      <c r="Q50" s="102">
        <f t="shared" si="9"/>
        <v>5062.6850040202289</v>
      </c>
      <c r="R50" s="102">
        <f t="shared" si="26"/>
        <v>59400</v>
      </c>
      <c r="S50" s="102">
        <f t="shared" si="10"/>
        <v>48299.835551982018</v>
      </c>
      <c r="T50" s="102">
        <f t="shared" si="11"/>
        <v>4500.1644480179812</v>
      </c>
      <c r="U50" s="102">
        <f t="shared" si="12"/>
        <v>52800</v>
      </c>
      <c r="V50" s="102">
        <f t="shared" si="13"/>
        <v>42262.356107984262</v>
      </c>
      <c r="W50" s="102">
        <f t="shared" si="14"/>
        <v>3937.6438920157334</v>
      </c>
      <c r="X50" s="102">
        <f t="shared" si="15"/>
        <v>46199.999999999993</v>
      </c>
      <c r="Y50" s="102">
        <f t="shared" si="16"/>
        <v>36224.876663986513</v>
      </c>
      <c r="Z50" s="102">
        <f t="shared" si="17"/>
        <v>3375.1233360134861</v>
      </c>
      <c r="AA50" s="66">
        <f t="shared" si="18"/>
        <v>39600</v>
      </c>
      <c r="AB50" s="36"/>
      <c r="AC50" s="36"/>
      <c r="AD50" s="36"/>
      <c r="AE50" s="36"/>
      <c r="AF50" s="36"/>
      <c r="AG50" s="37"/>
      <c r="AH50" s="36"/>
      <c r="AI50" s="36"/>
    </row>
    <row r="51" spans="1:35" ht="13.5" customHeight="1">
      <c r="A51" s="285">
        <v>80</v>
      </c>
      <c r="B51" s="46">
        <v>41760</v>
      </c>
      <c r="C51" s="68">
        <f>'BENEFÍCIOS-SEM JRS E SEM CORREÇ'!C51</f>
        <v>724</v>
      </c>
      <c r="D51" s="316">
        <f>'base(indices)'!G56</f>
        <v>1.3749103</v>
      </c>
      <c r="E51" s="69">
        <f t="shared" si="0"/>
        <v>995.43505720000007</v>
      </c>
      <c r="F51" s="361">
        <f>'base(indices)'!I56</f>
        <v>1.5632E-2</v>
      </c>
      <c r="G51" s="70">
        <f t="shared" si="1"/>
        <v>15.560640814150402</v>
      </c>
      <c r="H51" s="71">
        <f t="shared" si="2"/>
        <v>1010.9956980141504</v>
      </c>
      <c r="I51" s="300">
        <f t="shared" si="20"/>
        <v>95146.711986198614</v>
      </c>
      <c r="J51" s="122">
        <f>IF((I51-H$57+(H$57/12*8))+K51&gt;I149,I149-K51,(I51-H$57+(H$57/12*8)))</f>
        <v>60374.794439977522</v>
      </c>
      <c r="K51" s="122">
        <f t="shared" si="3"/>
        <v>5625.2055600224767</v>
      </c>
      <c r="L51" s="122">
        <f t="shared" si="23"/>
        <v>66000</v>
      </c>
      <c r="M51" s="122">
        <f t="shared" si="24"/>
        <v>57356.054717978644</v>
      </c>
      <c r="N51" s="122">
        <f t="shared" si="21"/>
        <v>5343.9452820213528</v>
      </c>
      <c r="O51" s="122">
        <f t="shared" si="22"/>
        <v>62700</v>
      </c>
      <c r="P51" s="104">
        <f>J51*$P$9</f>
        <v>54337.314995979774</v>
      </c>
      <c r="Q51" s="122">
        <f t="shared" si="9"/>
        <v>5062.6850040202289</v>
      </c>
      <c r="R51" s="122">
        <f t="shared" si="26"/>
        <v>59400</v>
      </c>
      <c r="S51" s="122">
        <f t="shared" si="10"/>
        <v>48299.835551982018</v>
      </c>
      <c r="T51" s="122">
        <f t="shared" si="11"/>
        <v>4500.1644480179812</v>
      </c>
      <c r="U51" s="122">
        <f t="shared" si="12"/>
        <v>52800</v>
      </c>
      <c r="V51" s="122">
        <f t="shared" si="13"/>
        <v>42262.356107984262</v>
      </c>
      <c r="W51" s="122">
        <f t="shared" si="14"/>
        <v>3937.6438920157334</v>
      </c>
      <c r="X51" s="122">
        <f t="shared" si="15"/>
        <v>46199.999999999993</v>
      </c>
      <c r="Y51" s="122">
        <f t="shared" si="16"/>
        <v>36224.876663986513</v>
      </c>
      <c r="Z51" s="122">
        <f t="shared" si="17"/>
        <v>3375.1233360134861</v>
      </c>
      <c r="AA51" s="52">
        <f t="shared" si="18"/>
        <v>39600</v>
      </c>
      <c r="AB51" s="18"/>
      <c r="AC51" s="18"/>
      <c r="AD51" s="18"/>
      <c r="AE51" s="18"/>
      <c r="AF51" s="18"/>
      <c r="AG51" s="19"/>
      <c r="AH51" s="18"/>
      <c r="AI51" s="18"/>
    </row>
    <row r="52" spans="1:35" s="30" customFormat="1" ht="13.5" customHeight="1">
      <c r="A52" s="285">
        <v>79</v>
      </c>
      <c r="B52" s="56">
        <v>41791</v>
      </c>
      <c r="C52" s="68">
        <f>'BENEFÍCIOS-SEM JRS E SEM CORREÇ'!C52</f>
        <v>724</v>
      </c>
      <c r="D52" s="316">
        <f>'base(indices)'!G57</f>
        <v>1.3740803500000001</v>
      </c>
      <c r="E52" s="58">
        <f t="shared" si="0"/>
        <v>994.83417340000005</v>
      </c>
      <c r="F52" s="361">
        <f>'base(indices)'!I57</f>
        <v>1.5632E-2</v>
      </c>
      <c r="G52" s="60">
        <f t="shared" si="1"/>
        <v>15.5512477985888</v>
      </c>
      <c r="H52" s="61">
        <f t="shared" si="2"/>
        <v>1010.3854211985888</v>
      </c>
      <c r="I52" s="299">
        <f t="shared" si="20"/>
        <v>94135.716288184471</v>
      </c>
      <c r="J52" s="102">
        <f>IF((I52-H$57+(H$57/12*7))+K52&gt;I149,I149-K52,(I52-H$57+(H$57/12*7)))</f>
        <v>60374.794439977522</v>
      </c>
      <c r="K52" s="102">
        <f t="shared" si="3"/>
        <v>5625.2055600224767</v>
      </c>
      <c r="L52" s="103">
        <f t="shared" si="23"/>
        <v>66000</v>
      </c>
      <c r="M52" s="102">
        <f t="shared" si="24"/>
        <v>57356.054717978644</v>
      </c>
      <c r="N52" s="102">
        <f t="shared" si="21"/>
        <v>5343.9452820213528</v>
      </c>
      <c r="O52" s="102">
        <f t="shared" si="22"/>
        <v>62700</v>
      </c>
      <c r="P52" s="102">
        <f t="shared" ref="P52:P71" si="27">J52*$P$9</f>
        <v>54337.314995979774</v>
      </c>
      <c r="Q52" s="102">
        <f t="shared" si="9"/>
        <v>5062.6850040202289</v>
      </c>
      <c r="R52" s="102">
        <f t="shared" si="26"/>
        <v>59400</v>
      </c>
      <c r="S52" s="102">
        <f t="shared" si="10"/>
        <v>48299.835551982018</v>
      </c>
      <c r="T52" s="102">
        <f t="shared" si="11"/>
        <v>4500.1644480179812</v>
      </c>
      <c r="U52" s="102">
        <f t="shared" si="12"/>
        <v>52800</v>
      </c>
      <c r="V52" s="102">
        <f t="shared" si="13"/>
        <v>42262.356107984262</v>
      </c>
      <c r="W52" s="102">
        <f t="shared" si="14"/>
        <v>3937.6438920157334</v>
      </c>
      <c r="X52" s="102">
        <f t="shared" si="15"/>
        <v>46199.999999999993</v>
      </c>
      <c r="Y52" s="102">
        <f t="shared" si="16"/>
        <v>36224.876663986513</v>
      </c>
      <c r="Z52" s="102">
        <f t="shared" si="17"/>
        <v>3375.1233360134861</v>
      </c>
      <c r="AA52" s="66">
        <f t="shared" si="18"/>
        <v>39600</v>
      </c>
      <c r="AB52" s="36"/>
      <c r="AC52" s="36"/>
      <c r="AD52" s="36"/>
      <c r="AE52" s="36"/>
      <c r="AF52" s="36"/>
      <c r="AG52" s="37"/>
      <c r="AH52" s="36"/>
      <c r="AI52" s="36"/>
    </row>
    <row r="53" spans="1:35" ht="13.5" customHeight="1">
      <c r="A53" s="285">
        <v>78</v>
      </c>
      <c r="B53" s="46">
        <v>41821</v>
      </c>
      <c r="C53" s="68">
        <f>'BENEFÍCIOS-SEM JRS E SEM CORREÇ'!C53</f>
        <v>724</v>
      </c>
      <c r="D53" s="316">
        <f>'base(indices)'!G58</f>
        <v>1.3734417000000001</v>
      </c>
      <c r="E53" s="69">
        <f t="shared" si="0"/>
        <v>994.3717908000001</v>
      </c>
      <c r="F53" s="361">
        <f>'base(indices)'!I58</f>
        <v>1.5632E-2</v>
      </c>
      <c r="G53" s="70">
        <f t="shared" si="1"/>
        <v>15.544019833785601</v>
      </c>
      <c r="H53" s="71">
        <f t="shared" si="2"/>
        <v>1009.9158106337857</v>
      </c>
      <c r="I53" s="300">
        <f t="shared" si="20"/>
        <v>93125.330866985882</v>
      </c>
      <c r="J53" s="122">
        <f>IF((I53-H$57+(H$57/12*6))+K53&gt;I149,I149-K53,(I53-H$57+(H$57/12*6)))</f>
        <v>60374.794439977522</v>
      </c>
      <c r="K53" s="122">
        <f t="shared" si="3"/>
        <v>5625.2055600224767</v>
      </c>
      <c r="L53" s="122">
        <f t="shared" si="23"/>
        <v>66000</v>
      </c>
      <c r="M53" s="122">
        <f t="shared" si="24"/>
        <v>57356.054717978644</v>
      </c>
      <c r="N53" s="122">
        <f t="shared" si="21"/>
        <v>5343.9452820213528</v>
      </c>
      <c r="O53" s="122">
        <f t="shared" si="22"/>
        <v>62700</v>
      </c>
      <c r="P53" s="104">
        <f t="shared" si="27"/>
        <v>54337.314995979774</v>
      </c>
      <c r="Q53" s="122">
        <f t="shared" si="9"/>
        <v>5062.6850040202289</v>
      </c>
      <c r="R53" s="122">
        <f t="shared" si="26"/>
        <v>59400</v>
      </c>
      <c r="S53" s="122">
        <f t="shared" si="10"/>
        <v>48299.835551982018</v>
      </c>
      <c r="T53" s="122">
        <f t="shared" si="11"/>
        <v>4500.1644480179812</v>
      </c>
      <c r="U53" s="122">
        <f t="shared" si="12"/>
        <v>52800</v>
      </c>
      <c r="V53" s="122">
        <f t="shared" si="13"/>
        <v>42262.356107984262</v>
      </c>
      <c r="W53" s="122">
        <f t="shared" si="14"/>
        <v>3937.6438920157334</v>
      </c>
      <c r="X53" s="122">
        <f t="shared" si="15"/>
        <v>46199.999999999993</v>
      </c>
      <c r="Y53" s="122">
        <f t="shared" si="16"/>
        <v>36224.876663986513</v>
      </c>
      <c r="Z53" s="122">
        <f t="shared" si="17"/>
        <v>3375.1233360134861</v>
      </c>
      <c r="AA53" s="52">
        <f t="shared" si="18"/>
        <v>39600</v>
      </c>
      <c r="AB53" s="18"/>
      <c r="AC53" s="18"/>
      <c r="AD53" s="18"/>
      <c r="AE53" s="18"/>
      <c r="AF53" s="18"/>
      <c r="AG53" s="19"/>
      <c r="AH53" s="18"/>
      <c r="AI53" s="18"/>
    </row>
    <row r="54" spans="1:35" s="30" customFormat="1" ht="13.5" customHeight="1">
      <c r="A54" s="285">
        <v>77</v>
      </c>
      <c r="B54" s="56">
        <v>41852</v>
      </c>
      <c r="C54" s="68">
        <f>'BENEFÍCIOS-SEM JRS E SEM CORREÇ'!C54</f>
        <v>724</v>
      </c>
      <c r="D54" s="316">
        <f>'base(indices)'!G59</f>
        <v>1.3719956200000001</v>
      </c>
      <c r="E54" s="58">
        <f t="shared" si="0"/>
        <v>993.32482888000004</v>
      </c>
      <c r="F54" s="361">
        <f>'base(indices)'!I59</f>
        <v>1.5632E-2</v>
      </c>
      <c r="G54" s="60">
        <f t="shared" si="1"/>
        <v>15.527653725052161</v>
      </c>
      <c r="H54" s="61">
        <f t="shared" si="2"/>
        <v>1008.8524826050522</v>
      </c>
      <c r="I54" s="299">
        <f t="shared" si="20"/>
        <v>92115.415056352096</v>
      </c>
      <c r="J54" s="102">
        <f>IF((I54-H$57+(H$57/12*5))+K54&gt;I149,I149-K54,(I54-H$57+(H$57/12*5)))</f>
        <v>60374.794439977522</v>
      </c>
      <c r="K54" s="102">
        <f t="shared" si="3"/>
        <v>5625.2055600224767</v>
      </c>
      <c r="L54" s="103">
        <f t="shared" si="23"/>
        <v>66000</v>
      </c>
      <c r="M54" s="102">
        <f t="shared" si="24"/>
        <v>57356.054717978644</v>
      </c>
      <c r="N54" s="102">
        <f t="shared" si="21"/>
        <v>5343.9452820213528</v>
      </c>
      <c r="O54" s="102">
        <f t="shared" si="22"/>
        <v>62700</v>
      </c>
      <c r="P54" s="102">
        <f t="shared" si="27"/>
        <v>54337.314995979774</v>
      </c>
      <c r="Q54" s="102">
        <f t="shared" si="9"/>
        <v>5062.6850040202289</v>
      </c>
      <c r="R54" s="102">
        <f>P54+Q54</f>
        <v>59400</v>
      </c>
      <c r="S54" s="102">
        <f t="shared" si="10"/>
        <v>48299.835551982018</v>
      </c>
      <c r="T54" s="102">
        <f t="shared" si="11"/>
        <v>4500.1644480179812</v>
      </c>
      <c r="U54" s="102">
        <f t="shared" si="12"/>
        <v>52800</v>
      </c>
      <c r="V54" s="102">
        <f t="shared" si="13"/>
        <v>42262.356107984262</v>
      </c>
      <c r="W54" s="102">
        <f t="shared" si="14"/>
        <v>3937.6438920157334</v>
      </c>
      <c r="X54" s="102">
        <f t="shared" si="15"/>
        <v>46199.999999999993</v>
      </c>
      <c r="Y54" s="102">
        <f t="shared" si="16"/>
        <v>36224.876663986513</v>
      </c>
      <c r="Z54" s="102">
        <f t="shared" si="17"/>
        <v>3375.1233360134861</v>
      </c>
      <c r="AA54" s="66">
        <f t="shared" si="18"/>
        <v>39600</v>
      </c>
      <c r="AB54" s="36"/>
      <c r="AC54" s="36"/>
      <c r="AD54" s="36"/>
      <c r="AE54" s="36"/>
      <c r="AF54" s="36"/>
      <c r="AG54" s="37"/>
      <c r="AH54" s="36"/>
      <c r="AI54" s="36"/>
    </row>
    <row r="55" spans="1:35" ht="13.5" customHeight="1">
      <c r="A55" s="285">
        <v>76</v>
      </c>
      <c r="B55" s="46">
        <v>41883</v>
      </c>
      <c r="C55" s="68">
        <f>'BENEFÍCIOS-SEM JRS E SEM CORREÇ'!C55</f>
        <v>724</v>
      </c>
      <c r="D55" s="316">
        <f>'base(indices)'!G60</f>
        <v>1.3711701700000001</v>
      </c>
      <c r="E55" s="69">
        <f t="shared" si="0"/>
        <v>992.72720308000009</v>
      </c>
      <c r="F55" s="361">
        <f>'base(indices)'!I60</f>
        <v>1.5632E-2</v>
      </c>
      <c r="G55" s="70">
        <f t="shared" si="1"/>
        <v>15.518311638546562</v>
      </c>
      <c r="H55" s="71">
        <f t="shared" si="2"/>
        <v>1008.2455147185467</v>
      </c>
      <c r="I55" s="300">
        <f t="shared" si="20"/>
        <v>91106.56257374704</v>
      </c>
      <c r="J55" s="122">
        <f>IF((I55-H$57+(H$57/12*4))+K55&gt;I149,I149-K55,(I55-H$57+(H$57/12*4)))</f>
        <v>60374.794439977522</v>
      </c>
      <c r="K55" s="122">
        <f t="shared" si="3"/>
        <v>5625.2055600224767</v>
      </c>
      <c r="L55" s="122">
        <f t="shared" si="23"/>
        <v>66000</v>
      </c>
      <c r="M55" s="122">
        <f t="shared" si="24"/>
        <v>57356.054717978644</v>
      </c>
      <c r="N55" s="122">
        <f t="shared" si="21"/>
        <v>5343.9452820213528</v>
      </c>
      <c r="O55" s="122">
        <f t="shared" si="22"/>
        <v>62700</v>
      </c>
      <c r="P55" s="104">
        <f t="shared" si="27"/>
        <v>54337.314995979774</v>
      </c>
      <c r="Q55" s="122">
        <f t="shared" si="9"/>
        <v>5062.6850040202289</v>
      </c>
      <c r="R55" s="122">
        <f t="shared" ref="R55:R73" si="28">P55+Q55</f>
        <v>59400</v>
      </c>
      <c r="S55" s="122">
        <f t="shared" si="10"/>
        <v>48299.835551982018</v>
      </c>
      <c r="T55" s="122">
        <f t="shared" si="11"/>
        <v>4500.1644480179812</v>
      </c>
      <c r="U55" s="122">
        <f t="shared" si="12"/>
        <v>52800</v>
      </c>
      <c r="V55" s="122">
        <f t="shared" si="13"/>
        <v>42262.356107984262</v>
      </c>
      <c r="W55" s="122">
        <f t="shared" si="14"/>
        <v>3937.6438920157334</v>
      </c>
      <c r="X55" s="122">
        <f t="shared" si="15"/>
        <v>46199.999999999993</v>
      </c>
      <c r="Y55" s="122">
        <f t="shared" si="16"/>
        <v>36224.876663986513</v>
      </c>
      <c r="Z55" s="122">
        <f t="shared" si="17"/>
        <v>3375.1233360134861</v>
      </c>
      <c r="AA55" s="52">
        <f t="shared" si="18"/>
        <v>39600</v>
      </c>
      <c r="AB55" s="18"/>
      <c r="AC55" s="18"/>
      <c r="AD55" s="18"/>
      <c r="AE55" s="18"/>
      <c r="AF55" s="18"/>
      <c r="AG55" s="19"/>
      <c r="AH55" s="18"/>
      <c r="AI55" s="18"/>
    </row>
    <row r="56" spans="1:35" s="30" customFormat="1" ht="13.5" customHeight="1">
      <c r="A56" s="285">
        <v>75</v>
      </c>
      <c r="B56" s="56">
        <v>41913</v>
      </c>
      <c r="C56" s="68">
        <f>'BENEFÍCIOS-SEM JRS E SEM CORREÇ'!C56</f>
        <v>724</v>
      </c>
      <c r="D56" s="316">
        <f>'base(indices)'!G61</f>
        <v>1.36997419</v>
      </c>
      <c r="E56" s="58">
        <f t="shared" si="0"/>
        <v>991.86131355999999</v>
      </c>
      <c r="F56" s="361">
        <f>'base(indices)'!I61</f>
        <v>1.5632E-2</v>
      </c>
      <c r="G56" s="60">
        <f t="shared" si="1"/>
        <v>15.50477605356992</v>
      </c>
      <c r="H56" s="61">
        <f t="shared" si="2"/>
        <v>1007.3660896135699</v>
      </c>
      <c r="I56" s="299">
        <f t="shared" si="20"/>
        <v>90098.317059028486</v>
      </c>
      <c r="J56" s="102">
        <f>IF((I56-H$57+(H$57/12*3))+K56&gt;I149,I149-K56,(I56-H$57+(H$57/12*3)))</f>
        <v>60374.794439977522</v>
      </c>
      <c r="K56" s="102">
        <f t="shared" si="3"/>
        <v>5625.2055600224767</v>
      </c>
      <c r="L56" s="103">
        <f t="shared" si="23"/>
        <v>66000</v>
      </c>
      <c r="M56" s="102">
        <f t="shared" si="24"/>
        <v>57356.054717978644</v>
      </c>
      <c r="N56" s="102">
        <f t="shared" si="21"/>
        <v>5343.9452820213528</v>
      </c>
      <c r="O56" s="102">
        <f t="shared" si="22"/>
        <v>62700</v>
      </c>
      <c r="P56" s="102">
        <f t="shared" si="27"/>
        <v>54337.314995979774</v>
      </c>
      <c r="Q56" s="102">
        <f t="shared" si="9"/>
        <v>5062.6850040202289</v>
      </c>
      <c r="R56" s="102">
        <f t="shared" si="28"/>
        <v>59400</v>
      </c>
      <c r="S56" s="102">
        <f t="shared" si="10"/>
        <v>48299.835551982018</v>
      </c>
      <c r="T56" s="102">
        <f t="shared" si="11"/>
        <v>4500.1644480179812</v>
      </c>
      <c r="U56" s="102">
        <f t="shared" si="12"/>
        <v>52800</v>
      </c>
      <c r="V56" s="102">
        <f t="shared" si="13"/>
        <v>42262.356107984262</v>
      </c>
      <c r="W56" s="102">
        <f t="shared" si="14"/>
        <v>3937.6438920157334</v>
      </c>
      <c r="X56" s="102">
        <f t="shared" si="15"/>
        <v>46199.999999999993</v>
      </c>
      <c r="Y56" s="102">
        <f t="shared" si="16"/>
        <v>36224.876663986513</v>
      </c>
      <c r="Z56" s="102">
        <f t="shared" si="17"/>
        <v>3375.1233360134861</v>
      </c>
      <c r="AA56" s="66">
        <f t="shared" si="18"/>
        <v>39600</v>
      </c>
      <c r="AB56" s="36"/>
      <c r="AC56" s="36"/>
      <c r="AD56" s="36"/>
      <c r="AE56" s="36"/>
      <c r="AF56" s="36"/>
      <c r="AG56" s="37"/>
      <c r="AH56" s="36"/>
      <c r="AI56" s="36"/>
    </row>
    <row r="57" spans="1:35" ht="13.5" customHeight="1">
      <c r="A57" s="285">
        <v>74</v>
      </c>
      <c r="B57" s="46">
        <v>41944</v>
      </c>
      <c r="C57" s="68">
        <f>'BENEFÍCIOS-SEM JRS E SEM CORREÇ'!C57</f>
        <v>724</v>
      </c>
      <c r="D57" s="316">
        <f>'base(indices)'!G62</f>
        <v>1.3685536300000001</v>
      </c>
      <c r="E57" s="69">
        <f t="shared" si="0"/>
        <v>990.83282812000004</v>
      </c>
      <c r="F57" s="361">
        <f>'base(indices)'!I62</f>
        <v>1.5632E-2</v>
      </c>
      <c r="G57" s="70">
        <f t="shared" si="1"/>
        <v>15.48869876917184</v>
      </c>
      <c r="H57" s="71">
        <f t="shared" si="2"/>
        <v>1006.3215268891719</v>
      </c>
      <c r="I57" s="300">
        <f t="shared" si="20"/>
        <v>89090.950969414916</v>
      </c>
      <c r="J57" s="122">
        <f>IF((I57-H$57+(H$57/12*2))+K57&gt;I149,I149-K57,(I57-H$57+(H$57/12*2)))</f>
        <v>60374.794439977522</v>
      </c>
      <c r="K57" s="122">
        <f t="shared" si="3"/>
        <v>5625.2055600224767</v>
      </c>
      <c r="L57" s="122">
        <f t="shared" si="23"/>
        <v>66000</v>
      </c>
      <c r="M57" s="122">
        <f t="shared" si="24"/>
        <v>57356.054717978644</v>
      </c>
      <c r="N57" s="122">
        <f t="shared" si="21"/>
        <v>5343.9452820213528</v>
      </c>
      <c r="O57" s="122">
        <f t="shared" si="22"/>
        <v>62700</v>
      </c>
      <c r="P57" s="104">
        <f t="shared" si="27"/>
        <v>54337.314995979774</v>
      </c>
      <c r="Q57" s="122">
        <f t="shared" si="9"/>
        <v>5062.6850040202289</v>
      </c>
      <c r="R57" s="122">
        <f t="shared" si="28"/>
        <v>59400</v>
      </c>
      <c r="S57" s="122">
        <f t="shared" si="10"/>
        <v>48299.835551982018</v>
      </c>
      <c r="T57" s="122">
        <f t="shared" si="11"/>
        <v>4500.1644480179812</v>
      </c>
      <c r="U57" s="122">
        <f t="shared" si="12"/>
        <v>52800</v>
      </c>
      <c r="V57" s="122">
        <f t="shared" si="13"/>
        <v>42262.356107984262</v>
      </c>
      <c r="W57" s="122">
        <f t="shared" si="14"/>
        <v>3937.6438920157334</v>
      </c>
      <c r="X57" s="122">
        <f t="shared" si="15"/>
        <v>46199.999999999993</v>
      </c>
      <c r="Y57" s="122">
        <f t="shared" si="16"/>
        <v>36224.876663986513</v>
      </c>
      <c r="Z57" s="122">
        <f t="shared" si="17"/>
        <v>3375.1233360134861</v>
      </c>
      <c r="AA57" s="52">
        <f t="shared" si="18"/>
        <v>39600</v>
      </c>
      <c r="AB57" s="18"/>
      <c r="AC57" s="18"/>
      <c r="AD57" s="18"/>
      <c r="AE57" s="18"/>
      <c r="AF57" s="18"/>
      <c r="AG57" s="19"/>
      <c r="AH57" s="18"/>
      <c r="AI57" s="18"/>
    </row>
    <row r="58" spans="1:35" s="30" customFormat="1" ht="13.5" customHeight="1" thickBot="1">
      <c r="A58" s="286">
        <v>73</v>
      </c>
      <c r="B58" s="76">
        <v>41974</v>
      </c>
      <c r="C58" s="77">
        <f>'BENEFÍCIOS-SEM JRS E SEM CORREÇ'!C58</f>
        <v>1448</v>
      </c>
      <c r="D58" s="317">
        <f>'base(indices)'!G63</f>
        <v>1.3678929399999999</v>
      </c>
      <c r="E58" s="279">
        <f t="shared" si="0"/>
        <v>1980.7089771199999</v>
      </c>
      <c r="F58" s="362">
        <f>'base(indices)'!I63</f>
        <v>1.5632E-2</v>
      </c>
      <c r="G58" s="233">
        <f t="shared" si="1"/>
        <v>30.962442730339838</v>
      </c>
      <c r="H58" s="287">
        <f t="shared" si="2"/>
        <v>2011.6714198503398</v>
      </c>
      <c r="I58" s="301">
        <f t="shared" si="20"/>
        <v>88084.629442525751</v>
      </c>
      <c r="J58" s="95">
        <f>IF((I58-H$57+(H$57/12*1))+K58&gt;I149,I149-K58,(I58-H$57+(H$57/12*1)))</f>
        <v>60374.794439977522</v>
      </c>
      <c r="K58" s="95">
        <f t="shared" si="3"/>
        <v>5625.2055600224767</v>
      </c>
      <c r="L58" s="236">
        <f t="shared" si="23"/>
        <v>66000</v>
      </c>
      <c r="M58" s="95">
        <f t="shared" si="24"/>
        <v>57356.054717978644</v>
      </c>
      <c r="N58" s="95">
        <f t="shared" si="21"/>
        <v>5343.9452820213528</v>
      </c>
      <c r="O58" s="95">
        <f t="shared" si="22"/>
        <v>62700</v>
      </c>
      <c r="P58" s="95">
        <f t="shared" si="27"/>
        <v>54337.314995979774</v>
      </c>
      <c r="Q58" s="95">
        <f t="shared" si="9"/>
        <v>5062.6850040202289</v>
      </c>
      <c r="R58" s="95">
        <f t="shared" si="28"/>
        <v>59400</v>
      </c>
      <c r="S58" s="95">
        <f t="shared" si="10"/>
        <v>48299.835551982018</v>
      </c>
      <c r="T58" s="95">
        <f t="shared" si="11"/>
        <v>4500.1644480179812</v>
      </c>
      <c r="U58" s="95">
        <f t="shared" si="12"/>
        <v>52800</v>
      </c>
      <c r="V58" s="95">
        <f t="shared" si="13"/>
        <v>42262.356107984262</v>
      </c>
      <c r="W58" s="95">
        <f t="shared" si="14"/>
        <v>3937.6438920157334</v>
      </c>
      <c r="X58" s="95">
        <f t="shared" si="15"/>
        <v>46199.999999999993</v>
      </c>
      <c r="Y58" s="95">
        <f t="shared" si="16"/>
        <v>36224.876663986513</v>
      </c>
      <c r="Z58" s="95">
        <f t="shared" si="17"/>
        <v>3375.1233360134861</v>
      </c>
      <c r="AA58" s="237">
        <f t="shared" si="18"/>
        <v>39600</v>
      </c>
      <c r="AB58" s="36"/>
      <c r="AC58" s="36"/>
      <c r="AD58" s="36"/>
      <c r="AE58" s="36"/>
      <c r="AF58" s="36"/>
      <c r="AG58" s="37"/>
      <c r="AH58" s="36"/>
      <c r="AI58" s="36"/>
    </row>
    <row r="59" spans="1:35" ht="13.5" customHeight="1">
      <c r="A59" s="288">
        <v>72</v>
      </c>
      <c r="B59" s="160">
        <v>42005</v>
      </c>
      <c r="C59" s="47">
        <f>'BENEFÍCIOS-SEM JRS E SEM CORREÇ'!C59</f>
        <v>788</v>
      </c>
      <c r="D59" s="306">
        <f>'base(indices)'!G64</f>
        <v>1.3664540599999999</v>
      </c>
      <c r="E59" s="163">
        <f t="shared" si="0"/>
        <v>1076.76579928</v>
      </c>
      <c r="F59" s="360">
        <f>'base(indices)'!I64</f>
        <v>1.5632E-2</v>
      </c>
      <c r="G59" s="87">
        <f t="shared" si="1"/>
        <v>16.83200297434496</v>
      </c>
      <c r="H59" s="89">
        <f t="shared" si="2"/>
        <v>1093.597802254345</v>
      </c>
      <c r="I59" s="298">
        <f t="shared" si="20"/>
        <v>86072.958022675404</v>
      </c>
      <c r="J59" s="123">
        <f>IF((I59-H$69+(H$69))+K59&gt;I149,I149-K59,(I59-H$69+(H$69)))</f>
        <v>60374.794439977522</v>
      </c>
      <c r="K59" s="123">
        <f t="shared" si="3"/>
        <v>5625.2055600224767</v>
      </c>
      <c r="L59" s="123">
        <f t="shared" si="23"/>
        <v>66000</v>
      </c>
      <c r="M59" s="123">
        <f t="shared" si="24"/>
        <v>57356.054717978644</v>
      </c>
      <c r="N59" s="123">
        <f t="shared" si="21"/>
        <v>5343.9452820213528</v>
      </c>
      <c r="O59" s="123">
        <f t="shared" si="22"/>
        <v>62700</v>
      </c>
      <c r="P59" s="100">
        <f t="shared" si="27"/>
        <v>54337.314995979774</v>
      </c>
      <c r="Q59" s="123">
        <f t="shared" si="9"/>
        <v>5062.6850040202289</v>
      </c>
      <c r="R59" s="123">
        <f t="shared" si="28"/>
        <v>59400</v>
      </c>
      <c r="S59" s="123">
        <f t="shared" si="10"/>
        <v>48299.835551982018</v>
      </c>
      <c r="T59" s="123">
        <f t="shared" si="11"/>
        <v>4500.1644480179812</v>
      </c>
      <c r="U59" s="123">
        <f t="shared" si="12"/>
        <v>52800</v>
      </c>
      <c r="V59" s="123">
        <f t="shared" si="13"/>
        <v>42262.356107984262</v>
      </c>
      <c r="W59" s="123">
        <f t="shared" si="14"/>
        <v>3937.6438920157334</v>
      </c>
      <c r="X59" s="123">
        <f t="shared" si="15"/>
        <v>46199.999999999993</v>
      </c>
      <c r="Y59" s="123">
        <f t="shared" si="16"/>
        <v>36224.876663986513</v>
      </c>
      <c r="Z59" s="123">
        <f t="shared" si="17"/>
        <v>3375.1233360134861</v>
      </c>
      <c r="AA59" s="55">
        <f t="shared" si="18"/>
        <v>39600</v>
      </c>
      <c r="AB59" s="18"/>
      <c r="AC59" s="18"/>
      <c r="AD59" s="18"/>
      <c r="AE59" s="18"/>
      <c r="AF59" s="18"/>
      <c r="AG59" s="19"/>
      <c r="AH59" s="18"/>
      <c r="AI59" s="18"/>
    </row>
    <row r="60" spans="1:35" s="30" customFormat="1" ht="13.5" customHeight="1">
      <c r="A60" s="285">
        <v>71</v>
      </c>
      <c r="B60" s="56">
        <v>42036</v>
      </c>
      <c r="C60" s="68">
        <f>'BENEFÍCIOS-SEM JRS E SEM CORREÇ'!C60</f>
        <v>788</v>
      </c>
      <c r="D60" s="316">
        <f>'base(indices)'!G65</f>
        <v>1.3652553700000001</v>
      </c>
      <c r="E60" s="58">
        <f t="shared" si="0"/>
        <v>1075.8212315600001</v>
      </c>
      <c r="F60" s="361">
        <f>'base(indices)'!I65</f>
        <v>1.5632E-2</v>
      </c>
      <c r="G60" s="60">
        <f t="shared" si="1"/>
        <v>16.817237491745921</v>
      </c>
      <c r="H60" s="61">
        <f t="shared" si="2"/>
        <v>1092.6384690517461</v>
      </c>
      <c r="I60" s="299">
        <f t="shared" si="20"/>
        <v>84979.360220421062</v>
      </c>
      <c r="J60" s="102">
        <f>IF((I60-H$69+(H$69/12*11))+K60&gt;I149,I149-K60,(I60-H$69+(H$69/12*11)))</f>
        <v>60374.794439977522</v>
      </c>
      <c r="K60" s="102">
        <f t="shared" si="3"/>
        <v>5625.2055600224767</v>
      </c>
      <c r="L60" s="103">
        <f t="shared" si="23"/>
        <v>66000</v>
      </c>
      <c r="M60" s="102">
        <f t="shared" si="24"/>
        <v>57356.054717978644</v>
      </c>
      <c r="N60" s="102">
        <f t="shared" si="21"/>
        <v>5343.9452820213528</v>
      </c>
      <c r="O60" s="102">
        <f t="shared" si="22"/>
        <v>62700</v>
      </c>
      <c r="P60" s="102">
        <f t="shared" si="27"/>
        <v>54337.314995979774</v>
      </c>
      <c r="Q60" s="102">
        <f t="shared" si="9"/>
        <v>5062.6850040202289</v>
      </c>
      <c r="R60" s="102">
        <f t="shared" si="28"/>
        <v>59400</v>
      </c>
      <c r="S60" s="102">
        <f t="shared" si="10"/>
        <v>48299.835551982018</v>
      </c>
      <c r="T60" s="102">
        <f t="shared" si="11"/>
        <v>4500.1644480179812</v>
      </c>
      <c r="U60" s="102">
        <f t="shared" si="12"/>
        <v>52800</v>
      </c>
      <c r="V60" s="102">
        <f t="shared" si="13"/>
        <v>42262.356107984262</v>
      </c>
      <c r="W60" s="102">
        <f t="shared" si="14"/>
        <v>3937.6438920157334</v>
      </c>
      <c r="X60" s="102">
        <f t="shared" si="15"/>
        <v>46199.999999999993</v>
      </c>
      <c r="Y60" s="102">
        <f t="shared" si="16"/>
        <v>36224.876663986513</v>
      </c>
      <c r="Z60" s="102">
        <f t="shared" si="17"/>
        <v>3375.1233360134861</v>
      </c>
      <c r="AA60" s="66">
        <f t="shared" si="18"/>
        <v>39600</v>
      </c>
      <c r="AB60" s="36"/>
      <c r="AC60" s="36"/>
      <c r="AD60" s="36"/>
      <c r="AE60" s="36"/>
      <c r="AF60" s="36"/>
      <c r="AG60" s="37"/>
      <c r="AH60" s="36"/>
      <c r="AI60" s="36"/>
    </row>
    <row r="61" spans="1:35" ht="13.5" customHeight="1">
      <c r="A61" s="285">
        <v>70</v>
      </c>
      <c r="B61" s="46">
        <v>42064</v>
      </c>
      <c r="C61" s="68">
        <f>'BENEFÍCIOS-SEM JRS E SEM CORREÇ'!C61</f>
        <v>788</v>
      </c>
      <c r="D61" s="316">
        <f>'base(indices)'!G66</f>
        <v>1.3650260400000001</v>
      </c>
      <c r="E61" s="69">
        <f t="shared" si="0"/>
        <v>1075.64051952</v>
      </c>
      <c r="F61" s="361">
        <f>'base(indices)'!I66</f>
        <v>1.5632E-2</v>
      </c>
      <c r="G61" s="70">
        <f t="shared" si="1"/>
        <v>16.814412601136642</v>
      </c>
      <c r="H61" s="71">
        <f t="shared" si="2"/>
        <v>1092.4549321211366</v>
      </c>
      <c r="I61" s="300">
        <f t="shared" si="20"/>
        <v>83886.721751369318</v>
      </c>
      <c r="J61" s="122">
        <f>IF((I61-H$69+(H$69/12*10))+K61&gt;I149,I149-K61,(I61-H$69+(H$69/12*10)))</f>
        <v>60374.794439977522</v>
      </c>
      <c r="K61" s="122">
        <f t="shared" si="3"/>
        <v>5625.2055600224767</v>
      </c>
      <c r="L61" s="122">
        <f t="shared" si="23"/>
        <v>66000</v>
      </c>
      <c r="M61" s="122">
        <f t="shared" si="24"/>
        <v>57356.054717978644</v>
      </c>
      <c r="N61" s="122">
        <f t="shared" si="21"/>
        <v>5343.9452820213528</v>
      </c>
      <c r="O61" s="122">
        <f t="shared" si="22"/>
        <v>62700</v>
      </c>
      <c r="P61" s="104">
        <f t="shared" si="27"/>
        <v>54337.314995979774</v>
      </c>
      <c r="Q61" s="122">
        <f t="shared" si="9"/>
        <v>5062.6850040202289</v>
      </c>
      <c r="R61" s="122">
        <f t="shared" si="28"/>
        <v>59400</v>
      </c>
      <c r="S61" s="122">
        <f t="shared" si="10"/>
        <v>48299.835551982018</v>
      </c>
      <c r="T61" s="122">
        <f t="shared" si="11"/>
        <v>4500.1644480179812</v>
      </c>
      <c r="U61" s="122">
        <f t="shared" si="12"/>
        <v>52800</v>
      </c>
      <c r="V61" s="122">
        <f t="shared" si="13"/>
        <v>42262.356107984262</v>
      </c>
      <c r="W61" s="122">
        <f t="shared" si="14"/>
        <v>3937.6438920157334</v>
      </c>
      <c r="X61" s="122">
        <f t="shared" si="15"/>
        <v>46199.999999999993</v>
      </c>
      <c r="Y61" s="122">
        <f t="shared" si="16"/>
        <v>36224.876663986513</v>
      </c>
      <c r="Z61" s="122">
        <f t="shared" si="17"/>
        <v>3375.1233360134861</v>
      </c>
      <c r="AA61" s="52">
        <f t="shared" si="18"/>
        <v>39600</v>
      </c>
      <c r="AB61" s="18"/>
      <c r="AC61" s="18"/>
      <c r="AD61" s="18"/>
      <c r="AE61" s="18"/>
      <c r="AF61" s="18"/>
      <c r="AG61" s="19"/>
      <c r="AH61" s="18"/>
      <c r="AI61" s="18"/>
    </row>
    <row r="62" spans="1:35" s="30" customFormat="1" ht="13.5" customHeight="1">
      <c r="A62" s="285">
        <v>69</v>
      </c>
      <c r="B62" s="56">
        <v>42095</v>
      </c>
      <c r="C62" s="68">
        <f>'BENEFÍCIOS-SEM JRS E SEM CORREÇ'!C62</f>
        <v>788</v>
      </c>
      <c r="D62" s="316">
        <f>'base(indices)'!G67</f>
        <v>1.36325926</v>
      </c>
      <c r="E62" s="58">
        <f t="shared" si="0"/>
        <v>1074.24829688</v>
      </c>
      <c r="F62" s="361">
        <f>'base(indices)'!I67</f>
        <v>1.5632E-2</v>
      </c>
      <c r="G62" s="60">
        <f t="shared" si="1"/>
        <v>16.792649376828159</v>
      </c>
      <c r="H62" s="61">
        <f t="shared" si="2"/>
        <v>1091.0409462568282</v>
      </c>
      <c r="I62" s="299">
        <f t="shared" si="20"/>
        <v>82794.26681924818</v>
      </c>
      <c r="J62" s="102">
        <f>IF((I62-H$69+(H$69/12*9))+K62&gt;I149,I149-K62,(I62-H$69+(H$69/12*9)))</f>
        <v>60374.794439977522</v>
      </c>
      <c r="K62" s="102">
        <f t="shared" si="3"/>
        <v>5625.2055600224767</v>
      </c>
      <c r="L62" s="103">
        <f t="shared" si="23"/>
        <v>66000</v>
      </c>
      <c r="M62" s="102">
        <f t="shared" si="24"/>
        <v>57356.054717978644</v>
      </c>
      <c r="N62" s="102">
        <f t="shared" si="21"/>
        <v>5343.9452820213528</v>
      </c>
      <c r="O62" s="102">
        <f t="shared" si="22"/>
        <v>62700</v>
      </c>
      <c r="P62" s="102">
        <f t="shared" si="27"/>
        <v>54337.314995979774</v>
      </c>
      <c r="Q62" s="102">
        <f t="shared" si="9"/>
        <v>5062.6850040202289</v>
      </c>
      <c r="R62" s="102">
        <f t="shared" si="28"/>
        <v>59400</v>
      </c>
      <c r="S62" s="102">
        <f t="shared" si="10"/>
        <v>48299.835551982018</v>
      </c>
      <c r="T62" s="102">
        <f t="shared" si="11"/>
        <v>4500.1644480179812</v>
      </c>
      <c r="U62" s="102">
        <f t="shared" si="12"/>
        <v>52800</v>
      </c>
      <c r="V62" s="102">
        <f t="shared" si="13"/>
        <v>42262.356107984262</v>
      </c>
      <c r="W62" s="102">
        <f t="shared" si="14"/>
        <v>3937.6438920157334</v>
      </c>
      <c r="X62" s="102">
        <f t="shared" si="15"/>
        <v>46199.999999999993</v>
      </c>
      <c r="Y62" s="102">
        <f t="shared" si="16"/>
        <v>36224.876663986513</v>
      </c>
      <c r="Z62" s="102">
        <f t="shared" si="17"/>
        <v>3375.1233360134861</v>
      </c>
      <c r="AA62" s="66">
        <f t="shared" si="18"/>
        <v>39600</v>
      </c>
      <c r="AB62" s="36"/>
      <c r="AC62" s="36"/>
      <c r="AD62" s="36"/>
      <c r="AE62" s="36"/>
      <c r="AF62" s="36"/>
      <c r="AG62" s="37"/>
      <c r="AH62" s="36"/>
      <c r="AI62" s="36"/>
    </row>
    <row r="63" spans="1:35" ht="13.5" customHeight="1">
      <c r="A63" s="285">
        <v>68</v>
      </c>
      <c r="B63" s="46">
        <v>42125</v>
      </c>
      <c r="C63" s="68">
        <f>'BENEFÍCIOS-SEM JRS E SEM CORREÇ'!C63</f>
        <v>788</v>
      </c>
      <c r="D63" s="316">
        <f>'base(indices)'!G68</f>
        <v>1.34882681</v>
      </c>
      <c r="E63" s="69">
        <f t="shared" si="0"/>
        <v>1062.87552628</v>
      </c>
      <c r="F63" s="361">
        <f>'base(indices)'!I68</f>
        <v>1.5632E-2</v>
      </c>
      <c r="G63" s="70">
        <f t="shared" si="1"/>
        <v>16.614870226808961</v>
      </c>
      <c r="H63" s="71">
        <f t="shared" si="2"/>
        <v>1079.490396506809</v>
      </c>
      <c r="I63" s="300">
        <f t="shared" si="20"/>
        <v>81703.225872991345</v>
      </c>
      <c r="J63" s="122">
        <f>IF((I63-H$69+(H$69/12*8))+K63&gt;I149,I149-K63,(I63-H$69+(H$69/12*8)))</f>
        <v>60374.794439977522</v>
      </c>
      <c r="K63" s="122">
        <f t="shared" si="3"/>
        <v>5625.2055600224767</v>
      </c>
      <c r="L63" s="122">
        <f t="shared" si="23"/>
        <v>66000</v>
      </c>
      <c r="M63" s="122">
        <f t="shared" si="24"/>
        <v>57356.054717978644</v>
      </c>
      <c r="N63" s="122">
        <f t="shared" si="21"/>
        <v>5343.9452820213528</v>
      </c>
      <c r="O63" s="122">
        <f t="shared" si="22"/>
        <v>62700</v>
      </c>
      <c r="P63" s="104">
        <f t="shared" si="27"/>
        <v>54337.314995979774</v>
      </c>
      <c r="Q63" s="122">
        <f t="shared" si="9"/>
        <v>5062.6850040202289</v>
      </c>
      <c r="R63" s="122">
        <f t="shared" si="28"/>
        <v>59400</v>
      </c>
      <c r="S63" s="122">
        <f t="shared" si="10"/>
        <v>48299.835551982018</v>
      </c>
      <c r="T63" s="122">
        <f t="shared" si="11"/>
        <v>4500.1644480179812</v>
      </c>
      <c r="U63" s="122">
        <f t="shared" si="12"/>
        <v>52800</v>
      </c>
      <c r="V63" s="122">
        <f t="shared" si="13"/>
        <v>42262.356107984262</v>
      </c>
      <c r="W63" s="122">
        <f t="shared" si="14"/>
        <v>3937.6438920157334</v>
      </c>
      <c r="X63" s="122">
        <f t="shared" si="15"/>
        <v>46199.999999999993</v>
      </c>
      <c r="Y63" s="122">
        <f t="shared" si="16"/>
        <v>36224.876663986513</v>
      </c>
      <c r="Z63" s="122">
        <f t="shared" si="17"/>
        <v>3375.1233360134861</v>
      </c>
      <c r="AA63" s="52">
        <f t="shared" si="18"/>
        <v>39600</v>
      </c>
      <c r="AB63" s="18"/>
      <c r="AC63" s="18"/>
      <c r="AD63" s="18"/>
      <c r="AE63" s="18"/>
      <c r="AF63" s="18"/>
      <c r="AG63" s="19"/>
      <c r="AH63" s="18"/>
      <c r="AI63" s="18"/>
    </row>
    <row r="64" spans="1:35" s="30" customFormat="1" ht="13.5" customHeight="1">
      <c r="A64" s="285">
        <v>67</v>
      </c>
      <c r="B64" s="56">
        <v>42156</v>
      </c>
      <c r="C64" s="68">
        <f>'BENEFÍCIOS-SEM JRS E SEM CORREÇ'!C64</f>
        <v>788</v>
      </c>
      <c r="D64" s="316">
        <f>'base(indices)'!G69</f>
        <v>1.3407821200000001</v>
      </c>
      <c r="E64" s="58">
        <f t="shared" si="0"/>
        <v>1056.5363105599999</v>
      </c>
      <c r="F64" s="361">
        <f>'base(indices)'!I69</f>
        <v>1.5632E-2</v>
      </c>
      <c r="G64" s="60">
        <f t="shared" si="1"/>
        <v>16.51577560667392</v>
      </c>
      <c r="H64" s="61">
        <f t="shared" si="2"/>
        <v>1073.0520861666739</v>
      </c>
      <c r="I64" s="299">
        <f t="shared" si="20"/>
        <v>80623.735476484537</v>
      </c>
      <c r="J64" s="102">
        <f>IF((I64-H$69+(H$69/12*7))+K64&gt;I149,I149-K64,(I64-H$69+(H$69/12*7)))</f>
        <v>60374.794439977522</v>
      </c>
      <c r="K64" s="102">
        <f t="shared" si="3"/>
        <v>5625.2055600224767</v>
      </c>
      <c r="L64" s="103">
        <f t="shared" si="23"/>
        <v>66000</v>
      </c>
      <c r="M64" s="102">
        <f t="shared" si="24"/>
        <v>57356.054717978644</v>
      </c>
      <c r="N64" s="102">
        <f t="shared" si="21"/>
        <v>5343.9452820213528</v>
      </c>
      <c r="O64" s="102">
        <f t="shared" si="22"/>
        <v>62700</v>
      </c>
      <c r="P64" s="102">
        <f t="shared" si="27"/>
        <v>54337.314995979774</v>
      </c>
      <c r="Q64" s="102">
        <f t="shared" si="9"/>
        <v>5062.6850040202289</v>
      </c>
      <c r="R64" s="102">
        <f t="shared" si="28"/>
        <v>59400</v>
      </c>
      <c r="S64" s="102">
        <f t="shared" si="10"/>
        <v>48299.835551982018</v>
      </c>
      <c r="T64" s="102">
        <f t="shared" si="11"/>
        <v>4500.1644480179812</v>
      </c>
      <c r="U64" s="102">
        <f t="shared" si="12"/>
        <v>52800</v>
      </c>
      <c r="V64" s="102">
        <f t="shared" si="13"/>
        <v>42262.356107984262</v>
      </c>
      <c r="W64" s="102">
        <f t="shared" si="14"/>
        <v>3937.6438920157334</v>
      </c>
      <c r="X64" s="102">
        <f t="shared" si="15"/>
        <v>46199.999999999993</v>
      </c>
      <c r="Y64" s="102">
        <f t="shared" si="16"/>
        <v>36224.876663986513</v>
      </c>
      <c r="Z64" s="102">
        <f t="shared" si="17"/>
        <v>3375.1233360134861</v>
      </c>
      <c r="AA64" s="66">
        <f t="shared" si="18"/>
        <v>39600</v>
      </c>
      <c r="AB64" s="36"/>
      <c r="AC64" s="36"/>
      <c r="AD64" s="36"/>
      <c r="AE64" s="36"/>
      <c r="AF64" s="36"/>
      <c r="AG64" s="37"/>
      <c r="AH64" s="36"/>
      <c r="AI64" s="36"/>
    </row>
    <row r="65" spans="1:35" ht="13.5" customHeight="1">
      <c r="A65" s="285">
        <v>66</v>
      </c>
      <c r="B65" s="46">
        <v>42186</v>
      </c>
      <c r="C65" s="68">
        <f>'BENEFÍCIOS-SEM JRS E SEM CORREÇ'!C65</f>
        <v>788</v>
      </c>
      <c r="D65" s="316">
        <f>'base(indices)'!G70</f>
        <v>1.3276384999999999</v>
      </c>
      <c r="E65" s="69">
        <f t="shared" si="0"/>
        <v>1046.179138</v>
      </c>
      <c r="F65" s="361">
        <f>'base(indices)'!I70</f>
        <v>1.5632E-2</v>
      </c>
      <c r="G65" s="70">
        <f t="shared" si="1"/>
        <v>16.353872285215999</v>
      </c>
      <c r="H65" s="71">
        <f t="shared" si="2"/>
        <v>1062.5330102852161</v>
      </c>
      <c r="I65" s="300">
        <f t="shared" si="20"/>
        <v>79550.683390317863</v>
      </c>
      <c r="J65" s="122">
        <f>IF((I65-H$69+(H$69/12*6))+K65&gt;I149,I149-K65,(I65-H$69+(H$69/12*6)))</f>
        <v>60374.794439977522</v>
      </c>
      <c r="K65" s="122">
        <f t="shared" si="3"/>
        <v>5625.2055600224767</v>
      </c>
      <c r="L65" s="122">
        <f t="shared" si="23"/>
        <v>66000</v>
      </c>
      <c r="M65" s="122">
        <f t="shared" si="24"/>
        <v>57356.054717978644</v>
      </c>
      <c r="N65" s="122">
        <f t="shared" si="21"/>
        <v>5343.9452820213528</v>
      </c>
      <c r="O65" s="122">
        <f t="shared" si="22"/>
        <v>62700</v>
      </c>
      <c r="P65" s="104">
        <f t="shared" si="27"/>
        <v>54337.314995979774</v>
      </c>
      <c r="Q65" s="122">
        <f t="shared" si="9"/>
        <v>5062.6850040202289</v>
      </c>
      <c r="R65" s="122">
        <f t="shared" si="28"/>
        <v>59400</v>
      </c>
      <c r="S65" s="122">
        <f t="shared" si="10"/>
        <v>48299.835551982018</v>
      </c>
      <c r="T65" s="122">
        <f t="shared" si="11"/>
        <v>4500.1644480179812</v>
      </c>
      <c r="U65" s="122">
        <f t="shared" si="12"/>
        <v>52800</v>
      </c>
      <c r="V65" s="122">
        <f t="shared" si="13"/>
        <v>42262.356107984262</v>
      </c>
      <c r="W65" s="122">
        <f t="shared" si="14"/>
        <v>3937.6438920157334</v>
      </c>
      <c r="X65" s="122">
        <f t="shared" si="15"/>
        <v>46199.999999999993</v>
      </c>
      <c r="Y65" s="122">
        <f t="shared" si="16"/>
        <v>36224.876663986513</v>
      </c>
      <c r="Z65" s="122">
        <f t="shared" si="17"/>
        <v>3375.1233360134861</v>
      </c>
      <c r="AA65" s="52">
        <f t="shared" si="18"/>
        <v>39600</v>
      </c>
      <c r="AB65" s="18"/>
      <c r="AC65" s="18"/>
      <c r="AD65" s="18"/>
      <c r="AE65" s="18"/>
      <c r="AF65" s="18"/>
      <c r="AG65" s="19"/>
      <c r="AH65" s="18"/>
      <c r="AI65" s="18"/>
    </row>
    <row r="66" spans="1:35" s="30" customFormat="1" ht="13.5" customHeight="1">
      <c r="A66" s="285">
        <v>65</v>
      </c>
      <c r="B66" s="56">
        <v>42217</v>
      </c>
      <c r="C66" s="68">
        <f>'BENEFÍCIOS-SEM JRS E SEM CORREÇ'!C66</f>
        <v>788</v>
      </c>
      <c r="D66" s="316">
        <f>'base(indices)'!G71</f>
        <v>1.3198513700000001</v>
      </c>
      <c r="E66" s="58">
        <f t="shared" si="0"/>
        <v>1040.0428795600001</v>
      </c>
      <c r="F66" s="361">
        <f>'base(indices)'!I71</f>
        <v>1.5632E-2</v>
      </c>
      <c r="G66" s="60">
        <f t="shared" si="1"/>
        <v>16.257950293281922</v>
      </c>
      <c r="H66" s="61">
        <f t="shared" si="2"/>
        <v>1056.300829853282</v>
      </c>
      <c r="I66" s="299">
        <f t="shared" si="20"/>
        <v>78488.150380032646</v>
      </c>
      <c r="J66" s="102">
        <f>IF((I66-H$69+(H$69/12*5))+K66&gt;I149,I149-K66,(I66-H$69+(H$69/12*5)))</f>
        <v>60374.794439977522</v>
      </c>
      <c r="K66" s="102">
        <f t="shared" si="3"/>
        <v>5625.2055600224767</v>
      </c>
      <c r="L66" s="103">
        <f t="shared" si="23"/>
        <v>66000</v>
      </c>
      <c r="M66" s="102">
        <f t="shared" si="24"/>
        <v>57356.054717978644</v>
      </c>
      <c r="N66" s="102">
        <f t="shared" si="21"/>
        <v>5343.9452820213528</v>
      </c>
      <c r="O66" s="102">
        <f t="shared" si="22"/>
        <v>62700</v>
      </c>
      <c r="P66" s="102">
        <f t="shared" si="27"/>
        <v>54337.314995979774</v>
      </c>
      <c r="Q66" s="102">
        <f t="shared" si="9"/>
        <v>5062.6850040202289</v>
      </c>
      <c r="R66" s="102">
        <f t="shared" si="28"/>
        <v>59400</v>
      </c>
      <c r="S66" s="102">
        <f t="shared" si="10"/>
        <v>48299.835551982018</v>
      </c>
      <c r="T66" s="102">
        <f t="shared" si="11"/>
        <v>4500.1644480179812</v>
      </c>
      <c r="U66" s="102">
        <f t="shared" si="12"/>
        <v>52800</v>
      </c>
      <c r="V66" s="102">
        <f t="shared" si="13"/>
        <v>42262.356107984262</v>
      </c>
      <c r="W66" s="102">
        <f t="shared" si="14"/>
        <v>3937.6438920157334</v>
      </c>
      <c r="X66" s="102">
        <f t="shared" si="15"/>
        <v>46199.999999999993</v>
      </c>
      <c r="Y66" s="102">
        <f t="shared" si="16"/>
        <v>36224.876663986513</v>
      </c>
      <c r="Z66" s="102">
        <f t="shared" si="17"/>
        <v>3375.1233360134861</v>
      </c>
      <c r="AA66" s="66">
        <f t="shared" si="18"/>
        <v>39600</v>
      </c>
      <c r="AB66" s="36"/>
      <c r="AC66" s="36"/>
      <c r="AD66" s="36"/>
      <c r="AE66" s="36"/>
      <c r="AF66" s="36"/>
      <c r="AG66" s="37"/>
      <c r="AH66" s="36"/>
      <c r="AI66" s="36"/>
    </row>
    <row r="67" spans="1:35" ht="13.5" customHeight="1">
      <c r="A67" s="285">
        <v>64</v>
      </c>
      <c r="B67" s="46">
        <v>42248</v>
      </c>
      <c r="C67" s="68">
        <f>'BENEFÍCIOS-SEM JRS E SEM CORREÇ'!C67</f>
        <v>788</v>
      </c>
      <c r="D67" s="316">
        <f>'base(indices)'!G72</f>
        <v>1.3142003099999999</v>
      </c>
      <c r="E67" s="69">
        <f t="shared" si="0"/>
        <v>1035.5898442799999</v>
      </c>
      <c r="F67" s="361">
        <f>'base(indices)'!I72</f>
        <v>1.5632E-2</v>
      </c>
      <c r="G67" s="70">
        <f t="shared" si="1"/>
        <v>16.188340445784959</v>
      </c>
      <c r="H67" s="71">
        <f t="shared" si="2"/>
        <v>1051.7781847257847</v>
      </c>
      <c r="I67" s="300">
        <f t="shared" si="20"/>
        <v>77431.849550179366</v>
      </c>
      <c r="J67" s="122">
        <f>IF((I67-H$69+(H$69/12*4))+K67&gt;I149,I149-K67,(I67-H$69+(H$69/12*4)))</f>
        <v>60374.794439977522</v>
      </c>
      <c r="K67" s="122">
        <f t="shared" si="3"/>
        <v>5625.2055600224767</v>
      </c>
      <c r="L67" s="122">
        <f t="shared" si="23"/>
        <v>66000</v>
      </c>
      <c r="M67" s="122">
        <f t="shared" si="24"/>
        <v>57356.054717978644</v>
      </c>
      <c r="N67" s="122">
        <f t="shared" si="21"/>
        <v>5343.9452820213528</v>
      </c>
      <c r="O67" s="122">
        <f t="shared" si="22"/>
        <v>62700</v>
      </c>
      <c r="P67" s="104">
        <f t="shared" si="27"/>
        <v>54337.314995979774</v>
      </c>
      <c r="Q67" s="122">
        <f t="shared" si="9"/>
        <v>5062.6850040202289</v>
      </c>
      <c r="R67" s="122">
        <f t="shared" si="28"/>
        <v>59400</v>
      </c>
      <c r="S67" s="122">
        <f t="shared" si="10"/>
        <v>48299.835551982018</v>
      </c>
      <c r="T67" s="122">
        <f t="shared" si="11"/>
        <v>4500.1644480179812</v>
      </c>
      <c r="U67" s="122">
        <f t="shared" si="12"/>
        <v>52800</v>
      </c>
      <c r="V67" s="122">
        <f t="shared" si="13"/>
        <v>42262.356107984262</v>
      </c>
      <c r="W67" s="122">
        <f t="shared" si="14"/>
        <v>3937.6438920157334</v>
      </c>
      <c r="X67" s="122">
        <f t="shared" si="15"/>
        <v>46199.999999999993</v>
      </c>
      <c r="Y67" s="122">
        <f t="shared" si="16"/>
        <v>36224.876663986513</v>
      </c>
      <c r="Z67" s="122">
        <f t="shared" si="17"/>
        <v>3375.1233360134861</v>
      </c>
      <c r="AA67" s="52">
        <f t="shared" si="18"/>
        <v>39600</v>
      </c>
      <c r="AB67" s="18"/>
      <c r="AC67" s="18"/>
      <c r="AD67" s="18"/>
      <c r="AE67" s="18"/>
      <c r="AF67" s="18"/>
      <c r="AG67" s="19"/>
      <c r="AH67" s="18"/>
      <c r="AI67" s="18"/>
    </row>
    <row r="68" spans="1:35" s="30" customFormat="1" ht="13.5" customHeight="1">
      <c r="A68" s="285">
        <v>63</v>
      </c>
      <c r="B68" s="56">
        <v>42278</v>
      </c>
      <c r="C68" s="68">
        <f>'BENEFÍCIOS-SEM JRS E SEM CORREÇ'!C68</f>
        <v>788</v>
      </c>
      <c r="D68" s="316">
        <f>'base(indices)'!G73</f>
        <v>1.30909484</v>
      </c>
      <c r="E68" s="58">
        <f t="shared" si="0"/>
        <v>1031.5667339199999</v>
      </c>
      <c r="F68" s="361">
        <f>'base(indices)'!I73</f>
        <v>1.5632E-2</v>
      </c>
      <c r="G68" s="60">
        <f t="shared" si="1"/>
        <v>16.125451184637438</v>
      </c>
      <c r="H68" s="61">
        <f t="shared" si="2"/>
        <v>1047.6921851046375</v>
      </c>
      <c r="I68" s="299">
        <f t="shared" si="20"/>
        <v>76380.071365453579</v>
      </c>
      <c r="J68" s="102">
        <f>IF((I68-H$69+(H$69/12*3))+K68&gt;I149,I149-K68,(I68-H$69+(H$69/12*3)))</f>
        <v>60374.794439977522</v>
      </c>
      <c r="K68" s="102">
        <f t="shared" si="3"/>
        <v>5625.2055600224767</v>
      </c>
      <c r="L68" s="103">
        <f t="shared" si="23"/>
        <v>66000</v>
      </c>
      <c r="M68" s="102">
        <f t="shared" si="24"/>
        <v>57356.054717978644</v>
      </c>
      <c r="N68" s="102">
        <f t="shared" si="21"/>
        <v>5343.9452820213528</v>
      </c>
      <c r="O68" s="102">
        <f t="shared" si="22"/>
        <v>62700</v>
      </c>
      <c r="P68" s="102">
        <f t="shared" si="27"/>
        <v>54337.314995979774</v>
      </c>
      <c r="Q68" s="102">
        <f t="shared" si="9"/>
        <v>5062.6850040202289</v>
      </c>
      <c r="R68" s="102">
        <f t="shared" si="28"/>
        <v>59400</v>
      </c>
      <c r="S68" s="102">
        <f t="shared" si="10"/>
        <v>48299.835551982018</v>
      </c>
      <c r="T68" s="102">
        <f t="shared" si="11"/>
        <v>4500.1644480179812</v>
      </c>
      <c r="U68" s="102">
        <f t="shared" si="12"/>
        <v>52800</v>
      </c>
      <c r="V68" s="102">
        <f t="shared" si="13"/>
        <v>42262.356107984262</v>
      </c>
      <c r="W68" s="102">
        <f t="shared" si="14"/>
        <v>3937.6438920157334</v>
      </c>
      <c r="X68" s="102">
        <f t="shared" si="15"/>
        <v>46199.999999999993</v>
      </c>
      <c r="Y68" s="102">
        <f t="shared" si="16"/>
        <v>36224.876663986513</v>
      </c>
      <c r="Z68" s="102">
        <f t="shared" si="17"/>
        <v>3375.1233360134861</v>
      </c>
      <c r="AA68" s="66">
        <f t="shared" si="18"/>
        <v>39600</v>
      </c>
      <c r="AB68" s="36"/>
      <c r="AC68" s="36"/>
      <c r="AD68" s="36"/>
      <c r="AE68" s="36"/>
      <c r="AF68" s="36"/>
      <c r="AG68" s="37"/>
      <c r="AH68" s="36"/>
      <c r="AI68" s="36"/>
    </row>
    <row r="69" spans="1:35" ht="13.5" customHeight="1">
      <c r="A69" s="285">
        <v>62</v>
      </c>
      <c r="B69" s="46">
        <v>42309</v>
      </c>
      <c r="C69" s="68">
        <f>'BENEFÍCIOS-SEM JRS E SEM CORREÇ'!C69</f>
        <v>788</v>
      </c>
      <c r="D69" s="316">
        <f>'base(indices)'!G74</f>
        <v>1.30051147</v>
      </c>
      <c r="E69" s="69">
        <f t="shared" si="0"/>
        <v>1024.8030383600001</v>
      </c>
      <c r="F69" s="361">
        <f>'base(indices)'!I74</f>
        <v>1.5632E-2</v>
      </c>
      <c r="G69" s="70">
        <f t="shared" si="1"/>
        <v>16.019721095643522</v>
      </c>
      <c r="H69" s="71">
        <f t="shared" si="2"/>
        <v>1040.8227594556436</v>
      </c>
      <c r="I69" s="300">
        <f t="shared" si="20"/>
        <v>75332.379180348944</v>
      </c>
      <c r="J69" s="122">
        <f>IF((I69-H$69+(H$69/12*2))+K69&gt;I149,I149-K69,(I69-H$69+(H$69/12*2)))</f>
        <v>60374.794439977522</v>
      </c>
      <c r="K69" s="122">
        <f t="shared" si="3"/>
        <v>5625.2055600224767</v>
      </c>
      <c r="L69" s="122">
        <f t="shared" si="23"/>
        <v>66000</v>
      </c>
      <c r="M69" s="122">
        <f t="shared" si="24"/>
        <v>57356.054717978644</v>
      </c>
      <c r="N69" s="122">
        <f t="shared" si="21"/>
        <v>5343.9452820213528</v>
      </c>
      <c r="O69" s="122">
        <f t="shared" si="22"/>
        <v>62700</v>
      </c>
      <c r="P69" s="104">
        <f t="shared" si="27"/>
        <v>54337.314995979774</v>
      </c>
      <c r="Q69" s="122">
        <f t="shared" si="9"/>
        <v>5062.6850040202289</v>
      </c>
      <c r="R69" s="122">
        <f t="shared" si="28"/>
        <v>59400</v>
      </c>
      <c r="S69" s="122">
        <f t="shared" si="10"/>
        <v>48299.835551982018</v>
      </c>
      <c r="T69" s="122">
        <f t="shared" si="11"/>
        <v>4500.1644480179812</v>
      </c>
      <c r="U69" s="122">
        <f t="shared" si="12"/>
        <v>52800</v>
      </c>
      <c r="V69" s="122">
        <f t="shared" si="13"/>
        <v>42262.356107984262</v>
      </c>
      <c r="W69" s="122">
        <f t="shared" si="14"/>
        <v>3937.6438920157334</v>
      </c>
      <c r="X69" s="122">
        <f t="shared" si="15"/>
        <v>46199.999999999993</v>
      </c>
      <c r="Y69" s="122">
        <f t="shared" si="16"/>
        <v>36224.876663986513</v>
      </c>
      <c r="Z69" s="122">
        <f t="shared" si="17"/>
        <v>3375.1233360134861</v>
      </c>
      <c r="AA69" s="52">
        <f t="shared" si="18"/>
        <v>39600</v>
      </c>
      <c r="AB69" s="18"/>
      <c r="AC69" s="18"/>
      <c r="AD69" s="18"/>
      <c r="AE69" s="18"/>
      <c r="AF69" s="18"/>
      <c r="AG69" s="19"/>
      <c r="AH69" s="18"/>
      <c r="AI69" s="18"/>
    </row>
    <row r="70" spans="1:35" s="30" customFormat="1" ht="13.5" customHeight="1" thickBot="1">
      <c r="A70" s="286">
        <v>61</v>
      </c>
      <c r="B70" s="76">
        <v>42339</v>
      </c>
      <c r="C70" s="77">
        <f>'BENEFÍCIOS-SEM JRS E SEM CORREÇ'!C70</f>
        <v>1576</v>
      </c>
      <c r="D70" s="317">
        <f>'base(indices)'!G75</f>
        <v>1.28955029</v>
      </c>
      <c r="E70" s="279">
        <f t="shared" si="0"/>
        <v>2032.3312570400001</v>
      </c>
      <c r="F70" s="362">
        <f>'base(indices)'!I75</f>
        <v>1.5632E-2</v>
      </c>
      <c r="G70" s="233">
        <f t="shared" si="1"/>
        <v>31.769402210049282</v>
      </c>
      <c r="H70" s="287">
        <f t="shared" si="2"/>
        <v>2064.1006592500494</v>
      </c>
      <c r="I70" s="301">
        <f t="shared" si="20"/>
        <v>74291.556420893306</v>
      </c>
      <c r="J70" s="95">
        <f>IF((I70-H$69+(H$69/12*1))+K70&gt;I149,I149-K70,(I70-H$69+(H$69/12*1)))</f>
        <v>60374.794439977522</v>
      </c>
      <c r="K70" s="95">
        <f t="shared" si="3"/>
        <v>5625.2055600224767</v>
      </c>
      <c r="L70" s="236">
        <f t="shared" si="23"/>
        <v>66000</v>
      </c>
      <c r="M70" s="95">
        <f t="shared" si="24"/>
        <v>57356.054717978644</v>
      </c>
      <c r="N70" s="95">
        <f t="shared" si="21"/>
        <v>5343.9452820213528</v>
      </c>
      <c r="O70" s="95">
        <f t="shared" si="22"/>
        <v>62700</v>
      </c>
      <c r="P70" s="95">
        <f t="shared" si="27"/>
        <v>54337.314995979774</v>
      </c>
      <c r="Q70" s="95">
        <f t="shared" si="9"/>
        <v>5062.6850040202289</v>
      </c>
      <c r="R70" s="95">
        <f t="shared" si="28"/>
        <v>59400</v>
      </c>
      <c r="S70" s="95">
        <f t="shared" si="10"/>
        <v>48299.835551982018</v>
      </c>
      <c r="T70" s="95">
        <f t="shared" si="11"/>
        <v>4500.1644480179812</v>
      </c>
      <c r="U70" s="95">
        <f t="shared" si="12"/>
        <v>52800</v>
      </c>
      <c r="V70" s="95">
        <f t="shared" si="13"/>
        <v>42262.356107984262</v>
      </c>
      <c r="W70" s="95">
        <f t="shared" si="14"/>
        <v>3937.6438920157334</v>
      </c>
      <c r="X70" s="95">
        <f t="shared" si="15"/>
        <v>46199.999999999993</v>
      </c>
      <c r="Y70" s="95">
        <f t="shared" si="16"/>
        <v>36224.876663986513</v>
      </c>
      <c r="Z70" s="95">
        <f t="shared" si="17"/>
        <v>3375.1233360134861</v>
      </c>
      <c r="AA70" s="237">
        <f t="shared" si="18"/>
        <v>39600</v>
      </c>
      <c r="AB70" s="36"/>
      <c r="AC70" s="36"/>
      <c r="AD70" s="36"/>
      <c r="AE70" s="36"/>
      <c r="AF70" s="36"/>
      <c r="AG70" s="37"/>
      <c r="AH70" s="36"/>
      <c r="AI70" s="36"/>
    </row>
    <row r="71" spans="1:35" ht="13.5" customHeight="1">
      <c r="A71" s="288">
        <v>60</v>
      </c>
      <c r="B71" s="160">
        <v>42370</v>
      </c>
      <c r="C71" s="47">
        <f>'BENEFÍCIOS-SEM JRS E SEM CORREÇ'!C71</f>
        <v>880</v>
      </c>
      <c r="D71" s="306">
        <f>'base(indices)'!G76</f>
        <v>1.27451106</v>
      </c>
      <c r="E71" s="163">
        <f t="shared" si="0"/>
        <v>1121.5697328000001</v>
      </c>
      <c r="F71" s="360">
        <f>'base(indices)'!I76</f>
        <v>1.5632E-2</v>
      </c>
      <c r="G71" s="87">
        <f t="shared" si="1"/>
        <v>17.532378063129602</v>
      </c>
      <c r="H71" s="89">
        <f t="shared" si="2"/>
        <v>1139.1021108631296</v>
      </c>
      <c r="I71" s="298">
        <f t="shared" si="20"/>
        <v>72227.455761643258</v>
      </c>
      <c r="J71" s="123">
        <f>IF((I71-H$81+(H$81))+K71&gt;I149,I149-K71,(I71-H$81+(H$81)))</f>
        <v>60374.794439977522</v>
      </c>
      <c r="K71" s="123">
        <f t="shared" si="3"/>
        <v>5625.2055600224767</v>
      </c>
      <c r="L71" s="123">
        <f t="shared" si="23"/>
        <v>66000</v>
      </c>
      <c r="M71" s="123">
        <f t="shared" si="24"/>
        <v>57356.054717978644</v>
      </c>
      <c r="N71" s="123">
        <f t="shared" si="21"/>
        <v>5343.9452820213528</v>
      </c>
      <c r="O71" s="123">
        <f t="shared" si="22"/>
        <v>62700</v>
      </c>
      <c r="P71" s="100">
        <f t="shared" si="27"/>
        <v>54337.314995979774</v>
      </c>
      <c r="Q71" s="123">
        <f t="shared" si="9"/>
        <v>5062.6850040202289</v>
      </c>
      <c r="R71" s="123">
        <f t="shared" si="28"/>
        <v>59400</v>
      </c>
      <c r="S71" s="123">
        <f t="shared" si="10"/>
        <v>48299.835551982018</v>
      </c>
      <c r="T71" s="123">
        <f t="shared" si="11"/>
        <v>4500.1644480179812</v>
      </c>
      <c r="U71" s="123">
        <f t="shared" si="12"/>
        <v>52800</v>
      </c>
      <c r="V71" s="123">
        <f t="shared" si="13"/>
        <v>42262.356107984262</v>
      </c>
      <c r="W71" s="123">
        <f t="shared" si="14"/>
        <v>3937.6438920157334</v>
      </c>
      <c r="X71" s="123">
        <f t="shared" si="15"/>
        <v>46199.999999999993</v>
      </c>
      <c r="Y71" s="123">
        <f t="shared" si="16"/>
        <v>36224.876663986513</v>
      </c>
      <c r="Z71" s="123">
        <f t="shared" si="17"/>
        <v>3375.1233360134861</v>
      </c>
      <c r="AA71" s="55">
        <f t="shared" si="18"/>
        <v>39600</v>
      </c>
      <c r="AB71" s="18"/>
      <c r="AC71" s="18"/>
      <c r="AD71" s="18"/>
      <c r="AE71" s="18"/>
      <c r="AF71" s="18"/>
      <c r="AG71" s="19"/>
      <c r="AH71" s="18"/>
      <c r="AI71" s="18"/>
    </row>
    <row r="72" spans="1:35" s="30" customFormat="1" ht="13.5" customHeight="1">
      <c r="A72" s="285">
        <v>59</v>
      </c>
      <c r="B72" s="56">
        <v>42401</v>
      </c>
      <c r="C72" s="68">
        <f>'BENEFÍCIOS-SEM JRS E SEM CORREÇ'!C72</f>
        <v>880</v>
      </c>
      <c r="D72" s="316">
        <f>'base(indices)'!G77</f>
        <v>1.2628924500000001</v>
      </c>
      <c r="E72" s="58">
        <f t="shared" si="0"/>
        <v>1111.345356</v>
      </c>
      <c r="F72" s="361">
        <f>'base(indices)'!I77</f>
        <v>1.5632E-2</v>
      </c>
      <c r="G72" s="60">
        <f t="shared" si="1"/>
        <v>17.372550604992</v>
      </c>
      <c r="H72" s="61">
        <f t="shared" si="2"/>
        <v>1128.7179066049921</v>
      </c>
      <c r="I72" s="299">
        <f t="shared" si="20"/>
        <v>71088.353650780133</v>
      </c>
      <c r="J72" s="102">
        <f>IF((I72-H$81+(H$81/12*11))+K72&gt;I149,I149-K72,(I72-H$81+(H$81/12*11)))</f>
        <v>60374.794439977522</v>
      </c>
      <c r="K72" s="102">
        <f t="shared" si="3"/>
        <v>5625.2055600224767</v>
      </c>
      <c r="L72" s="103">
        <f t="shared" si="23"/>
        <v>66000</v>
      </c>
      <c r="M72" s="102">
        <f t="shared" si="24"/>
        <v>57356.054717978644</v>
      </c>
      <c r="N72" s="102">
        <f t="shared" si="21"/>
        <v>5343.9452820213528</v>
      </c>
      <c r="O72" s="102">
        <f t="shared" si="22"/>
        <v>62700</v>
      </c>
      <c r="P72" s="102">
        <f>J72*$P$9</f>
        <v>54337.314995979774</v>
      </c>
      <c r="Q72" s="102">
        <f t="shared" si="9"/>
        <v>5062.6850040202289</v>
      </c>
      <c r="R72" s="102">
        <f t="shared" si="28"/>
        <v>59400</v>
      </c>
      <c r="S72" s="102">
        <f t="shared" si="10"/>
        <v>48299.835551982018</v>
      </c>
      <c r="T72" s="102">
        <f t="shared" si="11"/>
        <v>4500.1644480179812</v>
      </c>
      <c r="U72" s="102">
        <f t="shared" si="12"/>
        <v>52800</v>
      </c>
      <c r="V72" s="102">
        <f t="shared" si="13"/>
        <v>42262.356107984262</v>
      </c>
      <c r="W72" s="102">
        <f t="shared" si="14"/>
        <v>3937.6438920157334</v>
      </c>
      <c r="X72" s="102">
        <f t="shared" si="15"/>
        <v>46199.999999999993</v>
      </c>
      <c r="Y72" s="102">
        <f t="shared" si="16"/>
        <v>36224.876663986513</v>
      </c>
      <c r="Z72" s="102">
        <f t="shared" si="17"/>
        <v>3375.1233360134861</v>
      </c>
      <c r="AA72" s="66">
        <f t="shared" si="18"/>
        <v>39600</v>
      </c>
      <c r="AB72" s="36"/>
      <c r="AC72" s="36"/>
      <c r="AD72" s="36"/>
      <c r="AE72" s="36"/>
      <c r="AF72" s="36"/>
      <c r="AG72" s="37"/>
      <c r="AH72" s="36"/>
      <c r="AI72" s="36"/>
    </row>
    <row r="73" spans="1:35" ht="13.5" customHeight="1">
      <c r="A73" s="285">
        <v>58</v>
      </c>
      <c r="B73" s="46">
        <v>42430</v>
      </c>
      <c r="C73" s="68">
        <f>'BENEFÍCIOS-SEM JRS E SEM CORREÇ'!C73</f>
        <v>880</v>
      </c>
      <c r="D73" s="316">
        <f>'base(indices)'!G78</f>
        <v>1.24521046</v>
      </c>
      <c r="E73" s="69">
        <f t="shared" si="0"/>
        <v>1095.7852048</v>
      </c>
      <c r="F73" s="361">
        <f>'base(indices)'!I78</f>
        <v>1.5632E-2</v>
      </c>
      <c r="G73" s="70">
        <f t="shared" si="1"/>
        <v>17.129314321433601</v>
      </c>
      <c r="H73" s="71">
        <f t="shared" si="2"/>
        <v>1112.9145191214336</v>
      </c>
      <c r="I73" s="300">
        <f t="shared" si="20"/>
        <v>69959.635744175146</v>
      </c>
      <c r="J73" s="122">
        <f>IF((I73-H$81+(H$81/12*10))+K73&gt;I149,I149-K73,(I73-H$81+(H$81/12*10)))</f>
        <v>60374.794439977522</v>
      </c>
      <c r="K73" s="122">
        <f t="shared" si="3"/>
        <v>5625.2055600224767</v>
      </c>
      <c r="L73" s="122">
        <f t="shared" si="23"/>
        <v>66000</v>
      </c>
      <c r="M73" s="122">
        <f t="shared" si="24"/>
        <v>57356.054717978644</v>
      </c>
      <c r="N73" s="122">
        <f t="shared" si="21"/>
        <v>5343.9452820213528</v>
      </c>
      <c r="O73" s="122">
        <f t="shared" si="22"/>
        <v>62700</v>
      </c>
      <c r="P73" s="104">
        <f>J73*$P$9</f>
        <v>54337.314995979774</v>
      </c>
      <c r="Q73" s="122">
        <f t="shared" si="9"/>
        <v>5062.6850040202289</v>
      </c>
      <c r="R73" s="122">
        <f t="shared" si="28"/>
        <v>59400</v>
      </c>
      <c r="S73" s="122">
        <f t="shared" si="10"/>
        <v>48299.835551982018</v>
      </c>
      <c r="T73" s="122">
        <f t="shared" si="11"/>
        <v>4500.1644480179812</v>
      </c>
      <c r="U73" s="122">
        <f t="shared" si="12"/>
        <v>52800</v>
      </c>
      <c r="V73" s="122">
        <f t="shared" si="13"/>
        <v>42262.356107984262</v>
      </c>
      <c r="W73" s="122">
        <f t="shared" si="14"/>
        <v>3937.6438920157334</v>
      </c>
      <c r="X73" s="122">
        <f t="shared" si="15"/>
        <v>46199.999999999993</v>
      </c>
      <c r="Y73" s="122">
        <f t="shared" si="16"/>
        <v>36224.876663986513</v>
      </c>
      <c r="Z73" s="122">
        <f t="shared" si="17"/>
        <v>3375.1233360134861</v>
      </c>
      <c r="AA73" s="52">
        <f t="shared" si="18"/>
        <v>39600</v>
      </c>
      <c r="AB73" s="18"/>
      <c r="AC73" s="18"/>
      <c r="AD73" s="18"/>
      <c r="AE73" s="18"/>
      <c r="AF73" s="18"/>
      <c r="AG73" s="19"/>
      <c r="AH73" s="18"/>
      <c r="AI73" s="18"/>
    </row>
    <row r="74" spans="1:35" s="30" customFormat="1" ht="13.5" customHeight="1">
      <c r="A74" s="285">
        <v>57</v>
      </c>
      <c r="B74" s="56">
        <v>42461</v>
      </c>
      <c r="C74" s="68">
        <f>'BENEFÍCIOS-SEM JRS E SEM CORREÇ'!C74</f>
        <v>880</v>
      </c>
      <c r="D74" s="316">
        <f>'base(indices)'!G79</f>
        <v>1.2398789800000001</v>
      </c>
      <c r="E74" s="58">
        <f t="shared" si="0"/>
        <v>1091.0935024</v>
      </c>
      <c r="F74" s="361">
        <f>'base(indices)'!I79</f>
        <v>1.5632E-2</v>
      </c>
      <c r="G74" s="60">
        <f t="shared" si="1"/>
        <v>17.055973629516799</v>
      </c>
      <c r="H74" s="61">
        <f t="shared" si="2"/>
        <v>1108.1494760295168</v>
      </c>
      <c r="I74" s="299">
        <f t="shared" si="20"/>
        <v>68846.721225053712</v>
      </c>
      <c r="J74" s="102">
        <f>IF((I74-H$81+(H$81/12*9))+K74&gt;I149,I149-K74,(I74-H$81+(H$81/12*9)))</f>
        <v>60374.794439977522</v>
      </c>
      <c r="K74" s="102">
        <f t="shared" si="3"/>
        <v>5625.2055600224767</v>
      </c>
      <c r="L74" s="103">
        <f t="shared" si="23"/>
        <v>66000</v>
      </c>
      <c r="M74" s="102">
        <f t="shared" si="24"/>
        <v>57356.054717978644</v>
      </c>
      <c r="N74" s="102">
        <f t="shared" si="21"/>
        <v>5343.9452820213528</v>
      </c>
      <c r="O74" s="102">
        <f t="shared" si="22"/>
        <v>62700</v>
      </c>
      <c r="P74" s="102">
        <f t="shared" ref="P74:P130" si="29">J74*$P$9</f>
        <v>54337.314995979774</v>
      </c>
      <c r="Q74" s="102">
        <f t="shared" si="9"/>
        <v>5062.6850040202289</v>
      </c>
      <c r="R74" s="102">
        <f>P74+Q74</f>
        <v>59400</v>
      </c>
      <c r="S74" s="102">
        <f t="shared" si="10"/>
        <v>48299.835551982018</v>
      </c>
      <c r="T74" s="102">
        <f t="shared" si="11"/>
        <v>4500.1644480179812</v>
      </c>
      <c r="U74" s="102">
        <f t="shared" si="12"/>
        <v>52800</v>
      </c>
      <c r="V74" s="102">
        <f t="shared" si="13"/>
        <v>42262.356107984262</v>
      </c>
      <c r="W74" s="102">
        <f t="shared" si="14"/>
        <v>3937.6438920157334</v>
      </c>
      <c r="X74" s="102">
        <f t="shared" si="15"/>
        <v>46199.999999999993</v>
      </c>
      <c r="Y74" s="102">
        <f t="shared" si="16"/>
        <v>36224.876663986513</v>
      </c>
      <c r="Z74" s="102">
        <f t="shared" si="17"/>
        <v>3375.1233360134861</v>
      </c>
      <c r="AA74" s="66">
        <f t="shared" si="18"/>
        <v>39600</v>
      </c>
      <c r="AB74" s="36"/>
      <c r="AC74" s="36"/>
      <c r="AD74" s="36"/>
      <c r="AE74" s="36"/>
      <c r="AF74" s="36"/>
      <c r="AG74" s="37"/>
      <c r="AH74" s="36"/>
      <c r="AI74" s="36"/>
    </row>
    <row r="75" spans="1:35" ht="13.5" customHeight="1">
      <c r="A75" s="285">
        <v>56</v>
      </c>
      <c r="B75" s="46">
        <v>42491</v>
      </c>
      <c r="C75" s="68">
        <f>'BENEFÍCIOS-SEM JRS E SEM CORREÇ'!C75</f>
        <v>880</v>
      </c>
      <c r="D75" s="316">
        <f>'base(indices)'!G80</f>
        <v>1.2335876800000001</v>
      </c>
      <c r="E75" s="69">
        <f t="shared" ref="E75:E130" si="30">C75*D75</f>
        <v>1085.5571584000002</v>
      </c>
      <c r="F75" s="361">
        <f>'base(indices)'!I80</f>
        <v>1.5632E-2</v>
      </c>
      <c r="G75" s="70">
        <f t="shared" ref="G75:G130" si="31">E75*F75</f>
        <v>16.969429500108802</v>
      </c>
      <c r="H75" s="71">
        <f t="shared" ref="H75:H130" si="32">E75+G75</f>
        <v>1102.526587900109</v>
      </c>
      <c r="I75" s="300">
        <f t="shared" si="20"/>
        <v>67738.571749024195</v>
      </c>
      <c r="J75" s="122">
        <f>IF((I75-H$81+(H$81/12*8))+K75&gt;I149,I149-K75,(I75-H$81+(H$81/12*8)))</f>
        <v>60374.794439977522</v>
      </c>
      <c r="K75" s="122">
        <f t="shared" ref="K75:K130" si="33">I$148</f>
        <v>5625.2055600224767</v>
      </c>
      <c r="L75" s="122">
        <f t="shared" si="23"/>
        <v>66000</v>
      </c>
      <c r="M75" s="122">
        <f t="shared" si="24"/>
        <v>57356.054717978644</v>
      </c>
      <c r="N75" s="122">
        <f t="shared" si="21"/>
        <v>5343.9452820213528</v>
      </c>
      <c r="O75" s="122">
        <f t="shared" si="22"/>
        <v>62700</v>
      </c>
      <c r="P75" s="104">
        <f t="shared" si="29"/>
        <v>54337.314995979774</v>
      </c>
      <c r="Q75" s="122">
        <f t="shared" ref="Q75:Q130" si="34">K75*P$9</f>
        <v>5062.6850040202289</v>
      </c>
      <c r="R75" s="122">
        <f t="shared" ref="R75:R130" si="35">P75+Q75</f>
        <v>59400</v>
      </c>
      <c r="S75" s="122">
        <f t="shared" ref="S75:S93" si="36">J75*S$9</f>
        <v>48299.835551982018</v>
      </c>
      <c r="T75" s="122">
        <f t="shared" ref="T75:T130" si="37">K75*S$9</f>
        <v>4500.1644480179812</v>
      </c>
      <c r="U75" s="122">
        <f t="shared" ref="U75:U93" si="38">S75+T75</f>
        <v>52800</v>
      </c>
      <c r="V75" s="122">
        <f t="shared" ref="V75:V130" si="39">J75*V$9</f>
        <v>42262.356107984262</v>
      </c>
      <c r="W75" s="122">
        <f t="shared" ref="W75:W130" si="40">K75*V$9</f>
        <v>3937.6438920157334</v>
      </c>
      <c r="X75" s="122">
        <f t="shared" ref="X75:X130" si="41">V75+W75</f>
        <v>46199.999999999993</v>
      </c>
      <c r="Y75" s="122">
        <f t="shared" ref="Y75:Y130" si="42">J75*Y$9</f>
        <v>36224.876663986513</v>
      </c>
      <c r="Z75" s="122">
        <f t="shared" ref="Z75:Z130" si="43">K75*Y$9</f>
        <v>3375.1233360134861</v>
      </c>
      <c r="AA75" s="52">
        <f t="shared" ref="AA75:AA130" si="44">Y75+Z75</f>
        <v>39600</v>
      </c>
      <c r="AB75" s="18"/>
      <c r="AC75" s="18"/>
      <c r="AD75" s="18"/>
      <c r="AE75" s="18"/>
      <c r="AF75" s="18"/>
      <c r="AG75" s="19"/>
      <c r="AH75" s="18"/>
      <c r="AI75" s="18"/>
    </row>
    <row r="76" spans="1:35" s="30" customFormat="1" ht="13.5" customHeight="1">
      <c r="A76" s="285">
        <v>55</v>
      </c>
      <c r="B76" s="56">
        <v>42522</v>
      </c>
      <c r="C76" s="68">
        <f>'BENEFÍCIOS-SEM JRS E SEM CORREÇ'!C76</f>
        <v>880</v>
      </c>
      <c r="D76" s="316">
        <f>'base(indices)'!G81</f>
        <v>1.22306929</v>
      </c>
      <c r="E76" s="58">
        <f t="shared" si="30"/>
        <v>1076.3009752</v>
      </c>
      <c r="F76" s="361">
        <f>'base(indices)'!I81</f>
        <v>1.5632E-2</v>
      </c>
      <c r="G76" s="60">
        <f t="shared" si="31"/>
        <v>16.824736844326402</v>
      </c>
      <c r="H76" s="61">
        <f t="shared" si="32"/>
        <v>1093.1257120443265</v>
      </c>
      <c r="I76" s="299">
        <f t="shared" si="20"/>
        <v>66636.045161124086</v>
      </c>
      <c r="J76" s="102">
        <f>IF((I76-H$81+(H$81/12*7))+K76&gt;I149,I149-K76,(I76-H$81+(H$81/12*7)))</f>
        <v>60374.794439977522</v>
      </c>
      <c r="K76" s="102">
        <f t="shared" si="33"/>
        <v>5625.2055600224767</v>
      </c>
      <c r="L76" s="103">
        <f t="shared" si="23"/>
        <v>66000</v>
      </c>
      <c r="M76" s="102">
        <f t="shared" si="24"/>
        <v>57356.054717978644</v>
      </c>
      <c r="N76" s="102">
        <f t="shared" si="21"/>
        <v>5343.9452820213528</v>
      </c>
      <c r="O76" s="102">
        <f t="shared" si="22"/>
        <v>62700</v>
      </c>
      <c r="P76" s="102">
        <f t="shared" si="29"/>
        <v>54337.314995979774</v>
      </c>
      <c r="Q76" s="102">
        <f t="shared" si="34"/>
        <v>5062.6850040202289</v>
      </c>
      <c r="R76" s="102">
        <f t="shared" si="35"/>
        <v>59400</v>
      </c>
      <c r="S76" s="102">
        <f t="shared" si="36"/>
        <v>48299.835551982018</v>
      </c>
      <c r="T76" s="102">
        <f t="shared" si="37"/>
        <v>4500.1644480179812</v>
      </c>
      <c r="U76" s="102">
        <f t="shared" si="38"/>
        <v>52800</v>
      </c>
      <c r="V76" s="102">
        <f t="shared" si="39"/>
        <v>42262.356107984262</v>
      </c>
      <c r="W76" s="102">
        <f t="shared" si="40"/>
        <v>3937.6438920157334</v>
      </c>
      <c r="X76" s="102">
        <f t="shared" si="41"/>
        <v>46199.999999999993</v>
      </c>
      <c r="Y76" s="102">
        <f t="shared" si="42"/>
        <v>36224.876663986513</v>
      </c>
      <c r="Z76" s="102">
        <f t="shared" si="43"/>
        <v>3375.1233360134861</v>
      </c>
      <c r="AA76" s="66">
        <f t="shared" si="44"/>
        <v>39600</v>
      </c>
      <c r="AB76" s="36"/>
      <c r="AC76" s="36"/>
      <c r="AD76" s="36"/>
      <c r="AE76" s="36"/>
      <c r="AF76" s="36"/>
      <c r="AG76" s="37"/>
      <c r="AH76" s="36"/>
      <c r="AI76" s="36"/>
    </row>
    <row r="77" spans="1:35" ht="13.5" customHeight="1">
      <c r="A77" s="285">
        <v>54</v>
      </c>
      <c r="B77" s="46">
        <v>42552</v>
      </c>
      <c r="C77" s="68">
        <f>'BENEFÍCIOS-SEM JRS E SEM CORREÇ'!C77</f>
        <v>880</v>
      </c>
      <c r="D77" s="316">
        <f>'base(indices)'!G82</f>
        <v>1.2181964999999999</v>
      </c>
      <c r="E77" s="69">
        <f t="shared" si="30"/>
        <v>1072.0129199999999</v>
      </c>
      <c r="F77" s="361">
        <f>'base(indices)'!I82</f>
        <v>1.5632E-2</v>
      </c>
      <c r="G77" s="70">
        <f t="shared" si="31"/>
        <v>16.75770596544</v>
      </c>
      <c r="H77" s="71">
        <f t="shared" si="32"/>
        <v>1088.7706259654399</v>
      </c>
      <c r="I77" s="300">
        <f t="shared" ref="I77:I130" si="45">I76-H76</f>
        <v>65542.919449079753</v>
      </c>
      <c r="J77" s="122">
        <f>IF((I77-H$81+(H$81/12*6))+K77&gt;I149,I149-K77,(I77-H$81+(H$81/12*6)))</f>
        <v>60374.794439977522</v>
      </c>
      <c r="K77" s="122">
        <f t="shared" si="33"/>
        <v>5625.2055600224767</v>
      </c>
      <c r="L77" s="122">
        <f t="shared" si="23"/>
        <v>66000</v>
      </c>
      <c r="M77" s="122">
        <f t="shared" si="24"/>
        <v>57356.054717978644</v>
      </c>
      <c r="N77" s="122">
        <f t="shared" si="21"/>
        <v>5343.9452820213528</v>
      </c>
      <c r="O77" s="122">
        <f t="shared" si="22"/>
        <v>62700</v>
      </c>
      <c r="P77" s="104">
        <f t="shared" si="29"/>
        <v>54337.314995979774</v>
      </c>
      <c r="Q77" s="122">
        <f t="shared" si="34"/>
        <v>5062.6850040202289</v>
      </c>
      <c r="R77" s="122">
        <f t="shared" si="35"/>
        <v>59400</v>
      </c>
      <c r="S77" s="122">
        <f t="shared" si="36"/>
        <v>48299.835551982018</v>
      </c>
      <c r="T77" s="122">
        <f t="shared" si="37"/>
        <v>4500.1644480179812</v>
      </c>
      <c r="U77" s="122">
        <f t="shared" si="38"/>
        <v>52800</v>
      </c>
      <c r="V77" s="122">
        <f t="shared" si="39"/>
        <v>42262.356107984262</v>
      </c>
      <c r="W77" s="122">
        <f t="shared" si="40"/>
        <v>3937.6438920157334</v>
      </c>
      <c r="X77" s="122">
        <f t="shared" si="41"/>
        <v>46199.999999999993</v>
      </c>
      <c r="Y77" s="122">
        <f t="shared" si="42"/>
        <v>36224.876663986513</v>
      </c>
      <c r="Z77" s="122">
        <f t="shared" si="43"/>
        <v>3375.1233360134861</v>
      </c>
      <c r="AA77" s="52">
        <f t="shared" si="44"/>
        <v>39600</v>
      </c>
      <c r="AB77" s="18"/>
      <c r="AC77" s="18"/>
      <c r="AD77" s="18"/>
      <c r="AE77" s="18"/>
      <c r="AF77" s="18"/>
      <c r="AG77" s="19"/>
      <c r="AH77" s="18"/>
      <c r="AI77" s="18"/>
    </row>
    <row r="78" spans="1:35" s="30" customFormat="1" ht="13.5" customHeight="1">
      <c r="A78" s="285">
        <v>53</v>
      </c>
      <c r="B78" s="56">
        <v>42583</v>
      </c>
      <c r="C78" s="68">
        <f>'BENEFÍCIOS-SEM JRS E SEM CORREÇ'!C78</f>
        <v>880</v>
      </c>
      <c r="D78" s="316">
        <f>'base(indices)'!G83</f>
        <v>1.21165357</v>
      </c>
      <c r="E78" s="58">
        <f t="shared" si="30"/>
        <v>1066.2551415999999</v>
      </c>
      <c r="F78" s="361">
        <f>'base(indices)'!I83</f>
        <v>1.5632E-2</v>
      </c>
      <c r="G78" s="60">
        <f t="shared" si="31"/>
        <v>16.667700373491197</v>
      </c>
      <c r="H78" s="61">
        <f t="shared" si="32"/>
        <v>1082.9228419734911</v>
      </c>
      <c r="I78" s="299">
        <f t="shared" si="45"/>
        <v>64454.148823114316</v>
      </c>
      <c r="J78" s="102">
        <f>IF((I78-H$81+(H$81/12*5))+K78&gt;I149,I149-K78,(I78-H$81+(H$81/12*5)))</f>
        <v>60374.794439977522</v>
      </c>
      <c r="K78" s="102">
        <f t="shared" si="33"/>
        <v>5625.2055600224767</v>
      </c>
      <c r="L78" s="103">
        <f t="shared" si="23"/>
        <v>66000</v>
      </c>
      <c r="M78" s="102">
        <f t="shared" si="24"/>
        <v>57356.054717978644</v>
      </c>
      <c r="N78" s="102">
        <f t="shared" si="21"/>
        <v>5343.9452820213528</v>
      </c>
      <c r="O78" s="102">
        <f t="shared" si="22"/>
        <v>62700</v>
      </c>
      <c r="P78" s="102">
        <f t="shared" si="29"/>
        <v>54337.314995979774</v>
      </c>
      <c r="Q78" s="102">
        <f t="shared" si="34"/>
        <v>5062.6850040202289</v>
      </c>
      <c r="R78" s="102">
        <f t="shared" si="35"/>
        <v>59400</v>
      </c>
      <c r="S78" s="102">
        <f t="shared" si="36"/>
        <v>48299.835551982018</v>
      </c>
      <c r="T78" s="102">
        <f t="shared" si="37"/>
        <v>4500.1644480179812</v>
      </c>
      <c r="U78" s="102">
        <f t="shared" si="38"/>
        <v>52800</v>
      </c>
      <c r="V78" s="102">
        <f t="shared" si="39"/>
        <v>42262.356107984262</v>
      </c>
      <c r="W78" s="102">
        <f t="shared" si="40"/>
        <v>3937.6438920157334</v>
      </c>
      <c r="X78" s="102">
        <f t="shared" si="41"/>
        <v>46199.999999999993</v>
      </c>
      <c r="Y78" s="102">
        <f t="shared" si="42"/>
        <v>36224.876663986513</v>
      </c>
      <c r="Z78" s="102">
        <f t="shared" si="43"/>
        <v>3375.1233360134861</v>
      </c>
      <c r="AA78" s="66">
        <f t="shared" si="44"/>
        <v>39600</v>
      </c>
      <c r="AB78" s="36"/>
      <c r="AC78" s="36"/>
      <c r="AD78" s="36"/>
      <c r="AE78" s="36"/>
      <c r="AF78" s="36"/>
      <c r="AG78" s="37"/>
      <c r="AH78" s="36"/>
      <c r="AI78" s="36"/>
    </row>
    <row r="79" spans="1:35" ht="13.5" customHeight="1">
      <c r="A79" s="285">
        <v>52</v>
      </c>
      <c r="B79" s="46">
        <v>42614</v>
      </c>
      <c r="C79" s="68">
        <f>'BENEFÍCIOS-SEM JRS E SEM CORREÇ'!C79</f>
        <v>880</v>
      </c>
      <c r="D79" s="316">
        <f>'base(indices)'!G84</f>
        <v>1.20622556</v>
      </c>
      <c r="E79" s="69">
        <f t="shared" si="30"/>
        <v>1061.4784927999999</v>
      </c>
      <c r="F79" s="361">
        <f>'base(indices)'!I84</f>
        <v>1.5632E-2</v>
      </c>
      <c r="G79" s="70">
        <f t="shared" si="31"/>
        <v>16.593031799449598</v>
      </c>
      <c r="H79" s="71">
        <f t="shared" si="32"/>
        <v>1078.0715245994495</v>
      </c>
      <c r="I79" s="300">
        <f t="shared" si="45"/>
        <v>63371.225981140822</v>
      </c>
      <c r="J79" s="122">
        <f>IF((I79-H$81+(H$81/12*4))+K79&gt;I149,I149-K79,(I79-H$81+(H$81/12*4)))</f>
        <v>60374.794439977522</v>
      </c>
      <c r="K79" s="122">
        <f t="shared" si="33"/>
        <v>5625.2055600224767</v>
      </c>
      <c r="L79" s="122">
        <f t="shared" si="23"/>
        <v>66000</v>
      </c>
      <c r="M79" s="122">
        <f t="shared" si="24"/>
        <v>57356.054717978644</v>
      </c>
      <c r="N79" s="122">
        <f t="shared" si="21"/>
        <v>5343.9452820213528</v>
      </c>
      <c r="O79" s="122">
        <f t="shared" si="22"/>
        <v>62700</v>
      </c>
      <c r="P79" s="104">
        <f t="shared" si="29"/>
        <v>54337.314995979774</v>
      </c>
      <c r="Q79" s="122">
        <f t="shared" si="34"/>
        <v>5062.6850040202289</v>
      </c>
      <c r="R79" s="122">
        <f t="shared" si="35"/>
        <v>59400</v>
      </c>
      <c r="S79" s="122">
        <f t="shared" si="36"/>
        <v>48299.835551982018</v>
      </c>
      <c r="T79" s="122">
        <f t="shared" si="37"/>
        <v>4500.1644480179812</v>
      </c>
      <c r="U79" s="122">
        <f t="shared" si="38"/>
        <v>52800</v>
      </c>
      <c r="V79" s="122">
        <f t="shared" si="39"/>
        <v>42262.356107984262</v>
      </c>
      <c r="W79" s="122">
        <f t="shared" si="40"/>
        <v>3937.6438920157334</v>
      </c>
      <c r="X79" s="122">
        <f t="shared" si="41"/>
        <v>46199.999999999993</v>
      </c>
      <c r="Y79" s="122">
        <f t="shared" si="42"/>
        <v>36224.876663986513</v>
      </c>
      <c r="Z79" s="122">
        <f t="shared" si="43"/>
        <v>3375.1233360134861</v>
      </c>
      <c r="AA79" s="52">
        <f t="shared" si="44"/>
        <v>39600</v>
      </c>
      <c r="AB79" s="18"/>
      <c r="AC79" s="18"/>
      <c r="AD79" s="18"/>
      <c r="AE79" s="18"/>
      <c r="AF79" s="18"/>
      <c r="AG79" s="19"/>
      <c r="AH79" s="18"/>
      <c r="AI79" s="18"/>
    </row>
    <row r="80" spans="1:35" s="30" customFormat="1" ht="13.5" customHeight="1">
      <c r="A80" s="285">
        <v>51</v>
      </c>
      <c r="B80" s="56">
        <v>42644</v>
      </c>
      <c r="C80" s="68">
        <f>'BENEFÍCIOS-SEM JRS E SEM CORREÇ'!C80</f>
        <v>880</v>
      </c>
      <c r="D80" s="316">
        <f>'base(indices)'!G85</f>
        <v>1.2034575999999999</v>
      </c>
      <c r="E80" s="58">
        <f t="shared" si="30"/>
        <v>1059.042688</v>
      </c>
      <c r="F80" s="361">
        <f>'base(indices)'!I85</f>
        <v>1.5632E-2</v>
      </c>
      <c r="G80" s="60">
        <f t="shared" si="31"/>
        <v>16.554955298816001</v>
      </c>
      <c r="H80" s="61">
        <f t="shared" si="32"/>
        <v>1075.5976432988159</v>
      </c>
      <c r="I80" s="299">
        <f t="shared" si="45"/>
        <v>62293.154456541371</v>
      </c>
      <c r="J80" s="102">
        <f>IF((I80-H$81+(H$81/12*3))+K80&gt;I149,I149-K80,(I80-H$81+(H$81/12*3)))</f>
        <v>60374.794439977522</v>
      </c>
      <c r="K80" s="102">
        <f t="shared" si="33"/>
        <v>5625.2055600224767</v>
      </c>
      <c r="L80" s="103">
        <f t="shared" si="23"/>
        <v>66000</v>
      </c>
      <c r="M80" s="102">
        <f t="shared" si="24"/>
        <v>57356.054717978644</v>
      </c>
      <c r="N80" s="102">
        <f t="shared" si="21"/>
        <v>5343.9452820213528</v>
      </c>
      <c r="O80" s="102">
        <f t="shared" si="22"/>
        <v>62700</v>
      </c>
      <c r="P80" s="102">
        <f t="shared" si="29"/>
        <v>54337.314995979774</v>
      </c>
      <c r="Q80" s="102">
        <f t="shared" si="34"/>
        <v>5062.6850040202289</v>
      </c>
      <c r="R80" s="102">
        <f t="shared" si="35"/>
        <v>59400</v>
      </c>
      <c r="S80" s="102">
        <f t="shared" si="36"/>
        <v>48299.835551982018</v>
      </c>
      <c r="T80" s="102">
        <f t="shared" si="37"/>
        <v>4500.1644480179812</v>
      </c>
      <c r="U80" s="102">
        <f t="shared" si="38"/>
        <v>52800</v>
      </c>
      <c r="V80" s="102">
        <f t="shared" si="39"/>
        <v>42262.356107984262</v>
      </c>
      <c r="W80" s="102">
        <f t="shared" si="40"/>
        <v>3937.6438920157334</v>
      </c>
      <c r="X80" s="102">
        <f t="shared" si="41"/>
        <v>46199.999999999993</v>
      </c>
      <c r="Y80" s="102">
        <f t="shared" si="42"/>
        <v>36224.876663986513</v>
      </c>
      <c r="Z80" s="102">
        <f t="shared" si="43"/>
        <v>3375.1233360134861</v>
      </c>
      <c r="AA80" s="66">
        <f t="shared" si="44"/>
        <v>39600</v>
      </c>
      <c r="AB80" s="36"/>
      <c r="AC80" s="36"/>
      <c r="AD80" s="36"/>
      <c r="AE80" s="36"/>
      <c r="AF80" s="36"/>
      <c r="AG80" s="37"/>
      <c r="AH80" s="36"/>
      <c r="AI80" s="36"/>
    </row>
    <row r="81" spans="1:35" ht="13.5" customHeight="1">
      <c r="A81" s="285">
        <v>50</v>
      </c>
      <c r="B81" s="46">
        <v>42675</v>
      </c>
      <c r="C81" s="68">
        <f>'BENEFÍCIOS-SEM JRS E SEM CORREÇ'!C81</f>
        <v>880</v>
      </c>
      <c r="D81" s="316">
        <f>'base(indices)'!G86</f>
        <v>1.2011753700000001</v>
      </c>
      <c r="E81" s="69">
        <f t="shared" si="30"/>
        <v>1057.0343256000001</v>
      </c>
      <c r="F81" s="361">
        <f>'base(indices)'!I86</f>
        <v>1.5632E-2</v>
      </c>
      <c r="G81" s="70">
        <f t="shared" si="31"/>
        <v>16.5235605777792</v>
      </c>
      <c r="H81" s="71">
        <f t="shared" si="32"/>
        <v>1073.5578861777792</v>
      </c>
      <c r="I81" s="300">
        <f t="shared" si="45"/>
        <v>61217.556813242554</v>
      </c>
      <c r="J81" s="122">
        <f>IF((I81-H$81+(H$81/12*2))+K81&gt;I149,I149-K81,(I81-H$81+(H$81/12*2)))</f>
        <v>60322.925241427743</v>
      </c>
      <c r="K81" s="122">
        <f t="shared" si="33"/>
        <v>5625.2055600224767</v>
      </c>
      <c r="L81" s="122">
        <f t="shared" si="23"/>
        <v>65948.130801450214</v>
      </c>
      <c r="M81" s="122">
        <f t="shared" si="24"/>
        <v>57306.778979356357</v>
      </c>
      <c r="N81" s="122">
        <f t="shared" si="21"/>
        <v>5343.9452820213528</v>
      </c>
      <c r="O81" s="122">
        <f t="shared" si="22"/>
        <v>62650.724261377713</v>
      </c>
      <c r="P81" s="104">
        <f t="shared" si="29"/>
        <v>54290.632717284971</v>
      </c>
      <c r="Q81" s="122">
        <f t="shared" si="34"/>
        <v>5062.6850040202289</v>
      </c>
      <c r="R81" s="122">
        <f t="shared" si="35"/>
        <v>59353.317721305197</v>
      </c>
      <c r="S81" s="122">
        <f t="shared" si="36"/>
        <v>48258.340193142198</v>
      </c>
      <c r="T81" s="122">
        <f t="shared" si="37"/>
        <v>4500.1644480179812</v>
      </c>
      <c r="U81" s="122">
        <f t="shared" si="38"/>
        <v>52758.50464116018</v>
      </c>
      <c r="V81" s="122">
        <f t="shared" si="39"/>
        <v>42226.047668999418</v>
      </c>
      <c r="W81" s="122">
        <f t="shared" si="40"/>
        <v>3937.6438920157334</v>
      </c>
      <c r="X81" s="122">
        <f t="shared" si="41"/>
        <v>46163.691561015148</v>
      </c>
      <c r="Y81" s="122">
        <f t="shared" si="42"/>
        <v>36193.755144856645</v>
      </c>
      <c r="Z81" s="122">
        <f t="shared" si="43"/>
        <v>3375.1233360134861</v>
      </c>
      <c r="AA81" s="52">
        <f t="shared" si="44"/>
        <v>39568.878480870131</v>
      </c>
      <c r="AB81" s="18"/>
      <c r="AC81" s="18"/>
      <c r="AD81" s="18"/>
      <c r="AE81" s="18"/>
      <c r="AF81" s="18"/>
      <c r="AG81" s="19"/>
      <c r="AH81" s="18"/>
      <c r="AI81" s="18"/>
    </row>
    <row r="82" spans="1:35" s="30" customFormat="1" ht="13.5" customHeight="1" thickBot="1">
      <c r="A82" s="286">
        <v>49</v>
      </c>
      <c r="B82" s="76">
        <v>42705</v>
      </c>
      <c r="C82" s="77">
        <f>'BENEFÍCIOS-SEM JRS E SEM CORREÇ'!C82</f>
        <v>1760</v>
      </c>
      <c r="D82" s="317">
        <f>'base(indices)'!G87</f>
        <v>1.1980604100000001</v>
      </c>
      <c r="E82" s="279">
        <f t="shared" si="30"/>
        <v>2108.5863216000002</v>
      </c>
      <c r="F82" s="362">
        <f>'base(indices)'!I87</f>
        <v>1.5632E-2</v>
      </c>
      <c r="G82" s="233">
        <f t="shared" si="31"/>
        <v>32.961421379251206</v>
      </c>
      <c r="H82" s="287">
        <f t="shared" si="32"/>
        <v>2141.5477429792513</v>
      </c>
      <c r="I82" s="301">
        <f t="shared" si="45"/>
        <v>60143.998927064778</v>
      </c>
      <c r="J82" s="95">
        <f>IF((I82-H$81+(H$81/12*1))+K82&gt;I149,I149-K82,(I82-H$81+(H$81/12*1)))</f>
        <v>59159.904198068485</v>
      </c>
      <c r="K82" s="95">
        <f t="shared" si="33"/>
        <v>5625.2055600224767</v>
      </c>
      <c r="L82" s="236">
        <f t="shared" si="23"/>
        <v>64785.109758090963</v>
      </c>
      <c r="M82" s="95">
        <f t="shared" si="24"/>
        <v>56201.908988165058</v>
      </c>
      <c r="N82" s="95">
        <f t="shared" si="21"/>
        <v>5343.9452820213528</v>
      </c>
      <c r="O82" s="95">
        <f t="shared" si="22"/>
        <v>61545.854270186413</v>
      </c>
      <c r="P82" s="95">
        <f t="shared" si="29"/>
        <v>53243.913778261638</v>
      </c>
      <c r="Q82" s="95">
        <f t="shared" si="34"/>
        <v>5062.6850040202289</v>
      </c>
      <c r="R82" s="95">
        <f t="shared" si="35"/>
        <v>58306.598782281864</v>
      </c>
      <c r="S82" s="95">
        <f t="shared" si="36"/>
        <v>47327.923358454791</v>
      </c>
      <c r="T82" s="95">
        <f t="shared" si="37"/>
        <v>4500.1644480179812</v>
      </c>
      <c r="U82" s="95">
        <f t="shared" si="38"/>
        <v>51828.087806472773</v>
      </c>
      <c r="V82" s="95">
        <f t="shared" si="39"/>
        <v>41411.932938647937</v>
      </c>
      <c r="W82" s="95">
        <f t="shared" si="40"/>
        <v>3937.6438920157334</v>
      </c>
      <c r="X82" s="95">
        <f t="shared" si="41"/>
        <v>45349.576830663667</v>
      </c>
      <c r="Y82" s="95">
        <f t="shared" si="42"/>
        <v>35495.94251884109</v>
      </c>
      <c r="Z82" s="95">
        <f t="shared" si="43"/>
        <v>3375.1233360134861</v>
      </c>
      <c r="AA82" s="237">
        <f t="shared" si="44"/>
        <v>38871.065854854576</v>
      </c>
      <c r="AB82" s="36"/>
      <c r="AC82" s="36"/>
      <c r="AD82" s="36"/>
      <c r="AE82" s="36"/>
      <c r="AF82" s="36"/>
      <c r="AG82" s="37"/>
      <c r="AH82" s="36"/>
      <c r="AI82" s="36"/>
    </row>
    <row r="83" spans="1:35" ht="13.5" customHeight="1">
      <c r="A83" s="288">
        <v>48</v>
      </c>
      <c r="B83" s="160">
        <v>42736</v>
      </c>
      <c r="C83" s="47">
        <f>'BENEFÍCIOS-SEM JRS E SEM CORREÇ'!C83</f>
        <v>937</v>
      </c>
      <c r="D83" s="306">
        <f>'base(indices)'!G88</f>
        <v>1.19578842</v>
      </c>
      <c r="E83" s="163">
        <f t="shared" si="30"/>
        <v>1120.45374954</v>
      </c>
      <c r="F83" s="360">
        <f>'base(indices)'!I88</f>
        <v>1.5632E-2</v>
      </c>
      <c r="G83" s="87">
        <f t="shared" si="31"/>
        <v>17.51493301280928</v>
      </c>
      <c r="H83" s="89">
        <f t="shared" si="32"/>
        <v>1137.9686825528092</v>
      </c>
      <c r="I83" s="298">
        <f t="shared" si="45"/>
        <v>58002.451184085527</v>
      </c>
      <c r="J83" s="123">
        <f>IF((I83-H$93+(H$93))+K83&gt;I149,I149-K83,(I83-H$93+(H$93)))</f>
        <v>58002.451184085527</v>
      </c>
      <c r="K83" s="123">
        <f t="shared" si="33"/>
        <v>5625.2055600224767</v>
      </c>
      <c r="L83" s="123">
        <f t="shared" si="23"/>
        <v>63627.656744108004</v>
      </c>
      <c r="M83" s="123">
        <f t="shared" si="24"/>
        <v>55102.328624881251</v>
      </c>
      <c r="N83" s="123">
        <f t="shared" si="21"/>
        <v>5343.9452820213528</v>
      </c>
      <c r="O83" s="123">
        <f t="shared" si="22"/>
        <v>60446.273906902607</v>
      </c>
      <c r="P83" s="100">
        <f t="shared" si="29"/>
        <v>52202.206065676975</v>
      </c>
      <c r="Q83" s="123">
        <f t="shared" si="34"/>
        <v>5062.6850040202289</v>
      </c>
      <c r="R83" s="123">
        <f t="shared" si="35"/>
        <v>57264.891069697202</v>
      </c>
      <c r="S83" s="123">
        <f t="shared" si="36"/>
        <v>46401.960947268424</v>
      </c>
      <c r="T83" s="123">
        <f t="shared" si="37"/>
        <v>4500.1644480179812</v>
      </c>
      <c r="U83" s="123">
        <f t="shared" si="38"/>
        <v>50902.125395286406</v>
      </c>
      <c r="V83" s="123">
        <f t="shared" si="39"/>
        <v>40601.715828859866</v>
      </c>
      <c r="W83" s="123">
        <f t="shared" si="40"/>
        <v>3937.6438920157334</v>
      </c>
      <c r="X83" s="123">
        <f t="shared" si="41"/>
        <v>44539.359720875596</v>
      </c>
      <c r="Y83" s="123">
        <f t="shared" si="42"/>
        <v>34801.470710451315</v>
      </c>
      <c r="Z83" s="123">
        <f t="shared" si="43"/>
        <v>3375.1233360134861</v>
      </c>
      <c r="AA83" s="55">
        <f t="shared" si="44"/>
        <v>38176.594046464801</v>
      </c>
      <c r="AB83" s="18"/>
      <c r="AC83" s="18"/>
      <c r="AD83" s="18"/>
      <c r="AE83" s="18"/>
      <c r="AF83" s="18"/>
      <c r="AG83" s="19"/>
      <c r="AH83" s="18"/>
      <c r="AI83" s="18"/>
    </row>
    <row r="84" spans="1:35" s="30" customFormat="1" ht="13.5" customHeight="1">
      <c r="A84" s="285">
        <v>47</v>
      </c>
      <c r="B84" s="56">
        <v>42767</v>
      </c>
      <c r="C84" s="68">
        <f>'BENEFÍCIOS-SEM JRS E SEM CORREÇ'!C84</f>
        <v>937</v>
      </c>
      <c r="D84" s="316">
        <f>'base(indices)'!G89</f>
        <v>1.1920929300000001</v>
      </c>
      <c r="E84" s="58">
        <f t="shared" si="30"/>
        <v>1116.9910754100001</v>
      </c>
      <c r="F84" s="361">
        <f>'base(indices)'!I89</f>
        <v>1.5632E-2</v>
      </c>
      <c r="G84" s="60">
        <f t="shared" si="31"/>
        <v>17.460804490809121</v>
      </c>
      <c r="H84" s="61">
        <f t="shared" si="32"/>
        <v>1134.4518799008092</v>
      </c>
      <c r="I84" s="299">
        <f t="shared" si="45"/>
        <v>56864.482501532715</v>
      </c>
      <c r="J84" s="102">
        <f>IF((I84-H$93+(H$93/12*11))+K84&gt;I149,I149-K84,(I84-H$93+(H$93/12*11)))</f>
        <v>56771.739304905153</v>
      </c>
      <c r="K84" s="102">
        <f t="shared" si="33"/>
        <v>5625.2055600224767</v>
      </c>
      <c r="L84" s="103">
        <f t="shared" si="23"/>
        <v>62396.944864927631</v>
      </c>
      <c r="M84" s="102">
        <f t="shared" si="24"/>
        <v>53933.152339659893</v>
      </c>
      <c r="N84" s="102">
        <f t="shared" si="21"/>
        <v>5343.9452820213528</v>
      </c>
      <c r="O84" s="102">
        <f t="shared" si="22"/>
        <v>59277.097621681249</v>
      </c>
      <c r="P84" s="102">
        <f t="shared" si="29"/>
        <v>51094.56537441464</v>
      </c>
      <c r="Q84" s="102">
        <f t="shared" si="34"/>
        <v>5062.6850040202289</v>
      </c>
      <c r="R84" s="102">
        <f t="shared" si="35"/>
        <v>56157.250378434866</v>
      </c>
      <c r="S84" s="102">
        <f t="shared" si="36"/>
        <v>45417.391443924127</v>
      </c>
      <c r="T84" s="102">
        <f t="shared" si="37"/>
        <v>4500.1644480179812</v>
      </c>
      <c r="U84" s="102">
        <f t="shared" si="38"/>
        <v>49917.555891942109</v>
      </c>
      <c r="V84" s="102">
        <f t="shared" si="39"/>
        <v>39740.217513433607</v>
      </c>
      <c r="W84" s="102">
        <f t="shared" si="40"/>
        <v>3937.6438920157334</v>
      </c>
      <c r="X84" s="102">
        <f t="shared" si="41"/>
        <v>43677.861405449337</v>
      </c>
      <c r="Y84" s="102">
        <f t="shared" si="42"/>
        <v>34063.043582943093</v>
      </c>
      <c r="Z84" s="102">
        <f t="shared" si="43"/>
        <v>3375.1233360134861</v>
      </c>
      <c r="AA84" s="66">
        <f t="shared" si="44"/>
        <v>37438.16691895658</v>
      </c>
      <c r="AB84" s="36"/>
      <c r="AC84" s="36"/>
      <c r="AD84" s="36"/>
      <c r="AE84" s="36"/>
      <c r="AF84" s="36"/>
      <c r="AG84" s="37"/>
      <c r="AH84" s="36"/>
      <c r="AI84" s="36"/>
    </row>
    <row r="85" spans="1:35" ht="13.5" customHeight="1">
      <c r="A85" s="285">
        <v>46</v>
      </c>
      <c r="B85" s="46">
        <v>42795</v>
      </c>
      <c r="C85" s="68">
        <f>'BENEFÍCIOS-SEM JRS E SEM CORREÇ'!C85</f>
        <v>937</v>
      </c>
      <c r="D85" s="316">
        <f>'base(indices)'!G90</f>
        <v>1.1856902</v>
      </c>
      <c r="E85" s="69">
        <f t="shared" si="30"/>
        <v>1110.9917174</v>
      </c>
      <c r="F85" s="361">
        <f>'base(indices)'!I90</f>
        <v>1.5632E-2</v>
      </c>
      <c r="G85" s="70">
        <f t="shared" si="31"/>
        <v>17.367022526396799</v>
      </c>
      <c r="H85" s="71">
        <f t="shared" si="32"/>
        <v>1128.3587399263968</v>
      </c>
      <c r="I85" s="300">
        <f t="shared" si="45"/>
        <v>55730.030621631908</v>
      </c>
      <c r="J85" s="122">
        <f>IF((I85-H$93+(H$93/12*10))+K85&gt;I149,I149-K85,(I85-H$93+(H$93/12*10)))</f>
        <v>55544.544228376784</v>
      </c>
      <c r="K85" s="122">
        <f t="shared" si="33"/>
        <v>5625.2055600224767</v>
      </c>
      <c r="L85" s="122">
        <f t="shared" si="23"/>
        <v>61169.749788399262</v>
      </c>
      <c r="M85" s="122">
        <f t="shared" si="24"/>
        <v>52767.317016957946</v>
      </c>
      <c r="N85" s="122">
        <f t="shared" si="21"/>
        <v>5343.9452820213528</v>
      </c>
      <c r="O85" s="122">
        <f t="shared" si="22"/>
        <v>58111.262298979302</v>
      </c>
      <c r="P85" s="104">
        <f t="shared" si="29"/>
        <v>49990.089805539108</v>
      </c>
      <c r="Q85" s="122">
        <f t="shared" si="34"/>
        <v>5062.6850040202289</v>
      </c>
      <c r="R85" s="122">
        <f t="shared" si="35"/>
        <v>55052.774809559334</v>
      </c>
      <c r="S85" s="122">
        <f t="shared" si="36"/>
        <v>44435.635382701432</v>
      </c>
      <c r="T85" s="122">
        <f t="shared" si="37"/>
        <v>4500.1644480179812</v>
      </c>
      <c r="U85" s="122">
        <f t="shared" si="38"/>
        <v>48935.799830719414</v>
      </c>
      <c r="V85" s="122">
        <f t="shared" si="39"/>
        <v>38881.180959863748</v>
      </c>
      <c r="W85" s="122">
        <f t="shared" si="40"/>
        <v>3937.6438920157334</v>
      </c>
      <c r="X85" s="122">
        <f t="shared" si="41"/>
        <v>42818.824851879479</v>
      </c>
      <c r="Y85" s="122">
        <f t="shared" si="42"/>
        <v>33326.726537026072</v>
      </c>
      <c r="Z85" s="122">
        <f t="shared" si="43"/>
        <v>3375.1233360134861</v>
      </c>
      <c r="AA85" s="52">
        <f t="shared" si="44"/>
        <v>36701.849873039559</v>
      </c>
      <c r="AB85" s="18"/>
      <c r="AC85" s="18"/>
      <c r="AD85" s="18"/>
      <c r="AE85" s="18"/>
      <c r="AF85" s="18"/>
      <c r="AG85" s="19"/>
      <c r="AH85" s="18"/>
      <c r="AI85" s="18"/>
    </row>
    <row r="86" spans="1:35" s="30" customFormat="1" ht="13.5" customHeight="1">
      <c r="A86" s="285">
        <v>45</v>
      </c>
      <c r="B86" s="56">
        <v>42826</v>
      </c>
      <c r="C86" s="68">
        <f>'BENEFÍCIOS-SEM JRS E SEM CORREÇ'!C86</f>
        <v>937</v>
      </c>
      <c r="D86" s="316">
        <f>'base(indices)'!G91</f>
        <v>1.1839143299999999</v>
      </c>
      <c r="E86" s="58">
        <f t="shared" si="30"/>
        <v>1109.3277272099999</v>
      </c>
      <c r="F86" s="361">
        <f>'base(indices)'!I91</f>
        <v>1.5632E-2</v>
      </c>
      <c r="G86" s="60">
        <f t="shared" si="31"/>
        <v>17.341011031746717</v>
      </c>
      <c r="H86" s="61">
        <f t="shared" si="32"/>
        <v>1126.6687382417467</v>
      </c>
      <c r="I86" s="299">
        <f t="shared" si="45"/>
        <v>54601.671881705508</v>
      </c>
      <c r="J86" s="102">
        <f>IF((I86-H$93+(H$93/12*9))+K86&gt;I149,I149-K86,(I86-H$93+(H$93/12*9)))</f>
        <v>54323.442291822823</v>
      </c>
      <c r="K86" s="102">
        <f t="shared" si="33"/>
        <v>5625.2055600224767</v>
      </c>
      <c r="L86" s="103">
        <f t="shared" si="23"/>
        <v>59948.6478518453</v>
      </c>
      <c r="M86" s="102">
        <f t="shared" si="24"/>
        <v>51607.27017723168</v>
      </c>
      <c r="N86" s="102">
        <f t="shared" ref="N86:N130" si="46">K86*M$9</f>
        <v>5343.9452820213528</v>
      </c>
      <c r="O86" s="102">
        <f t="shared" ref="O86:O130" si="47">M86+N86</f>
        <v>56951.215459253035</v>
      </c>
      <c r="P86" s="102">
        <f t="shared" si="29"/>
        <v>48891.098062640544</v>
      </c>
      <c r="Q86" s="102">
        <f t="shared" si="34"/>
        <v>5062.6850040202289</v>
      </c>
      <c r="R86" s="102">
        <f t="shared" si="35"/>
        <v>53953.78306666077</v>
      </c>
      <c r="S86" s="102">
        <f t="shared" si="36"/>
        <v>43458.753833458264</v>
      </c>
      <c r="T86" s="102">
        <f t="shared" si="37"/>
        <v>4500.1644480179812</v>
      </c>
      <c r="U86" s="102">
        <f t="shared" si="38"/>
        <v>47958.918281476246</v>
      </c>
      <c r="V86" s="102">
        <f t="shared" si="39"/>
        <v>38026.40960427597</v>
      </c>
      <c r="W86" s="102">
        <f t="shared" si="40"/>
        <v>3937.6438920157334</v>
      </c>
      <c r="X86" s="102">
        <f t="shared" si="41"/>
        <v>41964.053496291701</v>
      </c>
      <c r="Y86" s="102">
        <f t="shared" si="42"/>
        <v>32594.065375093691</v>
      </c>
      <c r="Z86" s="102">
        <f t="shared" si="43"/>
        <v>3375.1233360134861</v>
      </c>
      <c r="AA86" s="66">
        <f t="shared" si="44"/>
        <v>35969.188711107177</v>
      </c>
      <c r="AB86" s="36"/>
      <c r="AC86" s="36"/>
      <c r="AD86" s="36"/>
      <c r="AE86" s="36"/>
      <c r="AF86" s="36"/>
      <c r="AG86" s="37"/>
      <c r="AH86" s="36"/>
      <c r="AI86" s="36"/>
    </row>
    <row r="87" spans="1:35" ht="13.5" customHeight="1">
      <c r="A87" s="285">
        <v>44</v>
      </c>
      <c r="B87" s="46">
        <v>42856</v>
      </c>
      <c r="C87" s="68">
        <f>'BENEFÍCIOS-SEM JRS E SEM CORREÇ'!C87</f>
        <v>937</v>
      </c>
      <c r="D87" s="316">
        <f>'base(indices)'!G92</f>
        <v>1.18143332</v>
      </c>
      <c r="E87" s="69">
        <f t="shared" si="30"/>
        <v>1107.0030208400001</v>
      </c>
      <c r="F87" s="361">
        <f>'base(indices)'!I92</f>
        <v>1.5632E-2</v>
      </c>
      <c r="G87" s="70">
        <f t="shared" si="31"/>
        <v>17.304671221770882</v>
      </c>
      <c r="H87" s="71">
        <f t="shared" si="32"/>
        <v>1124.3076920617709</v>
      </c>
      <c r="I87" s="300">
        <f t="shared" si="45"/>
        <v>53475.003143463764</v>
      </c>
      <c r="J87" s="122">
        <f>IF((I87-H$93+(H$93/12*8))+K87&gt;I149,I149-K87,(I87-H$93+(H$93/12*8)))</f>
        <v>53104.030356953524</v>
      </c>
      <c r="K87" s="122">
        <f t="shared" si="33"/>
        <v>5625.2055600224767</v>
      </c>
      <c r="L87" s="122">
        <f t="shared" ref="L87:L130" si="48">J87+K87</f>
        <v>58729.235916976002</v>
      </c>
      <c r="M87" s="122">
        <f t="shared" ref="M87:M130" si="49">J87*M$9</f>
        <v>50448.828839105845</v>
      </c>
      <c r="N87" s="122">
        <f t="shared" si="46"/>
        <v>5343.9452820213528</v>
      </c>
      <c r="O87" s="122">
        <f t="shared" si="47"/>
        <v>55792.7741211272</v>
      </c>
      <c r="P87" s="104">
        <f t="shared" si="29"/>
        <v>47793.627321258173</v>
      </c>
      <c r="Q87" s="122">
        <f t="shared" si="34"/>
        <v>5062.6850040202289</v>
      </c>
      <c r="R87" s="122">
        <f t="shared" si="35"/>
        <v>52856.312325278399</v>
      </c>
      <c r="S87" s="122">
        <f t="shared" si="36"/>
        <v>42483.224285562821</v>
      </c>
      <c r="T87" s="122">
        <f t="shared" si="37"/>
        <v>4500.1644480179812</v>
      </c>
      <c r="U87" s="122">
        <f t="shared" si="38"/>
        <v>46983.388733580803</v>
      </c>
      <c r="V87" s="122">
        <f t="shared" si="39"/>
        <v>37172.821249867462</v>
      </c>
      <c r="W87" s="122">
        <f t="shared" si="40"/>
        <v>3937.6438920157334</v>
      </c>
      <c r="X87" s="122">
        <f t="shared" si="41"/>
        <v>41110.465141883193</v>
      </c>
      <c r="Y87" s="122">
        <f t="shared" si="42"/>
        <v>31862.418214172114</v>
      </c>
      <c r="Z87" s="122">
        <f t="shared" si="43"/>
        <v>3375.1233360134861</v>
      </c>
      <c r="AA87" s="52">
        <f t="shared" si="44"/>
        <v>35237.541550185597</v>
      </c>
      <c r="AB87" s="18"/>
      <c r="AC87" s="18"/>
      <c r="AD87" s="18"/>
      <c r="AE87" s="18"/>
      <c r="AF87" s="18"/>
      <c r="AG87" s="19"/>
      <c r="AH87" s="18"/>
      <c r="AI87" s="18"/>
    </row>
    <row r="88" spans="1:35" s="30" customFormat="1" ht="13.5" customHeight="1">
      <c r="A88" s="285">
        <v>43</v>
      </c>
      <c r="B88" s="56">
        <v>42887</v>
      </c>
      <c r="C88" s="68">
        <f>'BENEFÍCIOS-SEM JRS E SEM CORREÇ'!C88</f>
        <v>937</v>
      </c>
      <c r="D88" s="316">
        <f>'base(indices)'!G93</f>
        <v>1.1786046699999999</v>
      </c>
      <c r="E88" s="58">
        <f t="shared" si="30"/>
        <v>1104.3525757899999</v>
      </c>
      <c r="F88" s="361">
        <f>'base(indices)'!I93</f>
        <v>1.5632E-2</v>
      </c>
      <c r="G88" s="60">
        <f t="shared" si="31"/>
        <v>17.26323946474928</v>
      </c>
      <c r="H88" s="61">
        <f t="shared" si="32"/>
        <v>1121.6158152547491</v>
      </c>
      <c r="I88" s="299">
        <f t="shared" si="45"/>
        <v>52350.695451401996</v>
      </c>
      <c r="J88" s="102">
        <f>IF((I88-H$93+(H$93/12*7))+K88&gt;I149,I149-K88,(I88-H$93+(H$93/12*7)))</f>
        <v>51886.979468264195</v>
      </c>
      <c r="K88" s="102">
        <f t="shared" si="33"/>
        <v>5625.2055600224767</v>
      </c>
      <c r="L88" s="103">
        <f t="shared" si="48"/>
        <v>57512.185028286673</v>
      </c>
      <c r="M88" s="102">
        <f t="shared" si="49"/>
        <v>49292.630494850986</v>
      </c>
      <c r="N88" s="102">
        <f t="shared" si="46"/>
        <v>5343.9452820213528</v>
      </c>
      <c r="O88" s="102">
        <f t="shared" si="47"/>
        <v>54636.575776872342</v>
      </c>
      <c r="P88" s="102">
        <f t="shared" si="29"/>
        <v>46698.281521437777</v>
      </c>
      <c r="Q88" s="102">
        <f t="shared" si="34"/>
        <v>5062.6850040202289</v>
      </c>
      <c r="R88" s="102">
        <f t="shared" si="35"/>
        <v>51760.966525458003</v>
      </c>
      <c r="S88" s="102">
        <f t="shared" si="36"/>
        <v>41509.583574611359</v>
      </c>
      <c r="T88" s="102">
        <f t="shared" si="37"/>
        <v>4500.1644480179812</v>
      </c>
      <c r="U88" s="102">
        <f t="shared" si="38"/>
        <v>46009.748022629341</v>
      </c>
      <c r="V88" s="102">
        <f t="shared" si="39"/>
        <v>36320.885627784934</v>
      </c>
      <c r="W88" s="102">
        <f t="shared" si="40"/>
        <v>3937.6438920157334</v>
      </c>
      <c r="X88" s="102">
        <f t="shared" si="41"/>
        <v>40258.529519800664</v>
      </c>
      <c r="Y88" s="102">
        <f t="shared" si="42"/>
        <v>31132.187680958516</v>
      </c>
      <c r="Z88" s="102">
        <f t="shared" si="43"/>
        <v>3375.1233360134861</v>
      </c>
      <c r="AA88" s="66">
        <f t="shared" si="44"/>
        <v>34507.311016972002</v>
      </c>
      <c r="AB88" s="36"/>
      <c r="AC88" s="36"/>
      <c r="AD88" s="36"/>
      <c r="AE88" s="36"/>
      <c r="AF88" s="36"/>
      <c r="AG88" s="37"/>
      <c r="AH88" s="36"/>
      <c r="AI88" s="36"/>
    </row>
    <row r="89" spans="1:35" ht="13.5" customHeight="1">
      <c r="A89" s="285">
        <v>42</v>
      </c>
      <c r="B89" s="46">
        <v>42917</v>
      </c>
      <c r="C89" s="68">
        <f>'BENEFÍCIOS-SEM JRS E SEM CORREÇ'!C89</f>
        <v>937</v>
      </c>
      <c r="D89" s="316">
        <f>'base(indices)'!G94</f>
        <v>1.1767219099999999</v>
      </c>
      <c r="E89" s="69">
        <f t="shared" si="30"/>
        <v>1102.5884296699999</v>
      </c>
      <c r="F89" s="361">
        <f>'base(indices)'!I94</f>
        <v>1.5632E-2</v>
      </c>
      <c r="G89" s="70">
        <f t="shared" si="31"/>
        <v>17.235662332601439</v>
      </c>
      <c r="H89" s="71">
        <f t="shared" si="32"/>
        <v>1119.8240920026012</v>
      </c>
      <c r="I89" s="300">
        <f t="shared" si="45"/>
        <v>51229.079636147246</v>
      </c>
      <c r="J89" s="122">
        <f>IF((I89-H$93+(H$93/12*6))+K89&gt;I149,I149-K89,(I89-H$93+(H$93/12*6)))</f>
        <v>50672.620456381883</v>
      </c>
      <c r="K89" s="122">
        <f t="shared" si="33"/>
        <v>5625.2055600224767</v>
      </c>
      <c r="L89" s="122">
        <f t="shared" si="48"/>
        <v>56297.82601640436</v>
      </c>
      <c r="M89" s="122">
        <f t="shared" si="49"/>
        <v>48138.989433562783</v>
      </c>
      <c r="N89" s="122">
        <f t="shared" si="46"/>
        <v>5343.9452820213528</v>
      </c>
      <c r="O89" s="122">
        <f t="shared" si="47"/>
        <v>53482.934715584139</v>
      </c>
      <c r="P89" s="104">
        <f t="shared" si="29"/>
        <v>45605.358410743698</v>
      </c>
      <c r="Q89" s="122">
        <f t="shared" si="34"/>
        <v>5062.6850040202289</v>
      </c>
      <c r="R89" s="122">
        <f t="shared" si="35"/>
        <v>50668.043414763924</v>
      </c>
      <c r="S89" s="122">
        <f t="shared" si="36"/>
        <v>40538.096365105506</v>
      </c>
      <c r="T89" s="122">
        <f t="shared" si="37"/>
        <v>4500.1644480179812</v>
      </c>
      <c r="U89" s="122">
        <f t="shared" si="38"/>
        <v>45038.260813123488</v>
      </c>
      <c r="V89" s="122">
        <f t="shared" si="39"/>
        <v>35470.834319467314</v>
      </c>
      <c r="W89" s="122">
        <f t="shared" si="40"/>
        <v>3937.6438920157334</v>
      </c>
      <c r="X89" s="122">
        <f t="shared" si="41"/>
        <v>39408.478211483045</v>
      </c>
      <c r="Y89" s="122">
        <f t="shared" si="42"/>
        <v>30403.57227382913</v>
      </c>
      <c r="Z89" s="122">
        <f t="shared" si="43"/>
        <v>3375.1233360134861</v>
      </c>
      <c r="AA89" s="52">
        <f t="shared" si="44"/>
        <v>33778.695609842616</v>
      </c>
      <c r="AB89" s="18"/>
      <c r="AC89" s="18"/>
      <c r="AD89" s="18"/>
      <c r="AE89" s="18"/>
      <c r="AF89" s="18"/>
      <c r="AG89" s="19"/>
      <c r="AH89" s="18"/>
      <c r="AI89" s="18"/>
    </row>
    <row r="90" spans="1:35" s="30" customFormat="1" ht="13.5" customHeight="1">
      <c r="A90" s="285">
        <v>41</v>
      </c>
      <c r="B90" s="56">
        <v>42948</v>
      </c>
      <c r="C90" s="68">
        <f>'BENEFÍCIOS-SEM JRS E SEM CORREÇ'!C90</f>
        <v>937</v>
      </c>
      <c r="D90" s="316">
        <f>'base(indices)'!G95</f>
        <v>1.1788438299999999</v>
      </c>
      <c r="E90" s="58">
        <f t="shared" si="30"/>
        <v>1104.5766687099999</v>
      </c>
      <c r="F90" s="361">
        <f>'base(indices)'!I95</f>
        <v>1.5632E-2</v>
      </c>
      <c r="G90" s="60">
        <f t="shared" si="31"/>
        <v>17.266742485274719</v>
      </c>
      <c r="H90" s="61">
        <f t="shared" si="32"/>
        <v>1121.8434111952747</v>
      </c>
      <c r="I90" s="299">
        <f t="shared" si="45"/>
        <v>50109.255544144646</v>
      </c>
      <c r="J90" s="102">
        <f>IF((I90-H$93+(H$93/12*5))+K90&gt;I149,I149-K90,(I90-H$93+(H$93/12*5)))</f>
        <v>49460.053167751728</v>
      </c>
      <c r="K90" s="102">
        <f t="shared" si="33"/>
        <v>5625.2055600224767</v>
      </c>
      <c r="L90" s="103">
        <f t="shared" si="48"/>
        <v>55085.258727774206</v>
      </c>
      <c r="M90" s="102">
        <f t="shared" si="49"/>
        <v>46987.05050936414</v>
      </c>
      <c r="N90" s="102">
        <f t="shared" si="46"/>
        <v>5343.9452820213528</v>
      </c>
      <c r="O90" s="102">
        <f t="shared" si="47"/>
        <v>52330.995791385496</v>
      </c>
      <c r="P90" s="102">
        <f t="shared" si="29"/>
        <v>44514.04785097656</v>
      </c>
      <c r="Q90" s="102">
        <f t="shared" si="34"/>
        <v>5062.6850040202289</v>
      </c>
      <c r="R90" s="102">
        <f t="shared" si="35"/>
        <v>49576.732854996786</v>
      </c>
      <c r="S90" s="102">
        <f t="shared" si="36"/>
        <v>39568.042534201384</v>
      </c>
      <c r="T90" s="102">
        <f t="shared" si="37"/>
        <v>4500.1644480179812</v>
      </c>
      <c r="U90" s="102">
        <f t="shared" si="38"/>
        <v>44068.206982219366</v>
      </c>
      <c r="V90" s="102">
        <f t="shared" si="39"/>
        <v>34622.037217426208</v>
      </c>
      <c r="W90" s="102">
        <f t="shared" si="40"/>
        <v>3937.6438920157334</v>
      </c>
      <c r="X90" s="102">
        <f t="shared" si="41"/>
        <v>38559.681109441939</v>
      </c>
      <c r="Y90" s="102">
        <f t="shared" si="42"/>
        <v>29676.031900651036</v>
      </c>
      <c r="Z90" s="102">
        <f t="shared" si="43"/>
        <v>3375.1233360134861</v>
      </c>
      <c r="AA90" s="66">
        <f t="shared" si="44"/>
        <v>33051.155236664519</v>
      </c>
      <c r="AB90" s="36"/>
      <c r="AC90" s="36"/>
      <c r="AD90" s="36"/>
      <c r="AE90" s="36"/>
      <c r="AF90" s="36"/>
      <c r="AG90" s="37"/>
      <c r="AH90" s="36"/>
      <c r="AI90" s="36"/>
    </row>
    <row r="91" spans="1:35" ht="13.5" customHeight="1">
      <c r="A91" s="285">
        <v>40</v>
      </c>
      <c r="B91" s="46">
        <v>42979</v>
      </c>
      <c r="C91" s="68">
        <f>'BENEFÍCIOS-SEM JRS E SEM CORREÇ'!C91</f>
        <v>937</v>
      </c>
      <c r="D91" s="316">
        <f>'base(indices)'!G96</f>
        <v>1.17473227</v>
      </c>
      <c r="E91" s="69">
        <f t="shared" si="30"/>
        <v>1100.72413699</v>
      </c>
      <c r="F91" s="361">
        <f>'base(indices)'!I96</f>
        <v>1.5632E-2</v>
      </c>
      <c r="G91" s="70">
        <f t="shared" si="31"/>
        <v>17.206519709427681</v>
      </c>
      <c r="H91" s="71">
        <f t="shared" si="32"/>
        <v>1117.9306566994278</v>
      </c>
      <c r="I91" s="300">
        <f t="shared" si="45"/>
        <v>48987.412132949372</v>
      </c>
      <c r="J91" s="122">
        <f>IF((I91-H$93+(H$93/12*4))+K91&gt;I149,I149-K91,(I91-H$93+(H$93/12*4)))</f>
        <v>48245.466559928893</v>
      </c>
      <c r="K91" s="122">
        <f t="shared" si="33"/>
        <v>5625.2055600224767</v>
      </c>
      <c r="L91" s="122">
        <f t="shared" si="48"/>
        <v>53870.67211995137</v>
      </c>
      <c r="M91" s="122">
        <f t="shared" si="49"/>
        <v>45833.193231932448</v>
      </c>
      <c r="N91" s="122">
        <f t="shared" si="46"/>
        <v>5343.9452820213528</v>
      </c>
      <c r="O91" s="122">
        <f t="shared" si="47"/>
        <v>51177.138513953803</v>
      </c>
      <c r="P91" s="104">
        <f t="shared" si="29"/>
        <v>43420.919903936003</v>
      </c>
      <c r="Q91" s="122">
        <f t="shared" si="34"/>
        <v>5062.6850040202289</v>
      </c>
      <c r="R91" s="122">
        <f t="shared" si="35"/>
        <v>48483.604907956229</v>
      </c>
      <c r="S91" s="122">
        <f t="shared" si="36"/>
        <v>38596.373247943113</v>
      </c>
      <c r="T91" s="122">
        <f t="shared" si="37"/>
        <v>4500.1644480179812</v>
      </c>
      <c r="U91" s="122">
        <f t="shared" si="38"/>
        <v>43096.537695961095</v>
      </c>
      <c r="V91" s="122">
        <f t="shared" si="39"/>
        <v>33771.826591950223</v>
      </c>
      <c r="W91" s="122">
        <f t="shared" si="40"/>
        <v>3937.6438920157334</v>
      </c>
      <c r="X91" s="122">
        <f t="shared" si="41"/>
        <v>37709.470483965953</v>
      </c>
      <c r="Y91" s="122">
        <f t="shared" si="42"/>
        <v>28947.279935957336</v>
      </c>
      <c r="Z91" s="122">
        <f t="shared" si="43"/>
        <v>3375.1233360134861</v>
      </c>
      <c r="AA91" s="52">
        <f t="shared" si="44"/>
        <v>32322.403271970823</v>
      </c>
      <c r="AB91" s="18"/>
      <c r="AC91" s="18"/>
      <c r="AD91" s="18"/>
      <c r="AE91" s="18"/>
      <c r="AF91" s="18"/>
      <c r="AG91" s="19"/>
      <c r="AH91" s="18"/>
      <c r="AI91" s="18"/>
    </row>
    <row r="92" spans="1:35" s="30" customFormat="1" ht="13.5" customHeight="1">
      <c r="A92" s="285">
        <v>39</v>
      </c>
      <c r="B92" s="56">
        <v>43009</v>
      </c>
      <c r="C92" s="68">
        <f>'BENEFÍCIOS-SEM JRS E SEM CORREÇ'!C92</f>
        <v>937</v>
      </c>
      <c r="D92" s="316">
        <f>'base(indices)'!G97</f>
        <v>1.1734414799999999</v>
      </c>
      <c r="E92" s="58">
        <f t="shared" si="30"/>
        <v>1099.51466676</v>
      </c>
      <c r="F92" s="361">
        <f>'base(indices)'!I97</f>
        <v>1.5632E-2</v>
      </c>
      <c r="G92" s="60">
        <f t="shared" si="31"/>
        <v>17.187613270792319</v>
      </c>
      <c r="H92" s="61">
        <f t="shared" si="32"/>
        <v>1116.7022800307923</v>
      </c>
      <c r="I92" s="299">
        <f t="shared" si="45"/>
        <v>47869.481476249945</v>
      </c>
      <c r="J92" s="102">
        <f>IF((I92-H$93+(H$93/12*3))+K92&gt;I149,I149-K92,(I92-H$93+(H$93/12*3)))</f>
        <v>47034.792706601904</v>
      </c>
      <c r="K92" s="102">
        <f t="shared" si="33"/>
        <v>5625.2055600224767</v>
      </c>
      <c r="L92" s="103">
        <f t="shared" si="48"/>
        <v>52659.998266624381</v>
      </c>
      <c r="M92" s="102">
        <f t="shared" si="49"/>
        <v>44683.05307127181</v>
      </c>
      <c r="N92" s="102">
        <f t="shared" si="46"/>
        <v>5343.9452820213528</v>
      </c>
      <c r="O92" s="102">
        <f t="shared" si="47"/>
        <v>50026.998353293166</v>
      </c>
      <c r="P92" s="102">
        <f t="shared" si="29"/>
        <v>42331.313435941716</v>
      </c>
      <c r="Q92" s="102">
        <f t="shared" si="34"/>
        <v>5062.6850040202289</v>
      </c>
      <c r="R92" s="102">
        <f t="shared" si="35"/>
        <v>47393.998439961942</v>
      </c>
      <c r="S92" s="102">
        <f t="shared" si="36"/>
        <v>37627.834165281522</v>
      </c>
      <c r="T92" s="102">
        <f t="shared" si="37"/>
        <v>4500.1644480179812</v>
      </c>
      <c r="U92" s="102">
        <f t="shared" si="38"/>
        <v>42127.998613299504</v>
      </c>
      <c r="V92" s="102">
        <f t="shared" si="39"/>
        <v>32924.354894621334</v>
      </c>
      <c r="W92" s="102">
        <f t="shared" si="40"/>
        <v>3937.6438920157334</v>
      </c>
      <c r="X92" s="102">
        <f t="shared" si="41"/>
        <v>36861.998786637065</v>
      </c>
      <c r="Y92" s="102">
        <f t="shared" si="42"/>
        <v>28220.875623961143</v>
      </c>
      <c r="Z92" s="102">
        <f t="shared" si="43"/>
        <v>3375.1233360134861</v>
      </c>
      <c r="AA92" s="66">
        <f t="shared" si="44"/>
        <v>31595.99895997463</v>
      </c>
      <c r="AB92" s="36"/>
      <c r="AC92" s="36"/>
      <c r="AD92" s="36"/>
      <c r="AE92" s="36"/>
      <c r="AF92" s="36"/>
      <c r="AG92" s="37"/>
      <c r="AH92" s="36"/>
      <c r="AI92" s="36"/>
    </row>
    <row r="93" spans="1:35" ht="13.5" customHeight="1">
      <c r="A93" s="285">
        <v>38</v>
      </c>
      <c r="B93" s="46">
        <v>43040</v>
      </c>
      <c r="C93" s="68">
        <f>'BENEFÍCIOS-SEM JRS E SEM CORREÇ'!C93</f>
        <v>937</v>
      </c>
      <c r="D93" s="316">
        <f>'base(indices)'!G98</f>
        <v>1.1694652999999999</v>
      </c>
      <c r="E93" s="69">
        <f t="shared" si="30"/>
        <v>1095.7889860999999</v>
      </c>
      <c r="F93" s="361">
        <f>'base(indices)'!I98</f>
        <v>1.5632E-2</v>
      </c>
      <c r="G93" s="70">
        <f t="shared" si="31"/>
        <v>17.129373430715198</v>
      </c>
      <c r="H93" s="71">
        <f t="shared" si="32"/>
        <v>1112.9183595307152</v>
      </c>
      <c r="I93" s="300">
        <f t="shared" si="45"/>
        <v>46752.779196219155</v>
      </c>
      <c r="J93" s="122">
        <f>IF((I93-H$93+(H$93/12*2))+K93&gt;I149,I149-K93,(I93-H$93+(H$93/12*2)))</f>
        <v>45825.347229943553</v>
      </c>
      <c r="K93" s="122">
        <f t="shared" si="33"/>
        <v>5625.2055600224767</v>
      </c>
      <c r="L93" s="122">
        <f t="shared" si="48"/>
        <v>51450.55278996603</v>
      </c>
      <c r="M93" s="122">
        <f t="shared" si="49"/>
        <v>43534.079868446373</v>
      </c>
      <c r="N93" s="122">
        <f t="shared" si="46"/>
        <v>5343.9452820213528</v>
      </c>
      <c r="O93" s="122">
        <f t="shared" si="47"/>
        <v>48878.025150467729</v>
      </c>
      <c r="P93" s="104">
        <f t="shared" si="29"/>
        <v>41242.812506949202</v>
      </c>
      <c r="Q93" s="122">
        <f t="shared" si="34"/>
        <v>5062.6850040202289</v>
      </c>
      <c r="R93" s="122">
        <f t="shared" si="35"/>
        <v>46305.497510969428</v>
      </c>
      <c r="S93" s="122">
        <f t="shared" si="36"/>
        <v>36660.277783954843</v>
      </c>
      <c r="T93" s="122">
        <f t="shared" si="37"/>
        <v>4500.1644480179812</v>
      </c>
      <c r="U93" s="122">
        <f t="shared" si="38"/>
        <v>41160.442231972826</v>
      </c>
      <c r="V93" s="122">
        <f t="shared" si="39"/>
        <v>32077.743060960485</v>
      </c>
      <c r="W93" s="122">
        <f t="shared" si="40"/>
        <v>3937.6438920157334</v>
      </c>
      <c r="X93" s="122">
        <f t="shared" si="41"/>
        <v>36015.386952976216</v>
      </c>
      <c r="Y93" s="122">
        <f t="shared" si="42"/>
        <v>27495.208337966131</v>
      </c>
      <c r="Z93" s="122">
        <f t="shared" si="43"/>
        <v>3375.1233360134861</v>
      </c>
      <c r="AA93" s="52">
        <f t="shared" si="44"/>
        <v>30870.331673979617</v>
      </c>
      <c r="AB93" s="18"/>
      <c r="AC93" s="18"/>
      <c r="AD93" s="18"/>
      <c r="AE93" s="18"/>
      <c r="AF93" s="18"/>
      <c r="AG93" s="19"/>
      <c r="AH93" s="18"/>
      <c r="AI93" s="18"/>
    </row>
    <row r="94" spans="1:35" s="30" customFormat="1" ht="13.5" customHeight="1" thickBot="1">
      <c r="A94" s="286">
        <v>37</v>
      </c>
      <c r="B94" s="76">
        <v>43070</v>
      </c>
      <c r="C94" s="77">
        <f>'BENEFÍCIOS-SEM JRS E SEM CORREÇ'!C94</f>
        <v>1874</v>
      </c>
      <c r="D94" s="317">
        <f>'base(indices)'!G99</f>
        <v>1.16573495</v>
      </c>
      <c r="E94" s="279">
        <f t="shared" si="30"/>
        <v>2184.5872963000002</v>
      </c>
      <c r="F94" s="362">
        <f>'base(indices)'!I99</f>
        <v>1.5632E-2</v>
      </c>
      <c r="G94" s="233">
        <f t="shared" si="31"/>
        <v>34.149468615761606</v>
      </c>
      <c r="H94" s="287">
        <f t="shared" si="32"/>
        <v>2218.7367649157618</v>
      </c>
      <c r="I94" s="301">
        <f t="shared" si="45"/>
        <v>45639.860836688436</v>
      </c>
      <c r="J94" s="95">
        <f>IF((I94-H$93+(H$93/12*1))+K94&gt;I149,I149-K94,(I94-H$93+(H$93/12*1)))</f>
        <v>44619.68567378528</v>
      </c>
      <c r="K94" s="95">
        <f t="shared" si="33"/>
        <v>5625.2055600224767</v>
      </c>
      <c r="L94" s="236">
        <f t="shared" si="48"/>
        <v>50244.891233807757</v>
      </c>
      <c r="M94" s="95">
        <f t="shared" si="49"/>
        <v>42388.701390096016</v>
      </c>
      <c r="N94" s="95">
        <f t="shared" si="46"/>
        <v>5343.9452820213528</v>
      </c>
      <c r="O94" s="95">
        <f t="shared" si="47"/>
        <v>47732.646672117371</v>
      </c>
      <c r="P94" s="95">
        <f t="shared" si="29"/>
        <v>40157.717106406752</v>
      </c>
      <c r="Q94" s="95">
        <f t="shared" si="34"/>
        <v>5062.6850040202289</v>
      </c>
      <c r="R94" s="95">
        <f t="shared" si="35"/>
        <v>45220.402110426978</v>
      </c>
      <c r="S94" s="95">
        <f>J94*S$9</f>
        <v>35695.748539028224</v>
      </c>
      <c r="T94" s="95">
        <f t="shared" si="37"/>
        <v>4500.1644480179812</v>
      </c>
      <c r="U94" s="95">
        <f>S94+T94</f>
        <v>40195.912987046206</v>
      </c>
      <c r="V94" s="95">
        <f t="shared" si="39"/>
        <v>31233.779971649692</v>
      </c>
      <c r="W94" s="95">
        <f t="shared" si="40"/>
        <v>3937.6438920157334</v>
      </c>
      <c r="X94" s="95">
        <f t="shared" si="41"/>
        <v>35171.423863665426</v>
      </c>
      <c r="Y94" s="95">
        <f t="shared" si="42"/>
        <v>26771.811404271168</v>
      </c>
      <c r="Z94" s="95">
        <f t="shared" si="43"/>
        <v>3375.1233360134861</v>
      </c>
      <c r="AA94" s="237">
        <f t="shared" si="44"/>
        <v>30146.934740284654</v>
      </c>
      <c r="AB94" s="36"/>
      <c r="AC94" s="36"/>
      <c r="AD94" s="36"/>
      <c r="AE94" s="36"/>
      <c r="AF94" s="36"/>
      <c r="AG94" s="37"/>
      <c r="AH94" s="36"/>
      <c r="AI94" s="36"/>
    </row>
    <row r="95" spans="1:35" s="30" customFormat="1" ht="13.5" customHeight="1">
      <c r="A95" s="288">
        <v>36</v>
      </c>
      <c r="B95" s="160">
        <v>43101</v>
      </c>
      <c r="C95" s="47">
        <f>'BENEFÍCIOS-SEM JRS E SEM CORREÇ'!C95</f>
        <v>954</v>
      </c>
      <c r="D95" s="306">
        <f>'base(indices)'!G100</f>
        <v>1.1616691100000001</v>
      </c>
      <c r="E95" s="282">
        <f t="shared" si="30"/>
        <v>1108.2323309400001</v>
      </c>
      <c r="F95" s="360">
        <f>'base(indices)'!I100</f>
        <v>1.5632E-2</v>
      </c>
      <c r="G95" s="283">
        <f t="shared" si="31"/>
        <v>17.323887797254081</v>
      </c>
      <c r="H95" s="289">
        <f t="shared" si="32"/>
        <v>1125.5562187372541</v>
      </c>
      <c r="I95" s="298">
        <f t="shared" si="45"/>
        <v>43421.124071772676</v>
      </c>
      <c r="J95" s="123">
        <f>IF((I95-H$105+(H$105))+K95&gt;$I$149,$I$149-K95,(I95-H$105+(H$105)))</f>
        <v>43421.124071772676</v>
      </c>
      <c r="K95" s="123">
        <f t="shared" si="33"/>
        <v>5625.2055600224767</v>
      </c>
      <c r="L95" s="123">
        <f t="shared" si="48"/>
        <v>49046.329631795154</v>
      </c>
      <c r="M95" s="123">
        <f t="shared" si="49"/>
        <v>41250.067868184044</v>
      </c>
      <c r="N95" s="123">
        <f t="shared" si="46"/>
        <v>5343.9452820213528</v>
      </c>
      <c r="O95" s="123">
        <f t="shared" si="47"/>
        <v>46594.013150205399</v>
      </c>
      <c r="P95" s="100">
        <f t="shared" si="29"/>
        <v>39079.011664595411</v>
      </c>
      <c r="Q95" s="123">
        <f t="shared" si="34"/>
        <v>5062.6850040202289</v>
      </c>
      <c r="R95" s="123">
        <f t="shared" si="35"/>
        <v>44141.696668615637</v>
      </c>
      <c r="S95" s="123">
        <f t="shared" ref="S95:S105" si="50">J95*S$9</f>
        <v>34736.899257418139</v>
      </c>
      <c r="T95" s="123">
        <f t="shared" si="37"/>
        <v>4500.1644480179812</v>
      </c>
      <c r="U95" s="123">
        <f t="shared" ref="U95:U105" si="51">S95+T95</f>
        <v>39237.063705436121</v>
      </c>
      <c r="V95" s="123">
        <f t="shared" si="39"/>
        <v>30394.786850240871</v>
      </c>
      <c r="W95" s="123">
        <f t="shared" si="40"/>
        <v>3937.6438920157334</v>
      </c>
      <c r="X95" s="123">
        <f t="shared" si="41"/>
        <v>34332.430742256605</v>
      </c>
      <c r="Y95" s="123">
        <f t="shared" si="42"/>
        <v>26052.674443063606</v>
      </c>
      <c r="Z95" s="123">
        <f t="shared" si="43"/>
        <v>3375.1233360134861</v>
      </c>
      <c r="AA95" s="55">
        <f t="shared" si="44"/>
        <v>29427.797779077093</v>
      </c>
      <c r="AB95" s="36"/>
      <c r="AC95" s="36"/>
      <c r="AD95" s="36"/>
      <c r="AE95" s="36"/>
      <c r="AF95" s="36"/>
      <c r="AG95" s="37"/>
      <c r="AH95" s="36"/>
      <c r="AI95" s="36"/>
    </row>
    <row r="96" spans="1:35" s="30" customFormat="1" ht="13.5" customHeight="1">
      <c r="A96" s="285">
        <v>35</v>
      </c>
      <c r="B96" s="56">
        <v>43132</v>
      </c>
      <c r="C96" s="68">
        <f>'BENEFÍCIOS-SEM JRS E SEM CORREÇ'!C96</f>
        <v>954</v>
      </c>
      <c r="D96" s="316">
        <f>'base(indices)'!G101</f>
        <v>1.1571562</v>
      </c>
      <c r="E96" s="58">
        <f t="shared" si="30"/>
        <v>1103.9270148000001</v>
      </c>
      <c r="F96" s="361">
        <f>'base(indices)'!I101</f>
        <v>1.5632E-2</v>
      </c>
      <c r="G96" s="60">
        <f t="shared" si="31"/>
        <v>17.256587095353602</v>
      </c>
      <c r="H96" s="61">
        <f t="shared" si="32"/>
        <v>1121.1836018953536</v>
      </c>
      <c r="I96" s="299">
        <f t="shared" si="45"/>
        <v>42295.56785303542</v>
      </c>
      <c r="J96" s="102">
        <f>IF((I96-H$105+(H$105/12*11))+K96&gt;$I$149,$I$149-K96,(I96-H$105+(H$105/12*11)))</f>
        <v>42205.231137501512</v>
      </c>
      <c r="K96" s="102">
        <f t="shared" si="33"/>
        <v>5625.2055600224767</v>
      </c>
      <c r="L96" s="103">
        <f t="shared" si="48"/>
        <v>47830.43669752399</v>
      </c>
      <c r="M96" s="102">
        <f t="shared" si="49"/>
        <v>40094.969580626435</v>
      </c>
      <c r="N96" s="102">
        <f t="shared" si="46"/>
        <v>5343.9452820213528</v>
      </c>
      <c r="O96" s="102">
        <f t="shared" si="47"/>
        <v>45438.914862647791</v>
      </c>
      <c r="P96" s="102">
        <f t="shared" si="29"/>
        <v>37984.708023751366</v>
      </c>
      <c r="Q96" s="102">
        <f t="shared" si="34"/>
        <v>5062.6850040202289</v>
      </c>
      <c r="R96" s="102">
        <f t="shared" si="35"/>
        <v>43047.393027771592</v>
      </c>
      <c r="S96" s="102">
        <f t="shared" si="50"/>
        <v>33764.184910001211</v>
      </c>
      <c r="T96" s="102">
        <f t="shared" si="37"/>
        <v>4500.1644480179812</v>
      </c>
      <c r="U96" s="102">
        <f t="shared" si="51"/>
        <v>38264.349358019193</v>
      </c>
      <c r="V96" s="102">
        <f t="shared" si="39"/>
        <v>29543.661796251057</v>
      </c>
      <c r="W96" s="102">
        <f t="shared" si="40"/>
        <v>3937.6438920157334</v>
      </c>
      <c r="X96" s="102">
        <f t="shared" si="41"/>
        <v>33481.305688266788</v>
      </c>
      <c r="Y96" s="102">
        <f t="shared" si="42"/>
        <v>25323.138682500907</v>
      </c>
      <c r="Z96" s="102">
        <f t="shared" si="43"/>
        <v>3375.1233360134861</v>
      </c>
      <c r="AA96" s="66">
        <f t="shared" si="44"/>
        <v>28698.262018514393</v>
      </c>
      <c r="AB96" s="36"/>
      <c r="AC96" s="36"/>
      <c r="AD96" s="36"/>
      <c r="AE96" s="36"/>
      <c r="AF96" s="36"/>
      <c r="AG96" s="37"/>
      <c r="AH96" s="36"/>
      <c r="AI96" s="36"/>
    </row>
    <row r="97" spans="1:35" s="30" customFormat="1" ht="13.5" customHeight="1">
      <c r="A97" s="285">
        <v>34</v>
      </c>
      <c r="B97" s="46">
        <v>43160</v>
      </c>
      <c r="C97" s="68">
        <f>'BENEFÍCIOS-SEM JRS E SEM CORREÇ'!C97</f>
        <v>954</v>
      </c>
      <c r="D97" s="316">
        <f>'base(indices)'!G102</f>
        <v>1.1527756499999999</v>
      </c>
      <c r="E97" s="58">
        <f t="shared" si="30"/>
        <v>1099.7479701</v>
      </c>
      <c r="F97" s="361">
        <f>'base(indices)'!I102</f>
        <v>1.5632E-2</v>
      </c>
      <c r="G97" s="60">
        <f t="shared" si="31"/>
        <v>17.191260268603198</v>
      </c>
      <c r="H97" s="61">
        <f t="shared" si="32"/>
        <v>1116.9392303686031</v>
      </c>
      <c r="I97" s="300">
        <f t="shared" si="45"/>
        <v>41174.384251140065</v>
      </c>
      <c r="J97" s="122">
        <f>IF((I97-H$105+(H$105/12*10))+K97&gt;$I$149,$I$149-K97,(I97-H$105+(H$105/12*10)))</f>
        <v>40993.710820072243</v>
      </c>
      <c r="K97" s="122">
        <f t="shared" si="33"/>
        <v>5625.2055600224767</v>
      </c>
      <c r="L97" s="122">
        <f t="shared" si="48"/>
        <v>46618.916380094721</v>
      </c>
      <c r="M97" s="122">
        <f t="shared" si="49"/>
        <v>38944.025279068628</v>
      </c>
      <c r="N97" s="122">
        <f t="shared" si="46"/>
        <v>5343.9452820213528</v>
      </c>
      <c r="O97" s="122">
        <f t="shared" si="47"/>
        <v>44287.970561089984</v>
      </c>
      <c r="P97" s="104">
        <f t="shared" si="29"/>
        <v>36894.33973806502</v>
      </c>
      <c r="Q97" s="122">
        <f t="shared" si="34"/>
        <v>5062.6850040202289</v>
      </c>
      <c r="R97" s="122">
        <f t="shared" si="35"/>
        <v>41957.024742085247</v>
      </c>
      <c r="S97" s="122">
        <f t="shared" si="50"/>
        <v>32794.968656057797</v>
      </c>
      <c r="T97" s="122">
        <f t="shared" si="37"/>
        <v>4500.1644480179812</v>
      </c>
      <c r="U97" s="122">
        <f t="shared" si="51"/>
        <v>37295.13310407578</v>
      </c>
      <c r="V97" s="122">
        <f t="shared" si="39"/>
        <v>28695.597574050567</v>
      </c>
      <c r="W97" s="122">
        <f t="shared" si="40"/>
        <v>3937.6438920157334</v>
      </c>
      <c r="X97" s="122">
        <f t="shared" si="41"/>
        <v>32633.241466066302</v>
      </c>
      <c r="Y97" s="122">
        <f t="shared" si="42"/>
        <v>24596.226492043344</v>
      </c>
      <c r="Z97" s="122">
        <f t="shared" si="43"/>
        <v>3375.1233360134861</v>
      </c>
      <c r="AA97" s="52">
        <f t="shared" si="44"/>
        <v>27971.349828056831</v>
      </c>
      <c r="AB97" s="36"/>
      <c r="AC97" s="36"/>
      <c r="AD97" s="36"/>
      <c r="AE97" s="36"/>
      <c r="AF97" s="36"/>
      <c r="AG97" s="37"/>
      <c r="AH97" s="36"/>
      <c r="AI97" s="36"/>
    </row>
    <row r="98" spans="1:35" s="30" customFormat="1" ht="13.5" customHeight="1">
      <c r="A98" s="285">
        <v>33</v>
      </c>
      <c r="B98" s="56">
        <v>43191</v>
      </c>
      <c r="C98" s="68">
        <f>'BENEFÍCIOS-SEM JRS E SEM CORREÇ'!C98</f>
        <v>954</v>
      </c>
      <c r="D98" s="316">
        <f>'base(indices)'!G103</f>
        <v>1.15162403</v>
      </c>
      <c r="E98" s="58">
        <f t="shared" si="30"/>
        <v>1098.64932462</v>
      </c>
      <c r="F98" s="361">
        <f>'base(indices)'!I103</f>
        <v>1.5632E-2</v>
      </c>
      <c r="G98" s="60">
        <f t="shared" si="31"/>
        <v>17.17408624245984</v>
      </c>
      <c r="H98" s="61">
        <f t="shared" si="32"/>
        <v>1115.8234108624599</v>
      </c>
      <c r="I98" s="299">
        <f t="shared" si="45"/>
        <v>40057.445020771462</v>
      </c>
      <c r="J98" s="102">
        <f>IF((I98-H$105+(H$105/12*9))+K98&gt;$I$149,$I$149-K98,(I98-H$105+(H$105/12*9)))</f>
        <v>39786.434874169725</v>
      </c>
      <c r="K98" s="102">
        <f t="shared" si="33"/>
        <v>5625.2055600224767</v>
      </c>
      <c r="L98" s="103">
        <f t="shared" si="48"/>
        <v>45411.640434192203</v>
      </c>
      <c r="M98" s="102">
        <f t="shared" si="49"/>
        <v>37797.113130461235</v>
      </c>
      <c r="N98" s="102">
        <f t="shared" si="46"/>
        <v>5343.9452820213528</v>
      </c>
      <c r="O98" s="102">
        <f t="shared" si="47"/>
        <v>43141.058412482591</v>
      </c>
      <c r="P98" s="102">
        <f t="shared" si="29"/>
        <v>35807.791386752753</v>
      </c>
      <c r="Q98" s="102">
        <f t="shared" si="34"/>
        <v>5062.6850040202289</v>
      </c>
      <c r="R98" s="102">
        <f t="shared" si="35"/>
        <v>40870.476390772979</v>
      </c>
      <c r="S98" s="102">
        <f t="shared" si="50"/>
        <v>31829.147899335781</v>
      </c>
      <c r="T98" s="102">
        <f t="shared" si="37"/>
        <v>4500.1644480179812</v>
      </c>
      <c r="U98" s="102">
        <f t="shared" si="51"/>
        <v>36329.312347353763</v>
      </c>
      <c r="V98" s="102">
        <f t="shared" si="39"/>
        <v>27850.504411918806</v>
      </c>
      <c r="W98" s="102">
        <f t="shared" si="40"/>
        <v>3937.6438920157334</v>
      </c>
      <c r="X98" s="102">
        <f t="shared" si="41"/>
        <v>31788.14830393454</v>
      </c>
      <c r="Y98" s="102">
        <f t="shared" si="42"/>
        <v>23871.860924501834</v>
      </c>
      <c r="Z98" s="102">
        <f t="shared" si="43"/>
        <v>3375.1233360134861</v>
      </c>
      <c r="AA98" s="66">
        <f t="shared" si="44"/>
        <v>27246.984260515321</v>
      </c>
      <c r="AB98" s="36"/>
      <c r="AC98" s="36"/>
      <c r="AD98" s="36"/>
      <c r="AE98" s="36"/>
      <c r="AF98" s="36"/>
      <c r="AG98" s="37"/>
      <c r="AH98" s="36"/>
      <c r="AI98" s="36"/>
    </row>
    <row r="99" spans="1:35" s="30" customFormat="1" ht="13.5" customHeight="1">
      <c r="A99" s="285">
        <v>32</v>
      </c>
      <c r="B99" s="46">
        <v>43221</v>
      </c>
      <c r="C99" s="68">
        <f>'BENEFÍCIOS-SEM JRS E SEM CORREÇ'!C99</f>
        <v>954</v>
      </c>
      <c r="D99" s="316">
        <f>'base(indices)'!G104</f>
        <v>1.1492106799999999</v>
      </c>
      <c r="E99" s="58">
        <f t="shared" si="30"/>
        <v>1096.3469887199999</v>
      </c>
      <c r="F99" s="361">
        <f>'base(indices)'!I104</f>
        <v>1.5632E-2</v>
      </c>
      <c r="G99" s="60">
        <f t="shared" si="31"/>
        <v>17.138096127671037</v>
      </c>
      <c r="H99" s="61">
        <f t="shared" si="32"/>
        <v>1113.485084847671</v>
      </c>
      <c r="I99" s="300">
        <f t="shared" si="45"/>
        <v>38941.621609909002</v>
      </c>
      <c r="J99" s="122">
        <f>IF((I99-H$105+(H$105/12*8))+K99&gt;$I$149,$I$149-K99,(I99-H$105+(H$105/12*8)))</f>
        <v>38580.27474777335</v>
      </c>
      <c r="K99" s="122">
        <f t="shared" si="33"/>
        <v>5625.2055600224767</v>
      </c>
      <c r="L99" s="122">
        <f t="shared" si="48"/>
        <v>44205.480307795828</v>
      </c>
      <c r="M99" s="122">
        <f t="shared" si="49"/>
        <v>36651.261010384682</v>
      </c>
      <c r="N99" s="122">
        <f t="shared" si="46"/>
        <v>5343.9452820213528</v>
      </c>
      <c r="O99" s="122">
        <f t="shared" si="47"/>
        <v>41995.206292406037</v>
      </c>
      <c r="P99" s="104">
        <f t="shared" si="29"/>
        <v>34722.247272996014</v>
      </c>
      <c r="Q99" s="122">
        <f t="shared" si="34"/>
        <v>5062.6850040202289</v>
      </c>
      <c r="R99" s="122">
        <f t="shared" si="35"/>
        <v>39784.93227701624</v>
      </c>
      <c r="S99" s="122">
        <f t="shared" si="50"/>
        <v>30864.219798218681</v>
      </c>
      <c r="T99" s="122">
        <f t="shared" si="37"/>
        <v>4500.1644480179812</v>
      </c>
      <c r="U99" s="122">
        <f t="shared" si="51"/>
        <v>35364.384246236659</v>
      </c>
      <c r="V99" s="122">
        <f t="shared" si="39"/>
        <v>27006.192323441344</v>
      </c>
      <c r="W99" s="122">
        <f t="shared" si="40"/>
        <v>3937.6438920157334</v>
      </c>
      <c r="X99" s="122">
        <f t="shared" si="41"/>
        <v>30943.836215457079</v>
      </c>
      <c r="Y99" s="122">
        <f t="shared" si="42"/>
        <v>23148.164848664008</v>
      </c>
      <c r="Z99" s="122">
        <f t="shared" si="43"/>
        <v>3375.1233360134861</v>
      </c>
      <c r="AA99" s="52">
        <f t="shared" si="44"/>
        <v>26523.288184677494</v>
      </c>
      <c r="AB99" s="36"/>
      <c r="AC99" s="36"/>
      <c r="AD99" s="36"/>
      <c r="AE99" s="36"/>
      <c r="AF99" s="36"/>
      <c r="AG99" s="37"/>
      <c r="AH99" s="36"/>
      <c r="AI99" s="36"/>
    </row>
    <row r="100" spans="1:35" s="30" customFormat="1" ht="13.5" customHeight="1">
      <c r="A100" s="285">
        <v>31</v>
      </c>
      <c r="B100" s="56">
        <v>43252</v>
      </c>
      <c r="C100" s="68">
        <f>'BENEFÍCIOS-SEM JRS E SEM CORREÇ'!C100</f>
        <v>954</v>
      </c>
      <c r="D100" s="316">
        <f>'base(indices)'!G105</f>
        <v>1.14760404</v>
      </c>
      <c r="E100" s="58">
        <f t="shared" si="30"/>
        <v>1094.81425416</v>
      </c>
      <c r="F100" s="361">
        <f>'base(indices)'!I105</f>
        <v>1.5632E-2</v>
      </c>
      <c r="G100" s="60">
        <f t="shared" si="31"/>
        <v>17.114136421029119</v>
      </c>
      <c r="H100" s="61">
        <f t="shared" si="32"/>
        <v>1111.9283905810291</v>
      </c>
      <c r="I100" s="299">
        <f t="shared" si="45"/>
        <v>37828.136525061331</v>
      </c>
      <c r="J100" s="102">
        <f>IF((I100-H$105+(H$105/12*7))+K100&gt;$I$149,$I$149-K100,(I100-H$105+(H$105/12*7)))</f>
        <v>37376.452947391765</v>
      </c>
      <c r="K100" s="102">
        <f t="shared" si="33"/>
        <v>5625.2055600224767</v>
      </c>
      <c r="L100" s="103">
        <f t="shared" si="48"/>
        <v>43001.658507414242</v>
      </c>
      <c r="M100" s="102">
        <f t="shared" si="49"/>
        <v>35507.630300022174</v>
      </c>
      <c r="N100" s="102">
        <f t="shared" si="46"/>
        <v>5343.9452820213528</v>
      </c>
      <c r="O100" s="102">
        <f t="shared" si="47"/>
        <v>40851.57558204353</v>
      </c>
      <c r="P100" s="102">
        <f t="shared" si="29"/>
        <v>33638.807652652591</v>
      </c>
      <c r="Q100" s="102">
        <f t="shared" si="34"/>
        <v>5062.6850040202289</v>
      </c>
      <c r="R100" s="102">
        <f t="shared" si="35"/>
        <v>38701.492656672817</v>
      </c>
      <c r="S100" s="102">
        <f t="shared" si="50"/>
        <v>29901.162357913414</v>
      </c>
      <c r="T100" s="102">
        <f t="shared" si="37"/>
        <v>4500.1644480179812</v>
      </c>
      <c r="U100" s="102">
        <f t="shared" si="51"/>
        <v>34401.326805931392</v>
      </c>
      <c r="V100" s="102">
        <f t="shared" si="39"/>
        <v>26163.517063174233</v>
      </c>
      <c r="W100" s="102">
        <f t="shared" si="40"/>
        <v>3937.6438920157334</v>
      </c>
      <c r="X100" s="102">
        <f t="shared" si="41"/>
        <v>30101.160955189967</v>
      </c>
      <c r="Y100" s="102">
        <f t="shared" si="42"/>
        <v>22425.871768435059</v>
      </c>
      <c r="Z100" s="102">
        <f t="shared" si="43"/>
        <v>3375.1233360134861</v>
      </c>
      <c r="AA100" s="66">
        <f t="shared" si="44"/>
        <v>25800.995104448546</v>
      </c>
      <c r="AB100" s="36"/>
      <c r="AC100" s="36"/>
      <c r="AD100" s="36"/>
      <c r="AE100" s="36"/>
      <c r="AF100" s="36"/>
      <c r="AG100" s="37"/>
      <c r="AH100" s="36"/>
      <c r="AI100" s="36"/>
    </row>
    <row r="101" spans="1:35" s="30" customFormat="1" ht="13.5" customHeight="1">
      <c r="A101" s="285">
        <v>30</v>
      </c>
      <c r="B101" s="46">
        <v>43282</v>
      </c>
      <c r="C101" s="68">
        <f>'BENEFÍCIOS-SEM JRS E SEM CORREÇ'!C101</f>
        <v>954</v>
      </c>
      <c r="D101" s="316">
        <f>'base(indices)'!G106</f>
        <v>1.13500548</v>
      </c>
      <c r="E101" s="58">
        <f t="shared" si="30"/>
        <v>1082.7952279200001</v>
      </c>
      <c r="F101" s="361">
        <f>'base(indices)'!I106</f>
        <v>1.5632E-2</v>
      </c>
      <c r="G101" s="60">
        <f t="shared" si="31"/>
        <v>16.926255002845441</v>
      </c>
      <c r="H101" s="61">
        <f t="shared" si="32"/>
        <v>1099.7214829228456</v>
      </c>
      <c r="I101" s="300">
        <f t="shared" si="45"/>
        <v>36716.208134480301</v>
      </c>
      <c r="J101" s="122">
        <f>IF((I101-H$105+(H$105/12*6))+K101&gt;$I$149,$I$149-K101,(I101-H$105+(H$105/12*6)))</f>
        <v>36174.18784127682</v>
      </c>
      <c r="K101" s="122">
        <f t="shared" si="33"/>
        <v>5625.2055600224767</v>
      </c>
      <c r="L101" s="122">
        <f t="shared" si="48"/>
        <v>41799.393401299298</v>
      </c>
      <c r="M101" s="122">
        <f t="shared" si="49"/>
        <v>34365.478449212977</v>
      </c>
      <c r="N101" s="122">
        <f t="shared" si="46"/>
        <v>5343.9452820213528</v>
      </c>
      <c r="O101" s="122">
        <f t="shared" si="47"/>
        <v>39709.423731234332</v>
      </c>
      <c r="P101" s="104">
        <f t="shared" si="29"/>
        <v>32556.76905714914</v>
      </c>
      <c r="Q101" s="122">
        <f t="shared" si="34"/>
        <v>5062.6850040202289</v>
      </c>
      <c r="R101" s="122">
        <f t="shared" si="35"/>
        <v>37619.454061169366</v>
      </c>
      <c r="S101" s="122">
        <f t="shared" si="50"/>
        <v>28939.350273021457</v>
      </c>
      <c r="T101" s="122">
        <f t="shared" si="37"/>
        <v>4500.1644480179812</v>
      </c>
      <c r="U101" s="122">
        <f t="shared" si="51"/>
        <v>33439.514721039435</v>
      </c>
      <c r="V101" s="122">
        <f t="shared" si="39"/>
        <v>25321.931488893773</v>
      </c>
      <c r="W101" s="122">
        <f t="shared" si="40"/>
        <v>3937.6438920157334</v>
      </c>
      <c r="X101" s="122">
        <f t="shared" si="41"/>
        <v>29259.575380909508</v>
      </c>
      <c r="Y101" s="122">
        <f t="shared" si="42"/>
        <v>21704.51270476609</v>
      </c>
      <c r="Z101" s="122">
        <f t="shared" si="43"/>
        <v>3375.1233360134861</v>
      </c>
      <c r="AA101" s="52">
        <f t="shared" si="44"/>
        <v>25079.636040779576</v>
      </c>
      <c r="AB101" s="36"/>
      <c r="AC101" s="36"/>
      <c r="AD101" s="36"/>
      <c r="AE101" s="36"/>
      <c r="AF101" s="36"/>
      <c r="AG101" s="37"/>
      <c r="AH101" s="36"/>
      <c r="AI101" s="36"/>
    </row>
    <row r="102" spans="1:35" s="30" customFormat="1" ht="13.5" customHeight="1">
      <c r="A102" s="285">
        <v>29</v>
      </c>
      <c r="B102" s="56">
        <v>43313</v>
      </c>
      <c r="C102" s="68">
        <f>'BENEFÍCIOS-SEM JRS E SEM CORREÇ'!C102</f>
        <v>954</v>
      </c>
      <c r="D102" s="316">
        <f>'base(indices)'!G107</f>
        <v>1.12778764</v>
      </c>
      <c r="E102" s="58">
        <f t="shared" si="30"/>
        <v>1075.90940856</v>
      </c>
      <c r="F102" s="361">
        <f>'base(indices)'!I107</f>
        <v>1.5632E-2</v>
      </c>
      <c r="G102" s="60">
        <f t="shared" si="31"/>
        <v>16.818615874609918</v>
      </c>
      <c r="H102" s="61">
        <f t="shared" si="32"/>
        <v>1092.7280244346098</v>
      </c>
      <c r="I102" s="299">
        <f t="shared" si="45"/>
        <v>35616.486651557454</v>
      </c>
      <c r="J102" s="102">
        <f>IF((I102-H$105+(H$105/12*5))+K102&gt;$I$149,$I$149-K102,(I102-H$105+(H$105/12*5)))</f>
        <v>34984.129642820059</v>
      </c>
      <c r="K102" s="102">
        <f t="shared" si="33"/>
        <v>5625.2055600224767</v>
      </c>
      <c r="L102" s="103">
        <f t="shared" si="48"/>
        <v>40609.335202842536</v>
      </c>
      <c r="M102" s="102">
        <f t="shared" si="49"/>
        <v>33234.923160679056</v>
      </c>
      <c r="N102" s="102">
        <f t="shared" si="46"/>
        <v>5343.9452820213528</v>
      </c>
      <c r="O102" s="102">
        <f t="shared" si="47"/>
        <v>38578.868442700412</v>
      </c>
      <c r="P102" s="102">
        <f t="shared" si="29"/>
        <v>31485.716678538054</v>
      </c>
      <c r="Q102" s="102">
        <f t="shared" si="34"/>
        <v>5062.6850040202289</v>
      </c>
      <c r="R102" s="102">
        <f t="shared" si="35"/>
        <v>36548.40168255828</v>
      </c>
      <c r="S102" s="102">
        <f t="shared" si="50"/>
        <v>27987.30371425605</v>
      </c>
      <c r="T102" s="102">
        <f t="shared" si="37"/>
        <v>4500.1644480179812</v>
      </c>
      <c r="U102" s="102">
        <f t="shared" si="51"/>
        <v>32487.468162274032</v>
      </c>
      <c r="V102" s="102">
        <f t="shared" si="39"/>
        <v>24488.890749974038</v>
      </c>
      <c r="W102" s="102">
        <f t="shared" si="40"/>
        <v>3937.6438920157334</v>
      </c>
      <c r="X102" s="102">
        <f t="shared" si="41"/>
        <v>28426.534641989772</v>
      </c>
      <c r="Y102" s="102">
        <f t="shared" si="42"/>
        <v>20990.477785692034</v>
      </c>
      <c r="Z102" s="102">
        <f t="shared" si="43"/>
        <v>3375.1233360134861</v>
      </c>
      <c r="AA102" s="66">
        <f t="shared" si="44"/>
        <v>24365.60112170552</v>
      </c>
      <c r="AB102" s="36"/>
      <c r="AC102" s="36"/>
      <c r="AD102" s="36"/>
      <c r="AE102" s="36"/>
      <c r="AF102" s="36"/>
      <c r="AG102" s="37"/>
      <c r="AH102" s="36"/>
      <c r="AI102" s="36"/>
    </row>
    <row r="103" spans="1:35" s="30" customFormat="1" ht="13.5" customHeight="1">
      <c r="A103" s="285">
        <v>28</v>
      </c>
      <c r="B103" s="46">
        <v>43344</v>
      </c>
      <c r="C103" s="68">
        <f>'BENEFÍCIOS-SEM JRS E SEM CORREÇ'!C103</f>
        <v>954</v>
      </c>
      <c r="D103" s="316">
        <f>'base(indices)'!G108</f>
        <v>1.1263234200000001</v>
      </c>
      <c r="E103" s="58">
        <f t="shared" si="30"/>
        <v>1074.51254268</v>
      </c>
      <c r="F103" s="361">
        <f>'base(indices)'!I108</f>
        <v>1.5632E-2</v>
      </c>
      <c r="G103" s="60">
        <f t="shared" si="31"/>
        <v>16.79678006717376</v>
      </c>
      <c r="H103" s="61">
        <f t="shared" si="32"/>
        <v>1091.3093227471738</v>
      </c>
      <c r="I103" s="300">
        <f t="shared" si="45"/>
        <v>34523.758627122843</v>
      </c>
      <c r="J103" s="122">
        <f>IF((I103-H$105+(H$105/12*4))+K103&gt;$I$149,$I$149-K103,(I103-H$105+(H$105/12*4)))</f>
        <v>33801.064902851533</v>
      </c>
      <c r="K103" s="122">
        <f t="shared" si="33"/>
        <v>5625.2055600224767</v>
      </c>
      <c r="L103" s="122">
        <f t="shared" si="48"/>
        <v>39426.27046287401</v>
      </c>
      <c r="M103" s="122">
        <f t="shared" si="49"/>
        <v>32111.011657708954</v>
      </c>
      <c r="N103" s="122">
        <f t="shared" si="46"/>
        <v>5343.9452820213528</v>
      </c>
      <c r="O103" s="122">
        <f t="shared" si="47"/>
        <v>37454.956939730306</v>
      </c>
      <c r="P103" s="104">
        <f t="shared" si="29"/>
        <v>30420.958412566379</v>
      </c>
      <c r="Q103" s="122">
        <f t="shared" si="34"/>
        <v>5062.6850040202289</v>
      </c>
      <c r="R103" s="122">
        <f t="shared" si="35"/>
        <v>35483.643416586609</v>
      </c>
      <c r="S103" s="122">
        <f t="shared" si="50"/>
        <v>27040.851922281228</v>
      </c>
      <c r="T103" s="122">
        <f t="shared" si="37"/>
        <v>4500.1644480179812</v>
      </c>
      <c r="U103" s="122">
        <f t="shared" si="51"/>
        <v>31541.01637029921</v>
      </c>
      <c r="V103" s="122">
        <f t="shared" si="39"/>
        <v>23660.745431996071</v>
      </c>
      <c r="W103" s="122">
        <f t="shared" si="40"/>
        <v>3937.6438920157334</v>
      </c>
      <c r="X103" s="122">
        <f t="shared" si="41"/>
        <v>27598.389324011805</v>
      </c>
      <c r="Y103" s="122">
        <f t="shared" si="42"/>
        <v>20280.63894171092</v>
      </c>
      <c r="Z103" s="122">
        <f t="shared" si="43"/>
        <v>3375.1233360134861</v>
      </c>
      <c r="AA103" s="52">
        <f t="shared" si="44"/>
        <v>23655.762277724407</v>
      </c>
      <c r="AB103" s="36"/>
      <c r="AC103" s="36"/>
      <c r="AD103" s="36"/>
      <c r="AE103" s="36"/>
      <c r="AF103" s="36"/>
      <c r="AG103" s="37"/>
      <c r="AH103" s="36"/>
      <c r="AI103" s="36"/>
    </row>
    <row r="104" spans="1:35" s="30" customFormat="1" ht="13.5" customHeight="1">
      <c r="A104" s="285">
        <v>27</v>
      </c>
      <c r="B104" s="56">
        <v>43374</v>
      </c>
      <c r="C104" s="68">
        <f>'BENEFÍCIOS-SEM JRS E SEM CORREÇ'!C104</f>
        <v>954</v>
      </c>
      <c r="D104" s="316">
        <f>'base(indices)'!G109</f>
        <v>1.1253106399999999</v>
      </c>
      <c r="E104" s="58">
        <f t="shared" si="30"/>
        <v>1073.5463505599998</v>
      </c>
      <c r="F104" s="361">
        <f>'base(indices)'!I109</f>
        <v>1.5632E-2</v>
      </c>
      <c r="G104" s="60">
        <f t="shared" si="31"/>
        <v>16.781676551953918</v>
      </c>
      <c r="H104" s="61">
        <f t="shared" si="32"/>
        <v>1090.3280271119538</v>
      </c>
      <c r="I104" s="299">
        <f t="shared" si="45"/>
        <v>33432.449304375667</v>
      </c>
      <c r="J104" s="102">
        <f>IF((I104-H$105+(H$105/12*3))+K104&gt;$I$149,$I$149-K104,(I104-H$105+(H$105/12*3)))</f>
        <v>32619.418864570442</v>
      </c>
      <c r="K104" s="102">
        <f t="shared" si="33"/>
        <v>5625.2055600224767</v>
      </c>
      <c r="L104" s="103">
        <f t="shared" si="48"/>
        <v>38244.624424592919</v>
      </c>
      <c r="M104" s="102">
        <f t="shared" si="49"/>
        <v>30988.447921341918</v>
      </c>
      <c r="N104" s="102">
        <f t="shared" si="46"/>
        <v>5343.9452820213528</v>
      </c>
      <c r="O104" s="102">
        <f t="shared" si="47"/>
        <v>36332.393203363274</v>
      </c>
      <c r="P104" s="102">
        <f t="shared" si="29"/>
        <v>29357.476978113398</v>
      </c>
      <c r="Q104" s="102">
        <f t="shared" si="34"/>
        <v>5062.6850040202289</v>
      </c>
      <c r="R104" s="102">
        <f t="shared" si="35"/>
        <v>34420.161982133628</v>
      </c>
      <c r="S104" s="102">
        <f t="shared" si="50"/>
        <v>26095.535091656355</v>
      </c>
      <c r="T104" s="102">
        <f t="shared" si="37"/>
        <v>4500.1644480179812</v>
      </c>
      <c r="U104" s="102">
        <f t="shared" si="51"/>
        <v>30595.699539674337</v>
      </c>
      <c r="V104" s="102">
        <f t="shared" si="39"/>
        <v>22833.593205199308</v>
      </c>
      <c r="W104" s="102">
        <f t="shared" si="40"/>
        <v>3937.6438920157334</v>
      </c>
      <c r="X104" s="102">
        <f t="shared" si="41"/>
        <v>26771.237097215042</v>
      </c>
      <c r="Y104" s="102">
        <f t="shared" si="42"/>
        <v>19571.651318742264</v>
      </c>
      <c r="Z104" s="102">
        <f t="shared" si="43"/>
        <v>3375.1233360134861</v>
      </c>
      <c r="AA104" s="66">
        <f t="shared" si="44"/>
        <v>22946.774654755751</v>
      </c>
      <c r="AB104" s="36"/>
      <c r="AC104" s="36"/>
      <c r="AD104" s="36"/>
      <c r="AE104" s="36"/>
      <c r="AF104" s="36"/>
      <c r="AG104" s="37"/>
      <c r="AH104" s="36"/>
      <c r="AI104" s="36"/>
    </row>
    <row r="105" spans="1:35" s="30" customFormat="1" ht="13.5" customHeight="1">
      <c r="A105" s="285">
        <v>26</v>
      </c>
      <c r="B105" s="46">
        <v>43405</v>
      </c>
      <c r="C105" s="68">
        <f>'BENEFÍCIOS-SEM JRS E SEM CORREÇ'!C105</f>
        <v>954</v>
      </c>
      <c r="D105" s="316">
        <f>'base(indices)'!G110</f>
        <v>1.1188214700000001</v>
      </c>
      <c r="E105" s="58">
        <f t="shared" si="30"/>
        <v>1067.3556823800002</v>
      </c>
      <c r="F105" s="361">
        <f>'base(indices)'!I110</f>
        <v>1.5632E-2</v>
      </c>
      <c r="G105" s="60">
        <f t="shared" si="31"/>
        <v>16.684904026964162</v>
      </c>
      <c r="H105" s="61">
        <f t="shared" si="32"/>
        <v>1084.0405864069644</v>
      </c>
      <c r="I105" s="300">
        <f t="shared" si="45"/>
        <v>32342.121277263712</v>
      </c>
      <c r="J105" s="122">
        <f>IF((I105-H$105+(H$105/12*2))+K105&gt;$I$149,$I$149-K105,(I105-H$105+(H$105/12*2)))</f>
        <v>31438.754121924572</v>
      </c>
      <c r="K105" s="122">
        <f t="shared" si="33"/>
        <v>5625.2055600224767</v>
      </c>
      <c r="L105" s="122">
        <f t="shared" si="48"/>
        <v>37063.959681947046</v>
      </c>
      <c r="M105" s="122">
        <f t="shared" si="49"/>
        <v>29866.816415828343</v>
      </c>
      <c r="N105" s="122">
        <f t="shared" si="46"/>
        <v>5343.9452820213528</v>
      </c>
      <c r="O105" s="122">
        <f t="shared" si="47"/>
        <v>35210.761697849695</v>
      </c>
      <c r="P105" s="104">
        <f t="shared" si="29"/>
        <v>28294.878709732115</v>
      </c>
      <c r="Q105" s="122">
        <f t="shared" si="34"/>
        <v>5062.6850040202289</v>
      </c>
      <c r="R105" s="122">
        <f t="shared" si="35"/>
        <v>33357.563713752344</v>
      </c>
      <c r="S105" s="122">
        <f t="shared" si="50"/>
        <v>25151.003297539661</v>
      </c>
      <c r="T105" s="122">
        <f t="shared" si="37"/>
        <v>4500.1644480179812</v>
      </c>
      <c r="U105" s="122">
        <f t="shared" si="51"/>
        <v>29651.167745557643</v>
      </c>
      <c r="V105" s="122">
        <f t="shared" si="39"/>
        <v>22007.127885347199</v>
      </c>
      <c r="W105" s="122">
        <f t="shared" si="40"/>
        <v>3937.6438920157334</v>
      </c>
      <c r="X105" s="122">
        <f t="shared" si="41"/>
        <v>25944.771777362934</v>
      </c>
      <c r="Y105" s="122">
        <f t="shared" si="42"/>
        <v>18863.252473154742</v>
      </c>
      <c r="Z105" s="122">
        <f t="shared" si="43"/>
        <v>3375.1233360134861</v>
      </c>
      <c r="AA105" s="52">
        <f t="shared" si="44"/>
        <v>22238.375809168228</v>
      </c>
      <c r="AB105" s="36"/>
      <c r="AC105" s="36"/>
      <c r="AD105" s="36"/>
      <c r="AE105" s="36"/>
      <c r="AF105" s="36"/>
      <c r="AG105" s="37"/>
      <c r="AH105" s="36"/>
      <c r="AI105" s="36"/>
    </row>
    <row r="106" spans="1:35" s="30" customFormat="1" ht="13.5" customHeight="1" thickBot="1">
      <c r="A106" s="286">
        <v>25</v>
      </c>
      <c r="B106" s="76">
        <v>43435</v>
      </c>
      <c r="C106" s="77">
        <f>'BENEFÍCIOS-SEM JRS E SEM CORREÇ'!C106</f>
        <v>1908</v>
      </c>
      <c r="D106" s="317">
        <f>'base(indices)'!G111</f>
        <v>1.1166997400000001</v>
      </c>
      <c r="E106" s="279">
        <f t="shared" si="30"/>
        <v>2130.6631039200001</v>
      </c>
      <c r="F106" s="362">
        <f>'base(indices)'!I111</f>
        <v>1.5632E-2</v>
      </c>
      <c r="G106" s="233">
        <f t="shared" si="31"/>
        <v>33.306525640477439</v>
      </c>
      <c r="H106" s="287">
        <f t="shared" si="32"/>
        <v>2163.9696295604776</v>
      </c>
      <c r="I106" s="301">
        <f t="shared" si="45"/>
        <v>31258.080690856747</v>
      </c>
      <c r="J106" s="95">
        <f>IF((I106-H$105+(H$105/12*1))+K106&gt;$I$149,$I$149-K106,(I106-H$105+(H$105/12*1)))</f>
        <v>30264.376819983696</v>
      </c>
      <c r="K106" s="95">
        <f t="shared" si="33"/>
        <v>5625.2055600224767</v>
      </c>
      <c r="L106" s="236">
        <f t="shared" si="48"/>
        <v>35889.58238000617</v>
      </c>
      <c r="M106" s="95">
        <f t="shared" si="49"/>
        <v>28751.157978984509</v>
      </c>
      <c r="N106" s="95">
        <f t="shared" si="46"/>
        <v>5343.9452820213528</v>
      </c>
      <c r="O106" s="95">
        <f t="shared" si="47"/>
        <v>34095.103261005861</v>
      </c>
      <c r="P106" s="95">
        <f t="shared" si="29"/>
        <v>27237.939137985326</v>
      </c>
      <c r="Q106" s="95">
        <f t="shared" si="34"/>
        <v>5062.6850040202289</v>
      </c>
      <c r="R106" s="95">
        <f t="shared" si="35"/>
        <v>32300.624142005556</v>
      </c>
      <c r="S106" s="95">
        <f>J106*S$9</f>
        <v>24211.50145598696</v>
      </c>
      <c r="T106" s="95">
        <f t="shared" si="37"/>
        <v>4500.1644480179812</v>
      </c>
      <c r="U106" s="95">
        <f>S106+T106</f>
        <v>28711.665904004942</v>
      </c>
      <c r="V106" s="95">
        <f t="shared" si="39"/>
        <v>21185.063773988586</v>
      </c>
      <c r="W106" s="95">
        <f t="shared" si="40"/>
        <v>3937.6438920157334</v>
      </c>
      <c r="X106" s="95">
        <f t="shared" si="41"/>
        <v>25122.70766600432</v>
      </c>
      <c r="Y106" s="95">
        <f t="shared" si="42"/>
        <v>18158.626091990216</v>
      </c>
      <c r="Z106" s="95">
        <f t="shared" si="43"/>
        <v>3375.1233360134861</v>
      </c>
      <c r="AA106" s="237">
        <f t="shared" si="44"/>
        <v>21533.749428003703</v>
      </c>
      <c r="AB106" s="36"/>
      <c r="AC106" s="36"/>
      <c r="AD106" s="36"/>
      <c r="AE106" s="36"/>
      <c r="AF106" s="36"/>
      <c r="AG106" s="37"/>
      <c r="AH106" s="36"/>
      <c r="AI106" s="36"/>
    </row>
    <row r="107" spans="1:35" ht="13.5" customHeight="1">
      <c r="A107" s="288">
        <v>24</v>
      </c>
      <c r="B107" s="160">
        <v>43466</v>
      </c>
      <c r="C107" s="164">
        <f>'BENEFÍCIOS-SEM JRS E SEM CORREÇ'!C107</f>
        <v>998</v>
      </c>
      <c r="D107" s="306">
        <f>'base(indices)'!G112</f>
        <v>1.1184893300000001</v>
      </c>
      <c r="E107" s="163">
        <f t="shared" si="30"/>
        <v>1116.2523513400001</v>
      </c>
      <c r="F107" s="360">
        <f>'base(indices)'!I112</f>
        <v>1.5632E-2</v>
      </c>
      <c r="G107" s="87">
        <f t="shared" si="31"/>
        <v>17.449256756146884</v>
      </c>
      <c r="H107" s="89">
        <f t="shared" si="32"/>
        <v>1133.7016080961471</v>
      </c>
      <c r="I107" s="298">
        <f t="shared" si="45"/>
        <v>29094.111061296269</v>
      </c>
      <c r="J107" s="123">
        <f>IF((I107-H$117+(H$117))+K107&gt;I149,I149-K107,(I107-H$117+(H$117)))</f>
        <v>29094.111061296269</v>
      </c>
      <c r="K107" s="123">
        <f t="shared" si="33"/>
        <v>5625.2055600224767</v>
      </c>
      <c r="L107" s="123">
        <f t="shared" si="48"/>
        <v>34719.316621318743</v>
      </c>
      <c r="M107" s="123">
        <f t="shared" si="49"/>
        <v>27639.405508231455</v>
      </c>
      <c r="N107" s="123">
        <f t="shared" si="46"/>
        <v>5343.9452820213528</v>
      </c>
      <c r="O107" s="123">
        <f t="shared" si="47"/>
        <v>32983.350790252807</v>
      </c>
      <c r="P107" s="100">
        <f t="shared" si="29"/>
        <v>26184.699955166641</v>
      </c>
      <c r="Q107" s="123">
        <f t="shared" si="34"/>
        <v>5062.6850040202289</v>
      </c>
      <c r="R107" s="123">
        <f t="shared" si="35"/>
        <v>31247.384959186871</v>
      </c>
      <c r="S107" s="123">
        <f>J107*S$9</f>
        <v>23275.288849037017</v>
      </c>
      <c r="T107" s="123">
        <f t="shared" si="37"/>
        <v>4500.1644480179812</v>
      </c>
      <c r="U107" s="123">
        <f>S107+T107</f>
        <v>27775.453297054999</v>
      </c>
      <c r="V107" s="123">
        <f t="shared" si="39"/>
        <v>20365.877742907389</v>
      </c>
      <c r="W107" s="123">
        <f t="shared" si="40"/>
        <v>3937.6438920157334</v>
      </c>
      <c r="X107" s="123">
        <f t="shared" si="41"/>
        <v>24303.521634923123</v>
      </c>
      <c r="Y107" s="123">
        <f t="shared" si="42"/>
        <v>17456.466636777761</v>
      </c>
      <c r="Z107" s="123">
        <f t="shared" si="43"/>
        <v>3375.1233360134861</v>
      </c>
      <c r="AA107" s="55">
        <f t="shared" si="44"/>
        <v>20831.589972791247</v>
      </c>
    </row>
    <row r="108" spans="1:35" ht="13.5" customHeight="1">
      <c r="A108" s="285">
        <v>23</v>
      </c>
      <c r="B108" s="56">
        <v>43497</v>
      </c>
      <c r="C108" s="57">
        <f>'BENEFÍCIOS-SEM JRS E SEM CORREÇ'!C108</f>
        <v>998</v>
      </c>
      <c r="D108" s="316">
        <f>'base(indices)'!G113</f>
        <v>1.1151438899999999</v>
      </c>
      <c r="E108" s="58">
        <f t="shared" si="30"/>
        <v>1112.9136022199998</v>
      </c>
      <c r="F108" s="361">
        <f>'base(indices)'!I113</f>
        <v>1.5632E-2</v>
      </c>
      <c r="G108" s="60">
        <f t="shared" si="31"/>
        <v>17.397065429903037</v>
      </c>
      <c r="H108" s="61">
        <f t="shared" si="32"/>
        <v>1130.3106676499028</v>
      </c>
      <c r="I108" s="299">
        <f t="shared" si="45"/>
        <v>27960.409453200122</v>
      </c>
      <c r="J108" s="102">
        <f>IF((I108-H$117+(H$117/12*11))+K108&gt;I149,I149-K108,(I108-H$117+(H$117/12*11)))</f>
        <v>27868.408855610931</v>
      </c>
      <c r="K108" s="102">
        <f t="shared" si="33"/>
        <v>5625.2055600224767</v>
      </c>
      <c r="L108" s="103">
        <f t="shared" si="48"/>
        <v>33493.614415633405</v>
      </c>
      <c r="M108" s="102">
        <f t="shared" si="49"/>
        <v>26474.988412830382</v>
      </c>
      <c r="N108" s="102">
        <f t="shared" si="46"/>
        <v>5343.9452820213528</v>
      </c>
      <c r="O108" s="102">
        <f t="shared" si="47"/>
        <v>31818.933694851734</v>
      </c>
      <c r="P108" s="102">
        <f t="shared" si="29"/>
        <v>25081.567970049837</v>
      </c>
      <c r="Q108" s="102">
        <f t="shared" si="34"/>
        <v>5062.6850040202289</v>
      </c>
      <c r="R108" s="102">
        <f t="shared" si="35"/>
        <v>30144.252974070067</v>
      </c>
      <c r="S108" s="102">
        <f t="shared" ref="S108:S130" si="52">J108*S$9</f>
        <v>22294.727084488746</v>
      </c>
      <c r="T108" s="102">
        <f t="shared" si="37"/>
        <v>4500.1644480179812</v>
      </c>
      <c r="U108" s="102">
        <f t="shared" ref="U108:U130" si="53">S108+T108</f>
        <v>26794.891532506728</v>
      </c>
      <c r="V108" s="102">
        <f t="shared" si="39"/>
        <v>19507.886198927652</v>
      </c>
      <c r="W108" s="102">
        <f t="shared" si="40"/>
        <v>3937.6438920157334</v>
      </c>
      <c r="X108" s="102">
        <f t="shared" si="41"/>
        <v>23445.530090943386</v>
      </c>
      <c r="Y108" s="102">
        <f t="shared" si="42"/>
        <v>16721.045313366558</v>
      </c>
      <c r="Z108" s="102">
        <f t="shared" si="43"/>
        <v>3375.1233360134861</v>
      </c>
      <c r="AA108" s="66">
        <f t="shared" si="44"/>
        <v>20096.168649380044</v>
      </c>
    </row>
    <row r="109" spans="1:35" ht="13.5" customHeight="1">
      <c r="A109" s="285">
        <v>22</v>
      </c>
      <c r="B109" s="46">
        <v>43525</v>
      </c>
      <c r="C109" s="57">
        <f>'BENEFÍCIOS-SEM JRS E SEM CORREÇ'!C109</f>
        <v>998</v>
      </c>
      <c r="D109" s="316">
        <f>'base(indices)'!G114</f>
        <v>1.11136525</v>
      </c>
      <c r="E109" s="69">
        <f t="shared" si="30"/>
        <v>1109.1425194999999</v>
      </c>
      <c r="F109" s="361">
        <f>'base(indices)'!I114</f>
        <v>1.5632E-2</v>
      </c>
      <c r="G109" s="70">
        <f t="shared" si="31"/>
        <v>17.338115864823997</v>
      </c>
      <c r="H109" s="71">
        <f t="shared" si="32"/>
        <v>1126.4806353648239</v>
      </c>
      <c r="I109" s="300">
        <f t="shared" si="45"/>
        <v>26830.098785550217</v>
      </c>
      <c r="J109" s="122">
        <f>IF((I109-H$117+(H$117/12*10))+K109&gt;I149,I149-K109,(I109-H$117+(H$117/12*10)))</f>
        <v>26646.097590371835</v>
      </c>
      <c r="K109" s="122">
        <f t="shared" si="33"/>
        <v>5625.2055600224767</v>
      </c>
      <c r="L109" s="122">
        <f t="shared" si="48"/>
        <v>32271.303150394313</v>
      </c>
      <c r="M109" s="122">
        <f t="shared" si="49"/>
        <v>25313.792710853242</v>
      </c>
      <c r="N109" s="122">
        <f t="shared" si="46"/>
        <v>5343.9452820213528</v>
      </c>
      <c r="O109" s="122">
        <f t="shared" si="47"/>
        <v>30657.737992874594</v>
      </c>
      <c r="P109" s="104">
        <f t="shared" si="29"/>
        <v>23981.487831334653</v>
      </c>
      <c r="Q109" s="122">
        <f t="shared" si="34"/>
        <v>5062.6850040202289</v>
      </c>
      <c r="R109" s="122">
        <f t="shared" si="35"/>
        <v>29044.172835354882</v>
      </c>
      <c r="S109" s="122">
        <f t="shared" si="52"/>
        <v>21316.87807229747</v>
      </c>
      <c r="T109" s="122">
        <f t="shared" si="37"/>
        <v>4500.1644480179812</v>
      </c>
      <c r="U109" s="122">
        <f t="shared" si="53"/>
        <v>25817.042520315452</v>
      </c>
      <c r="V109" s="122">
        <f t="shared" si="39"/>
        <v>18652.268313260283</v>
      </c>
      <c r="W109" s="122">
        <f t="shared" si="40"/>
        <v>3937.6438920157334</v>
      </c>
      <c r="X109" s="122">
        <f t="shared" si="41"/>
        <v>22589.912205276018</v>
      </c>
      <c r="Y109" s="122">
        <f t="shared" si="42"/>
        <v>15987.658554223101</v>
      </c>
      <c r="Z109" s="122">
        <f t="shared" si="43"/>
        <v>3375.1233360134861</v>
      </c>
      <c r="AA109" s="52">
        <f t="shared" si="44"/>
        <v>19362.781890236587</v>
      </c>
    </row>
    <row r="110" spans="1:35" ht="13.5" customHeight="1">
      <c r="A110" s="285">
        <v>21</v>
      </c>
      <c r="B110" s="56">
        <v>43556</v>
      </c>
      <c r="C110" s="57">
        <f>'BENEFÍCIOS-SEM JRS E SEM CORREÇ'!C110</f>
        <v>998</v>
      </c>
      <c r="D110" s="316">
        <f>'base(indices)'!G115</f>
        <v>1.10539611</v>
      </c>
      <c r="E110" s="58">
        <f t="shared" si="30"/>
        <v>1103.1853177800001</v>
      </c>
      <c r="F110" s="361">
        <f>'base(indices)'!I115</f>
        <v>1.5632E-2</v>
      </c>
      <c r="G110" s="60">
        <f t="shared" si="31"/>
        <v>17.244992887536963</v>
      </c>
      <c r="H110" s="61">
        <f t="shared" si="32"/>
        <v>1120.430310667537</v>
      </c>
      <c r="I110" s="299">
        <f t="shared" si="45"/>
        <v>25703.618150185393</v>
      </c>
      <c r="J110" s="102">
        <f>IF((I110-H$117+(H$117/12*9))+K110&gt;I149,I149-K110,(I110-H$117+(H$117/12*9)))</f>
        <v>25427.616357417821</v>
      </c>
      <c r="K110" s="102">
        <f t="shared" si="33"/>
        <v>5625.2055600224767</v>
      </c>
      <c r="L110" s="103">
        <f t="shared" si="48"/>
        <v>31052.821917440298</v>
      </c>
      <c r="M110" s="102">
        <f t="shared" si="49"/>
        <v>24156.235539546928</v>
      </c>
      <c r="N110" s="102">
        <f t="shared" si="46"/>
        <v>5343.9452820213528</v>
      </c>
      <c r="O110" s="102">
        <f t="shared" si="47"/>
        <v>29500.180821568279</v>
      </c>
      <c r="P110" s="102">
        <f t="shared" si="29"/>
        <v>22884.854721676038</v>
      </c>
      <c r="Q110" s="102">
        <f t="shared" si="34"/>
        <v>5062.6850040202289</v>
      </c>
      <c r="R110" s="102">
        <f t="shared" si="35"/>
        <v>27947.539725696268</v>
      </c>
      <c r="S110" s="102">
        <f t="shared" si="52"/>
        <v>20342.093085934259</v>
      </c>
      <c r="T110" s="102">
        <f t="shared" si="37"/>
        <v>4500.1644480179812</v>
      </c>
      <c r="U110" s="102">
        <f t="shared" si="53"/>
        <v>24842.257533952241</v>
      </c>
      <c r="V110" s="102">
        <f t="shared" si="39"/>
        <v>17799.331450192472</v>
      </c>
      <c r="W110" s="102">
        <f t="shared" si="40"/>
        <v>3937.6438920157334</v>
      </c>
      <c r="X110" s="102">
        <f t="shared" si="41"/>
        <v>21736.975342208207</v>
      </c>
      <c r="Y110" s="102">
        <f t="shared" si="42"/>
        <v>15256.569814450691</v>
      </c>
      <c r="Z110" s="102">
        <f t="shared" si="43"/>
        <v>3375.1233360134861</v>
      </c>
      <c r="AA110" s="66">
        <f t="shared" si="44"/>
        <v>18631.693150464176</v>
      </c>
    </row>
    <row r="111" spans="1:35" ht="13.5" customHeight="1">
      <c r="A111" s="285">
        <v>20</v>
      </c>
      <c r="B111" s="46">
        <v>43586</v>
      </c>
      <c r="C111" s="57">
        <f>'BENEFÍCIOS-SEM JRS E SEM CORREÇ'!C111</f>
        <v>998</v>
      </c>
      <c r="D111" s="316">
        <f>'base(indices)'!G116</f>
        <v>1.0974941499999999</v>
      </c>
      <c r="E111" s="69">
        <f t="shared" si="30"/>
        <v>1095.2991617</v>
      </c>
      <c r="F111" s="361">
        <f>'base(indices)'!I116</f>
        <v>1.5632E-2</v>
      </c>
      <c r="G111" s="70">
        <f t="shared" si="31"/>
        <v>17.1217164956944</v>
      </c>
      <c r="H111" s="71">
        <f t="shared" si="32"/>
        <v>1112.4208781956945</v>
      </c>
      <c r="I111" s="300">
        <f t="shared" si="45"/>
        <v>24583.187839517857</v>
      </c>
      <c r="J111" s="122">
        <f>IF((I111-H$117+(H$117/12*8))+K111&gt;I149,I149-K111,(I111-H$117+(H$117/12*8)))</f>
        <v>24215.18544916109</v>
      </c>
      <c r="K111" s="122">
        <f t="shared" si="33"/>
        <v>5625.2055600224767</v>
      </c>
      <c r="L111" s="122">
        <f t="shared" si="48"/>
        <v>29840.391009183568</v>
      </c>
      <c r="M111" s="122">
        <f t="shared" si="49"/>
        <v>23004.426176703033</v>
      </c>
      <c r="N111" s="122">
        <f t="shared" si="46"/>
        <v>5343.9452820213528</v>
      </c>
      <c r="O111" s="122">
        <f t="shared" si="47"/>
        <v>28348.371458724385</v>
      </c>
      <c r="P111" s="104">
        <f t="shared" si="29"/>
        <v>21793.666904244983</v>
      </c>
      <c r="Q111" s="122">
        <f t="shared" si="34"/>
        <v>5062.6850040202289</v>
      </c>
      <c r="R111" s="122">
        <f t="shared" si="35"/>
        <v>26856.351908265213</v>
      </c>
      <c r="S111" s="122">
        <f t="shared" si="52"/>
        <v>19372.148359328872</v>
      </c>
      <c r="T111" s="122">
        <f t="shared" si="37"/>
        <v>4500.1644480179812</v>
      </c>
      <c r="U111" s="122">
        <f t="shared" si="53"/>
        <v>23872.312807346854</v>
      </c>
      <c r="V111" s="122">
        <f t="shared" si="39"/>
        <v>16950.629814412761</v>
      </c>
      <c r="W111" s="122">
        <f t="shared" si="40"/>
        <v>3937.6438920157334</v>
      </c>
      <c r="X111" s="122">
        <f t="shared" si="41"/>
        <v>20888.273706428496</v>
      </c>
      <c r="Y111" s="122">
        <f t="shared" si="42"/>
        <v>14529.111269496654</v>
      </c>
      <c r="Z111" s="122">
        <f t="shared" si="43"/>
        <v>3375.1233360134861</v>
      </c>
      <c r="AA111" s="52">
        <f t="shared" si="44"/>
        <v>17904.234605510141</v>
      </c>
    </row>
    <row r="112" spans="1:35" ht="13.5" customHeight="1">
      <c r="A112" s="285">
        <v>19</v>
      </c>
      <c r="B112" s="56">
        <v>43617</v>
      </c>
      <c r="C112" s="57">
        <f>'BENEFÍCIOS-SEM JRS E SEM CORREÇ'!C112</f>
        <v>998</v>
      </c>
      <c r="D112" s="316">
        <f>'base(indices)'!G117</f>
        <v>1.0936663200000001</v>
      </c>
      <c r="E112" s="58">
        <f t="shared" si="30"/>
        <v>1091.47898736</v>
      </c>
      <c r="F112" s="361">
        <f>'base(indices)'!I117</f>
        <v>1.5632E-2</v>
      </c>
      <c r="G112" s="60">
        <f t="shared" si="31"/>
        <v>17.061999530411519</v>
      </c>
      <c r="H112" s="61">
        <f t="shared" si="32"/>
        <v>1108.5409868904114</v>
      </c>
      <c r="I112" s="299">
        <f t="shared" si="45"/>
        <v>23470.766961322162</v>
      </c>
      <c r="J112" s="102">
        <f>IF((I112-H$117+(H$117/12*7))+K112&gt;I149,I149-K112,(I112-H$117+(H$117/12*7)))</f>
        <v>23010.763973376204</v>
      </c>
      <c r="K112" s="102">
        <f t="shared" si="33"/>
        <v>5625.2055600224767</v>
      </c>
      <c r="L112" s="103">
        <f t="shared" si="48"/>
        <v>28635.969533398682</v>
      </c>
      <c r="M112" s="102">
        <f t="shared" si="49"/>
        <v>21860.225774707393</v>
      </c>
      <c r="N112" s="102">
        <f t="shared" si="46"/>
        <v>5343.9452820213528</v>
      </c>
      <c r="O112" s="102">
        <f t="shared" si="47"/>
        <v>27204.171056728745</v>
      </c>
      <c r="P112" s="102">
        <f t="shared" si="29"/>
        <v>20709.687576038585</v>
      </c>
      <c r="Q112" s="102">
        <f t="shared" si="34"/>
        <v>5062.6850040202289</v>
      </c>
      <c r="R112" s="102">
        <f t="shared" si="35"/>
        <v>25772.372580058814</v>
      </c>
      <c r="S112" s="102">
        <f t="shared" si="52"/>
        <v>18408.611178700965</v>
      </c>
      <c r="T112" s="102">
        <f t="shared" si="37"/>
        <v>4500.1644480179812</v>
      </c>
      <c r="U112" s="102">
        <f t="shared" si="53"/>
        <v>22908.775626718947</v>
      </c>
      <c r="V112" s="102">
        <f t="shared" si="39"/>
        <v>16107.534781363342</v>
      </c>
      <c r="W112" s="102">
        <f t="shared" si="40"/>
        <v>3937.6438920157334</v>
      </c>
      <c r="X112" s="102">
        <f t="shared" si="41"/>
        <v>20045.178673379076</v>
      </c>
      <c r="Y112" s="102">
        <f t="shared" si="42"/>
        <v>13806.458384025722</v>
      </c>
      <c r="Z112" s="102">
        <f t="shared" si="43"/>
        <v>3375.1233360134861</v>
      </c>
      <c r="AA112" s="66">
        <f t="shared" si="44"/>
        <v>17181.581720039208</v>
      </c>
    </row>
    <row r="113" spans="1:27" ht="13.5" customHeight="1">
      <c r="A113" s="285">
        <v>18</v>
      </c>
      <c r="B113" s="46">
        <v>43647</v>
      </c>
      <c r="C113" s="57">
        <f>'BENEFÍCIOS-SEM JRS E SEM CORREÇ'!C113</f>
        <v>998</v>
      </c>
      <c r="D113" s="316">
        <f>'base(indices)'!G118</f>
        <v>1.09301052</v>
      </c>
      <c r="E113" s="69">
        <f t="shared" si="30"/>
        <v>1090.82449896</v>
      </c>
      <c r="F113" s="361">
        <f>'base(indices)'!I118</f>
        <v>1.5632E-2</v>
      </c>
      <c r="G113" s="70">
        <f t="shared" si="31"/>
        <v>17.05176856774272</v>
      </c>
      <c r="H113" s="71">
        <f t="shared" si="32"/>
        <v>1107.8762675277428</v>
      </c>
      <c r="I113" s="300">
        <f t="shared" si="45"/>
        <v>22362.225974431753</v>
      </c>
      <c r="J113" s="122">
        <f>IF((I113-H$117+(H$117/12*6))+K113&gt;I149,I149-K113,(I113-H$117+(H$117/12*6)))</f>
        <v>21810.222388896604</v>
      </c>
      <c r="K113" s="122">
        <f t="shared" si="33"/>
        <v>5625.2055600224767</v>
      </c>
      <c r="L113" s="122">
        <f t="shared" si="48"/>
        <v>27435.427948919081</v>
      </c>
      <c r="M113" s="122">
        <f t="shared" si="49"/>
        <v>20719.711269451771</v>
      </c>
      <c r="N113" s="122">
        <f t="shared" si="46"/>
        <v>5343.9452820213528</v>
      </c>
      <c r="O113" s="122">
        <f t="shared" si="47"/>
        <v>26063.656551473123</v>
      </c>
      <c r="P113" s="104">
        <f t="shared" si="29"/>
        <v>19629.200150006945</v>
      </c>
      <c r="Q113" s="122">
        <f t="shared" si="34"/>
        <v>5062.6850040202289</v>
      </c>
      <c r="R113" s="122">
        <f t="shared" si="35"/>
        <v>24691.885154027175</v>
      </c>
      <c r="S113" s="122">
        <f t="shared" si="52"/>
        <v>17448.177911117284</v>
      </c>
      <c r="T113" s="122">
        <f t="shared" si="37"/>
        <v>4500.1644480179812</v>
      </c>
      <c r="U113" s="122">
        <f t="shared" si="53"/>
        <v>21948.342359135266</v>
      </c>
      <c r="V113" s="122">
        <f t="shared" si="39"/>
        <v>15267.155672227622</v>
      </c>
      <c r="W113" s="122">
        <f t="shared" si="40"/>
        <v>3937.6438920157334</v>
      </c>
      <c r="X113" s="122">
        <f t="shared" si="41"/>
        <v>19204.799564243356</v>
      </c>
      <c r="Y113" s="122">
        <f t="shared" si="42"/>
        <v>13086.133433337962</v>
      </c>
      <c r="Z113" s="122">
        <f t="shared" si="43"/>
        <v>3375.1233360134861</v>
      </c>
      <c r="AA113" s="52">
        <f t="shared" si="44"/>
        <v>16461.256769351447</v>
      </c>
    </row>
    <row r="114" spans="1:27" ht="13.5" customHeight="1">
      <c r="A114" s="285">
        <v>17</v>
      </c>
      <c r="B114" s="56">
        <v>43678</v>
      </c>
      <c r="C114" s="57">
        <f>'BENEFÍCIOS-SEM JRS E SEM CORREÇ'!C114</f>
        <v>998</v>
      </c>
      <c r="D114" s="316">
        <f>'base(indices)'!G119</f>
        <v>1.0920276900000001</v>
      </c>
      <c r="E114" s="58">
        <f t="shared" si="30"/>
        <v>1089.8436346200001</v>
      </c>
      <c r="F114" s="361">
        <f>'base(indices)'!I119</f>
        <v>1.5632E-2</v>
      </c>
      <c r="G114" s="60">
        <f t="shared" si="31"/>
        <v>17.03643569637984</v>
      </c>
      <c r="H114" s="61">
        <f t="shared" si="32"/>
        <v>1106.8800703163799</v>
      </c>
      <c r="I114" s="299">
        <f t="shared" si="45"/>
        <v>21254.34970690401</v>
      </c>
      <c r="J114" s="102">
        <f>IF((I114-H$117+(H$117/12*5))+K114&gt;I149,I149-K114,(I114-H$117+(H$117/12*5)))</f>
        <v>20610.34552377967</v>
      </c>
      <c r="K114" s="102">
        <f t="shared" si="33"/>
        <v>5625.2055600224767</v>
      </c>
      <c r="L114" s="103">
        <f t="shared" si="48"/>
        <v>26235.551083802147</v>
      </c>
      <c r="M114" s="102">
        <f t="shared" si="49"/>
        <v>19579.828247590685</v>
      </c>
      <c r="N114" s="102">
        <f t="shared" si="46"/>
        <v>5343.9452820213528</v>
      </c>
      <c r="O114" s="102">
        <f t="shared" si="47"/>
        <v>24923.773529612037</v>
      </c>
      <c r="P114" s="102">
        <f t="shared" si="29"/>
        <v>18549.310971401705</v>
      </c>
      <c r="Q114" s="102">
        <f t="shared" si="34"/>
        <v>5062.6850040202289</v>
      </c>
      <c r="R114" s="102">
        <f t="shared" si="35"/>
        <v>23611.995975421934</v>
      </c>
      <c r="S114" s="102">
        <f t="shared" si="52"/>
        <v>16488.276419023736</v>
      </c>
      <c r="T114" s="102">
        <f t="shared" si="37"/>
        <v>4500.1644480179812</v>
      </c>
      <c r="U114" s="102">
        <f t="shared" si="53"/>
        <v>20988.440867041718</v>
      </c>
      <c r="V114" s="102">
        <f t="shared" si="39"/>
        <v>14427.241866645767</v>
      </c>
      <c r="W114" s="102">
        <f t="shared" si="40"/>
        <v>3937.6438920157334</v>
      </c>
      <c r="X114" s="102">
        <f t="shared" si="41"/>
        <v>18364.885758661501</v>
      </c>
      <c r="Y114" s="102">
        <f t="shared" si="42"/>
        <v>12366.207314267802</v>
      </c>
      <c r="Z114" s="102">
        <f t="shared" si="43"/>
        <v>3375.1233360134861</v>
      </c>
      <c r="AA114" s="66">
        <f t="shared" si="44"/>
        <v>15741.330650281288</v>
      </c>
    </row>
    <row r="115" spans="1:27" ht="13.5" customHeight="1">
      <c r="A115" s="285">
        <v>16</v>
      </c>
      <c r="B115" s="46">
        <v>43709</v>
      </c>
      <c r="C115" s="57">
        <f>'BENEFÍCIOS-SEM JRS E SEM CORREÇ'!C115</f>
        <v>998</v>
      </c>
      <c r="D115" s="316">
        <f>'base(indices)'!G120</f>
        <v>1.0911547699999999</v>
      </c>
      <c r="E115" s="69">
        <f t="shared" si="30"/>
        <v>1088.9724604599999</v>
      </c>
      <c r="F115" s="361">
        <f>'base(indices)'!I120</f>
        <v>1.5632E-2</v>
      </c>
      <c r="G115" s="70">
        <f t="shared" si="31"/>
        <v>17.022817501910719</v>
      </c>
      <c r="H115" s="71">
        <f t="shared" si="32"/>
        <v>1105.9952779619107</v>
      </c>
      <c r="I115" s="300">
        <f t="shared" si="45"/>
        <v>20147.46963658763</v>
      </c>
      <c r="J115" s="122">
        <f>IF((I115-H$117+(H$117/12*4))+K115&gt;I149,I149-K115,(I115-H$117+(H$117/12*4)))</f>
        <v>19411.464855874099</v>
      </c>
      <c r="K115" s="122">
        <f t="shared" si="33"/>
        <v>5625.2055600224767</v>
      </c>
      <c r="L115" s="122">
        <f t="shared" si="48"/>
        <v>25036.670415896577</v>
      </c>
      <c r="M115" s="122">
        <f t="shared" si="49"/>
        <v>18440.891613080392</v>
      </c>
      <c r="N115" s="122">
        <f t="shared" si="46"/>
        <v>5343.9452820213528</v>
      </c>
      <c r="O115" s="122">
        <f t="shared" si="47"/>
        <v>23784.836895101744</v>
      </c>
      <c r="P115" s="104">
        <f t="shared" si="29"/>
        <v>17470.318370286688</v>
      </c>
      <c r="Q115" s="122">
        <f t="shared" si="34"/>
        <v>5062.6850040202289</v>
      </c>
      <c r="R115" s="122">
        <f t="shared" si="35"/>
        <v>22533.003374306918</v>
      </c>
      <c r="S115" s="122">
        <f t="shared" si="52"/>
        <v>15529.171884699281</v>
      </c>
      <c r="T115" s="122">
        <f t="shared" si="37"/>
        <v>4500.1644480179812</v>
      </c>
      <c r="U115" s="122">
        <f t="shared" si="53"/>
        <v>20029.336332717263</v>
      </c>
      <c r="V115" s="122">
        <f t="shared" si="39"/>
        <v>13588.025399111868</v>
      </c>
      <c r="W115" s="122">
        <f t="shared" si="40"/>
        <v>3937.6438920157334</v>
      </c>
      <c r="X115" s="122">
        <f t="shared" si="41"/>
        <v>17525.6692911276</v>
      </c>
      <c r="Y115" s="122">
        <f t="shared" si="42"/>
        <v>11646.878913524459</v>
      </c>
      <c r="Z115" s="122">
        <f t="shared" si="43"/>
        <v>3375.1233360134861</v>
      </c>
      <c r="AA115" s="52">
        <f t="shared" si="44"/>
        <v>15022.002249537945</v>
      </c>
    </row>
    <row r="116" spans="1:27" ht="13.5" customHeight="1">
      <c r="A116" s="285">
        <v>15</v>
      </c>
      <c r="B116" s="56">
        <v>43739</v>
      </c>
      <c r="C116" s="57">
        <f>'BENEFÍCIOS-SEM JRS E SEM CORREÇ'!C116</f>
        <v>998</v>
      </c>
      <c r="D116" s="316">
        <f>'base(indices)'!G121</f>
        <v>1.0901736099999999</v>
      </c>
      <c r="E116" s="58">
        <f t="shared" si="30"/>
        <v>1087.9932627799999</v>
      </c>
      <c r="F116" s="361">
        <f>'base(indices)'!I121</f>
        <v>1.5632E-2</v>
      </c>
      <c r="G116" s="60">
        <f t="shared" si="31"/>
        <v>17.007510683776957</v>
      </c>
      <c r="H116" s="61">
        <f t="shared" si="32"/>
        <v>1105.0007734637768</v>
      </c>
      <c r="I116" s="299">
        <f t="shared" si="45"/>
        <v>19041.474358625717</v>
      </c>
      <c r="J116" s="102">
        <f>IF((I116-H$117+(H$117/12*3))+K116&gt;I149,I149-K116,(I116-H$117+(H$117/12*3)))</f>
        <v>18213.468980322996</v>
      </c>
      <c r="K116" s="102">
        <f t="shared" si="33"/>
        <v>5625.2055600224767</v>
      </c>
      <c r="L116" s="103">
        <f t="shared" si="48"/>
        <v>23838.674540345473</v>
      </c>
      <c r="M116" s="102">
        <f t="shared" si="49"/>
        <v>17302.795531306845</v>
      </c>
      <c r="N116" s="102">
        <f t="shared" si="46"/>
        <v>5343.9452820213528</v>
      </c>
      <c r="O116" s="102">
        <f t="shared" si="47"/>
        <v>22646.740813328197</v>
      </c>
      <c r="P116" s="102">
        <f t="shared" si="29"/>
        <v>16392.122082290698</v>
      </c>
      <c r="Q116" s="102">
        <f t="shared" si="34"/>
        <v>5062.6850040202289</v>
      </c>
      <c r="R116" s="102">
        <f t="shared" si="35"/>
        <v>21454.807086310928</v>
      </c>
      <c r="S116" s="102">
        <f t="shared" si="52"/>
        <v>14570.775184258397</v>
      </c>
      <c r="T116" s="102">
        <f t="shared" si="37"/>
        <v>4500.1644480179812</v>
      </c>
      <c r="U116" s="102">
        <f t="shared" si="53"/>
        <v>19070.939632276379</v>
      </c>
      <c r="V116" s="102">
        <f t="shared" si="39"/>
        <v>12749.428286226097</v>
      </c>
      <c r="W116" s="102">
        <f t="shared" si="40"/>
        <v>3937.6438920157334</v>
      </c>
      <c r="X116" s="102">
        <f t="shared" si="41"/>
        <v>16687.07217824183</v>
      </c>
      <c r="Y116" s="102">
        <f t="shared" si="42"/>
        <v>10928.081388193797</v>
      </c>
      <c r="Z116" s="102">
        <f t="shared" si="43"/>
        <v>3375.1233360134861</v>
      </c>
      <c r="AA116" s="66">
        <f t="shared" si="44"/>
        <v>14303.204724207284</v>
      </c>
    </row>
    <row r="117" spans="1:27" ht="13.5" customHeight="1">
      <c r="A117" s="285">
        <v>14</v>
      </c>
      <c r="B117" s="46">
        <v>43770</v>
      </c>
      <c r="C117" s="57">
        <f>'BENEFÍCIOS-SEM JRS E SEM CORREÇ'!C117</f>
        <v>998</v>
      </c>
      <c r="D117" s="316">
        <f>'base(indices)'!G122</f>
        <v>1.08919334</v>
      </c>
      <c r="E117" s="69">
        <f t="shared" si="30"/>
        <v>1087.0149533199999</v>
      </c>
      <c r="F117" s="361">
        <f>'base(indices)'!I122</f>
        <v>1.5632E-2</v>
      </c>
      <c r="G117" s="70">
        <f t="shared" si="31"/>
        <v>16.992217750298238</v>
      </c>
      <c r="H117" s="71">
        <f t="shared" si="32"/>
        <v>1104.0071710702982</v>
      </c>
      <c r="I117" s="300">
        <f t="shared" si="45"/>
        <v>17936.473585161941</v>
      </c>
      <c r="J117" s="122">
        <f>IF((I117-H$117+(H$117/12*2))+K117&gt;I149,I149-K117,(I117-H$117+(H$117/12*2)))</f>
        <v>17016.467609270025</v>
      </c>
      <c r="K117" s="122">
        <f t="shared" si="33"/>
        <v>5625.2055600224767</v>
      </c>
      <c r="L117" s="122">
        <f t="shared" si="48"/>
        <v>22641.673169292502</v>
      </c>
      <c r="M117" s="122">
        <f t="shared" si="49"/>
        <v>16165.644228806523</v>
      </c>
      <c r="N117" s="122">
        <f t="shared" si="46"/>
        <v>5343.9452820213528</v>
      </c>
      <c r="O117" s="122">
        <f t="shared" si="47"/>
        <v>21509.589510827875</v>
      </c>
      <c r="P117" s="104">
        <f t="shared" si="29"/>
        <v>15314.820848343023</v>
      </c>
      <c r="Q117" s="122">
        <f t="shared" si="34"/>
        <v>5062.6850040202289</v>
      </c>
      <c r="R117" s="122">
        <f t="shared" si="35"/>
        <v>20377.505852363251</v>
      </c>
      <c r="S117" s="122">
        <f t="shared" si="52"/>
        <v>13613.17408741602</v>
      </c>
      <c r="T117" s="122">
        <f t="shared" si="37"/>
        <v>4500.1644480179812</v>
      </c>
      <c r="U117" s="122">
        <f t="shared" si="53"/>
        <v>18113.338535434003</v>
      </c>
      <c r="V117" s="122">
        <f t="shared" si="39"/>
        <v>11911.527326489017</v>
      </c>
      <c r="W117" s="122">
        <f t="shared" si="40"/>
        <v>3937.6438920157334</v>
      </c>
      <c r="X117" s="122">
        <f t="shared" si="41"/>
        <v>15849.171218504751</v>
      </c>
      <c r="Y117" s="122">
        <f t="shared" si="42"/>
        <v>10209.880565562014</v>
      </c>
      <c r="Z117" s="122">
        <f t="shared" si="43"/>
        <v>3375.1233360134861</v>
      </c>
      <c r="AA117" s="52">
        <f t="shared" si="44"/>
        <v>13585.003901575501</v>
      </c>
    </row>
    <row r="118" spans="1:27" ht="13.5" customHeight="1" thickBot="1">
      <c r="A118" s="286">
        <v>13</v>
      </c>
      <c r="B118" s="284">
        <v>43800</v>
      </c>
      <c r="C118" s="231">
        <f>'BENEFÍCIOS-SEM JRS E SEM CORREÇ'!C118</f>
        <v>1996</v>
      </c>
      <c r="D118" s="317">
        <f>'base(indices)'!G123</f>
        <v>1.0876706</v>
      </c>
      <c r="E118" s="233">
        <f t="shared" si="30"/>
        <v>2170.9905176000002</v>
      </c>
      <c r="F118" s="362">
        <f>'base(indices)'!I123</f>
        <v>1.5632E-2</v>
      </c>
      <c r="G118" s="233">
        <f t="shared" si="31"/>
        <v>33.936923771123205</v>
      </c>
      <c r="H118" s="231">
        <f t="shared" si="32"/>
        <v>2204.9274413711232</v>
      </c>
      <c r="I118" s="301">
        <f t="shared" si="45"/>
        <v>16832.466414091643</v>
      </c>
      <c r="J118" s="95">
        <f>IF((I118-H$117+(H$117/12*1))+K118&gt;I149,I149-K118,(I118-H$117+(H$117/12*1)))</f>
        <v>15820.459840610536</v>
      </c>
      <c r="K118" s="95">
        <f t="shared" si="33"/>
        <v>5625.2055600224767</v>
      </c>
      <c r="L118" s="236">
        <f t="shared" si="48"/>
        <v>21445.665400633014</v>
      </c>
      <c r="M118" s="95">
        <f t="shared" si="49"/>
        <v>15029.436848580008</v>
      </c>
      <c r="N118" s="95">
        <f t="shared" si="46"/>
        <v>5343.9452820213528</v>
      </c>
      <c r="O118" s="95">
        <f t="shared" si="47"/>
        <v>20373.38213060136</v>
      </c>
      <c r="P118" s="95">
        <f t="shared" si="29"/>
        <v>14238.413856549483</v>
      </c>
      <c r="Q118" s="95">
        <f t="shared" si="34"/>
        <v>5062.6850040202289</v>
      </c>
      <c r="R118" s="95">
        <f t="shared" si="35"/>
        <v>19301.098860569713</v>
      </c>
      <c r="S118" s="95">
        <f t="shared" si="52"/>
        <v>12656.36787248843</v>
      </c>
      <c r="T118" s="95">
        <f t="shared" si="37"/>
        <v>4500.1644480179812</v>
      </c>
      <c r="U118" s="95">
        <f t="shared" si="53"/>
        <v>17156.532320506412</v>
      </c>
      <c r="V118" s="95">
        <f t="shared" si="39"/>
        <v>11074.321888427374</v>
      </c>
      <c r="W118" s="95">
        <f t="shared" si="40"/>
        <v>3937.6438920157334</v>
      </c>
      <c r="X118" s="95">
        <f t="shared" si="41"/>
        <v>15011.965780443108</v>
      </c>
      <c r="Y118" s="95">
        <f t="shared" si="42"/>
        <v>9492.2759043663209</v>
      </c>
      <c r="Z118" s="95">
        <f t="shared" si="43"/>
        <v>3375.1233360134861</v>
      </c>
      <c r="AA118" s="237">
        <f t="shared" si="44"/>
        <v>12867.399240379807</v>
      </c>
    </row>
    <row r="119" spans="1:27" ht="13.5" customHeight="1">
      <c r="A119" s="210">
        <v>12</v>
      </c>
      <c r="B119" s="211">
        <v>43831</v>
      </c>
      <c r="C119" s="202">
        <f>'BENEFÍCIOS-SEM JRS E SEM CORREÇ'!C119</f>
        <v>1039</v>
      </c>
      <c r="D119" s="316">
        <f>'base(indices)'!G124</f>
        <v>1.07636873</v>
      </c>
      <c r="E119" s="203">
        <f t="shared" si="30"/>
        <v>1118.34711047</v>
      </c>
      <c r="F119" s="361">
        <f>'base(indices)'!I124</f>
        <v>1.5632E-2</v>
      </c>
      <c r="G119" s="203">
        <f t="shared" si="31"/>
        <v>17.48200203086704</v>
      </c>
      <c r="H119" s="204">
        <f t="shared" si="32"/>
        <v>1135.829112500867</v>
      </c>
      <c r="I119" s="302">
        <f t="shared" si="45"/>
        <v>14627.53897272052</v>
      </c>
      <c r="J119" s="205">
        <f>IF((I119-H$129+(H$129/12*12))+K119&gt;I$149,I$149-K119,(I119-H$129+(H$129/12*12)))</f>
        <v>14627.53897272052</v>
      </c>
      <c r="K119" s="205">
        <f t="shared" si="33"/>
        <v>5625.2055600224767</v>
      </c>
      <c r="L119" s="205">
        <f t="shared" si="48"/>
        <v>20252.744532742996</v>
      </c>
      <c r="M119" s="205">
        <f t="shared" si="49"/>
        <v>13896.162024084493</v>
      </c>
      <c r="N119" s="205">
        <f t="shared" si="46"/>
        <v>5343.9452820213528</v>
      </c>
      <c r="O119" s="205">
        <f t="shared" si="47"/>
        <v>19240.107306105845</v>
      </c>
      <c r="P119" s="197">
        <f t="shared" si="29"/>
        <v>13164.785075448468</v>
      </c>
      <c r="Q119" s="205">
        <f t="shared" si="34"/>
        <v>5062.6850040202289</v>
      </c>
      <c r="R119" s="205">
        <f t="shared" si="35"/>
        <v>18227.470079468698</v>
      </c>
      <c r="S119" s="205">
        <f t="shared" si="52"/>
        <v>11702.031178176418</v>
      </c>
      <c r="T119" s="205">
        <f t="shared" si="37"/>
        <v>4500.1644480179812</v>
      </c>
      <c r="U119" s="205">
        <f t="shared" si="53"/>
        <v>16202.1956261944</v>
      </c>
      <c r="V119" s="205">
        <f t="shared" si="39"/>
        <v>10239.277280904364</v>
      </c>
      <c r="W119" s="205">
        <f t="shared" si="40"/>
        <v>3937.6438920157334</v>
      </c>
      <c r="X119" s="205">
        <f t="shared" si="41"/>
        <v>14176.921172920098</v>
      </c>
      <c r="Y119" s="205">
        <f t="shared" si="42"/>
        <v>8776.5233836323114</v>
      </c>
      <c r="Z119" s="205">
        <f t="shared" si="43"/>
        <v>3375.1233360134861</v>
      </c>
      <c r="AA119" s="205">
        <f t="shared" si="44"/>
        <v>12151.646719645798</v>
      </c>
    </row>
    <row r="120" spans="1:27" ht="13.5" customHeight="1">
      <c r="A120" s="182">
        <v>11</v>
      </c>
      <c r="B120" s="119">
        <v>43862</v>
      </c>
      <c r="C120" s="57">
        <f>'BENEFÍCIOS-SEM JRS E SEM CORREÇ'!C120</f>
        <v>1045</v>
      </c>
      <c r="D120" s="316">
        <f>'base(indices)'!G125</f>
        <v>1.0687803899999999</v>
      </c>
      <c r="E120" s="60">
        <f t="shared" si="30"/>
        <v>1116.8755075499998</v>
      </c>
      <c r="F120" s="361">
        <f>'base(indices)'!I125</f>
        <v>1.5632E-2</v>
      </c>
      <c r="G120" s="60">
        <f t="shared" si="31"/>
        <v>17.458997934021596</v>
      </c>
      <c r="H120" s="57">
        <f t="shared" si="32"/>
        <v>1134.3345054840215</v>
      </c>
      <c r="I120" s="299">
        <f t="shared" si="45"/>
        <v>13491.709860219653</v>
      </c>
      <c r="J120" s="102">
        <f>IF((I120-H$129+(H$129/12*11))+K120&gt;I$149,I$149-K120,(I120-H$129+(H$129/12*11)))</f>
        <v>13399.266168727871</v>
      </c>
      <c r="K120" s="102">
        <f t="shared" si="33"/>
        <v>5625.2055600224767</v>
      </c>
      <c r="L120" s="103">
        <f t="shared" si="48"/>
        <v>19024.471728750348</v>
      </c>
      <c r="M120" s="102">
        <f t="shared" si="49"/>
        <v>12729.302860291476</v>
      </c>
      <c r="N120" s="102">
        <f t="shared" si="46"/>
        <v>5343.9452820213528</v>
      </c>
      <c r="O120" s="102">
        <f t="shared" si="47"/>
        <v>18073.24814231283</v>
      </c>
      <c r="P120" s="102">
        <f t="shared" si="29"/>
        <v>12059.339551855084</v>
      </c>
      <c r="Q120" s="102">
        <f t="shared" si="34"/>
        <v>5062.6850040202289</v>
      </c>
      <c r="R120" s="102">
        <f t="shared" si="35"/>
        <v>17122.024555875312</v>
      </c>
      <c r="S120" s="102">
        <f t="shared" si="52"/>
        <v>10719.412934982298</v>
      </c>
      <c r="T120" s="102">
        <f t="shared" si="37"/>
        <v>4500.1644480179812</v>
      </c>
      <c r="U120" s="102">
        <f t="shared" si="53"/>
        <v>15219.57738300028</v>
      </c>
      <c r="V120" s="102">
        <f t="shared" si="39"/>
        <v>9379.4863181095079</v>
      </c>
      <c r="W120" s="102">
        <f t="shared" si="40"/>
        <v>3937.6438920157334</v>
      </c>
      <c r="X120" s="102">
        <f t="shared" si="41"/>
        <v>13317.13021012524</v>
      </c>
      <c r="Y120" s="102">
        <f t="shared" si="42"/>
        <v>8039.5597012367216</v>
      </c>
      <c r="Z120" s="102">
        <f t="shared" si="43"/>
        <v>3375.1233360134861</v>
      </c>
      <c r="AA120" s="102">
        <f t="shared" si="44"/>
        <v>11414.683037250208</v>
      </c>
    </row>
    <row r="121" spans="1:27" ht="13.5" customHeight="1">
      <c r="A121" s="182">
        <v>10</v>
      </c>
      <c r="B121" s="120">
        <v>43891</v>
      </c>
      <c r="C121" s="57">
        <f>'BENEFÍCIOS-SEM JRS E SEM CORREÇ'!C121</f>
        <v>1045</v>
      </c>
      <c r="D121" s="316">
        <f>'base(indices)'!G126</f>
        <v>1.06643423</v>
      </c>
      <c r="E121" s="70">
        <f t="shared" si="30"/>
        <v>1114.42377035</v>
      </c>
      <c r="F121" s="361">
        <f>'base(indices)'!I126</f>
        <v>1.5632E-2</v>
      </c>
      <c r="G121" s="70">
        <f t="shared" si="31"/>
        <v>17.420672378111199</v>
      </c>
      <c r="H121" s="68">
        <f t="shared" si="32"/>
        <v>1131.8444427281113</v>
      </c>
      <c r="I121" s="300">
        <f t="shared" si="45"/>
        <v>12357.375354735632</v>
      </c>
      <c r="J121" s="122">
        <f>IF((I121-H$129+(H$129/12*10))+K121&gt;I$149,I$149-K121,(I121-H$129+(H$129/12*10)))</f>
        <v>12172.487971752067</v>
      </c>
      <c r="K121" s="122">
        <f t="shared" si="33"/>
        <v>5625.2055600224767</v>
      </c>
      <c r="L121" s="122">
        <f t="shared" si="48"/>
        <v>17797.693531774545</v>
      </c>
      <c r="M121" s="122">
        <f t="shared" si="49"/>
        <v>11563.863573164463</v>
      </c>
      <c r="N121" s="122">
        <f t="shared" si="46"/>
        <v>5343.9452820213528</v>
      </c>
      <c r="O121" s="122">
        <f t="shared" si="47"/>
        <v>16907.808855185816</v>
      </c>
      <c r="P121" s="104">
        <f t="shared" si="29"/>
        <v>10955.23917457686</v>
      </c>
      <c r="Q121" s="122">
        <f t="shared" si="34"/>
        <v>5062.6850040202289</v>
      </c>
      <c r="R121" s="122">
        <f t="shared" si="35"/>
        <v>16017.924178597088</v>
      </c>
      <c r="S121" s="122">
        <f t="shared" si="52"/>
        <v>9737.9903774016548</v>
      </c>
      <c r="T121" s="122">
        <f t="shared" si="37"/>
        <v>4500.1644480179812</v>
      </c>
      <c r="U121" s="122">
        <f t="shared" si="53"/>
        <v>14238.154825419635</v>
      </c>
      <c r="V121" s="122">
        <f t="shared" si="39"/>
        <v>8520.7415802264459</v>
      </c>
      <c r="W121" s="122">
        <f t="shared" si="40"/>
        <v>3937.6438920157334</v>
      </c>
      <c r="X121" s="122">
        <f t="shared" si="41"/>
        <v>12458.385472242178</v>
      </c>
      <c r="Y121" s="122">
        <f t="shared" si="42"/>
        <v>7303.4927830512397</v>
      </c>
      <c r="Z121" s="122">
        <f t="shared" si="43"/>
        <v>3375.1233360134861</v>
      </c>
      <c r="AA121" s="122">
        <f t="shared" si="44"/>
        <v>10678.616119064725</v>
      </c>
    </row>
    <row r="122" spans="1:27" ht="13.5" customHeight="1">
      <c r="A122" s="182">
        <v>9</v>
      </c>
      <c r="B122" s="119">
        <v>43922</v>
      </c>
      <c r="C122" s="57">
        <f>'BENEFÍCIOS-SEM JRS E SEM CORREÇ'!C122</f>
        <v>1045</v>
      </c>
      <c r="D122" s="316">
        <f>'base(indices)'!G127</f>
        <v>1.0662209899999999</v>
      </c>
      <c r="E122" s="60">
        <f t="shared" si="30"/>
        <v>1114.2009345499998</v>
      </c>
      <c r="F122" s="361">
        <f>'base(indices)'!I127</f>
        <v>1.5632E-2</v>
      </c>
      <c r="G122" s="60">
        <f t="shared" si="31"/>
        <v>17.417189008885597</v>
      </c>
      <c r="H122" s="57">
        <f t="shared" si="32"/>
        <v>1131.6181235588854</v>
      </c>
      <c r="I122" s="299">
        <f t="shared" si="45"/>
        <v>11225.53091200752</v>
      </c>
      <c r="J122" s="102">
        <f>IF((I122-H$129+(H$129/12*9))+K122&gt;I$149,I$149-K122,(I122-H$129+(H$129/12*9)))</f>
        <v>10948.199837532171</v>
      </c>
      <c r="K122" s="102">
        <f t="shared" si="33"/>
        <v>5625.2055600224767</v>
      </c>
      <c r="L122" s="103">
        <f t="shared" si="48"/>
        <v>16573.405397554649</v>
      </c>
      <c r="M122" s="102">
        <f t="shared" si="49"/>
        <v>10400.789845655561</v>
      </c>
      <c r="N122" s="102">
        <f t="shared" si="46"/>
        <v>5343.9452820213528</v>
      </c>
      <c r="O122" s="102">
        <f t="shared" si="47"/>
        <v>15744.735127676915</v>
      </c>
      <c r="P122" s="102">
        <f t="shared" si="29"/>
        <v>9853.3798537789535</v>
      </c>
      <c r="Q122" s="102">
        <f t="shared" si="34"/>
        <v>5062.6850040202289</v>
      </c>
      <c r="R122" s="102">
        <f t="shared" si="35"/>
        <v>14916.064857799181</v>
      </c>
      <c r="S122" s="102">
        <f t="shared" si="52"/>
        <v>8758.5598700257378</v>
      </c>
      <c r="T122" s="102">
        <f t="shared" si="37"/>
        <v>4500.1644480179812</v>
      </c>
      <c r="U122" s="102">
        <f t="shared" si="53"/>
        <v>13258.724318043718</v>
      </c>
      <c r="V122" s="102">
        <f t="shared" si="39"/>
        <v>7663.7398862725195</v>
      </c>
      <c r="W122" s="102">
        <f t="shared" si="40"/>
        <v>3937.6438920157334</v>
      </c>
      <c r="X122" s="102">
        <f t="shared" si="41"/>
        <v>11601.383778288253</v>
      </c>
      <c r="Y122" s="102">
        <f t="shared" si="42"/>
        <v>6568.919902519302</v>
      </c>
      <c r="Z122" s="102">
        <f t="shared" si="43"/>
        <v>3375.1233360134861</v>
      </c>
      <c r="AA122" s="102">
        <f t="shared" si="44"/>
        <v>9944.0432385327877</v>
      </c>
    </row>
    <row r="123" spans="1:27" ht="13.5" customHeight="1">
      <c r="A123" s="182">
        <v>8</v>
      </c>
      <c r="B123" s="120">
        <v>43952</v>
      </c>
      <c r="C123" s="57">
        <f>'BENEFÍCIOS-SEM JRS E SEM CORREÇ'!C123</f>
        <v>1045</v>
      </c>
      <c r="D123" s="316">
        <f>'base(indices)'!G128</f>
        <v>1.06632762</v>
      </c>
      <c r="E123" s="70">
        <f t="shared" si="30"/>
        <v>1114.3123628999999</v>
      </c>
      <c r="F123" s="361">
        <f>'base(indices)'!I128</f>
        <v>1.5632E-2</v>
      </c>
      <c r="G123" s="70">
        <f t="shared" si="31"/>
        <v>17.4189308568528</v>
      </c>
      <c r="H123" s="68">
        <f t="shared" si="32"/>
        <v>1131.7312937568527</v>
      </c>
      <c r="I123" s="300">
        <f t="shared" si="45"/>
        <v>10093.912788448635</v>
      </c>
      <c r="J123" s="122">
        <f>IF((I123-H$129+(H$129/12*8))+K123&gt;I$149,I$149-K123,(I123-H$117+(H$129/12*8)))</f>
        <v>9729.4551493126</v>
      </c>
      <c r="K123" s="122">
        <f t="shared" si="33"/>
        <v>5625.2055600224767</v>
      </c>
      <c r="L123" s="122">
        <f t="shared" si="48"/>
        <v>15354.660709335076</v>
      </c>
      <c r="M123" s="122">
        <f t="shared" si="49"/>
        <v>9242.9823918469701</v>
      </c>
      <c r="N123" s="122">
        <f t="shared" si="46"/>
        <v>5343.9452820213528</v>
      </c>
      <c r="O123" s="122">
        <f t="shared" si="47"/>
        <v>14586.927673868322</v>
      </c>
      <c r="P123" s="104">
        <f t="shared" si="29"/>
        <v>8756.5096343813402</v>
      </c>
      <c r="Q123" s="122">
        <f t="shared" si="34"/>
        <v>5062.6850040202289</v>
      </c>
      <c r="R123" s="122">
        <f t="shared" si="35"/>
        <v>13819.194638401568</v>
      </c>
      <c r="S123" s="122">
        <f t="shared" si="52"/>
        <v>7783.5641194500804</v>
      </c>
      <c r="T123" s="122">
        <f t="shared" si="37"/>
        <v>4500.1644480179812</v>
      </c>
      <c r="U123" s="122">
        <f t="shared" si="53"/>
        <v>12283.728567468061</v>
      </c>
      <c r="V123" s="122">
        <f t="shared" si="39"/>
        <v>6810.6186045188197</v>
      </c>
      <c r="W123" s="122">
        <f t="shared" si="40"/>
        <v>3937.6438920157334</v>
      </c>
      <c r="X123" s="122">
        <f t="shared" si="41"/>
        <v>10748.262496534553</v>
      </c>
      <c r="Y123" s="122">
        <f t="shared" si="42"/>
        <v>5837.6730895875598</v>
      </c>
      <c r="Z123" s="122">
        <f t="shared" si="43"/>
        <v>3375.1233360134861</v>
      </c>
      <c r="AA123" s="122">
        <f t="shared" si="44"/>
        <v>9212.7964256010455</v>
      </c>
    </row>
    <row r="124" spans="1:27" ht="13.5" customHeight="1">
      <c r="A124" s="182">
        <v>7</v>
      </c>
      <c r="B124" s="119">
        <v>43983</v>
      </c>
      <c r="C124" s="57">
        <f>'BENEFÍCIOS-SEM JRS E SEM CORREÇ'!C124</f>
        <v>1045</v>
      </c>
      <c r="D124" s="316">
        <f>'base(indices)'!G129</f>
        <v>1.0726562900000001</v>
      </c>
      <c r="E124" s="60">
        <f t="shared" si="30"/>
        <v>1120.92582305</v>
      </c>
      <c r="F124" s="361">
        <f>'base(indices)'!I129</f>
        <v>1.5632E-2</v>
      </c>
      <c r="G124" s="60">
        <f t="shared" si="31"/>
        <v>17.522312465917601</v>
      </c>
      <c r="H124" s="57">
        <f t="shared" si="32"/>
        <v>1138.4481355159176</v>
      </c>
      <c r="I124" s="299">
        <f t="shared" si="45"/>
        <v>8962.1814946917821</v>
      </c>
      <c r="J124" s="102">
        <f>IF((I124-H$129+(H$129/12*7))+K124&gt;I$149,I$149-K124,(I124-H$129+(H$129/12*7)))</f>
        <v>8499.9630372328684</v>
      </c>
      <c r="K124" s="102">
        <f t="shared" si="33"/>
        <v>5625.2055600224767</v>
      </c>
      <c r="L124" s="103">
        <f t="shared" si="48"/>
        <v>14125.168597255346</v>
      </c>
      <c r="M124" s="102">
        <f t="shared" si="49"/>
        <v>8074.9648853712242</v>
      </c>
      <c r="N124" s="102">
        <f t="shared" si="46"/>
        <v>5343.9452820213528</v>
      </c>
      <c r="O124" s="102">
        <f t="shared" si="47"/>
        <v>13418.910167392576</v>
      </c>
      <c r="P124" s="102">
        <f t="shared" si="29"/>
        <v>7649.9667335095819</v>
      </c>
      <c r="Q124" s="102">
        <f t="shared" si="34"/>
        <v>5062.6850040202289</v>
      </c>
      <c r="R124" s="102">
        <f t="shared" si="35"/>
        <v>12712.65173752981</v>
      </c>
      <c r="S124" s="102">
        <f t="shared" si="52"/>
        <v>6799.9704297862954</v>
      </c>
      <c r="T124" s="102">
        <f t="shared" si="37"/>
        <v>4500.1644480179812</v>
      </c>
      <c r="U124" s="102">
        <f t="shared" si="53"/>
        <v>11300.134877804277</v>
      </c>
      <c r="V124" s="102">
        <f t="shared" si="39"/>
        <v>5949.9741260630071</v>
      </c>
      <c r="W124" s="102">
        <f t="shared" si="40"/>
        <v>3937.6438920157334</v>
      </c>
      <c r="X124" s="102">
        <f t="shared" si="41"/>
        <v>9887.6180180787414</v>
      </c>
      <c r="Y124" s="102">
        <f t="shared" si="42"/>
        <v>5099.9778223397207</v>
      </c>
      <c r="Z124" s="102">
        <f t="shared" si="43"/>
        <v>3375.1233360134861</v>
      </c>
      <c r="AA124" s="102">
        <f t="shared" si="44"/>
        <v>8475.1011583532072</v>
      </c>
    </row>
    <row r="125" spans="1:27" ht="13.5" customHeight="1">
      <c r="A125" s="182">
        <v>6</v>
      </c>
      <c r="B125" s="120">
        <v>44013</v>
      </c>
      <c r="C125" s="57">
        <f>'BENEFÍCIOS-SEM JRS E SEM CORREÇ'!C125</f>
        <v>1045</v>
      </c>
      <c r="D125" s="316">
        <f>'base(indices)'!G130</f>
        <v>1.0724418</v>
      </c>
      <c r="E125" s="70">
        <f t="shared" si="30"/>
        <v>1120.701681</v>
      </c>
      <c r="F125" s="361">
        <f>'base(indices)'!I130</f>
        <v>1.3899E-2</v>
      </c>
      <c r="G125" s="70">
        <f t="shared" si="31"/>
        <v>15.576632664219</v>
      </c>
      <c r="H125" s="68">
        <f t="shared" si="32"/>
        <v>1136.278313664219</v>
      </c>
      <c r="I125" s="300">
        <f t="shared" si="45"/>
        <v>7823.7333591758643</v>
      </c>
      <c r="J125" s="122">
        <f>IF((I125-H$129+(H$129/12*6))+K125&gt;I$149,I$149-K125,(I125-H$117+(H$129/12*6)))</f>
        <v>7274.3883370562626</v>
      </c>
      <c r="K125" s="122">
        <f t="shared" si="33"/>
        <v>5625.2055600224767</v>
      </c>
      <c r="L125" s="122">
        <f t="shared" si="48"/>
        <v>12899.593897078739</v>
      </c>
      <c r="M125" s="122">
        <f t="shared" si="49"/>
        <v>6910.6689202034495</v>
      </c>
      <c r="N125" s="122">
        <f t="shared" si="46"/>
        <v>5343.9452820213528</v>
      </c>
      <c r="O125" s="122">
        <f t="shared" si="47"/>
        <v>12254.614202224802</v>
      </c>
      <c r="P125" s="104">
        <f t="shared" si="29"/>
        <v>6546.9495033506364</v>
      </c>
      <c r="Q125" s="122">
        <f t="shared" si="34"/>
        <v>5062.6850040202289</v>
      </c>
      <c r="R125" s="122">
        <f t="shared" si="35"/>
        <v>11609.634507370865</v>
      </c>
      <c r="S125" s="122">
        <f t="shared" si="52"/>
        <v>5819.5106696450102</v>
      </c>
      <c r="T125" s="122">
        <f t="shared" si="37"/>
        <v>4500.1644480179812</v>
      </c>
      <c r="U125" s="122">
        <f t="shared" si="53"/>
        <v>10319.675117662991</v>
      </c>
      <c r="V125" s="122">
        <f t="shared" si="39"/>
        <v>5092.0718359393832</v>
      </c>
      <c r="W125" s="122">
        <f t="shared" si="40"/>
        <v>3937.6438920157334</v>
      </c>
      <c r="X125" s="122">
        <f t="shared" si="41"/>
        <v>9029.7157279551175</v>
      </c>
      <c r="Y125" s="122">
        <f t="shared" si="42"/>
        <v>4364.633002233757</v>
      </c>
      <c r="Z125" s="122">
        <f t="shared" si="43"/>
        <v>3375.1233360134861</v>
      </c>
      <c r="AA125" s="122">
        <f t="shared" si="44"/>
        <v>7739.7563382472435</v>
      </c>
    </row>
    <row r="126" spans="1:27" ht="13.5" customHeight="1">
      <c r="A126" s="182">
        <v>5</v>
      </c>
      <c r="B126" s="119">
        <v>44044</v>
      </c>
      <c r="C126" s="57">
        <f>'BENEFÍCIOS-SEM JRS E SEM CORREÇ'!C126</f>
        <v>1045</v>
      </c>
      <c r="D126" s="316">
        <f>'base(indices)'!G131</f>
        <v>1.0692341000000001</v>
      </c>
      <c r="E126" s="60">
        <f t="shared" si="30"/>
        <v>1117.3496345000001</v>
      </c>
      <c r="F126" s="361">
        <f>'base(indices)'!I131</f>
        <v>1.2596E-2</v>
      </c>
      <c r="G126" s="60">
        <f t="shared" si="31"/>
        <v>14.074135996162001</v>
      </c>
      <c r="H126" s="57">
        <f t="shared" si="32"/>
        <v>1131.4237704961622</v>
      </c>
      <c r="I126" s="299">
        <f t="shared" si="45"/>
        <v>6687.455045511645</v>
      </c>
      <c r="J126" s="102">
        <f>IF((I126-H$129+(H$129/12*5))+K126&gt;I$149,I$149-K126,(I126-H$129+(H$129/12*5)))</f>
        <v>6040.3492050691657</v>
      </c>
      <c r="K126" s="102">
        <f t="shared" si="33"/>
        <v>5625.2055600224767</v>
      </c>
      <c r="L126" s="103">
        <f t="shared" si="48"/>
        <v>11665.554765091641</v>
      </c>
      <c r="M126" s="102">
        <f t="shared" si="49"/>
        <v>5738.3317448157068</v>
      </c>
      <c r="N126" s="102">
        <f t="shared" si="46"/>
        <v>5343.9452820213528</v>
      </c>
      <c r="O126" s="102">
        <f t="shared" si="47"/>
        <v>11082.277026837059</v>
      </c>
      <c r="P126" s="102">
        <f t="shared" si="29"/>
        <v>5436.3142845622497</v>
      </c>
      <c r="Q126" s="102">
        <f t="shared" si="34"/>
        <v>5062.6850040202289</v>
      </c>
      <c r="R126" s="102">
        <f t="shared" si="35"/>
        <v>10498.999288582479</v>
      </c>
      <c r="S126" s="102">
        <f t="shared" si="52"/>
        <v>4832.2793640553327</v>
      </c>
      <c r="T126" s="102">
        <f t="shared" si="37"/>
        <v>4500.1644480179812</v>
      </c>
      <c r="U126" s="102">
        <f t="shared" si="53"/>
        <v>9332.4438120733139</v>
      </c>
      <c r="V126" s="102">
        <f t="shared" si="39"/>
        <v>4228.2444435484158</v>
      </c>
      <c r="W126" s="102">
        <f t="shared" si="40"/>
        <v>3937.6438920157334</v>
      </c>
      <c r="X126" s="102">
        <f t="shared" si="41"/>
        <v>8165.8883355641492</v>
      </c>
      <c r="Y126" s="102">
        <f t="shared" si="42"/>
        <v>3624.2095230414993</v>
      </c>
      <c r="Z126" s="102">
        <f t="shared" si="43"/>
        <v>3375.1233360134861</v>
      </c>
      <c r="AA126" s="102">
        <f t="shared" si="44"/>
        <v>6999.3328590549854</v>
      </c>
    </row>
    <row r="127" spans="1:27" ht="13.5" customHeight="1">
      <c r="A127" s="182">
        <v>4</v>
      </c>
      <c r="B127" s="120">
        <v>44075</v>
      </c>
      <c r="C127" s="57">
        <f>'BENEFÍCIOS-SEM JRS E SEM CORREÇ'!C127</f>
        <v>1045</v>
      </c>
      <c r="D127" s="316">
        <f>'base(indices)'!G132</f>
        <v>1.0667805100000001</v>
      </c>
      <c r="E127" s="70">
        <f t="shared" si="30"/>
        <v>1114.78563295</v>
      </c>
      <c r="F127" s="361">
        <f>'base(indices)'!I132</f>
        <v>1.1292999999999999E-2</v>
      </c>
      <c r="G127" s="70">
        <f t="shared" si="31"/>
        <v>12.58927415290435</v>
      </c>
      <c r="H127" s="68">
        <f t="shared" si="32"/>
        <v>1127.3749071029044</v>
      </c>
      <c r="I127" s="300">
        <f t="shared" si="45"/>
        <v>5556.0312750154826</v>
      </c>
      <c r="J127" s="122">
        <f>IF((I127-H$129+(H$129/12*4))+K127&gt;I$149,I$149-K127,(I127-H$117+(H$129/12*4)))</f>
        <v>4821.7988699123161</v>
      </c>
      <c r="K127" s="122">
        <f t="shared" si="33"/>
        <v>5625.2055600224767</v>
      </c>
      <c r="L127" s="122">
        <f t="shared" si="48"/>
        <v>10447.004429934794</v>
      </c>
      <c r="M127" s="122">
        <f t="shared" si="49"/>
        <v>4580.7089264166998</v>
      </c>
      <c r="N127" s="122">
        <f t="shared" si="46"/>
        <v>5343.9452820213528</v>
      </c>
      <c r="O127" s="122">
        <f t="shared" si="47"/>
        <v>9924.6542084380526</v>
      </c>
      <c r="P127" s="104">
        <f t="shared" si="29"/>
        <v>4339.6189829210844</v>
      </c>
      <c r="Q127" s="122">
        <f t="shared" si="34"/>
        <v>5062.6850040202289</v>
      </c>
      <c r="R127" s="122">
        <f t="shared" si="35"/>
        <v>9402.3039869413133</v>
      </c>
      <c r="S127" s="122">
        <f t="shared" si="52"/>
        <v>3857.439095929853</v>
      </c>
      <c r="T127" s="122">
        <f t="shared" si="37"/>
        <v>4500.1644480179812</v>
      </c>
      <c r="U127" s="122">
        <f t="shared" si="53"/>
        <v>8357.6035439478346</v>
      </c>
      <c r="V127" s="122">
        <f t="shared" si="39"/>
        <v>3375.2592089386212</v>
      </c>
      <c r="W127" s="122">
        <f t="shared" si="40"/>
        <v>3937.6438920157334</v>
      </c>
      <c r="X127" s="122">
        <f t="shared" si="41"/>
        <v>7312.9031009543542</v>
      </c>
      <c r="Y127" s="122">
        <f t="shared" si="42"/>
        <v>2893.0793219473894</v>
      </c>
      <c r="Z127" s="122">
        <f t="shared" si="43"/>
        <v>3375.1233360134861</v>
      </c>
      <c r="AA127" s="122">
        <f t="shared" si="44"/>
        <v>6268.2026579608755</v>
      </c>
    </row>
    <row r="128" spans="1:27" ht="13.5" customHeight="1">
      <c r="A128" s="182">
        <v>3</v>
      </c>
      <c r="B128" s="119">
        <v>44105</v>
      </c>
      <c r="C128" s="57">
        <f>'BENEFÍCIOS-SEM JRS E SEM CORREÇ'!C128</f>
        <v>1045</v>
      </c>
      <c r="D128" s="316">
        <f>'base(indices)'!G133</f>
        <v>1.0620015</v>
      </c>
      <c r="E128" s="60">
        <f t="shared" si="30"/>
        <v>1109.7915675000002</v>
      </c>
      <c r="F128" s="361">
        <f>'base(indices)'!I133</f>
        <v>1.0134000000000001E-2</v>
      </c>
      <c r="G128" s="60">
        <f t="shared" si="31"/>
        <v>11.246627745045002</v>
      </c>
      <c r="H128" s="57">
        <f t="shared" si="32"/>
        <v>1121.0381952450452</v>
      </c>
      <c r="I128" s="299">
        <f t="shared" si="45"/>
        <v>4428.6563679125784</v>
      </c>
      <c r="J128" s="102">
        <f>IF((I128-H$129+(H$129/12*3))+K128&gt;I$149,I$149-K128,(I128-H$129+(H$129/12*3)))</f>
        <v>3596.6631444865329</v>
      </c>
      <c r="K128" s="102">
        <f t="shared" si="33"/>
        <v>5625.2055600224767</v>
      </c>
      <c r="L128" s="103">
        <f t="shared" si="48"/>
        <v>9221.8687045090101</v>
      </c>
      <c r="M128" s="102">
        <f t="shared" si="49"/>
        <v>3416.829987262206</v>
      </c>
      <c r="N128" s="102">
        <f t="shared" si="46"/>
        <v>5343.9452820213528</v>
      </c>
      <c r="O128" s="102">
        <f t="shared" si="47"/>
        <v>8760.7752692835584</v>
      </c>
      <c r="P128" s="102">
        <f t="shared" si="29"/>
        <v>3236.9968300378796</v>
      </c>
      <c r="Q128" s="102">
        <f t="shared" si="34"/>
        <v>5062.6850040202289</v>
      </c>
      <c r="R128" s="102">
        <f t="shared" si="35"/>
        <v>8299.6818340581085</v>
      </c>
      <c r="S128" s="102">
        <f t="shared" si="52"/>
        <v>2877.3305155892267</v>
      </c>
      <c r="T128" s="102">
        <f t="shared" si="37"/>
        <v>4500.1644480179812</v>
      </c>
      <c r="U128" s="102">
        <f t="shared" si="53"/>
        <v>7377.4949636072079</v>
      </c>
      <c r="V128" s="102">
        <f t="shared" si="39"/>
        <v>2517.6642011405729</v>
      </c>
      <c r="W128" s="102">
        <f t="shared" si="40"/>
        <v>3937.6438920157334</v>
      </c>
      <c r="X128" s="102">
        <f t="shared" si="41"/>
        <v>6455.3080931563063</v>
      </c>
      <c r="Y128" s="102">
        <f t="shared" si="42"/>
        <v>2157.9978866919196</v>
      </c>
      <c r="Z128" s="102">
        <f t="shared" si="43"/>
        <v>3375.1233360134861</v>
      </c>
      <c r="AA128" s="102">
        <f t="shared" si="44"/>
        <v>5533.1212227054057</v>
      </c>
    </row>
    <row r="129" spans="1:35" ht="13.5" customHeight="1">
      <c r="A129" s="182">
        <v>2</v>
      </c>
      <c r="B129" s="120">
        <v>44136</v>
      </c>
      <c r="C129" s="57">
        <f>'BENEFÍCIOS-SEM JRS E SEM CORREÇ'!C129</f>
        <v>1045</v>
      </c>
      <c r="D129" s="316">
        <f>'base(indices)'!G134</f>
        <v>1.0521116500000001</v>
      </c>
      <c r="E129" s="70">
        <f t="shared" si="30"/>
        <v>1099.4566742500001</v>
      </c>
      <c r="F129" s="361">
        <f>'base(indices)'!I134</f>
        <v>8.9750000000000003E-3</v>
      </c>
      <c r="G129" s="70">
        <f t="shared" si="31"/>
        <v>9.8676236513937514</v>
      </c>
      <c r="H129" s="68">
        <f t="shared" si="32"/>
        <v>1109.3242979013939</v>
      </c>
      <c r="I129" s="300">
        <f t="shared" si="45"/>
        <v>3307.6181726675331</v>
      </c>
      <c r="J129" s="122">
        <f>IF((I129-H$129+(H$129/12*2))+K129&gt;I$149,I$149-K129,(I129-H$117+(H$129/12*2)))</f>
        <v>2388.4983845808006</v>
      </c>
      <c r="K129" s="122">
        <f t="shared" si="33"/>
        <v>5625.2055600224767</v>
      </c>
      <c r="L129" s="122">
        <f t="shared" si="48"/>
        <v>8013.7039446032777</v>
      </c>
      <c r="M129" s="122">
        <f t="shared" si="49"/>
        <v>2269.0734653517607</v>
      </c>
      <c r="N129" s="122">
        <f t="shared" si="46"/>
        <v>5343.9452820213528</v>
      </c>
      <c r="O129" s="122">
        <f t="shared" si="47"/>
        <v>7613.018747373113</v>
      </c>
      <c r="P129" s="104">
        <f t="shared" si="29"/>
        <v>2149.6485461227207</v>
      </c>
      <c r="Q129" s="122">
        <f t="shared" si="34"/>
        <v>5062.6850040202289</v>
      </c>
      <c r="R129" s="122">
        <f t="shared" si="35"/>
        <v>7212.3335501429501</v>
      </c>
      <c r="S129" s="122">
        <f t="shared" si="52"/>
        <v>1910.7987076646405</v>
      </c>
      <c r="T129" s="122">
        <f t="shared" si="37"/>
        <v>4500.1644480179812</v>
      </c>
      <c r="U129" s="122">
        <f t="shared" si="53"/>
        <v>6410.9631556826216</v>
      </c>
      <c r="V129" s="122">
        <f t="shared" si="39"/>
        <v>1671.9488692065604</v>
      </c>
      <c r="W129" s="122">
        <f t="shared" si="40"/>
        <v>3937.6438920157334</v>
      </c>
      <c r="X129" s="122">
        <f t="shared" si="41"/>
        <v>5609.592761222294</v>
      </c>
      <c r="Y129" s="122">
        <f t="shared" si="42"/>
        <v>1433.0990307484803</v>
      </c>
      <c r="Z129" s="122">
        <f t="shared" si="43"/>
        <v>3375.1233360134861</v>
      </c>
      <c r="AA129" s="122">
        <f t="shared" si="44"/>
        <v>4808.2223667619664</v>
      </c>
    </row>
    <row r="130" spans="1:35" ht="13.5" customHeight="1" thickBot="1">
      <c r="A130" s="267">
        <v>1</v>
      </c>
      <c r="B130" s="268">
        <v>44166</v>
      </c>
      <c r="C130" s="174">
        <f>'BENEFÍCIOS-SEM JRS E SEM CORREÇ'!C130</f>
        <v>2090</v>
      </c>
      <c r="D130" s="318">
        <f>'base(indices)'!G135</f>
        <v>1.0436580200000001</v>
      </c>
      <c r="E130" s="247">
        <f t="shared" si="30"/>
        <v>2181.2452618000002</v>
      </c>
      <c r="F130" s="363">
        <f>'base(indices)'!I135</f>
        <v>7.816E-3</v>
      </c>
      <c r="G130" s="247">
        <f t="shared" si="31"/>
        <v>17.048612966228802</v>
      </c>
      <c r="H130" s="174">
        <f t="shared" si="32"/>
        <v>2198.2938747662292</v>
      </c>
      <c r="I130" s="303">
        <f t="shared" si="45"/>
        <v>2198.2938747661392</v>
      </c>
      <c r="J130" s="102">
        <f>IF((I130-H$129+(H$129/12*1))+K130&gt;I$149,I$149-K130,(I130-H$129+(H$129/12*1)))</f>
        <v>1181.4132683565281</v>
      </c>
      <c r="K130" s="102">
        <f t="shared" si="33"/>
        <v>5625.2055600224767</v>
      </c>
      <c r="L130" s="103">
        <f t="shared" si="48"/>
        <v>6806.6188283790052</v>
      </c>
      <c r="M130" s="102">
        <f t="shared" si="49"/>
        <v>1122.3426049387017</v>
      </c>
      <c r="N130" s="102">
        <f t="shared" si="46"/>
        <v>5343.9452820213528</v>
      </c>
      <c r="O130" s="102">
        <f t="shared" si="47"/>
        <v>6466.2878869600545</v>
      </c>
      <c r="P130" s="102">
        <f t="shared" si="29"/>
        <v>1063.2719415208753</v>
      </c>
      <c r="Q130" s="102">
        <f t="shared" si="34"/>
        <v>5062.6850040202289</v>
      </c>
      <c r="R130" s="102">
        <f t="shared" si="35"/>
        <v>6125.9569455411038</v>
      </c>
      <c r="S130" s="102">
        <f t="shared" si="52"/>
        <v>945.13061468522255</v>
      </c>
      <c r="T130" s="102">
        <f t="shared" si="37"/>
        <v>4500.1644480179812</v>
      </c>
      <c r="U130" s="102">
        <f t="shared" si="53"/>
        <v>5445.2950627032042</v>
      </c>
      <c r="V130" s="102">
        <f t="shared" si="39"/>
        <v>826.98928784956956</v>
      </c>
      <c r="W130" s="102">
        <f t="shared" si="40"/>
        <v>3937.6438920157334</v>
      </c>
      <c r="X130" s="102">
        <f t="shared" si="41"/>
        <v>4764.6331798653027</v>
      </c>
      <c r="Y130" s="102">
        <f t="shared" si="42"/>
        <v>708.8479610139168</v>
      </c>
      <c r="Z130" s="102">
        <f t="shared" si="43"/>
        <v>3375.1233360134861</v>
      </c>
      <c r="AA130" s="102">
        <f t="shared" si="44"/>
        <v>4083.9712970274031</v>
      </c>
    </row>
    <row r="131" spans="1:35" ht="12.75" customHeight="1" thickBot="1">
      <c r="A131" s="248"/>
      <c r="B131" s="249" t="s">
        <v>170</v>
      </c>
      <c r="C131" s="249"/>
      <c r="D131" s="307"/>
      <c r="E131" s="251"/>
      <c r="F131" s="446">
        <f>'BENEFÍCIOS-SEM JRS E SEM CORREÇ'!F131:G131</f>
        <v>44348</v>
      </c>
      <c r="G131" s="446"/>
      <c r="H131" s="419">
        <f>SUM(H11:H130)</f>
        <v>132913.07781432068</v>
      </c>
      <c r="I131" s="420"/>
      <c r="K131" s="41"/>
      <c r="L131" s="41"/>
      <c r="M131" s="42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Y131" s="38"/>
      <c r="Z131" s="38"/>
    </row>
    <row r="132" spans="1:35" ht="12" customHeight="1">
      <c r="A132" s="244"/>
      <c r="B132" s="158"/>
      <c r="C132" s="158"/>
      <c r="D132" s="308"/>
      <c r="E132" s="159"/>
      <c r="F132" s="195"/>
      <c r="G132" s="195"/>
      <c r="H132" s="191"/>
      <c r="I132" s="191"/>
      <c r="J132" s="263"/>
      <c r="K132" s="264"/>
      <c r="L132" s="264"/>
      <c r="M132" s="265"/>
      <c r="N132" s="266"/>
      <c r="O132" s="266"/>
      <c r="P132" s="266"/>
      <c r="Q132" s="266"/>
      <c r="R132" s="266"/>
      <c r="S132" s="266"/>
      <c r="T132" s="266"/>
      <c r="U132" s="266"/>
      <c r="V132" s="266"/>
      <c r="W132" s="266"/>
      <c r="X132" s="263"/>
      <c r="Y132" s="266"/>
      <c r="Z132" s="266"/>
      <c r="AA132" s="263"/>
    </row>
    <row r="133" spans="1:35" ht="2.25" customHeight="1" thickBot="1">
      <c r="A133" s="244"/>
      <c r="B133" s="158"/>
      <c r="C133" s="158"/>
      <c r="D133" s="308"/>
      <c r="E133" s="159"/>
      <c r="F133" s="195"/>
      <c r="G133" s="195"/>
      <c r="H133" s="191"/>
      <c r="I133" s="191"/>
      <c r="J133" s="263"/>
      <c r="K133" s="264"/>
      <c r="L133" s="264"/>
      <c r="M133" s="265"/>
      <c r="N133" s="266"/>
      <c r="O133" s="266"/>
      <c r="P133" s="266"/>
      <c r="Q133" s="266"/>
      <c r="R133" s="266"/>
      <c r="S133" s="266"/>
      <c r="T133" s="266"/>
      <c r="U133" s="266"/>
      <c r="V133" s="266"/>
      <c r="W133" s="266"/>
      <c r="X133" s="263"/>
      <c r="Y133" s="266"/>
      <c r="Z133" s="266"/>
      <c r="AA133" s="263"/>
    </row>
    <row r="134" spans="1:35" ht="14.25" customHeight="1">
      <c r="A134" s="238">
        <v>1</v>
      </c>
      <c r="B134" s="160">
        <v>44197</v>
      </c>
      <c r="C134" s="139">
        <f>'BENEFÍCIOS-SEM JRS E SEM CORREÇ'!C134</f>
        <v>1100</v>
      </c>
      <c r="D134" s="319">
        <f>'base(indices)'!G136</f>
        <v>1.03271128</v>
      </c>
      <c r="E134" s="144">
        <f>C134*D134</f>
        <v>1135.9824080000001</v>
      </c>
      <c r="F134" s="319">
        <f>'base(indices)'!I136</f>
        <v>6.6569999999999997E-3</v>
      </c>
      <c r="G134" s="87">
        <f t="shared" ref="G134:G145" si="54">E134*F134</f>
        <v>7.5622348900560006</v>
      </c>
      <c r="H134" s="89">
        <f>E134+G134</f>
        <v>1143.5446428900561</v>
      </c>
      <c r="I134" s="90">
        <f>I148</f>
        <v>5625.2055600224767</v>
      </c>
      <c r="J134" s="128">
        <v>0</v>
      </c>
      <c r="K134" s="100">
        <f t="shared" ref="K134:K144" si="55">I134</f>
        <v>5625.2055600224767</v>
      </c>
      <c r="L134" s="101">
        <f t="shared" ref="L134:L144" si="56">J134+K134</f>
        <v>5625.2055600224767</v>
      </c>
      <c r="M134" s="54">
        <f>$J134*M$9</f>
        <v>0</v>
      </c>
      <c r="N134" s="54">
        <f>$K134*M$9</f>
        <v>5343.9452820213528</v>
      </c>
      <c r="O134" s="55">
        <f>M134+N134</f>
        <v>5343.9452820213528</v>
      </c>
      <c r="P134" s="54">
        <f>$J134*P$9</f>
        <v>0</v>
      </c>
      <c r="Q134" s="165">
        <f>$K134*P$9</f>
        <v>5062.6850040202289</v>
      </c>
      <c r="R134" s="166">
        <f>P134+Q134</f>
        <v>5062.6850040202289</v>
      </c>
      <c r="S134" s="54">
        <f>$J134*S$9</f>
        <v>0</v>
      </c>
      <c r="T134" s="165">
        <f>$K134*S$9</f>
        <v>4500.1644480179812</v>
      </c>
      <c r="U134" s="166">
        <f>S134+T134</f>
        <v>4500.1644480179812</v>
      </c>
      <c r="V134" s="54">
        <f>$J134*V$9</f>
        <v>0</v>
      </c>
      <c r="W134" s="165">
        <f>$K134*V$9</f>
        <v>3937.6438920157334</v>
      </c>
      <c r="X134" s="55">
        <f>V134+W134</f>
        <v>3937.6438920157334</v>
      </c>
      <c r="Y134" s="54">
        <f>$J134*Y$9</f>
        <v>0</v>
      </c>
      <c r="Z134" s="165">
        <f>$K134*Y$9</f>
        <v>3375.1233360134861</v>
      </c>
      <c r="AA134" s="55">
        <f>Y134+Z134</f>
        <v>3375.1233360134861</v>
      </c>
      <c r="AB134" s="18"/>
      <c r="AC134" s="18"/>
      <c r="AD134" s="18"/>
      <c r="AE134" s="18"/>
      <c r="AF134" s="18"/>
      <c r="AG134" s="19"/>
      <c r="AH134" s="18"/>
      <c r="AI134" s="18"/>
    </row>
    <row r="135" spans="1:35" s="30" customFormat="1" ht="14.25" customHeight="1">
      <c r="A135" s="118">
        <v>2</v>
      </c>
      <c r="B135" s="56">
        <v>44228</v>
      </c>
      <c r="C135" s="68">
        <f>'BENEFÍCIOS-SEM JRS E SEM CORREÇ'!C135</f>
        <v>1100</v>
      </c>
      <c r="D135" s="305">
        <f>'base(indices)'!G137</f>
        <v>1.02471848</v>
      </c>
      <c r="E135" s="70">
        <f>C135*D135</f>
        <v>1127.1903279999999</v>
      </c>
      <c r="F135" s="222">
        <f>'base(indices)'!I137</f>
        <v>5.4980000000000003E-3</v>
      </c>
      <c r="G135" s="60">
        <f t="shared" si="54"/>
        <v>6.1972924233439999</v>
      </c>
      <c r="H135" s="61">
        <f>E135+G135</f>
        <v>1133.3876204233438</v>
      </c>
      <c r="I135" s="62">
        <f t="shared" ref="I135:I145" si="57">I134-H134</f>
        <v>4481.6609171324208</v>
      </c>
      <c r="J135" s="63">
        <v>0</v>
      </c>
      <c r="K135" s="102">
        <f t="shared" si="55"/>
        <v>4481.6609171324208</v>
      </c>
      <c r="L135" s="103">
        <f t="shared" si="56"/>
        <v>4481.6609171324208</v>
      </c>
      <c r="M135" s="65">
        <f t="shared" ref="M135:M145" si="58">$J135*M$9</f>
        <v>0</v>
      </c>
      <c r="N135" s="65">
        <f t="shared" ref="N135:N140" si="59">$K135*M$9</f>
        <v>4257.5778712757992</v>
      </c>
      <c r="O135" s="66">
        <f t="shared" ref="O135:O140" si="60">M135+N135</f>
        <v>4257.5778712757992</v>
      </c>
      <c r="P135" s="65">
        <f t="shared" ref="P135:P145" si="61">$J135*P$9</f>
        <v>0</v>
      </c>
      <c r="Q135" s="63">
        <f t="shared" ref="Q135:Q140" si="62">$K135*P$9</f>
        <v>4033.4948254191786</v>
      </c>
      <c r="R135" s="67">
        <f t="shared" ref="R135:R140" si="63">P135+Q135</f>
        <v>4033.4948254191786</v>
      </c>
      <c r="S135" s="65">
        <f t="shared" ref="S135:S145" si="64">$J135*S$9</f>
        <v>0</v>
      </c>
      <c r="T135" s="63">
        <f t="shared" ref="T135:T140" si="65">$K135*S$9</f>
        <v>3585.3287337059369</v>
      </c>
      <c r="U135" s="67">
        <f t="shared" ref="U135:U140" si="66">S135+T135</f>
        <v>3585.3287337059369</v>
      </c>
      <c r="V135" s="65">
        <f t="shared" ref="V135:V145" si="67">$J135*V$9</f>
        <v>0</v>
      </c>
      <c r="W135" s="63">
        <f t="shared" ref="W135:W140" si="68">$K135*V$9</f>
        <v>3137.1626419926943</v>
      </c>
      <c r="X135" s="66">
        <f t="shared" ref="X135:X140" si="69">V135+W135</f>
        <v>3137.1626419926943</v>
      </c>
      <c r="Y135" s="65">
        <f t="shared" ref="Y135:Y145" si="70">$J135*Y$9</f>
        <v>0</v>
      </c>
      <c r="Z135" s="63">
        <f t="shared" ref="Z135:Z144" si="71">$K135*Y$9</f>
        <v>2688.9965502794525</v>
      </c>
      <c r="AA135" s="66">
        <f t="shared" ref="AA135:AA144" si="72">Y135+Z135</f>
        <v>2688.9965502794525</v>
      </c>
      <c r="AB135" s="36"/>
      <c r="AC135" s="36"/>
      <c r="AD135" s="36"/>
      <c r="AE135" s="36"/>
      <c r="AF135" s="36"/>
      <c r="AG135" s="37"/>
      <c r="AH135" s="36"/>
      <c r="AI135" s="36"/>
    </row>
    <row r="136" spans="1:35" ht="14.25" customHeight="1">
      <c r="A136" s="117">
        <v>3</v>
      </c>
      <c r="B136" s="46">
        <v>44256</v>
      </c>
      <c r="C136" s="68">
        <f>'BENEFÍCIOS-SEM JRS E SEM CORREÇ'!C136</f>
        <v>1100</v>
      </c>
      <c r="D136" s="305">
        <f>'base(indices)'!G138</f>
        <v>1.0198233299999999</v>
      </c>
      <c r="E136" s="70">
        <f>C136*D136</f>
        <v>1121.8056629999999</v>
      </c>
      <c r="F136" s="222">
        <f>'base(indices)'!I138</f>
        <v>4.339E-3</v>
      </c>
      <c r="G136" s="70">
        <f t="shared" si="54"/>
        <v>4.8675147717569995</v>
      </c>
      <c r="H136" s="71">
        <f>E136+G136</f>
        <v>1126.6731777717569</v>
      </c>
      <c r="I136" s="72">
        <f t="shared" si="57"/>
        <v>3348.2732967090769</v>
      </c>
      <c r="J136" s="73">
        <v>0</v>
      </c>
      <c r="K136" s="104">
        <f t="shared" si="55"/>
        <v>3348.2732967090769</v>
      </c>
      <c r="L136" s="105">
        <f>J136+K136</f>
        <v>3348.2732967090769</v>
      </c>
      <c r="M136" s="51">
        <f t="shared" si="58"/>
        <v>0</v>
      </c>
      <c r="N136" s="51">
        <f t="shared" si="59"/>
        <v>3180.8596318736231</v>
      </c>
      <c r="O136" s="52">
        <f t="shared" si="60"/>
        <v>3180.8596318736231</v>
      </c>
      <c r="P136" s="51">
        <f t="shared" si="61"/>
        <v>0</v>
      </c>
      <c r="Q136" s="49">
        <f t="shared" si="62"/>
        <v>3013.4459670381693</v>
      </c>
      <c r="R136" s="53">
        <f t="shared" si="63"/>
        <v>3013.4459670381693</v>
      </c>
      <c r="S136" s="51">
        <f t="shared" si="64"/>
        <v>0</v>
      </c>
      <c r="T136" s="49">
        <f t="shared" si="65"/>
        <v>2678.6186373672617</v>
      </c>
      <c r="U136" s="53">
        <f t="shared" si="66"/>
        <v>2678.6186373672617</v>
      </c>
      <c r="V136" s="51">
        <f t="shared" si="67"/>
        <v>0</v>
      </c>
      <c r="W136" s="49">
        <f t="shared" si="68"/>
        <v>2343.7913076963537</v>
      </c>
      <c r="X136" s="52">
        <f t="shared" si="69"/>
        <v>2343.7913076963537</v>
      </c>
      <c r="Y136" s="51">
        <f t="shared" si="70"/>
        <v>0</v>
      </c>
      <c r="Z136" s="49">
        <f t="shared" si="71"/>
        <v>2008.9639780254461</v>
      </c>
      <c r="AA136" s="52">
        <f t="shared" si="72"/>
        <v>2008.9639780254461</v>
      </c>
      <c r="AB136" s="18"/>
      <c r="AC136" s="18"/>
      <c r="AD136" s="18"/>
      <c r="AE136" s="18"/>
      <c r="AF136" s="18"/>
      <c r="AG136" s="19"/>
      <c r="AH136" s="18"/>
      <c r="AI136" s="18"/>
    </row>
    <row r="137" spans="1:35" s="30" customFormat="1" ht="14.25" customHeight="1">
      <c r="A137" s="118">
        <v>4</v>
      </c>
      <c r="B137" s="56">
        <v>44287</v>
      </c>
      <c r="C137" s="68">
        <f>'BENEFÍCIOS-SEM JRS E SEM CORREÇ'!C137</f>
        <v>1100</v>
      </c>
      <c r="D137" s="305">
        <f>'base(indices)'!G139</f>
        <v>1.0104263600000001</v>
      </c>
      <c r="E137" s="70">
        <f>C137*D137</f>
        <v>1111.4689960000001</v>
      </c>
      <c r="F137" s="305">
        <f>'base(indices)'!I139</f>
        <v>3.1800000000000001E-3</v>
      </c>
      <c r="G137" s="60">
        <f t="shared" si="54"/>
        <v>3.5344714072800003</v>
      </c>
      <c r="H137" s="61">
        <f t="shared" ref="H137:H145" si="73">E137+G137</f>
        <v>1115.0034674072801</v>
      </c>
      <c r="I137" s="62">
        <f t="shared" si="57"/>
        <v>2221.6001189373201</v>
      </c>
      <c r="J137" s="63">
        <v>0</v>
      </c>
      <c r="K137" s="102">
        <f t="shared" si="55"/>
        <v>2221.6001189373201</v>
      </c>
      <c r="L137" s="103">
        <f t="shared" si="56"/>
        <v>2221.6001189373201</v>
      </c>
      <c r="M137" s="65">
        <f t="shared" si="58"/>
        <v>0</v>
      </c>
      <c r="N137" s="65">
        <f t="shared" si="59"/>
        <v>2110.520112990454</v>
      </c>
      <c r="O137" s="66">
        <f t="shared" si="60"/>
        <v>2110.520112990454</v>
      </c>
      <c r="P137" s="65">
        <f t="shared" si="61"/>
        <v>0</v>
      </c>
      <c r="Q137" s="63">
        <f t="shared" si="62"/>
        <v>1999.4401070435881</v>
      </c>
      <c r="R137" s="67">
        <f t="shared" si="63"/>
        <v>1999.4401070435881</v>
      </c>
      <c r="S137" s="65">
        <f t="shared" si="64"/>
        <v>0</v>
      </c>
      <c r="T137" s="63">
        <f t="shared" si="65"/>
        <v>1777.2800951498562</v>
      </c>
      <c r="U137" s="67">
        <f t="shared" si="66"/>
        <v>1777.2800951498562</v>
      </c>
      <c r="V137" s="65">
        <f t="shared" si="67"/>
        <v>0</v>
      </c>
      <c r="W137" s="63">
        <f t="shared" si="68"/>
        <v>1555.120083256124</v>
      </c>
      <c r="X137" s="66">
        <f t="shared" si="69"/>
        <v>1555.120083256124</v>
      </c>
      <c r="Y137" s="65">
        <f t="shared" si="70"/>
        <v>0</v>
      </c>
      <c r="Z137" s="63">
        <f t="shared" si="71"/>
        <v>1332.960071362392</v>
      </c>
      <c r="AA137" s="66">
        <f t="shared" si="72"/>
        <v>1332.960071362392</v>
      </c>
      <c r="AB137" s="36"/>
      <c r="AC137" s="36"/>
      <c r="AD137" s="36"/>
      <c r="AE137" s="36"/>
      <c r="AF137" s="36"/>
      <c r="AG137" s="37"/>
      <c r="AH137" s="36"/>
      <c r="AI137" s="36"/>
    </row>
    <row r="138" spans="1:35" ht="14.25" customHeight="1">
      <c r="A138" s="118">
        <v>5</v>
      </c>
      <c r="B138" s="46">
        <v>44317</v>
      </c>
      <c r="C138" s="68">
        <f>'BENEFÍCIOS-SEM JRS E SEM CORREÇ'!C138</f>
        <v>1100</v>
      </c>
      <c r="D138" s="305">
        <f>'base(indices)'!G140</f>
        <v>1.00439996</v>
      </c>
      <c r="E138" s="70">
        <f>C138*D138</f>
        <v>1104.839956</v>
      </c>
      <c r="F138" s="305">
        <f>'base(indices)'!I140</f>
        <v>1.5900000000000001E-3</v>
      </c>
      <c r="G138" s="70">
        <f t="shared" si="54"/>
        <v>1.75669553004</v>
      </c>
      <c r="H138" s="71">
        <f t="shared" si="73"/>
        <v>1106.5966515300399</v>
      </c>
      <c r="I138" s="92">
        <f t="shared" si="57"/>
        <v>1106.5966515300399</v>
      </c>
      <c r="J138" s="73">
        <v>0</v>
      </c>
      <c r="K138" s="104">
        <f t="shared" si="55"/>
        <v>1106.5966515300399</v>
      </c>
      <c r="L138" s="105">
        <f t="shared" si="56"/>
        <v>1106.5966515300399</v>
      </c>
      <c r="M138" s="51">
        <f t="shared" si="58"/>
        <v>0</v>
      </c>
      <c r="N138" s="51">
        <f t="shared" si="59"/>
        <v>1051.2668189535379</v>
      </c>
      <c r="O138" s="52">
        <f t="shared" si="60"/>
        <v>1051.2668189535379</v>
      </c>
      <c r="P138" s="51">
        <f t="shared" si="61"/>
        <v>0</v>
      </c>
      <c r="Q138" s="49">
        <f t="shared" si="62"/>
        <v>995.93698637703596</v>
      </c>
      <c r="R138" s="53">
        <f t="shared" si="63"/>
        <v>995.93698637703596</v>
      </c>
      <c r="S138" s="51">
        <f t="shared" si="64"/>
        <v>0</v>
      </c>
      <c r="T138" s="49">
        <f t="shared" si="65"/>
        <v>885.27732122403199</v>
      </c>
      <c r="U138" s="53">
        <f t="shared" si="66"/>
        <v>885.27732122403199</v>
      </c>
      <c r="V138" s="51">
        <f t="shared" si="67"/>
        <v>0</v>
      </c>
      <c r="W138" s="49">
        <f t="shared" si="68"/>
        <v>774.61765607102791</v>
      </c>
      <c r="X138" s="52">
        <f t="shared" si="69"/>
        <v>774.61765607102791</v>
      </c>
      <c r="Y138" s="51">
        <f t="shared" si="70"/>
        <v>0</v>
      </c>
      <c r="Z138" s="49">
        <f t="shared" si="71"/>
        <v>663.95799091802394</v>
      </c>
      <c r="AA138" s="52">
        <f t="shared" si="72"/>
        <v>663.95799091802394</v>
      </c>
      <c r="AB138" s="18"/>
      <c r="AC138" s="18"/>
      <c r="AD138" s="18"/>
      <c r="AE138" s="18"/>
      <c r="AF138" s="18"/>
      <c r="AG138" s="19"/>
      <c r="AH138" s="18"/>
      <c r="AI138" s="18"/>
    </row>
    <row r="139" spans="1:35" s="30" customFormat="1" ht="14.25" customHeight="1">
      <c r="A139" s="117">
        <v>6</v>
      </c>
      <c r="B139" s="56">
        <v>44348</v>
      </c>
      <c r="C139" s="68">
        <f>'BENEFÍCIOS-SEM JRS E SEM CORREÇ'!C139</f>
        <v>0</v>
      </c>
      <c r="D139" s="305">
        <f>'base(indices)'!G141</f>
        <v>0</v>
      </c>
      <c r="E139" s="70">
        <f t="shared" ref="E139:E145" si="74">C139*D139</f>
        <v>0</v>
      </c>
      <c r="F139" s="305">
        <f>'base(indices)'!I141</f>
        <v>0</v>
      </c>
      <c r="G139" s="60">
        <f t="shared" si="54"/>
        <v>0</v>
      </c>
      <c r="H139" s="61">
        <f t="shared" si="73"/>
        <v>0</v>
      </c>
      <c r="I139" s="62">
        <f t="shared" si="57"/>
        <v>0</v>
      </c>
      <c r="J139" s="63">
        <v>0</v>
      </c>
      <c r="K139" s="102">
        <f t="shared" si="55"/>
        <v>0</v>
      </c>
      <c r="L139" s="103">
        <f t="shared" si="56"/>
        <v>0</v>
      </c>
      <c r="M139" s="65">
        <f t="shared" si="58"/>
        <v>0</v>
      </c>
      <c r="N139" s="65">
        <f t="shared" si="59"/>
        <v>0</v>
      </c>
      <c r="O139" s="66">
        <f t="shared" si="60"/>
        <v>0</v>
      </c>
      <c r="P139" s="65">
        <f t="shared" si="61"/>
        <v>0</v>
      </c>
      <c r="Q139" s="63">
        <f t="shared" si="62"/>
        <v>0</v>
      </c>
      <c r="R139" s="67">
        <f t="shared" si="63"/>
        <v>0</v>
      </c>
      <c r="S139" s="65">
        <f t="shared" si="64"/>
        <v>0</v>
      </c>
      <c r="T139" s="63">
        <f t="shared" si="65"/>
        <v>0</v>
      </c>
      <c r="U139" s="67">
        <f t="shared" si="66"/>
        <v>0</v>
      </c>
      <c r="V139" s="65">
        <f t="shared" si="67"/>
        <v>0</v>
      </c>
      <c r="W139" s="63">
        <f t="shared" si="68"/>
        <v>0</v>
      </c>
      <c r="X139" s="66">
        <f t="shared" si="69"/>
        <v>0</v>
      </c>
      <c r="Y139" s="65">
        <f t="shared" si="70"/>
        <v>0</v>
      </c>
      <c r="Z139" s="63">
        <f t="shared" si="71"/>
        <v>0</v>
      </c>
      <c r="AA139" s="66">
        <f t="shared" si="72"/>
        <v>0</v>
      </c>
      <c r="AB139" s="36"/>
      <c r="AC139" s="36"/>
      <c r="AD139" s="36"/>
      <c r="AE139" s="36"/>
      <c r="AF139" s="36"/>
      <c r="AG139" s="37"/>
      <c r="AH139" s="36"/>
      <c r="AI139" s="36"/>
    </row>
    <row r="140" spans="1:35" ht="14.25" customHeight="1">
      <c r="A140" s="118">
        <v>7</v>
      </c>
      <c r="B140" s="46">
        <v>44378</v>
      </c>
      <c r="C140" s="68">
        <f>'BENEFÍCIOS-SEM JRS E SEM CORREÇ'!C140</f>
        <v>0</v>
      </c>
      <c r="D140" s="305">
        <f>'base(indices)'!G142</f>
        <v>0</v>
      </c>
      <c r="E140" s="70">
        <f t="shared" si="74"/>
        <v>0</v>
      </c>
      <c r="F140" s="305">
        <f>'base(indices)'!I142</f>
        <v>0</v>
      </c>
      <c r="G140" s="70">
        <f t="shared" si="54"/>
        <v>0</v>
      </c>
      <c r="H140" s="61">
        <f t="shared" si="73"/>
        <v>0</v>
      </c>
      <c r="I140" s="72">
        <f t="shared" si="57"/>
        <v>0</v>
      </c>
      <c r="J140" s="73">
        <v>0</v>
      </c>
      <c r="K140" s="104">
        <f t="shared" si="55"/>
        <v>0</v>
      </c>
      <c r="L140" s="105">
        <f t="shared" si="56"/>
        <v>0</v>
      </c>
      <c r="M140" s="51">
        <f t="shared" si="58"/>
        <v>0</v>
      </c>
      <c r="N140" s="51">
        <f t="shared" si="59"/>
        <v>0</v>
      </c>
      <c r="O140" s="52">
        <f t="shared" si="60"/>
        <v>0</v>
      </c>
      <c r="P140" s="51">
        <f t="shared" si="61"/>
        <v>0</v>
      </c>
      <c r="Q140" s="49">
        <f t="shared" si="62"/>
        <v>0</v>
      </c>
      <c r="R140" s="53">
        <f t="shared" si="63"/>
        <v>0</v>
      </c>
      <c r="S140" s="51">
        <f t="shared" si="64"/>
        <v>0</v>
      </c>
      <c r="T140" s="49">
        <f t="shared" si="65"/>
        <v>0</v>
      </c>
      <c r="U140" s="53">
        <f t="shared" si="66"/>
        <v>0</v>
      </c>
      <c r="V140" s="51">
        <f t="shared" si="67"/>
        <v>0</v>
      </c>
      <c r="W140" s="49">
        <f t="shared" si="68"/>
        <v>0</v>
      </c>
      <c r="X140" s="52">
        <f t="shared" si="69"/>
        <v>0</v>
      </c>
      <c r="Y140" s="51">
        <f t="shared" si="70"/>
        <v>0</v>
      </c>
      <c r="Z140" s="49">
        <f t="shared" si="71"/>
        <v>0</v>
      </c>
      <c r="AA140" s="52">
        <f t="shared" si="72"/>
        <v>0</v>
      </c>
      <c r="AB140" s="18"/>
      <c r="AC140" s="18"/>
      <c r="AD140" s="18"/>
      <c r="AE140" s="18"/>
      <c r="AF140" s="18"/>
      <c r="AG140" s="19"/>
      <c r="AH140" s="18"/>
      <c r="AI140" s="18"/>
    </row>
    <row r="141" spans="1:35" s="30" customFormat="1" ht="14.25" customHeight="1">
      <c r="A141" s="118">
        <v>8</v>
      </c>
      <c r="B141" s="56">
        <v>44409</v>
      </c>
      <c r="C141" s="68">
        <f>'BENEFÍCIOS-SEM JRS E SEM CORREÇ'!C141</f>
        <v>0</v>
      </c>
      <c r="D141" s="305">
        <f>'base(indices)'!G143</f>
        <v>0</v>
      </c>
      <c r="E141" s="70">
        <f t="shared" si="74"/>
        <v>0</v>
      </c>
      <c r="F141" s="305">
        <f>'base(indices)'!I143</f>
        <v>0</v>
      </c>
      <c r="G141" s="70">
        <f t="shared" si="54"/>
        <v>0</v>
      </c>
      <c r="H141" s="61">
        <f t="shared" si="73"/>
        <v>0</v>
      </c>
      <c r="I141" s="62">
        <f t="shared" si="57"/>
        <v>0</v>
      </c>
      <c r="J141" s="63">
        <v>0</v>
      </c>
      <c r="K141" s="102">
        <f t="shared" si="55"/>
        <v>0</v>
      </c>
      <c r="L141" s="103">
        <f t="shared" si="56"/>
        <v>0</v>
      </c>
      <c r="M141" s="65">
        <f t="shared" si="58"/>
        <v>0</v>
      </c>
      <c r="N141" s="65">
        <f>$K141*M$9</f>
        <v>0</v>
      </c>
      <c r="O141" s="66">
        <f>M141+N141</f>
        <v>0</v>
      </c>
      <c r="P141" s="65">
        <f t="shared" si="61"/>
        <v>0</v>
      </c>
      <c r="Q141" s="63">
        <f>$K141*P$9</f>
        <v>0</v>
      </c>
      <c r="R141" s="67">
        <f>P141+Q141</f>
        <v>0</v>
      </c>
      <c r="S141" s="65">
        <f t="shared" si="64"/>
        <v>0</v>
      </c>
      <c r="T141" s="63">
        <f>$K141*S$9</f>
        <v>0</v>
      </c>
      <c r="U141" s="67">
        <f>S141+T141</f>
        <v>0</v>
      </c>
      <c r="V141" s="65">
        <f t="shared" si="67"/>
        <v>0</v>
      </c>
      <c r="W141" s="63">
        <f>$K141*V$9</f>
        <v>0</v>
      </c>
      <c r="X141" s="66">
        <f>V141+W141</f>
        <v>0</v>
      </c>
      <c r="Y141" s="65">
        <f t="shared" si="70"/>
        <v>0</v>
      </c>
      <c r="Z141" s="63">
        <f t="shared" si="71"/>
        <v>0</v>
      </c>
      <c r="AA141" s="66">
        <f t="shared" si="72"/>
        <v>0</v>
      </c>
      <c r="AB141" s="36"/>
      <c r="AC141" s="36"/>
      <c r="AD141" s="36"/>
      <c r="AE141" s="36"/>
      <c r="AF141" s="36"/>
      <c r="AG141" s="37"/>
      <c r="AH141" s="36"/>
      <c r="AI141" s="36"/>
    </row>
    <row r="142" spans="1:35" ht="14.25" customHeight="1">
      <c r="A142" s="117">
        <v>9</v>
      </c>
      <c r="B142" s="46">
        <v>44440</v>
      </c>
      <c r="C142" s="68">
        <f>'BENEFÍCIOS-SEM JRS E SEM CORREÇ'!C142</f>
        <v>0</v>
      </c>
      <c r="D142" s="305">
        <f>'base(indices)'!G144</f>
        <v>0</v>
      </c>
      <c r="E142" s="70">
        <f t="shared" si="74"/>
        <v>0</v>
      </c>
      <c r="F142" s="305">
        <f>'base(indices)'!I144</f>
        <v>0</v>
      </c>
      <c r="G142" s="70">
        <f t="shared" si="54"/>
        <v>0</v>
      </c>
      <c r="H142" s="61">
        <f t="shared" si="73"/>
        <v>0</v>
      </c>
      <c r="I142" s="72">
        <f t="shared" si="57"/>
        <v>0</v>
      </c>
      <c r="J142" s="73">
        <v>0</v>
      </c>
      <c r="K142" s="104">
        <f t="shared" si="55"/>
        <v>0</v>
      </c>
      <c r="L142" s="105">
        <f t="shared" si="56"/>
        <v>0</v>
      </c>
      <c r="M142" s="51">
        <f t="shared" si="58"/>
        <v>0</v>
      </c>
      <c r="N142" s="51">
        <f>$K142*M$9</f>
        <v>0</v>
      </c>
      <c r="O142" s="52">
        <f>M142+N142</f>
        <v>0</v>
      </c>
      <c r="P142" s="51">
        <f t="shared" si="61"/>
        <v>0</v>
      </c>
      <c r="Q142" s="49">
        <f>$K142*P$9</f>
        <v>0</v>
      </c>
      <c r="R142" s="53">
        <f>P142+Q142</f>
        <v>0</v>
      </c>
      <c r="S142" s="51">
        <f t="shared" si="64"/>
        <v>0</v>
      </c>
      <c r="T142" s="49">
        <f>$K142*S$9</f>
        <v>0</v>
      </c>
      <c r="U142" s="53">
        <f>S142+T142</f>
        <v>0</v>
      </c>
      <c r="V142" s="51">
        <f t="shared" si="67"/>
        <v>0</v>
      </c>
      <c r="W142" s="49">
        <f>$K142*V$9</f>
        <v>0</v>
      </c>
      <c r="X142" s="52">
        <f>V142+W142</f>
        <v>0</v>
      </c>
      <c r="Y142" s="51">
        <f t="shared" si="70"/>
        <v>0</v>
      </c>
      <c r="Z142" s="49">
        <f t="shared" si="71"/>
        <v>0</v>
      </c>
      <c r="AA142" s="52">
        <f t="shared" si="72"/>
        <v>0</v>
      </c>
      <c r="AB142" s="18"/>
      <c r="AC142" s="18"/>
      <c r="AD142" s="18"/>
      <c r="AE142" s="18"/>
      <c r="AF142" s="18"/>
      <c r="AG142" s="19"/>
      <c r="AH142" s="18"/>
      <c r="AI142" s="18"/>
    </row>
    <row r="143" spans="1:35" s="30" customFormat="1" ht="14.25" customHeight="1">
      <c r="A143" s="118">
        <v>10</v>
      </c>
      <c r="B143" s="56">
        <v>44470</v>
      </c>
      <c r="C143" s="68">
        <f>'BENEFÍCIOS-SEM JRS E SEM CORREÇ'!C143</f>
        <v>0</v>
      </c>
      <c r="D143" s="305">
        <f>'base(indices)'!G145</f>
        <v>0</v>
      </c>
      <c r="E143" s="70">
        <f t="shared" si="74"/>
        <v>0</v>
      </c>
      <c r="F143" s="305">
        <f>'base(indices)'!I145</f>
        <v>0</v>
      </c>
      <c r="G143" s="70">
        <f t="shared" si="54"/>
        <v>0</v>
      </c>
      <c r="H143" s="61">
        <f t="shared" si="73"/>
        <v>0</v>
      </c>
      <c r="I143" s="62">
        <f t="shared" si="57"/>
        <v>0</v>
      </c>
      <c r="J143" s="63">
        <v>0</v>
      </c>
      <c r="K143" s="102">
        <f t="shared" si="55"/>
        <v>0</v>
      </c>
      <c r="L143" s="103">
        <f t="shared" si="56"/>
        <v>0</v>
      </c>
      <c r="M143" s="65">
        <f t="shared" si="58"/>
        <v>0</v>
      </c>
      <c r="N143" s="65">
        <f>$K143*M$9</f>
        <v>0</v>
      </c>
      <c r="O143" s="66">
        <f>M143+N143</f>
        <v>0</v>
      </c>
      <c r="P143" s="65">
        <f t="shared" si="61"/>
        <v>0</v>
      </c>
      <c r="Q143" s="63">
        <f>$K143*P$9</f>
        <v>0</v>
      </c>
      <c r="R143" s="67">
        <f>P143+Q143</f>
        <v>0</v>
      </c>
      <c r="S143" s="65">
        <f t="shared" si="64"/>
        <v>0</v>
      </c>
      <c r="T143" s="63">
        <f>$K143*S$9</f>
        <v>0</v>
      </c>
      <c r="U143" s="67">
        <f>S143+T143</f>
        <v>0</v>
      </c>
      <c r="V143" s="65">
        <f t="shared" si="67"/>
        <v>0</v>
      </c>
      <c r="W143" s="63">
        <f>$K143*V$9</f>
        <v>0</v>
      </c>
      <c r="X143" s="66">
        <f>V143+W143</f>
        <v>0</v>
      </c>
      <c r="Y143" s="65">
        <f t="shared" si="70"/>
        <v>0</v>
      </c>
      <c r="Z143" s="63">
        <f t="shared" si="71"/>
        <v>0</v>
      </c>
      <c r="AA143" s="66">
        <f t="shared" si="72"/>
        <v>0</v>
      </c>
      <c r="AB143" s="36"/>
      <c r="AC143" s="36"/>
      <c r="AD143" s="36"/>
      <c r="AE143" s="36"/>
      <c r="AF143" s="36"/>
      <c r="AG143" s="37"/>
      <c r="AH143" s="36"/>
      <c r="AI143" s="36"/>
    </row>
    <row r="144" spans="1:35" ht="14.25" customHeight="1">
      <c r="A144" s="118">
        <v>11</v>
      </c>
      <c r="B144" s="46">
        <v>44501</v>
      </c>
      <c r="C144" s="68">
        <f>'BENEFÍCIOS-SEM JRS E SEM CORREÇ'!C144</f>
        <v>0</v>
      </c>
      <c r="D144" s="305">
        <f>'base(indices)'!G146</f>
        <v>0</v>
      </c>
      <c r="E144" s="70">
        <f t="shared" si="74"/>
        <v>0</v>
      </c>
      <c r="F144" s="305">
        <f>'base(indices)'!I146</f>
        <v>0</v>
      </c>
      <c r="G144" s="70">
        <f t="shared" si="54"/>
        <v>0</v>
      </c>
      <c r="H144" s="61">
        <f t="shared" si="73"/>
        <v>0</v>
      </c>
      <c r="I144" s="72">
        <f t="shared" si="57"/>
        <v>0</v>
      </c>
      <c r="J144" s="73">
        <v>0</v>
      </c>
      <c r="K144" s="104">
        <f t="shared" si="55"/>
        <v>0</v>
      </c>
      <c r="L144" s="105">
        <f t="shared" si="56"/>
        <v>0</v>
      </c>
      <c r="M144" s="51">
        <f t="shared" si="58"/>
        <v>0</v>
      </c>
      <c r="N144" s="51">
        <f>$K144*M$9</f>
        <v>0</v>
      </c>
      <c r="O144" s="52">
        <f>M144+N144</f>
        <v>0</v>
      </c>
      <c r="P144" s="51">
        <f t="shared" si="61"/>
        <v>0</v>
      </c>
      <c r="Q144" s="49">
        <f>$K144*P$9</f>
        <v>0</v>
      </c>
      <c r="R144" s="53">
        <f>P144+Q144</f>
        <v>0</v>
      </c>
      <c r="S144" s="51">
        <f t="shared" si="64"/>
        <v>0</v>
      </c>
      <c r="T144" s="49">
        <f>$K144*S$9</f>
        <v>0</v>
      </c>
      <c r="U144" s="53">
        <f>S144+T144</f>
        <v>0</v>
      </c>
      <c r="V144" s="51">
        <f t="shared" si="67"/>
        <v>0</v>
      </c>
      <c r="W144" s="49">
        <f>$K144*V$9</f>
        <v>0</v>
      </c>
      <c r="X144" s="52">
        <f>V144+W144</f>
        <v>0</v>
      </c>
      <c r="Y144" s="51">
        <f t="shared" si="70"/>
        <v>0</v>
      </c>
      <c r="Z144" s="49">
        <f t="shared" si="71"/>
        <v>0</v>
      </c>
      <c r="AA144" s="52">
        <f t="shared" si="72"/>
        <v>0</v>
      </c>
      <c r="AB144" s="18"/>
      <c r="AC144" s="18"/>
      <c r="AD144" s="18"/>
      <c r="AE144" s="18"/>
      <c r="AF144" s="18"/>
      <c r="AG144" s="19"/>
      <c r="AH144" s="18"/>
      <c r="AI144" s="18"/>
    </row>
    <row r="145" spans="1:37" ht="14.25" customHeight="1">
      <c r="A145" s="124">
        <v>12</v>
      </c>
      <c r="B145" s="56">
        <v>44531</v>
      </c>
      <c r="C145" s="68">
        <f>'BENEFÍCIOS-SEM JRS E SEM CORREÇ'!C145</f>
        <v>0</v>
      </c>
      <c r="D145" s="305">
        <f>'base(indices)'!G147</f>
        <v>0</v>
      </c>
      <c r="E145" s="70">
        <f t="shared" si="74"/>
        <v>0</v>
      </c>
      <c r="F145" s="305">
        <f>'base(indices)'!I147</f>
        <v>0</v>
      </c>
      <c r="G145" s="70">
        <f t="shared" si="54"/>
        <v>0</v>
      </c>
      <c r="H145" s="61">
        <f t="shared" si="73"/>
        <v>0</v>
      </c>
      <c r="I145" s="62">
        <f t="shared" si="57"/>
        <v>0</v>
      </c>
      <c r="J145" s="63">
        <v>0</v>
      </c>
      <c r="K145" s="102">
        <f>I145</f>
        <v>0</v>
      </c>
      <c r="L145" s="103">
        <f>J145+K145</f>
        <v>0</v>
      </c>
      <c r="M145" s="65">
        <f t="shared" si="58"/>
        <v>0</v>
      </c>
      <c r="N145" s="65">
        <f>$K145*M$9</f>
        <v>0</v>
      </c>
      <c r="O145" s="66">
        <f>M145+N145</f>
        <v>0</v>
      </c>
      <c r="P145" s="65">
        <f t="shared" si="61"/>
        <v>0</v>
      </c>
      <c r="Q145" s="63">
        <f>$K145*P$9</f>
        <v>0</v>
      </c>
      <c r="R145" s="67">
        <f>P145+Q145</f>
        <v>0</v>
      </c>
      <c r="S145" s="65">
        <f t="shared" si="64"/>
        <v>0</v>
      </c>
      <c r="T145" s="63">
        <f>$K145*S$9</f>
        <v>0</v>
      </c>
      <c r="U145" s="67">
        <f>S145+T145</f>
        <v>0</v>
      </c>
      <c r="V145" s="65">
        <f t="shared" si="67"/>
        <v>0</v>
      </c>
      <c r="W145" s="63">
        <f>$K145*V$9</f>
        <v>0</v>
      </c>
      <c r="X145" s="66">
        <f>V145+W145</f>
        <v>0</v>
      </c>
      <c r="Y145" s="65">
        <f t="shared" si="70"/>
        <v>0</v>
      </c>
      <c r="Z145" s="63">
        <f>$K145*Y$9</f>
        <v>0</v>
      </c>
      <c r="AA145" s="66">
        <f>Y145+Z145</f>
        <v>0</v>
      </c>
      <c r="AB145" s="18"/>
      <c r="AC145" s="18"/>
      <c r="AD145" s="18"/>
      <c r="AE145" s="18"/>
      <c r="AF145" s="18"/>
      <c r="AG145" s="19"/>
      <c r="AH145" s="18"/>
      <c r="AI145" s="18"/>
    </row>
    <row r="146" spans="1:37" ht="13.5" customHeight="1" thickBot="1">
      <c r="A146" s="116"/>
      <c r="B146" s="76"/>
      <c r="C146" s="77"/>
      <c r="D146" s="243"/>
      <c r="E146" s="80"/>
      <c r="F146" s="79"/>
      <c r="G146" s="80"/>
      <c r="H146" s="81"/>
      <c r="I146" s="93"/>
      <c r="J146" s="94"/>
      <c r="K146" s="95"/>
      <c r="L146" s="95"/>
      <c r="M146" s="83"/>
      <c r="N146" s="83"/>
      <c r="O146" s="83"/>
      <c r="P146" s="83"/>
      <c r="Q146" s="83"/>
      <c r="R146" s="83"/>
      <c r="S146" s="83"/>
      <c r="T146" s="83"/>
      <c r="U146" s="84"/>
      <c r="V146" s="85"/>
      <c r="W146" s="83"/>
      <c r="X146" s="86"/>
      <c r="Y146" s="85"/>
      <c r="Z146" s="83"/>
      <c r="AA146" s="86"/>
      <c r="AB146" s="18"/>
      <c r="AC146" s="20"/>
    </row>
    <row r="147" spans="1:37" ht="14.25" customHeight="1"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14"/>
      <c r="AC147" s="14"/>
    </row>
    <row r="148" spans="1:37" ht="14.25" customHeight="1">
      <c r="B148" s="43" t="s">
        <v>40</v>
      </c>
      <c r="C148" s="43"/>
      <c r="F148" s="434">
        <f>'BENEFÍCIOS-SEM JRS E SEM CORREÇ'!F148</f>
        <v>44348</v>
      </c>
      <c r="G148" s="434"/>
      <c r="H148" s="434"/>
      <c r="I148" s="423">
        <f>SUM(H134:H147)</f>
        <v>5625.2055600224767</v>
      </c>
      <c r="J148" s="423"/>
      <c r="K148" s="32"/>
      <c r="L148" s="32"/>
      <c r="M148" s="32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</row>
    <row r="149" spans="1:37">
      <c r="B149" s="24"/>
      <c r="C149" s="32" t="s">
        <v>163</v>
      </c>
      <c r="E149" s="213"/>
      <c r="F149" s="213"/>
      <c r="G149" s="25"/>
      <c r="I149" s="213">
        <v>66000</v>
      </c>
      <c r="J149" s="24"/>
      <c r="K149" s="24"/>
      <c r="L149" s="24"/>
      <c r="M149" s="24"/>
      <c r="N149" s="24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</row>
    <row r="150" spans="1:37">
      <c r="B150" s="24"/>
      <c r="C150" s="32"/>
      <c r="E150" s="213"/>
      <c r="F150" s="213"/>
      <c r="G150" s="25"/>
      <c r="H150" s="359"/>
      <c r="I150" s="359"/>
      <c r="J150" s="24"/>
      <c r="K150" s="24"/>
      <c r="L150" s="24"/>
      <c r="M150" s="24"/>
      <c r="N150" s="24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</row>
    <row r="151" spans="1:37">
      <c r="B151" s="28" t="s">
        <v>167</v>
      </c>
      <c r="C151"/>
      <c r="L151" s="33"/>
      <c r="M151" s="7"/>
      <c r="N151" s="7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13.5">
      <c r="B152" s="29"/>
      <c r="D152" s="8"/>
      <c r="E152" s="8"/>
      <c r="F152" s="8"/>
      <c r="G152" s="8"/>
      <c r="H152" s="17"/>
      <c r="I152" s="8"/>
      <c r="J152" s="8"/>
      <c r="K152" s="8"/>
      <c r="L152" s="9"/>
      <c r="M152" s="9"/>
      <c r="N152" s="9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C152" s="8"/>
      <c r="AD152" s="9"/>
      <c r="AE152" s="9"/>
      <c r="AF152" s="9"/>
      <c r="AG152" s="11"/>
      <c r="AH152" s="12"/>
      <c r="AI152" s="10"/>
      <c r="AJ152" s="12"/>
      <c r="AK152" s="13"/>
    </row>
    <row r="153" spans="1:37" ht="13.5">
      <c r="B153" s="8"/>
      <c r="C153" s="8"/>
      <c r="D153" s="8"/>
      <c r="E153" s="8"/>
      <c r="F153" s="8"/>
      <c r="G153" s="8"/>
      <c r="H153" s="17"/>
      <c r="I153" s="8"/>
      <c r="J153" s="8"/>
      <c r="K153" s="8"/>
      <c r="L153" s="9"/>
      <c r="M153" s="9"/>
      <c r="N153" s="9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C153" s="8"/>
      <c r="AD153" s="9"/>
      <c r="AE153" s="9"/>
      <c r="AF153" s="9"/>
      <c r="AG153" s="11"/>
      <c r="AH153" s="12"/>
      <c r="AI153" s="10"/>
      <c r="AJ153" s="12"/>
      <c r="AK153" s="13"/>
    </row>
  </sheetData>
  <mergeCells count="22">
    <mergeCell ref="A9:A10"/>
    <mergeCell ref="B9:B10"/>
    <mergeCell ref="C9:C10"/>
    <mergeCell ref="D9:D10"/>
    <mergeCell ref="E9:E10"/>
    <mergeCell ref="K7:L7"/>
    <mergeCell ref="W7:X7"/>
    <mergeCell ref="I9:I10"/>
    <mergeCell ref="J9:L9"/>
    <mergeCell ref="M9:O9"/>
    <mergeCell ref="P9:R9"/>
    <mergeCell ref="S9:U9"/>
    <mergeCell ref="V9:X9"/>
    <mergeCell ref="I8:J8"/>
    <mergeCell ref="Y9:AA9"/>
    <mergeCell ref="F131:G131"/>
    <mergeCell ref="H131:I131"/>
    <mergeCell ref="F148:H148"/>
    <mergeCell ref="I148:J148"/>
    <mergeCell ref="F9:F10"/>
    <mergeCell ref="G9:G10"/>
    <mergeCell ref="H9:H10"/>
  </mergeCells>
  <conditionalFormatting sqref="H147:X147 G11:H86 E11:E86 F131:F133">
    <cfRule type="cellIs" dxfId="1572" priority="316" stopIfTrue="1" operator="notEqual">
      <formula>""</formula>
    </cfRule>
  </conditionalFormatting>
  <conditionalFormatting sqref="D11:D130">
    <cfRule type="cellIs" dxfId="1571" priority="315" stopIfTrue="1" operator="equal">
      <formula>"Total"</formula>
    </cfRule>
  </conditionalFormatting>
  <conditionalFormatting sqref="G87:H89">
    <cfRule type="cellIs" dxfId="1570" priority="314" stopIfTrue="1" operator="notEqual">
      <formula>""</formula>
    </cfRule>
  </conditionalFormatting>
  <conditionalFormatting sqref="G87:H89">
    <cfRule type="cellIs" dxfId="1569" priority="313" stopIfTrue="1" operator="notEqual">
      <formula>""</formula>
    </cfRule>
  </conditionalFormatting>
  <conditionalFormatting sqref="E134">
    <cfRule type="cellIs" dxfId="1568" priority="304" stopIfTrue="1" operator="notEqual">
      <formula>""</formula>
    </cfRule>
  </conditionalFormatting>
  <conditionalFormatting sqref="G90:H90">
    <cfRule type="cellIs" dxfId="1567" priority="312" stopIfTrue="1" operator="notEqual">
      <formula>""</formula>
    </cfRule>
  </conditionalFormatting>
  <conditionalFormatting sqref="G90:H90">
    <cfRule type="cellIs" dxfId="1566" priority="311" stopIfTrue="1" operator="notEqual">
      <formula>""</formula>
    </cfRule>
  </conditionalFormatting>
  <conditionalFormatting sqref="G91:H106">
    <cfRule type="cellIs" dxfId="1565" priority="309" stopIfTrue="1" operator="notEqual">
      <formula>""</formula>
    </cfRule>
  </conditionalFormatting>
  <conditionalFormatting sqref="G94:H106">
    <cfRule type="cellIs" dxfId="1564" priority="308" stopIfTrue="1" operator="notEqual">
      <formula>""</formula>
    </cfRule>
  </conditionalFormatting>
  <conditionalFormatting sqref="G94:H106">
    <cfRule type="cellIs" dxfId="1563" priority="307" stopIfTrue="1" operator="notEqual">
      <formula>""</formula>
    </cfRule>
  </conditionalFormatting>
  <conditionalFormatting sqref="G91:H106">
    <cfRule type="cellIs" dxfId="1562" priority="310" stopIfTrue="1" operator="notEqual">
      <formula>""</formula>
    </cfRule>
  </conditionalFormatting>
  <conditionalFormatting sqref="E134">
    <cfRule type="cellIs" dxfId="1561" priority="302" stopIfTrue="1" operator="notEqual">
      <formula>""</formula>
    </cfRule>
  </conditionalFormatting>
  <conditionalFormatting sqref="E134">
    <cfRule type="cellIs" dxfId="1560" priority="303" stopIfTrue="1" operator="notEqual">
      <formula>""</formula>
    </cfRule>
  </conditionalFormatting>
  <conditionalFormatting sqref="F148">
    <cfRule type="cellIs" dxfId="1559" priority="306" stopIfTrue="1" operator="notEqual">
      <formula>""</formula>
    </cfRule>
  </conditionalFormatting>
  <conditionalFormatting sqref="F148 E146:H146">
    <cfRule type="cellIs" dxfId="1558" priority="305" stopIfTrue="1" operator="notEqual">
      <formula>""</formula>
    </cfRule>
  </conditionalFormatting>
  <conditionalFormatting sqref="E90">
    <cfRule type="cellIs" dxfId="1557" priority="296" stopIfTrue="1" operator="notEqual">
      <formula>""</formula>
    </cfRule>
  </conditionalFormatting>
  <conditionalFormatting sqref="E90">
    <cfRule type="cellIs" dxfId="1556" priority="297" stopIfTrue="1" operator="notEqual">
      <formula>""</formula>
    </cfRule>
  </conditionalFormatting>
  <conditionalFormatting sqref="E90">
    <cfRule type="cellIs" dxfId="1555" priority="298" stopIfTrue="1" operator="notEqual">
      <formula>""</formula>
    </cfRule>
  </conditionalFormatting>
  <conditionalFormatting sqref="E87:E89">
    <cfRule type="cellIs" dxfId="1554" priority="299" stopIfTrue="1" operator="notEqual">
      <formula>""</formula>
    </cfRule>
  </conditionalFormatting>
  <conditionalFormatting sqref="E91:E106">
    <cfRule type="cellIs" dxfId="1553" priority="295" stopIfTrue="1" operator="notEqual">
      <formula>""</formula>
    </cfRule>
  </conditionalFormatting>
  <conditionalFormatting sqref="E87:E89">
    <cfRule type="cellIs" dxfId="1552" priority="301" stopIfTrue="1" operator="notEqual">
      <formula>""</formula>
    </cfRule>
  </conditionalFormatting>
  <conditionalFormatting sqref="E91:E106">
    <cfRule type="cellIs" dxfId="1551" priority="293" stopIfTrue="1" operator="notEqual">
      <formula>""</formula>
    </cfRule>
  </conditionalFormatting>
  <conditionalFormatting sqref="E94:E106">
    <cfRule type="cellIs" dxfId="1550" priority="291" stopIfTrue="1" operator="notEqual">
      <formula>""</formula>
    </cfRule>
  </conditionalFormatting>
  <conditionalFormatting sqref="E87:E89">
    <cfRule type="cellIs" dxfId="1549" priority="300" stopIfTrue="1" operator="notEqual">
      <formula>""</formula>
    </cfRule>
  </conditionalFormatting>
  <conditionalFormatting sqref="E91:E106">
    <cfRule type="cellIs" dxfId="1548" priority="294" stopIfTrue="1" operator="notEqual">
      <formula>""</formula>
    </cfRule>
  </conditionalFormatting>
  <conditionalFormatting sqref="E94:E106">
    <cfRule type="cellIs" dxfId="1547" priority="292" stopIfTrue="1" operator="notEqual">
      <formula>""</formula>
    </cfRule>
  </conditionalFormatting>
  <conditionalFormatting sqref="E94:E106">
    <cfRule type="cellIs" dxfId="1546" priority="290" stopIfTrue="1" operator="notEqual">
      <formula>""</formula>
    </cfRule>
  </conditionalFormatting>
  <conditionalFormatting sqref="E107:E108">
    <cfRule type="cellIs" dxfId="1545" priority="285" stopIfTrue="1" operator="notEqual">
      <formula>""</formula>
    </cfRule>
  </conditionalFormatting>
  <conditionalFormatting sqref="E108 G108:H108">
    <cfRule type="cellIs" dxfId="1544" priority="283" stopIfTrue="1" operator="notEqual">
      <formula>""</formula>
    </cfRule>
  </conditionalFormatting>
  <conditionalFormatting sqref="E109:E110">
    <cfRule type="cellIs" dxfId="1543" priority="274" stopIfTrue="1" operator="notEqual">
      <formula>""</formula>
    </cfRule>
  </conditionalFormatting>
  <conditionalFormatting sqref="E107:E108 G107:H108">
    <cfRule type="cellIs" dxfId="1542" priority="287" stopIfTrue="1" operator="notEqual">
      <formula>""</formula>
    </cfRule>
  </conditionalFormatting>
  <conditionalFormatting sqref="E108 G108:H108">
    <cfRule type="cellIs" dxfId="1541" priority="282" stopIfTrue="1" operator="notEqual">
      <formula>""</formula>
    </cfRule>
  </conditionalFormatting>
  <conditionalFormatting sqref="E109:E110 G109:H110">
    <cfRule type="cellIs" dxfId="1540" priority="276" stopIfTrue="1" operator="notEqual">
      <formula>""</formula>
    </cfRule>
  </conditionalFormatting>
  <conditionalFormatting sqref="E109:E110 G109:H110">
    <cfRule type="cellIs" dxfId="1539" priority="275" stopIfTrue="1" operator="notEqual">
      <formula>""</formula>
    </cfRule>
  </conditionalFormatting>
  <conditionalFormatting sqref="E107:E108 G107:H108">
    <cfRule type="cellIs" dxfId="1538" priority="286" stopIfTrue="1" operator="notEqual">
      <formula>""</formula>
    </cfRule>
  </conditionalFormatting>
  <conditionalFormatting sqref="E108">
    <cfRule type="cellIs" dxfId="1537" priority="281" stopIfTrue="1" operator="notEqual">
      <formula>""</formula>
    </cfRule>
  </conditionalFormatting>
  <conditionalFormatting sqref="E110 G110:H110">
    <cfRule type="cellIs" dxfId="1536" priority="272" stopIfTrue="1" operator="notEqual">
      <formula>""</formula>
    </cfRule>
  </conditionalFormatting>
  <conditionalFormatting sqref="E111:E112">
    <cfRule type="cellIs" dxfId="1535" priority="263" stopIfTrue="1" operator="notEqual">
      <formula>""</formula>
    </cfRule>
  </conditionalFormatting>
  <conditionalFormatting sqref="E110 G110:H110">
    <cfRule type="cellIs" dxfId="1534" priority="271" stopIfTrue="1" operator="notEqual">
      <formula>""</formula>
    </cfRule>
  </conditionalFormatting>
  <conditionalFormatting sqref="E111:E112 G111:H112">
    <cfRule type="cellIs" dxfId="1533" priority="265" stopIfTrue="1" operator="notEqual">
      <formula>""</formula>
    </cfRule>
  </conditionalFormatting>
  <conditionalFormatting sqref="E111:E112 G111:H112">
    <cfRule type="cellIs" dxfId="1532" priority="264" stopIfTrue="1" operator="notEqual">
      <formula>""</formula>
    </cfRule>
  </conditionalFormatting>
  <conditionalFormatting sqref="E110">
    <cfRule type="cellIs" dxfId="1531" priority="270" stopIfTrue="1" operator="notEqual">
      <formula>""</formula>
    </cfRule>
  </conditionalFormatting>
  <conditionalFormatting sqref="E112 G112:H112">
    <cfRule type="cellIs" dxfId="1530" priority="261" stopIfTrue="1" operator="notEqual">
      <formula>""</formula>
    </cfRule>
  </conditionalFormatting>
  <conditionalFormatting sqref="E113:E114">
    <cfRule type="cellIs" dxfId="1529" priority="252" stopIfTrue="1" operator="notEqual">
      <formula>""</formula>
    </cfRule>
  </conditionalFormatting>
  <conditionalFormatting sqref="E112 G112:H112">
    <cfRule type="cellIs" dxfId="1528" priority="260" stopIfTrue="1" operator="notEqual">
      <formula>""</formula>
    </cfRule>
  </conditionalFormatting>
  <conditionalFormatting sqref="E113:E114 G113:H114">
    <cfRule type="cellIs" dxfId="1527" priority="254" stopIfTrue="1" operator="notEqual">
      <formula>""</formula>
    </cfRule>
  </conditionalFormatting>
  <conditionalFormatting sqref="E113:E114 G113:H114">
    <cfRule type="cellIs" dxfId="1526" priority="253" stopIfTrue="1" operator="notEqual">
      <formula>""</formula>
    </cfRule>
  </conditionalFormatting>
  <conditionalFormatting sqref="E112">
    <cfRule type="cellIs" dxfId="1525" priority="259" stopIfTrue="1" operator="notEqual">
      <formula>""</formula>
    </cfRule>
  </conditionalFormatting>
  <conditionalFormatting sqref="E114 G114:H114">
    <cfRule type="cellIs" dxfId="1524" priority="250" stopIfTrue="1" operator="notEqual">
      <formula>""</formula>
    </cfRule>
  </conditionalFormatting>
  <conditionalFormatting sqref="E115:E116">
    <cfRule type="cellIs" dxfId="1523" priority="241" stopIfTrue="1" operator="notEqual">
      <formula>""</formula>
    </cfRule>
  </conditionalFormatting>
  <conditionalFormatting sqref="E114 G114:H114">
    <cfRule type="cellIs" dxfId="1522" priority="249" stopIfTrue="1" operator="notEqual">
      <formula>""</formula>
    </cfRule>
  </conditionalFormatting>
  <conditionalFormatting sqref="E115:E116 G115:H116">
    <cfRule type="cellIs" dxfId="1521" priority="243" stopIfTrue="1" operator="notEqual">
      <formula>""</formula>
    </cfRule>
  </conditionalFormatting>
  <conditionalFormatting sqref="E115:E116 G115:H116">
    <cfRule type="cellIs" dxfId="1520" priority="242" stopIfTrue="1" operator="notEqual">
      <formula>""</formula>
    </cfRule>
  </conditionalFormatting>
  <conditionalFormatting sqref="E114">
    <cfRule type="cellIs" dxfId="1519" priority="248" stopIfTrue="1" operator="notEqual">
      <formula>""</formula>
    </cfRule>
  </conditionalFormatting>
  <conditionalFormatting sqref="E116 G116:H116">
    <cfRule type="cellIs" dxfId="1518" priority="239" stopIfTrue="1" operator="notEqual">
      <formula>""</formula>
    </cfRule>
  </conditionalFormatting>
  <conditionalFormatting sqref="E117:E118">
    <cfRule type="cellIs" dxfId="1517" priority="230" stopIfTrue="1" operator="notEqual">
      <formula>""</formula>
    </cfRule>
  </conditionalFormatting>
  <conditionalFormatting sqref="E116 G116:H116">
    <cfRule type="cellIs" dxfId="1516" priority="238" stopIfTrue="1" operator="notEqual">
      <formula>""</formula>
    </cfRule>
  </conditionalFormatting>
  <conditionalFormatting sqref="E117:E118 G117:H118">
    <cfRule type="cellIs" dxfId="1515" priority="232" stopIfTrue="1" operator="notEqual">
      <formula>""</formula>
    </cfRule>
  </conditionalFormatting>
  <conditionalFormatting sqref="E117:E118 G117:H118">
    <cfRule type="cellIs" dxfId="1514" priority="231" stopIfTrue="1" operator="notEqual">
      <formula>""</formula>
    </cfRule>
  </conditionalFormatting>
  <conditionalFormatting sqref="E116">
    <cfRule type="cellIs" dxfId="1513" priority="237" stopIfTrue="1" operator="notEqual">
      <formula>""</formula>
    </cfRule>
  </conditionalFormatting>
  <conditionalFormatting sqref="E118 G118:H118">
    <cfRule type="cellIs" dxfId="1512" priority="228" stopIfTrue="1" operator="notEqual">
      <formula>""</formula>
    </cfRule>
  </conditionalFormatting>
  <conditionalFormatting sqref="E118 G118:H118">
    <cfRule type="cellIs" dxfId="1511" priority="227" stopIfTrue="1" operator="notEqual">
      <formula>""</formula>
    </cfRule>
  </conditionalFormatting>
  <conditionalFormatting sqref="C134:C146">
    <cfRule type="cellIs" dxfId="1510" priority="220" stopIfTrue="1" operator="notEqual">
      <formula>""</formula>
    </cfRule>
  </conditionalFormatting>
  <conditionalFormatting sqref="B146">
    <cfRule type="cellIs" dxfId="1509" priority="218" stopIfTrue="1" operator="notEqual">
      <formula>""</formula>
    </cfRule>
  </conditionalFormatting>
  <conditionalFormatting sqref="E118">
    <cfRule type="cellIs" dxfId="1508" priority="226" stopIfTrue="1" operator="notEqual">
      <formula>""</formula>
    </cfRule>
  </conditionalFormatting>
  <conditionalFormatting sqref="Y147:AA147">
    <cfRule type="cellIs" dxfId="1507" priority="222" stopIfTrue="1" operator="notEqual">
      <formula>""</formula>
    </cfRule>
  </conditionalFormatting>
  <conditionalFormatting sqref="C134:C145">
    <cfRule type="cellIs" dxfId="1506" priority="221" stopIfTrue="1" operator="notEqual">
      <formula>""</formula>
    </cfRule>
  </conditionalFormatting>
  <conditionalFormatting sqref="D146">
    <cfRule type="cellIs" dxfId="1505" priority="219" stopIfTrue="1" operator="equal">
      <formula>"Total"</formula>
    </cfRule>
  </conditionalFormatting>
  <conditionalFormatting sqref="C83">
    <cfRule type="cellIs" dxfId="1504" priority="81" stopIfTrue="1" operator="notEqual">
      <formula>""</formula>
    </cfRule>
  </conditionalFormatting>
  <conditionalFormatting sqref="D9">
    <cfRule type="cellIs" dxfId="1503" priority="217" stopIfTrue="1" operator="equal">
      <formula>"Total"</formula>
    </cfRule>
  </conditionalFormatting>
  <conditionalFormatting sqref="D9">
    <cfRule type="cellIs" dxfId="1502" priority="216" stopIfTrue="1" operator="equal">
      <formula>"Total"</formula>
    </cfRule>
  </conditionalFormatting>
  <conditionalFormatting sqref="G140:G145">
    <cfRule type="cellIs" dxfId="1501" priority="207" stopIfTrue="1" operator="notEqual">
      <formula>""</formula>
    </cfRule>
  </conditionalFormatting>
  <conditionalFormatting sqref="G139:H139 H140:H145">
    <cfRule type="cellIs" dxfId="1500" priority="208" stopIfTrue="1" operator="notEqual">
      <formula>""</formula>
    </cfRule>
  </conditionalFormatting>
  <conditionalFormatting sqref="G135:H135">
    <cfRule type="cellIs" dxfId="1499" priority="212" stopIfTrue="1" operator="notEqual">
      <formula>""</formula>
    </cfRule>
  </conditionalFormatting>
  <conditionalFormatting sqref="G134:H134">
    <cfRule type="cellIs" dxfId="1498" priority="214" stopIfTrue="1" operator="notEqual">
      <formula>""</formula>
    </cfRule>
  </conditionalFormatting>
  <conditionalFormatting sqref="G134:H134">
    <cfRule type="cellIs" dxfId="1497" priority="215" stopIfTrue="1" operator="notEqual">
      <formula>""</formula>
    </cfRule>
  </conditionalFormatting>
  <conditionalFormatting sqref="G135:H135">
    <cfRule type="cellIs" dxfId="1496" priority="213" stopIfTrue="1" operator="notEqual">
      <formula>""</formula>
    </cfRule>
  </conditionalFormatting>
  <conditionalFormatting sqref="G136:H138">
    <cfRule type="cellIs" dxfId="1495" priority="210" stopIfTrue="1" operator="notEqual">
      <formula>""</formula>
    </cfRule>
  </conditionalFormatting>
  <conditionalFormatting sqref="G136:H138">
    <cfRule type="cellIs" dxfId="1494" priority="211" stopIfTrue="1" operator="notEqual">
      <formula>""</formula>
    </cfRule>
  </conditionalFormatting>
  <conditionalFormatting sqref="G140:G145">
    <cfRule type="cellIs" dxfId="1493" priority="206" stopIfTrue="1" operator="notEqual">
      <formula>""</formula>
    </cfRule>
  </conditionalFormatting>
  <conditionalFormatting sqref="G139:H139 H140:H145">
    <cfRule type="cellIs" dxfId="1492" priority="209" stopIfTrue="1" operator="notEqual">
      <formula>""</formula>
    </cfRule>
  </conditionalFormatting>
  <conditionalFormatting sqref="D134">
    <cfRule type="cellIs" dxfId="1491" priority="201" stopIfTrue="1" operator="notEqual">
      <formula>""</formula>
    </cfRule>
  </conditionalFormatting>
  <conditionalFormatting sqref="D134">
    <cfRule type="cellIs" dxfId="1490" priority="200" stopIfTrue="1" operator="notEqual">
      <formula>""</formula>
    </cfRule>
  </conditionalFormatting>
  <conditionalFormatting sqref="E135">
    <cfRule type="cellIs" dxfId="1489" priority="199" stopIfTrue="1" operator="notEqual">
      <formula>""</formula>
    </cfRule>
  </conditionalFormatting>
  <conditionalFormatting sqref="D134">
    <cfRule type="cellIs" dxfId="1488" priority="202" stopIfTrue="1" operator="notEqual">
      <formula>""</formula>
    </cfRule>
  </conditionalFormatting>
  <conditionalFormatting sqref="E135">
    <cfRule type="cellIs" dxfId="1487" priority="197" stopIfTrue="1" operator="notEqual">
      <formula>""</formula>
    </cfRule>
  </conditionalFormatting>
  <conditionalFormatting sqref="E135">
    <cfRule type="cellIs" dxfId="1486" priority="198" stopIfTrue="1" operator="notEqual">
      <formula>""</formula>
    </cfRule>
  </conditionalFormatting>
  <conditionalFormatting sqref="E136:E137">
    <cfRule type="cellIs" dxfId="1485" priority="196" stopIfTrue="1" operator="notEqual">
      <formula>""</formula>
    </cfRule>
  </conditionalFormatting>
  <conditionalFormatting sqref="E136:E137">
    <cfRule type="cellIs" dxfId="1484" priority="194" stopIfTrue="1" operator="notEqual">
      <formula>""</formula>
    </cfRule>
  </conditionalFormatting>
  <conditionalFormatting sqref="E136:E137">
    <cfRule type="cellIs" dxfId="1483" priority="195" stopIfTrue="1" operator="notEqual">
      <formula>""</formula>
    </cfRule>
  </conditionalFormatting>
  <conditionalFormatting sqref="E138">
    <cfRule type="cellIs" dxfId="1482" priority="193" stopIfTrue="1" operator="notEqual">
      <formula>""</formula>
    </cfRule>
  </conditionalFormatting>
  <conditionalFormatting sqref="E138">
    <cfRule type="cellIs" dxfId="1481" priority="191" stopIfTrue="1" operator="notEqual">
      <formula>""</formula>
    </cfRule>
  </conditionalFormatting>
  <conditionalFormatting sqref="E138">
    <cfRule type="cellIs" dxfId="1480" priority="192" stopIfTrue="1" operator="notEqual">
      <formula>""</formula>
    </cfRule>
  </conditionalFormatting>
  <conditionalFormatting sqref="E139:E145">
    <cfRule type="cellIs" dxfId="1479" priority="190" stopIfTrue="1" operator="notEqual">
      <formula>""</formula>
    </cfRule>
  </conditionalFormatting>
  <conditionalFormatting sqref="E139:E145">
    <cfRule type="cellIs" dxfId="1478" priority="188" stopIfTrue="1" operator="notEqual">
      <formula>""</formula>
    </cfRule>
  </conditionalFormatting>
  <conditionalFormatting sqref="E139:E145">
    <cfRule type="cellIs" dxfId="1477" priority="189" stopIfTrue="1" operator="notEqual">
      <formula>""</formula>
    </cfRule>
  </conditionalFormatting>
  <conditionalFormatting sqref="C107:C117">
    <cfRule type="cellIs" dxfId="1476" priority="28" stopIfTrue="1" operator="notEqual">
      <formula>""</formula>
    </cfRule>
  </conditionalFormatting>
  <conditionalFormatting sqref="C108:C117">
    <cfRule type="cellIs" dxfId="1475" priority="26" stopIfTrue="1" operator="notEqual">
      <formula>""</formula>
    </cfRule>
  </conditionalFormatting>
  <conditionalFormatting sqref="C106 C11:C94">
    <cfRule type="cellIs" dxfId="1474" priority="187" stopIfTrue="1" operator="notEqual">
      <formula>""</formula>
    </cfRule>
  </conditionalFormatting>
  <conditionalFormatting sqref="C22">
    <cfRule type="cellIs" dxfId="1473" priority="186" stopIfTrue="1" operator="notEqual">
      <formula>""</formula>
    </cfRule>
  </conditionalFormatting>
  <conditionalFormatting sqref="C13:C33">
    <cfRule type="cellIs" dxfId="1472" priority="185" stopIfTrue="1" operator="notEqual">
      <formula>""</formula>
    </cfRule>
  </conditionalFormatting>
  <conditionalFormatting sqref="C106 C84:C94">
    <cfRule type="cellIs" dxfId="1471" priority="184" stopIfTrue="1" operator="notEqual">
      <formula>""</formula>
    </cfRule>
  </conditionalFormatting>
  <conditionalFormatting sqref="C83">
    <cfRule type="cellIs" dxfId="1470" priority="183" stopIfTrue="1" operator="notEqual">
      <formula>""</formula>
    </cfRule>
  </conditionalFormatting>
  <conditionalFormatting sqref="C83">
    <cfRule type="cellIs" dxfId="1469" priority="182" stopIfTrue="1" operator="notEqual">
      <formula>""</formula>
    </cfRule>
  </conditionalFormatting>
  <conditionalFormatting sqref="C84:C93">
    <cfRule type="cellIs" dxfId="1468" priority="178" stopIfTrue="1" operator="notEqual">
      <formula>""</formula>
    </cfRule>
  </conditionalFormatting>
  <conditionalFormatting sqref="C11:C22">
    <cfRule type="cellIs" dxfId="1467" priority="181" stopIfTrue="1" operator="notEqual">
      <formula>""</formula>
    </cfRule>
  </conditionalFormatting>
  <conditionalFormatting sqref="C72:C82">
    <cfRule type="cellIs" dxfId="1466" priority="180" stopIfTrue="1" operator="notEqual">
      <formula>""</formula>
    </cfRule>
  </conditionalFormatting>
  <conditionalFormatting sqref="C84:C93">
    <cfRule type="cellIs" dxfId="1465" priority="179" stopIfTrue="1" operator="notEqual">
      <formula>""</formula>
    </cfRule>
  </conditionalFormatting>
  <conditionalFormatting sqref="C83">
    <cfRule type="cellIs" dxfId="1464" priority="177" stopIfTrue="1" operator="notEqual">
      <formula>""</formula>
    </cfRule>
  </conditionalFormatting>
  <conditionalFormatting sqref="C83">
    <cfRule type="cellIs" dxfId="1463" priority="176" stopIfTrue="1" operator="notEqual">
      <formula>""</formula>
    </cfRule>
  </conditionalFormatting>
  <conditionalFormatting sqref="C72:C82">
    <cfRule type="cellIs" dxfId="1462" priority="175" stopIfTrue="1" operator="notEqual">
      <formula>""</formula>
    </cfRule>
  </conditionalFormatting>
  <conditionalFormatting sqref="C71">
    <cfRule type="cellIs" dxfId="1461" priority="174" stopIfTrue="1" operator="notEqual">
      <formula>""</formula>
    </cfRule>
  </conditionalFormatting>
  <conditionalFormatting sqref="C71">
    <cfRule type="cellIs" dxfId="1460" priority="173" stopIfTrue="1" operator="notEqual">
      <formula>""</formula>
    </cfRule>
  </conditionalFormatting>
  <conditionalFormatting sqref="C72:C81">
    <cfRule type="cellIs" dxfId="1459" priority="170" stopIfTrue="1" operator="notEqual">
      <formula>""</formula>
    </cfRule>
  </conditionalFormatting>
  <conditionalFormatting sqref="C60:C70">
    <cfRule type="cellIs" dxfId="1458" priority="172" stopIfTrue="1" operator="notEqual">
      <formula>""</formula>
    </cfRule>
  </conditionalFormatting>
  <conditionalFormatting sqref="C72:C81">
    <cfRule type="cellIs" dxfId="1457" priority="171" stopIfTrue="1" operator="notEqual">
      <formula>""</formula>
    </cfRule>
  </conditionalFormatting>
  <conditionalFormatting sqref="C84:C93">
    <cfRule type="cellIs" dxfId="1456" priority="169" stopIfTrue="1" operator="notEqual">
      <formula>""</formula>
    </cfRule>
  </conditionalFormatting>
  <conditionalFormatting sqref="C84:C93">
    <cfRule type="cellIs" dxfId="1455" priority="168" stopIfTrue="1" operator="notEqual">
      <formula>""</formula>
    </cfRule>
  </conditionalFormatting>
  <conditionalFormatting sqref="C83:C93">
    <cfRule type="cellIs" dxfId="1454" priority="167" stopIfTrue="1" operator="notEqual">
      <formula>""</formula>
    </cfRule>
  </conditionalFormatting>
  <conditionalFormatting sqref="C83:C93">
    <cfRule type="cellIs" dxfId="1453" priority="166" stopIfTrue="1" operator="notEqual">
      <formula>""</formula>
    </cfRule>
  </conditionalFormatting>
  <conditionalFormatting sqref="C11:C21">
    <cfRule type="cellIs" dxfId="1452" priority="165" stopIfTrue="1" operator="notEqual">
      <formula>""</formula>
    </cfRule>
  </conditionalFormatting>
  <conditionalFormatting sqref="C72:C82">
    <cfRule type="cellIs" dxfId="1451" priority="164" stopIfTrue="1" operator="notEqual">
      <formula>""</formula>
    </cfRule>
  </conditionalFormatting>
  <conditionalFormatting sqref="C71">
    <cfRule type="cellIs" dxfId="1450" priority="163" stopIfTrue="1" operator="notEqual">
      <formula>""</formula>
    </cfRule>
  </conditionalFormatting>
  <conditionalFormatting sqref="C71">
    <cfRule type="cellIs" dxfId="1449" priority="162" stopIfTrue="1" operator="notEqual">
      <formula>""</formula>
    </cfRule>
  </conditionalFormatting>
  <conditionalFormatting sqref="C72:C81">
    <cfRule type="cellIs" dxfId="1448" priority="159" stopIfTrue="1" operator="notEqual">
      <formula>""</formula>
    </cfRule>
  </conditionalFormatting>
  <conditionalFormatting sqref="C60:C70">
    <cfRule type="cellIs" dxfId="1447" priority="161" stopIfTrue="1" operator="notEqual">
      <formula>""</formula>
    </cfRule>
  </conditionalFormatting>
  <conditionalFormatting sqref="C72:C81">
    <cfRule type="cellIs" dxfId="1446" priority="160" stopIfTrue="1" operator="notEqual">
      <formula>""</formula>
    </cfRule>
  </conditionalFormatting>
  <conditionalFormatting sqref="C71">
    <cfRule type="cellIs" dxfId="1445" priority="158" stopIfTrue="1" operator="notEqual">
      <formula>""</formula>
    </cfRule>
  </conditionalFormatting>
  <conditionalFormatting sqref="C71">
    <cfRule type="cellIs" dxfId="1444" priority="157" stopIfTrue="1" operator="notEqual">
      <formula>""</formula>
    </cfRule>
  </conditionalFormatting>
  <conditionalFormatting sqref="C60:C70">
    <cfRule type="cellIs" dxfId="1443" priority="156" stopIfTrue="1" operator="notEqual">
      <formula>""</formula>
    </cfRule>
  </conditionalFormatting>
  <conditionalFormatting sqref="C59">
    <cfRule type="cellIs" dxfId="1442" priority="155" stopIfTrue="1" operator="notEqual">
      <formula>""</formula>
    </cfRule>
  </conditionalFormatting>
  <conditionalFormatting sqref="C59">
    <cfRule type="cellIs" dxfId="1441" priority="154" stopIfTrue="1" operator="notEqual">
      <formula>""</formula>
    </cfRule>
  </conditionalFormatting>
  <conditionalFormatting sqref="C60:C69">
    <cfRule type="cellIs" dxfId="1440" priority="151" stopIfTrue="1" operator="notEqual">
      <formula>""</formula>
    </cfRule>
  </conditionalFormatting>
  <conditionalFormatting sqref="C48:C58">
    <cfRule type="cellIs" dxfId="1439" priority="153" stopIfTrue="1" operator="notEqual">
      <formula>""</formula>
    </cfRule>
  </conditionalFormatting>
  <conditionalFormatting sqref="C60:C69">
    <cfRule type="cellIs" dxfId="1438" priority="152" stopIfTrue="1" operator="notEqual">
      <formula>""</formula>
    </cfRule>
  </conditionalFormatting>
  <conditionalFormatting sqref="C72:C81">
    <cfRule type="cellIs" dxfId="1437" priority="150" stopIfTrue="1" operator="notEqual">
      <formula>""</formula>
    </cfRule>
  </conditionalFormatting>
  <conditionalFormatting sqref="C72:C81">
    <cfRule type="cellIs" dxfId="1436" priority="149" stopIfTrue="1" operator="notEqual">
      <formula>""</formula>
    </cfRule>
  </conditionalFormatting>
  <conditionalFormatting sqref="B106 B11:B94">
    <cfRule type="cellIs" dxfId="1435" priority="148" stopIfTrue="1" operator="notEqual">
      <formula>""</formula>
    </cfRule>
  </conditionalFormatting>
  <conditionalFormatting sqref="C83:C93">
    <cfRule type="cellIs" dxfId="1434" priority="147" stopIfTrue="1" operator="notEqual">
      <formula>""</formula>
    </cfRule>
  </conditionalFormatting>
  <conditionalFormatting sqref="C83:C93">
    <cfRule type="cellIs" dxfId="1433" priority="146" stopIfTrue="1" operator="notEqual">
      <formula>""</formula>
    </cfRule>
  </conditionalFormatting>
  <conditionalFormatting sqref="C11:C21">
    <cfRule type="cellIs" dxfId="1432" priority="145" stopIfTrue="1" operator="notEqual">
      <formula>""</formula>
    </cfRule>
  </conditionalFormatting>
  <conditionalFormatting sqref="C72:C82">
    <cfRule type="cellIs" dxfId="1431" priority="144" stopIfTrue="1" operator="notEqual">
      <formula>""</formula>
    </cfRule>
  </conditionalFormatting>
  <conditionalFormatting sqref="C71">
    <cfRule type="cellIs" dxfId="1430" priority="143" stopIfTrue="1" operator="notEqual">
      <formula>""</formula>
    </cfRule>
  </conditionalFormatting>
  <conditionalFormatting sqref="C71">
    <cfRule type="cellIs" dxfId="1429" priority="142" stopIfTrue="1" operator="notEqual">
      <formula>""</formula>
    </cfRule>
  </conditionalFormatting>
  <conditionalFormatting sqref="C72:C81">
    <cfRule type="cellIs" dxfId="1428" priority="139" stopIfTrue="1" operator="notEqual">
      <formula>""</formula>
    </cfRule>
  </conditionalFormatting>
  <conditionalFormatting sqref="C60:C70">
    <cfRule type="cellIs" dxfId="1427" priority="141" stopIfTrue="1" operator="notEqual">
      <formula>""</formula>
    </cfRule>
  </conditionalFormatting>
  <conditionalFormatting sqref="C72:C81">
    <cfRule type="cellIs" dxfId="1426" priority="140" stopIfTrue="1" operator="notEqual">
      <formula>""</formula>
    </cfRule>
  </conditionalFormatting>
  <conditionalFormatting sqref="C71">
    <cfRule type="cellIs" dxfId="1425" priority="138" stopIfTrue="1" operator="notEqual">
      <formula>""</formula>
    </cfRule>
  </conditionalFormatting>
  <conditionalFormatting sqref="C71">
    <cfRule type="cellIs" dxfId="1424" priority="137" stopIfTrue="1" operator="notEqual">
      <formula>""</formula>
    </cfRule>
  </conditionalFormatting>
  <conditionalFormatting sqref="C60:C70">
    <cfRule type="cellIs" dxfId="1423" priority="136" stopIfTrue="1" operator="notEqual">
      <formula>""</formula>
    </cfRule>
  </conditionalFormatting>
  <conditionalFormatting sqref="C59">
    <cfRule type="cellIs" dxfId="1422" priority="135" stopIfTrue="1" operator="notEqual">
      <formula>""</formula>
    </cfRule>
  </conditionalFormatting>
  <conditionalFormatting sqref="C59">
    <cfRule type="cellIs" dxfId="1421" priority="134" stopIfTrue="1" operator="notEqual">
      <formula>""</formula>
    </cfRule>
  </conditionalFormatting>
  <conditionalFormatting sqref="C60:C69">
    <cfRule type="cellIs" dxfId="1420" priority="131" stopIfTrue="1" operator="notEqual">
      <formula>""</formula>
    </cfRule>
  </conditionalFormatting>
  <conditionalFormatting sqref="C48:C58">
    <cfRule type="cellIs" dxfId="1419" priority="133" stopIfTrue="1" operator="notEqual">
      <formula>""</formula>
    </cfRule>
  </conditionalFormatting>
  <conditionalFormatting sqref="C60:C69">
    <cfRule type="cellIs" dxfId="1418" priority="132" stopIfTrue="1" operator="notEqual">
      <formula>""</formula>
    </cfRule>
  </conditionalFormatting>
  <conditionalFormatting sqref="C72:C81">
    <cfRule type="cellIs" dxfId="1417" priority="130" stopIfTrue="1" operator="notEqual">
      <formula>""</formula>
    </cfRule>
  </conditionalFormatting>
  <conditionalFormatting sqref="C72:C81">
    <cfRule type="cellIs" dxfId="1416" priority="129" stopIfTrue="1" operator="notEqual">
      <formula>""</formula>
    </cfRule>
  </conditionalFormatting>
  <conditionalFormatting sqref="C71:C81">
    <cfRule type="cellIs" dxfId="1415" priority="128" stopIfTrue="1" operator="notEqual">
      <formula>""</formula>
    </cfRule>
  </conditionalFormatting>
  <conditionalFormatting sqref="C71:C81">
    <cfRule type="cellIs" dxfId="1414" priority="127" stopIfTrue="1" operator="notEqual">
      <formula>""</formula>
    </cfRule>
  </conditionalFormatting>
  <conditionalFormatting sqref="C60:C70">
    <cfRule type="cellIs" dxfId="1413" priority="126" stopIfTrue="1" operator="notEqual">
      <formula>""</formula>
    </cfRule>
  </conditionalFormatting>
  <conditionalFormatting sqref="C59">
    <cfRule type="cellIs" dxfId="1412" priority="125" stopIfTrue="1" operator="notEqual">
      <formula>""</formula>
    </cfRule>
  </conditionalFormatting>
  <conditionalFormatting sqref="C59">
    <cfRule type="cellIs" dxfId="1411" priority="124" stopIfTrue="1" operator="notEqual">
      <formula>""</formula>
    </cfRule>
  </conditionalFormatting>
  <conditionalFormatting sqref="C60:C69">
    <cfRule type="cellIs" dxfId="1410" priority="121" stopIfTrue="1" operator="notEqual">
      <formula>""</formula>
    </cfRule>
  </conditionalFormatting>
  <conditionalFormatting sqref="C48:C58">
    <cfRule type="cellIs" dxfId="1409" priority="123" stopIfTrue="1" operator="notEqual">
      <formula>""</formula>
    </cfRule>
  </conditionalFormatting>
  <conditionalFormatting sqref="C60:C69">
    <cfRule type="cellIs" dxfId="1408" priority="122" stopIfTrue="1" operator="notEqual">
      <formula>""</formula>
    </cfRule>
  </conditionalFormatting>
  <conditionalFormatting sqref="C59">
    <cfRule type="cellIs" dxfId="1407" priority="120" stopIfTrue="1" operator="notEqual">
      <formula>""</formula>
    </cfRule>
  </conditionalFormatting>
  <conditionalFormatting sqref="C59">
    <cfRule type="cellIs" dxfId="1406" priority="119" stopIfTrue="1" operator="notEqual">
      <formula>""</formula>
    </cfRule>
  </conditionalFormatting>
  <conditionalFormatting sqref="C48:C58">
    <cfRule type="cellIs" dxfId="1405" priority="118" stopIfTrue="1" operator="notEqual">
      <formula>""</formula>
    </cfRule>
  </conditionalFormatting>
  <conditionalFormatting sqref="C47">
    <cfRule type="cellIs" dxfId="1404" priority="117" stopIfTrue="1" operator="notEqual">
      <formula>""</formula>
    </cfRule>
  </conditionalFormatting>
  <conditionalFormatting sqref="C47">
    <cfRule type="cellIs" dxfId="1403" priority="116" stopIfTrue="1" operator="notEqual">
      <formula>""</formula>
    </cfRule>
  </conditionalFormatting>
  <conditionalFormatting sqref="C48:C57">
    <cfRule type="cellIs" dxfId="1402" priority="113" stopIfTrue="1" operator="notEqual">
      <formula>""</formula>
    </cfRule>
  </conditionalFormatting>
  <conditionalFormatting sqref="C36:C46">
    <cfRule type="cellIs" dxfId="1401" priority="115" stopIfTrue="1" operator="notEqual">
      <formula>""</formula>
    </cfRule>
  </conditionalFormatting>
  <conditionalFormatting sqref="C48:C57">
    <cfRule type="cellIs" dxfId="1400" priority="114" stopIfTrue="1" operator="notEqual">
      <formula>""</formula>
    </cfRule>
  </conditionalFormatting>
  <conditionalFormatting sqref="C60:C69">
    <cfRule type="cellIs" dxfId="1399" priority="112" stopIfTrue="1" operator="notEqual">
      <formula>""</formula>
    </cfRule>
  </conditionalFormatting>
  <conditionalFormatting sqref="C60:C69">
    <cfRule type="cellIs" dxfId="1398" priority="111" stopIfTrue="1" operator="notEqual">
      <formula>""</formula>
    </cfRule>
  </conditionalFormatting>
  <conditionalFormatting sqref="C106 C84:C94">
    <cfRule type="cellIs" dxfId="1397" priority="110" stopIfTrue="1" operator="notEqual">
      <formula>""</formula>
    </cfRule>
  </conditionalFormatting>
  <conditionalFormatting sqref="C106 C84:C94">
    <cfRule type="cellIs" dxfId="1396" priority="109" stopIfTrue="1" operator="notEqual">
      <formula>""</formula>
    </cfRule>
  </conditionalFormatting>
  <conditionalFormatting sqref="C83">
    <cfRule type="cellIs" dxfId="1395" priority="108" stopIfTrue="1" operator="notEqual">
      <formula>""</formula>
    </cfRule>
  </conditionalFormatting>
  <conditionalFormatting sqref="C83">
    <cfRule type="cellIs" dxfId="1394" priority="107" stopIfTrue="1" operator="notEqual">
      <formula>""</formula>
    </cfRule>
  </conditionalFormatting>
  <conditionalFormatting sqref="C84:C93">
    <cfRule type="cellIs" dxfId="1393" priority="104" stopIfTrue="1" operator="notEqual">
      <formula>""</formula>
    </cfRule>
  </conditionalFormatting>
  <conditionalFormatting sqref="C72:C82">
    <cfRule type="cellIs" dxfId="1392" priority="106" stopIfTrue="1" operator="notEqual">
      <formula>""</formula>
    </cfRule>
  </conditionalFormatting>
  <conditionalFormatting sqref="C84:C93">
    <cfRule type="cellIs" dxfId="1391" priority="105" stopIfTrue="1" operator="notEqual">
      <formula>""</formula>
    </cfRule>
  </conditionalFormatting>
  <conditionalFormatting sqref="C106 C84:C94">
    <cfRule type="cellIs" dxfId="1390" priority="103" stopIfTrue="1" operator="notEqual">
      <formula>""</formula>
    </cfRule>
  </conditionalFormatting>
  <conditionalFormatting sqref="C83">
    <cfRule type="cellIs" dxfId="1389" priority="102" stopIfTrue="1" operator="notEqual">
      <formula>""</formula>
    </cfRule>
  </conditionalFormatting>
  <conditionalFormatting sqref="C83">
    <cfRule type="cellIs" dxfId="1388" priority="101" stopIfTrue="1" operator="notEqual">
      <formula>""</formula>
    </cfRule>
  </conditionalFormatting>
  <conditionalFormatting sqref="C84:C93">
    <cfRule type="cellIs" dxfId="1387" priority="98" stopIfTrue="1" operator="notEqual">
      <formula>""</formula>
    </cfRule>
  </conditionalFormatting>
  <conditionalFormatting sqref="C72:C82">
    <cfRule type="cellIs" dxfId="1386" priority="100" stopIfTrue="1" operator="notEqual">
      <formula>""</formula>
    </cfRule>
  </conditionalFormatting>
  <conditionalFormatting sqref="C84:C93">
    <cfRule type="cellIs" dxfId="1385" priority="99" stopIfTrue="1" operator="notEqual">
      <formula>""</formula>
    </cfRule>
  </conditionalFormatting>
  <conditionalFormatting sqref="C83">
    <cfRule type="cellIs" dxfId="1384" priority="97" stopIfTrue="1" operator="notEqual">
      <formula>""</formula>
    </cfRule>
  </conditionalFormatting>
  <conditionalFormatting sqref="C83">
    <cfRule type="cellIs" dxfId="1383" priority="96" stopIfTrue="1" operator="notEqual">
      <formula>""</formula>
    </cfRule>
  </conditionalFormatting>
  <conditionalFormatting sqref="C72:C82">
    <cfRule type="cellIs" dxfId="1382" priority="95" stopIfTrue="1" operator="notEqual">
      <formula>""</formula>
    </cfRule>
  </conditionalFormatting>
  <conditionalFormatting sqref="C71">
    <cfRule type="cellIs" dxfId="1381" priority="94" stopIfTrue="1" operator="notEqual">
      <formula>""</formula>
    </cfRule>
  </conditionalFormatting>
  <conditionalFormatting sqref="C71">
    <cfRule type="cellIs" dxfId="1380" priority="93" stopIfTrue="1" operator="notEqual">
      <formula>""</formula>
    </cfRule>
  </conditionalFormatting>
  <conditionalFormatting sqref="C72:C81">
    <cfRule type="cellIs" dxfId="1379" priority="90" stopIfTrue="1" operator="notEqual">
      <formula>""</formula>
    </cfRule>
  </conditionalFormatting>
  <conditionalFormatting sqref="C60:C70">
    <cfRule type="cellIs" dxfId="1378" priority="92" stopIfTrue="1" operator="notEqual">
      <formula>""</formula>
    </cfRule>
  </conditionalFormatting>
  <conditionalFormatting sqref="C72:C81">
    <cfRule type="cellIs" dxfId="1377" priority="91" stopIfTrue="1" operator="notEqual">
      <formula>""</formula>
    </cfRule>
  </conditionalFormatting>
  <conditionalFormatting sqref="C84:C93">
    <cfRule type="cellIs" dxfId="1376" priority="89" stopIfTrue="1" operator="notEqual">
      <formula>""</formula>
    </cfRule>
  </conditionalFormatting>
  <conditionalFormatting sqref="C84:C93">
    <cfRule type="cellIs" dxfId="1375" priority="88" stopIfTrue="1" operator="notEqual">
      <formula>""</formula>
    </cfRule>
  </conditionalFormatting>
  <conditionalFormatting sqref="C106 C84:C94">
    <cfRule type="cellIs" dxfId="1374" priority="87" stopIfTrue="1" operator="notEqual">
      <formula>""</formula>
    </cfRule>
  </conditionalFormatting>
  <conditionalFormatting sqref="C83">
    <cfRule type="cellIs" dxfId="1373" priority="86" stopIfTrue="1" operator="notEqual">
      <formula>""</formula>
    </cfRule>
  </conditionalFormatting>
  <conditionalFormatting sqref="C83">
    <cfRule type="cellIs" dxfId="1372" priority="85" stopIfTrue="1" operator="notEqual">
      <formula>""</formula>
    </cfRule>
  </conditionalFormatting>
  <conditionalFormatting sqref="C84:C93">
    <cfRule type="cellIs" dxfId="1371" priority="82" stopIfTrue="1" operator="notEqual">
      <formula>""</formula>
    </cfRule>
  </conditionalFormatting>
  <conditionalFormatting sqref="C72:C82">
    <cfRule type="cellIs" dxfId="1370" priority="84" stopIfTrue="1" operator="notEqual">
      <formula>""</formula>
    </cfRule>
  </conditionalFormatting>
  <conditionalFormatting sqref="C84:C93">
    <cfRule type="cellIs" dxfId="1369" priority="83" stopIfTrue="1" operator="notEqual">
      <formula>""</formula>
    </cfRule>
  </conditionalFormatting>
  <conditionalFormatting sqref="C83">
    <cfRule type="cellIs" dxfId="1368" priority="80" stopIfTrue="1" operator="notEqual">
      <formula>""</formula>
    </cfRule>
  </conditionalFormatting>
  <conditionalFormatting sqref="C72:C82">
    <cfRule type="cellIs" dxfId="1367" priority="79" stopIfTrue="1" operator="notEqual">
      <formula>""</formula>
    </cfRule>
  </conditionalFormatting>
  <conditionalFormatting sqref="C71">
    <cfRule type="cellIs" dxfId="1366" priority="78" stopIfTrue="1" operator="notEqual">
      <formula>""</formula>
    </cfRule>
  </conditionalFormatting>
  <conditionalFormatting sqref="C71">
    <cfRule type="cellIs" dxfId="1365" priority="77" stopIfTrue="1" operator="notEqual">
      <formula>""</formula>
    </cfRule>
  </conditionalFormatting>
  <conditionalFormatting sqref="C72:C81">
    <cfRule type="cellIs" dxfId="1364" priority="74" stopIfTrue="1" operator="notEqual">
      <formula>""</formula>
    </cfRule>
  </conditionalFormatting>
  <conditionalFormatting sqref="C60:C70">
    <cfRule type="cellIs" dxfId="1363" priority="76" stopIfTrue="1" operator="notEqual">
      <formula>""</formula>
    </cfRule>
  </conditionalFormatting>
  <conditionalFormatting sqref="C72:C81">
    <cfRule type="cellIs" dxfId="1362" priority="75" stopIfTrue="1" operator="notEqual">
      <formula>""</formula>
    </cfRule>
  </conditionalFormatting>
  <conditionalFormatting sqref="C84:C93">
    <cfRule type="cellIs" dxfId="1361" priority="73" stopIfTrue="1" operator="notEqual">
      <formula>""</formula>
    </cfRule>
  </conditionalFormatting>
  <conditionalFormatting sqref="C84:C93">
    <cfRule type="cellIs" dxfId="1360" priority="72" stopIfTrue="1" operator="notEqual">
      <formula>""</formula>
    </cfRule>
  </conditionalFormatting>
  <conditionalFormatting sqref="C83:C93">
    <cfRule type="cellIs" dxfId="1359" priority="71" stopIfTrue="1" operator="notEqual">
      <formula>""</formula>
    </cfRule>
  </conditionalFormatting>
  <conditionalFormatting sqref="C83:C93">
    <cfRule type="cellIs" dxfId="1358" priority="70" stopIfTrue="1" operator="notEqual">
      <formula>""</formula>
    </cfRule>
  </conditionalFormatting>
  <conditionalFormatting sqref="C72:C82">
    <cfRule type="cellIs" dxfId="1357" priority="69" stopIfTrue="1" operator="notEqual">
      <formula>""</formula>
    </cfRule>
  </conditionalFormatting>
  <conditionalFormatting sqref="C71">
    <cfRule type="cellIs" dxfId="1356" priority="68" stopIfTrue="1" operator="notEqual">
      <formula>""</formula>
    </cfRule>
  </conditionalFormatting>
  <conditionalFormatting sqref="C71">
    <cfRule type="cellIs" dxfId="1355" priority="67" stopIfTrue="1" operator="notEqual">
      <formula>""</formula>
    </cfRule>
  </conditionalFormatting>
  <conditionalFormatting sqref="C72:C81">
    <cfRule type="cellIs" dxfId="1354" priority="64" stopIfTrue="1" operator="notEqual">
      <formula>""</formula>
    </cfRule>
  </conditionalFormatting>
  <conditionalFormatting sqref="C60:C70">
    <cfRule type="cellIs" dxfId="1353" priority="66" stopIfTrue="1" operator="notEqual">
      <formula>""</formula>
    </cfRule>
  </conditionalFormatting>
  <conditionalFormatting sqref="C72:C81">
    <cfRule type="cellIs" dxfId="1352" priority="65" stopIfTrue="1" operator="notEqual">
      <formula>""</formula>
    </cfRule>
  </conditionalFormatting>
  <conditionalFormatting sqref="C71">
    <cfRule type="cellIs" dxfId="1351" priority="63" stopIfTrue="1" operator="notEqual">
      <formula>""</formula>
    </cfRule>
  </conditionalFormatting>
  <conditionalFormatting sqref="C71">
    <cfRule type="cellIs" dxfId="1350" priority="62" stopIfTrue="1" operator="notEqual">
      <formula>""</formula>
    </cfRule>
  </conditionalFormatting>
  <conditionalFormatting sqref="C60:C70">
    <cfRule type="cellIs" dxfId="1349" priority="61" stopIfTrue="1" operator="notEqual">
      <formula>""</formula>
    </cfRule>
  </conditionalFormatting>
  <conditionalFormatting sqref="C59">
    <cfRule type="cellIs" dxfId="1348" priority="60" stopIfTrue="1" operator="notEqual">
      <formula>""</formula>
    </cfRule>
  </conditionalFormatting>
  <conditionalFormatting sqref="C59">
    <cfRule type="cellIs" dxfId="1347" priority="59" stopIfTrue="1" operator="notEqual">
      <formula>""</formula>
    </cfRule>
  </conditionalFormatting>
  <conditionalFormatting sqref="C60:C69">
    <cfRule type="cellIs" dxfId="1346" priority="56" stopIfTrue="1" operator="notEqual">
      <formula>""</formula>
    </cfRule>
  </conditionalFormatting>
  <conditionalFormatting sqref="C48:C58">
    <cfRule type="cellIs" dxfId="1345" priority="58" stopIfTrue="1" operator="notEqual">
      <formula>""</formula>
    </cfRule>
  </conditionalFormatting>
  <conditionalFormatting sqref="C60:C69">
    <cfRule type="cellIs" dxfId="1344" priority="57" stopIfTrue="1" operator="notEqual">
      <formula>""</formula>
    </cfRule>
  </conditionalFormatting>
  <conditionalFormatting sqref="C72:C81">
    <cfRule type="cellIs" dxfId="1343" priority="55" stopIfTrue="1" operator="notEqual">
      <formula>""</formula>
    </cfRule>
  </conditionalFormatting>
  <conditionalFormatting sqref="C72:C81">
    <cfRule type="cellIs" dxfId="1342" priority="54" stopIfTrue="1" operator="notEqual">
      <formula>""</formula>
    </cfRule>
  </conditionalFormatting>
  <conditionalFormatting sqref="C95">
    <cfRule type="cellIs" dxfId="1341" priority="53" stopIfTrue="1" operator="notEqual">
      <formula>""</formula>
    </cfRule>
  </conditionalFormatting>
  <conditionalFormatting sqref="C95:C105">
    <cfRule type="cellIs" dxfId="1340" priority="52" stopIfTrue="1" operator="notEqual">
      <formula>""</formula>
    </cfRule>
  </conditionalFormatting>
  <conditionalFormatting sqref="C95:C105">
    <cfRule type="cellIs" dxfId="1339" priority="51" stopIfTrue="1" operator="notEqual">
      <formula>""</formula>
    </cfRule>
  </conditionalFormatting>
  <conditionalFormatting sqref="B95:B105">
    <cfRule type="cellIs" dxfId="1338" priority="50" stopIfTrue="1" operator="notEqual">
      <formula>""</formula>
    </cfRule>
  </conditionalFormatting>
  <conditionalFormatting sqref="C96:C105">
    <cfRule type="cellIs" dxfId="1337" priority="49" stopIfTrue="1" operator="notEqual">
      <formula>""</formula>
    </cfRule>
  </conditionalFormatting>
  <conditionalFormatting sqref="C95">
    <cfRule type="cellIs" dxfId="1336" priority="48" stopIfTrue="1" operator="notEqual">
      <formula>""</formula>
    </cfRule>
  </conditionalFormatting>
  <conditionalFormatting sqref="C95">
    <cfRule type="cellIs" dxfId="1335" priority="47" stopIfTrue="1" operator="notEqual">
      <formula>""</formula>
    </cfRule>
  </conditionalFormatting>
  <conditionalFormatting sqref="C96:C105">
    <cfRule type="cellIs" dxfId="1334" priority="45" stopIfTrue="1" operator="notEqual">
      <formula>""</formula>
    </cfRule>
  </conditionalFormatting>
  <conditionalFormatting sqref="C96:C105">
    <cfRule type="cellIs" dxfId="1333" priority="46" stopIfTrue="1" operator="notEqual">
      <formula>""</formula>
    </cfRule>
  </conditionalFormatting>
  <conditionalFormatting sqref="C95">
    <cfRule type="cellIs" dxfId="1332" priority="44" stopIfTrue="1" operator="notEqual">
      <formula>""</formula>
    </cfRule>
  </conditionalFormatting>
  <conditionalFormatting sqref="C95">
    <cfRule type="cellIs" dxfId="1331" priority="43" stopIfTrue="1" operator="notEqual">
      <formula>""</formula>
    </cfRule>
  </conditionalFormatting>
  <conditionalFormatting sqref="C96:C105">
    <cfRule type="cellIs" dxfId="1330" priority="42" stopIfTrue="1" operator="notEqual">
      <formula>""</formula>
    </cfRule>
  </conditionalFormatting>
  <conditionalFormatting sqref="C96:C105">
    <cfRule type="cellIs" dxfId="1329" priority="41" stopIfTrue="1" operator="notEqual">
      <formula>""</formula>
    </cfRule>
  </conditionalFormatting>
  <conditionalFormatting sqref="C95:C105">
    <cfRule type="cellIs" dxfId="1328" priority="40" stopIfTrue="1" operator="notEqual">
      <formula>""</formula>
    </cfRule>
  </conditionalFormatting>
  <conditionalFormatting sqref="C95:C105">
    <cfRule type="cellIs" dxfId="1327" priority="39" stopIfTrue="1" operator="notEqual">
      <formula>""</formula>
    </cfRule>
  </conditionalFormatting>
  <conditionalFormatting sqref="C95:C105">
    <cfRule type="cellIs" dxfId="1326" priority="38" stopIfTrue="1" operator="notEqual">
      <formula>""</formula>
    </cfRule>
  </conditionalFormatting>
  <conditionalFormatting sqref="C95:C105">
    <cfRule type="cellIs" dxfId="1325" priority="37" stopIfTrue="1" operator="notEqual">
      <formula>""</formula>
    </cfRule>
  </conditionalFormatting>
  <conditionalFormatting sqref="C96:C105">
    <cfRule type="cellIs" dxfId="1324" priority="36" stopIfTrue="1" operator="notEqual">
      <formula>""</formula>
    </cfRule>
  </conditionalFormatting>
  <conditionalFormatting sqref="C96:C105">
    <cfRule type="cellIs" dxfId="1323" priority="35" stopIfTrue="1" operator="notEqual">
      <formula>""</formula>
    </cfRule>
  </conditionalFormatting>
  <conditionalFormatting sqref="C96:C105">
    <cfRule type="cellIs" dxfId="1322" priority="34" stopIfTrue="1" operator="notEqual">
      <formula>""</formula>
    </cfRule>
  </conditionalFormatting>
  <conditionalFormatting sqref="C96:C105">
    <cfRule type="cellIs" dxfId="1321" priority="33" stopIfTrue="1" operator="notEqual">
      <formula>""</formula>
    </cfRule>
  </conditionalFormatting>
  <conditionalFormatting sqref="C96:C105">
    <cfRule type="cellIs" dxfId="1320" priority="32" stopIfTrue="1" operator="notEqual">
      <formula>""</formula>
    </cfRule>
  </conditionalFormatting>
  <conditionalFormatting sqref="C118">
    <cfRule type="cellIs" dxfId="1319" priority="31" stopIfTrue="1" operator="notEqual">
      <formula>""</formula>
    </cfRule>
  </conditionalFormatting>
  <conditionalFormatting sqref="C118">
    <cfRule type="cellIs" dxfId="1318" priority="30" stopIfTrue="1" operator="notEqual">
      <formula>""</formula>
    </cfRule>
  </conditionalFormatting>
  <conditionalFormatting sqref="C107:C117">
    <cfRule type="cellIs" dxfId="1317" priority="29" stopIfTrue="1" operator="notEqual">
      <formula>""</formula>
    </cfRule>
  </conditionalFormatting>
  <conditionalFormatting sqref="C108:C117">
    <cfRule type="cellIs" dxfId="1316" priority="27" stopIfTrue="1" operator="notEqual">
      <formula>""</formula>
    </cfRule>
  </conditionalFormatting>
  <conditionalFormatting sqref="B107:B118">
    <cfRule type="cellIs" dxfId="1315" priority="24" stopIfTrue="1" operator="notEqual">
      <formula>""</formula>
    </cfRule>
  </conditionalFormatting>
  <conditionalFormatting sqref="B107:B118">
    <cfRule type="cellIs" dxfId="1314" priority="25" stopIfTrue="1" operator="notEqual">
      <formula>""</formula>
    </cfRule>
  </conditionalFormatting>
  <conditionalFormatting sqref="D135:D145">
    <cfRule type="cellIs" dxfId="1313" priority="23" stopIfTrue="1" operator="equal">
      <formula>"Total"</formula>
    </cfRule>
  </conditionalFormatting>
  <conditionalFormatting sqref="E120 E122 E124 E126 E128 E130 G120:H120 G122:H122 G124:H124 G126:H126 G128:H128 G130:H130">
    <cfRule type="cellIs" dxfId="1312" priority="17" stopIfTrue="1" operator="notEqual">
      <formula>""</formula>
    </cfRule>
  </conditionalFormatting>
  <conditionalFormatting sqref="E119:E130">
    <cfRule type="cellIs" dxfId="1311" priority="19" stopIfTrue="1" operator="notEqual">
      <formula>""</formula>
    </cfRule>
  </conditionalFormatting>
  <conditionalFormatting sqref="E119:E130 G119:H130">
    <cfRule type="cellIs" dxfId="1310" priority="21" stopIfTrue="1" operator="notEqual">
      <formula>""</formula>
    </cfRule>
  </conditionalFormatting>
  <conditionalFormatting sqref="E120 E122 E124 E126 E128 E130 G120:H120 G122:H122 G124:H124 G126:H126 G128:H128 G130:H130">
    <cfRule type="cellIs" dxfId="1309" priority="16" stopIfTrue="1" operator="notEqual">
      <formula>""</formula>
    </cfRule>
  </conditionalFormatting>
  <conditionalFormatting sqref="B119:B130">
    <cfRule type="cellIs" dxfId="1308" priority="9" stopIfTrue="1" operator="notEqual">
      <formula>""</formula>
    </cfRule>
  </conditionalFormatting>
  <conditionalFormatting sqref="E119:E130 G119:H130">
    <cfRule type="cellIs" dxfId="1307" priority="20" stopIfTrue="1" operator="notEqual">
      <formula>""</formula>
    </cfRule>
  </conditionalFormatting>
  <conditionalFormatting sqref="E120 E122 E124 E126 E128 E130">
    <cfRule type="cellIs" dxfId="1306" priority="15" stopIfTrue="1" operator="notEqual">
      <formula>""</formula>
    </cfRule>
  </conditionalFormatting>
  <conditionalFormatting sqref="B119:B130">
    <cfRule type="cellIs" dxfId="1305" priority="8" stopIfTrue="1" operator="notEqual">
      <formula>""</formula>
    </cfRule>
  </conditionalFormatting>
  <conditionalFormatting sqref="B134:B145">
    <cfRule type="cellIs" dxfId="1304" priority="7" stopIfTrue="1" operator="notEqual">
      <formula>""</formula>
    </cfRule>
  </conditionalFormatting>
  <conditionalFormatting sqref="C119:C130">
    <cfRule type="cellIs" dxfId="1303" priority="11" stopIfTrue="1" operator="notEqual">
      <formula>""</formula>
    </cfRule>
  </conditionalFormatting>
  <conditionalFormatting sqref="C119:C130">
    <cfRule type="cellIs" dxfId="1302" priority="10" stopIfTrue="1" operator="notEqual">
      <formula>""</formula>
    </cfRule>
  </conditionalFormatting>
  <conditionalFormatting sqref="B134:B145">
    <cfRule type="cellIs" dxfId="1301" priority="6" stopIfTrue="1" operator="notEqual">
      <formula>""</formula>
    </cfRule>
  </conditionalFormatting>
  <conditionalFormatting sqref="F11:F130">
    <cfRule type="cellIs" dxfId="1300" priority="5" stopIfTrue="1" operator="equal">
      <formula>"Total"</formula>
    </cfRule>
  </conditionalFormatting>
  <conditionalFormatting sqref="F134">
    <cfRule type="cellIs" dxfId="1299" priority="2" stopIfTrue="1" operator="notEqual">
      <formula>""</formula>
    </cfRule>
  </conditionalFormatting>
  <conditionalFormatting sqref="F134">
    <cfRule type="cellIs" dxfId="1298" priority="4" stopIfTrue="1" operator="notEqual">
      <formula>""</formula>
    </cfRule>
  </conditionalFormatting>
  <conditionalFormatting sqref="F134">
    <cfRule type="cellIs" dxfId="1297" priority="3" stopIfTrue="1" operator="notEqual">
      <formula>""</formula>
    </cfRule>
  </conditionalFormatting>
  <conditionalFormatting sqref="F135:F145">
    <cfRule type="cellIs" dxfId="1296" priority="1" stopIfTrue="1" operator="equal">
      <formula>"Total"</formula>
    </cfRule>
  </conditionalFormatting>
  <pageMargins left="0.19685039370078741" right="7.874015748031496E-2" top="0.31496062992125984" bottom="0.27559055118110237" header="0.15748031496062992" footer="0.31496062992125984"/>
  <pageSetup paperSize="9" scale="86" orientation="landscape" horizontalDpi="4294967294" verticalDpi="4294967294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H208"/>
  <sheetViews>
    <sheetView view="pageBreakPreview" zoomScale="110" zoomScaleNormal="110" zoomScaleSheetLayoutView="110" workbookViewId="0">
      <pane ySplit="10" topLeftCell="A124" activePane="bottomLeft" state="frozen"/>
      <selection pane="bottomLeft" activeCell="C136" sqref="C136"/>
    </sheetView>
  </sheetViews>
  <sheetFormatPr defaultRowHeight="12.75"/>
  <cols>
    <col min="1" max="1" width="2.7109375" customWidth="1"/>
    <col min="2" max="2" width="5" style="1" customWidth="1"/>
    <col min="3" max="3" width="5.7109375" style="1" customWidth="1"/>
    <col min="4" max="4" width="6" style="1" customWidth="1"/>
    <col min="5" max="5" width="5" style="1" customWidth="1"/>
    <col min="6" max="6" width="6" style="1" customWidth="1"/>
    <col min="7" max="7" width="3.42578125" style="1" customWidth="1"/>
    <col min="8" max="8" width="6" style="1" customWidth="1"/>
    <col min="9" max="9" width="7.5703125" style="1" customWidth="1"/>
    <col min="10" max="10" width="6.42578125" style="1" customWidth="1"/>
    <col min="11" max="11" width="6.28515625" style="1" customWidth="1"/>
    <col min="12" max="12" width="6.42578125" style="1" customWidth="1"/>
    <col min="13" max="13" width="6.7109375" style="1" customWidth="1"/>
    <col min="14" max="14" width="6.28515625" style="1" customWidth="1"/>
    <col min="15" max="15" width="6.42578125" style="1" customWidth="1"/>
    <col min="16" max="19" width="6.42578125" customWidth="1"/>
    <col min="20" max="20" width="6.140625" customWidth="1"/>
    <col min="21" max="22" width="6.42578125" customWidth="1"/>
    <col min="23" max="23" width="5.85546875" customWidth="1"/>
    <col min="24" max="25" width="6.42578125" customWidth="1"/>
    <col min="26" max="26" width="5.85546875" customWidth="1"/>
    <col min="27" max="27" width="6.42578125" customWidth="1"/>
    <col min="28" max="28" width="0.42578125" hidden="1" customWidth="1"/>
    <col min="29" max="29" width="0.28515625" hidden="1" customWidth="1"/>
    <col min="30" max="34" width="0.42578125" hidden="1" customWidth="1"/>
  </cols>
  <sheetData>
    <row r="3" spans="1:27" ht="9.75" customHeight="1">
      <c r="I3" s="3" t="s">
        <v>2</v>
      </c>
      <c r="L3" s="2"/>
      <c r="M3" s="2"/>
    </row>
    <row r="4" spans="1:27" ht="9.75" customHeight="1">
      <c r="I4" s="3" t="s">
        <v>174</v>
      </c>
      <c r="L4" s="2"/>
      <c r="M4" s="2"/>
    </row>
    <row r="5" spans="1:27">
      <c r="I5" s="4" t="s">
        <v>1</v>
      </c>
    </row>
    <row r="6" spans="1:27" ht="2.25" customHeight="1"/>
    <row r="7" spans="1:27" ht="15">
      <c r="B7" s="114" t="s">
        <v>191</v>
      </c>
      <c r="C7" s="113"/>
      <c r="D7" s="45"/>
      <c r="E7" s="45"/>
      <c r="F7" s="45"/>
      <c r="G7" s="45"/>
      <c r="H7" s="45"/>
      <c r="I7" s="45"/>
      <c r="J7" s="45"/>
      <c r="K7" s="463" t="s">
        <v>190</v>
      </c>
      <c r="L7" s="463"/>
      <c r="M7" s="364">
        <f>'base(indices)'!K1</f>
        <v>43983</v>
      </c>
      <c r="O7" s="439" t="s">
        <v>192</v>
      </c>
      <c r="P7" s="439"/>
      <c r="T7" s="115" t="s">
        <v>156</v>
      </c>
      <c r="U7" s="21"/>
      <c r="V7" s="21"/>
      <c r="W7" s="391">
        <f>'base(indices)'!H1</f>
        <v>44348</v>
      </c>
      <c r="X7" s="391"/>
    </row>
    <row r="8" spans="1:27" ht="13.5" thickBot="1">
      <c r="B8" s="6" t="str">
        <f>'BENEFÍCIOS-SEM JRS E SEM CORREÇ'!B8</f>
        <v>Obs: D.I.P. (Data Início Pgto-Adm) em:</v>
      </c>
      <c r="I8" s="435">
        <f>'BENEFÍCIOS-SEM JRS E SEM CORREÇ'!I8:I8</f>
        <v>44348</v>
      </c>
      <c r="J8" s="435"/>
      <c r="K8" s="273"/>
      <c r="L8" s="109"/>
      <c r="M8" s="110"/>
      <c r="N8" s="111"/>
      <c r="O8" s="110"/>
      <c r="P8" s="110"/>
    </row>
    <row r="9" spans="1:27" ht="12.75" customHeight="1" thickBot="1">
      <c r="A9" s="393" t="s">
        <v>42</v>
      </c>
      <c r="B9" s="461" t="s">
        <v>4</v>
      </c>
      <c r="C9" s="397" t="s">
        <v>36</v>
      </c>
      <c r="D9" s="399" t="s">
        <v>37</v>
      </c>
      <c r="E9" s="399" t="s">
        <v>43</v>
      </c>
      <c r="F9" s="415" t="s">
        <v>164</v>
      </c>
      <c r="G9" s="415" t="s">
        <v>165</v>
      </c>
      <c r="H9" s="407" t="s">
        <v>157</v>
      </c>
      <c r="I9" s="428" t="s">
        <v>159</v>
      </c>
      <c r="J9" s="441" t="s">
        <v>155</v>
      </c>
      <c r="K9" s="452"/>
      <c r="L9" s="453"/>
      <c r="M9" s="436">
        <v>0.95</v>
      </c>
      <c r="N9" s="437"/>
      <c r="O9" s="438"/>
      <c r="P9" s="431">
        <v>0.9</v>
      </c>
      <c r="Q9" s="432"/>
      <c r="R9" s="433"/>
      <c r="S9" s="436">
        <v>0.8</v>
      </c>
      <c r="T9" s="437"/>
      <c r="U9" s="438"/>
      <c r="V9" s="431">
        <v>0.7</v>
      </c>
      <c r="W9" s="432"/>
      <c r="X9" s="433"/>
      <c r="Y9" s="431">
        <v>0.6</v>
      </c>
      <c r="Z9" s="432"/>
      <c r="AA9" s="433"/>
    </row>
    <row r="10" spans="1:27" ht="33.75" customHeight="1" thickBot="1">
      <c r="A10" s="460"/>
      <c r="B10" s="462"/>
      <c r="C10" s="398"/>
      <c r="D10" s="400"/>
      <c r="E10" s="400"/>
      <c r="F10" s="416"/>
      <c r="G10" s="416"/>
      <c r="H10" s="408"/>
      <c r="I10" s="429"/>
      <c r="J10" s="35" t="s">
        <v>38</v>
      </c>
      <c r="K10" s="200" t="s">
        <v>82</v>
      </c>
      <c r="L10" s="212" t="s">
        <v>0</v>
      </c>
      <c r="M10" s="358" t="s">
        <v>38</v>
      </c>
      <c r="N10" s="200" t="s">
        <v>82</v>
      </c>
      <c r="O10" s="358">
        <v>0.95</v>
      </c>
      <c r="P10" s="34" t="s">
        <v>38</v>
      </c>
      <c r="Q10" s="200" t="s">
        <v>82</v>
      </c>
      <c r="R10" s="201" t="s">
        <v>39</v>
      </c>
      <c r="S10" s="358" t="s">
        <v>38</v>
      </c>
      <c r="T10" s="200" t="s">
        <v>82</v>
      </c>
      <c r="U10" s="358" t="s">
        <v>46</v>
      </c>
      <c r="V10" s="358" t="s">
        <v>38</v>
      </c>
      <c r="W10" s="200" t="s">
        <v>82</v>
      </c>
      <c r="X10" s="358" t="s">
        <v>47</v>
      </c>
      <c r="Y10" s="358" t="s">
        <v>38</v>
      </c>
      <c r="Z10" s="200" t="s">
        <v>82</v>
      </c>
      <c r="AA10" s="358" t="s">
        <v>48</v>
      </c>
    </row>
    <row r="11" spans="1:27" ht="13.5" customHeight="1">
      <c r="A11" s="219">
        <v>120</v>
      </c>
      <c r="B11" s="160">
        <v>40544</v>
      </c>
      <c r="C11" s="47">
        <v>540</v>
      </c>
      <c r="D11" s="220">
        <f>'base(indices)'!G16</f>
        <v>1.4015567600000001</v>
      </c>
      <c r="E11" s="87">
        <f t="shared" ref="E11:E74" si="0">C11*D11</f>
        <v>756.84065040000007</v>
      </c>
      <c r="F11" s="360">
        <f>'base(indices)'!I16</f>
        <v>1.5632E-2</v>
      </c>
      <c r="G11" s="87">
        <f t="shared" ref="G11:G74" si="1">E11*F11</f>
        <v>11.830933047052801</v>
      </c>
      <c r="H11" s="47">
        <f t="shared" ref="H11:H74" si="2">E11+G11</f>
        <v>768.67158344705285</v>
      </c>
      <c r="I11" s="293">
        <f>H131</f>
        <v>122822.41166636329</v>
      </c>
      <c r="J11" s="123">
        <f>IF((I11)+K11&gt;I148,I148-K11,(I11))</f>
        <v>60374.794439977522</v>
      </c>
      <c r="K11" s="123">
        <f t="shared" ref="K11:K74" si="3">I$147</f>
        <v>5625.2055600224767</v>
      </c>
      <c r="L11" s="290">
        <f t="shared" ref="L11:L20" si="4">J11+K11</f>
        <v>66000</v>
      </c>
      <c r="M11" s="123">
        <f>$J$11*M$9</f>
        <v>57356.054717978644</v>
      </c>
      <c r="N11" s="123">
        <f t="shared" ref="N11:N20" si="5">K11*M$9</f>
        <v>5343.9452820213528</v>
      </c>
      <c r="O11" s="123">
        <f t="shared" ref="O11:O20" si="6">M11+N11</f>
        <v>62700</v>
      </c>
      <c r="P11" s="100">
        <f t="shared" ref="P11:P29" si="7">J11*$P$9</f>
        <v>54337.314995979774</v>
      </c>
      <c r="Q11" s="123">
        <f t="shared" ref="Q11:Q74" si="8">K11*P$9</f>
        <v>5062.6850040202289</v>
      </c>
      <c r="R11" s="123">
        <f t="shared" ref="R11:R36" si="9">P11+Q11</f>
        <v>59400</v>
      </c>
      <c r="S11" s="123">
        <f t="shared" ref="S11:S74" si="10">J11*S$9</f>
        <v>48299.835551982018</v>
      </c>
      <c r="T11" s="123">
        <f t="shared" ref="T11:T74" si="11">K11*S$9</f>
        <v>4500.1644480179812</v>
      </c>
      <c r="U11" s="123">
        <f t="shared" ref="U11:U74" si="12">S11+T11</f>
        <v>52800</v>
      </c>
      <c r="V11" s="123">
        <f t="shared" ref="V11:V74" si="13">J11*V$9</f>
        <v>42262.356107984262</v>
      </c>
      <c r="W11" s="123">
        <f t="shared" ref="W11:W74" si="14">K11*V$9</f>
        <v>3937.6438920157334</v>
      </c>
      <c r="X11" s="123">
        <f t="shared" ref="X11:X74" si="15">V11+W11</f>
        <v>46199.999999999993</v>
      </c>
      <c r="Y11" s="123">
        <f t="shared" ref="Y11:Y74" si="16">J11*Y$9</f>
        <v>36224.876663986513</v>
      </c>
      <c r="Z11" s="123">
        <f t="shared" ref="Z11:Z74" si="17">K11*Y$9</f>
        <v>3375.1233360134861</v>
      </c>
      <c r="AA11" s="55">
        <f t="shared" ref="AA11:AA74" si="18">Y11+Z11</f>
        <v>39600</v>
      </c>
    </row>
    <row r="12" spans="1:27" ht="13.5" customHeight="1">
      <c r="A12" s="118">
        <v>119</v>
      </c>
      <c r="B12" s="56">
        <v>40575</v>
      </c>
      <c r="C12" s="68">
        <v>540</v>
      </c>
      <c r="D12" s="221">
        <f>'base(indices)'!G17</f>
        <v>1.40055536</v>
      </c>
      <c r="E12" s="60">
        <f t="shared" si="0"/>
        <v>756.29989439999997</v>
      </c>
      <c r="F12" s="361">
        <f>'base(indices)'!I17</f>
        <v>1.5632E-2</v>
      </c>
      <c r="G12" s="60">
        <f t="shared" si="1"/>
        <v>11.822479949260799</v>
      </c>
      <c r="H12" s="57">
        <f t="shared" si="2"/>
        <v>768.12237434926078</v>
      </c>
      <c r="I12" s="294">
        <f>I11-H11</f>
        <v>122053.74008291624</v>
      </c>
      <c r="J12" s="102">
        <f>IF((I12)+K12&gt;I148,I148-K12,(I12))</f>
        <v>60374.794439977522</v>
      </c>
      <c r="K12" s="102">
        <f t="shared" si="3"/>
        <v>5625.2055600224767</v>
      </c>
      <c r="L12" s="184">
        <f t="shared" si="4"/>
        <v>66000</v>
      </c>
      <c r="M12" s="102">
        <f t="shared" ref="M12:M20" si="19">J12*M$9</f>
        <v>57356.054717978644</v>
      </c>
      <c r="N12" s="102">
        <f t="shared" si="5"/>
        <v>5343.9452820213528</v>
      </c>
      <c r="O12" s="102">
        <f t="shared" si="6"/>
        <v>62700</v>
      </c>
      <c r="P12" s="102">
        <f t="shared" si="7"/>
        <v>54337.314995979774</v>
      </c>
      <c r="Q12" s="102">
        <f t="shared" si="8"/>
        <v>5062.6850040202289</v>
      </c>
      <c r="R12" s="102">
        <f t="shared" si="9"/>
        <v>59400</v>
      </c>
      <c r="S12" s="102">
        <f t="shared" si="10"/>
        <v>48299.835551982018</v>
      </c>
      <c r="T12" s="102">
        <f t="shared" si="11"/>
        <v>4500.1644480179812</v>
      </c>
      <c r="U12" s="102">
        <f t="shared" si="12"/>
        <v>52800</v>
      </c>
      <c r="V12" s="102">
        <f t="shared" si="13"/>
        <v>42262.356107984262</v>
      </c>
      <c r="W12" s="102">
        <f t="shared" si="14"/>
        <v>3937.6438920157334</v>
      </c>
      <c r="X12" s="102">
        <f t="shared" si="15"/>
        <v>46199.999999999993</v>
      </c>
      <c r="Y12" s="102">
        <f t="shared" si="16"/>
        <v>36224.876663986513</v>
      </c>
      <c r="Z12" s="102">
        <f t="shared" si="17"/>
        <v>3375.1233360134861</v>
      </c>
      <c r="AA12" s="66">
        <f t="shared" si="18"/>
        <v>39600</v>
      </c>
    </row>
    <row r="13" spans="1:27" ht="13.5" customHeight="1">
      <c r="A13" s="118">
        <v>118</v>
      </c>
      <c r="B13" s="46">
        <v>40603</v>
      </c>
      <c r="C13" s="68">
        <v>545</v>
      </c>
      <c r="D13" s="221">
        <f>'base(indices)'!G18</f>
        <v>1.3998218600000001</v>
      </c>
      <c r="E13" s="70">
        <f t="shared" si="0"/>
        <v>762.9029137</v>
      </c>
      <c r="F13" s="361">
        <f>'base(indices)'!I18</f>
        <v>1.5632E-2</v>
      </c>
      <c r="G13" s="70">
        <f t="shared" si="1"/>
        <v>11.9256983469584</v>
      </c>
      <c r="H13" s="68">
        <f t="shared" si="2"/>
        <v>774.82861204695837</v>
      </c>
      <c r="I13" s="295">
        <f t="shared" ref="I13:I76" si="20">I12-H12</f>
        <v>121285.61770856698</v>
      </c>
      <c r="J13" s="122">
        <f>IF((I13)+K13&gt;I148,I148-K13,(I13))</f>
        <v>60374.794439977522</v>
      </c>
      <c r="K13" s="122">
        <f t="shared" si="3"/>
        <v>5625.2055600224767</v>
      </c>
      <c r="L13" s="183">
        <f t="shared" si="4"/>
        <v>66000</v>
      </c>
      <c r="M13" s="122">
        <f t="shared" si="19"/>
        <v>57356.054717978644</v>
      </c>
      <c r="N13" s="122">
        <f t="shared" si="5"/>
        <v>5343.9452820213528</v>
      </c>
      <c r="O13" s="122">
        <f t="shared" si="6"/>
        <v>62700</v>
      </c>
      <c r="P13" s="104">
        <f t="shared" si="7"/>
        <v>54337.314995979774</v>
      </c>
      <c r="Q13" s="122">
        <f t="shared" si="8"/>
        <v>5062.6850040202289</v>
      </c>
      <c r="R13" s="122">
        <f t="shared" si="9"/>
        <v>59400</v>
      </c>
      <c r="S13" s="122">
        <f t="shared" si="10"/>
        <v>48299.835551982018</v>
      </c>
      <c r="T13" s="122">
        <f t="shared" si="11"/>
        <v>4500.1644480179812</v>
      </c>
      <c r="U13" s="122">
        <f t="shared" si="12"/>
        <v>52800</v>
      </c>
      <c r="V13" s="122">
        <f t="shared" si="13"/>
        <v>42262.356107984262</v>
      </c>
      <c r="W13" s="122">
        <f t="shared" si="14"/>
        <v>3937.6438920157334</v>
      </c>
      <c r="X13" s="122">
        <f t="shared" si="15"/>
        <v>46199.999999999993</v>
      </c>
      <c r="Y13" s="122">
        <f t="shared" si="16"/>
        <v>36224.876663986513</v>
      </c>
      <c r="Z13" s="122">
        <f t="shared" si="17"/>
        <v>3375.1233360134861</v>
      </c>
      <c r="AA13" s="52">
        <f t="shared" si="18"/>
        <v>39600</v>
      </c>
    </row>
    <row r="14" spans="1:27" ht="13.5" customHeight="1">
      <c r="A14" s="118">
        <v>117</v>
      </c>
      <c r="B14" s="56">
        <v>40634</v>
      </c>
      <c r="C14" s="68">
        <v>545</v>
      </c>
      <c r="D14" s="221">
        <f>'base(indices)'!G19</f>
        <v>1.3981273299999999</v>
      </c>
      <c r="E14" s="60">
        <f t="shared" si="0"/>
        <v>761.97939484999995</v>
      </c>
      <c r="F14" s="361">
        <f>'base(indices)'!I19</f>
        <v>1.5632E-2</v>
      </c>
      <c r="G14" s="60">
        <f t="shared" si="1"/>
        <v>11.9112619002952</v>
      </c>
      <c r="H14" s="57">
        <f t="shared" si="2"/>
        <v>773.89065675029519</v>
      </c>
      <c r="I14" s="294">
        <f t="shared" si="20"/>
        <v>120510.78909652002</v>
      </c>
      <c r="J14" s="102">
        <f>IF((I14)+K14&gt;I148,I148-K14,(I14))</f>
        <v>60374.794439977522</v>
      </c>
      <c r="K14" s="102">
        <f t="shared" si="3"/>
        <v>5625.2055600224767</v>
      </c>
      <c r="L14" s="184">
        <f t="shared" si="4"/>
        <v>66000</v>
      </c>
      <c r="M14" s="102">
        <f t="shared" si="19"/>
        <v>57356.054717978644</v>
      </c>
      <c r="N14" s="102">
        <f t="shared" si="5"/>
        <v>5343.9452820213528</v>
      </c>
      <c r="O14" s="102">
        <f t="shared" si="6"/>
        <v>62700</v>
      </c>
      <c r="P14" s="102">
        <f t="shared" si="7"/>
        <v>54337.314995979774</v>
      </c>
      <c r="Q14" s="102">
        <f t="shared" si="8"/>
        <v>5062.6850040202289</v>
      </c>
      <c r="R14" s="102">
        <f t="shared" si="9"/>
        <v>59400</v>
      </c>
      <c r="S14" s="102">
        <f t="shared" si="10"/>
        <v>48299.835551982018</v>
      </c>
      <c r="T14" s="102">
        <f t="shared" si="11"/>
        <v>4500.1644480179812</v>
      </c>
      <c r="U14" s="102">
        <f t="shared" si="12"/>
        <v>52800</v>
      </c>
      <c r="V14" s="102">
        <f t="shared" si="13"/>
        <v>42262.356107984262</v>
      </c>
      <c r="W14" s="102">
        <f t="shared" si="14"/>
        <v>3937.6438920157334</v>
      </c>
      <c r="X14" s="102">
        <f t="shared" si="15"/>
        <v>46199.999999999993</v>
      </c>
      <c r="Y14" s="102">
        <f t="shared" si="16"/>
        <v>36224.876663986513</v>
      </c>
      <c r="Z14" s="102">
        <f t="shared" si="17"/>
        <v>3375.1233360134861</v>
      </c>
      <c r="AA14" s="66">
        <f t="shared" si="18"/>
        <v>39600</v>
      </c>
    </row>
    <row r="15" spans="1:27" ht="13.5" customHeight="1">
      <c r="A15" s="118">
        <v>116</v>
      </c>
      <c r="B15" s="46">
        <v>40664</v>
      </c>
      <c r="C15" s="68">
        <v>545</v>
      </c>
      <c r="D15" s="221">
        <f>'base(indices)'!G20</f>
        <v>1.39761161</v>
      </c>
      <c r="E15" s="70">
        <f t="shared" si="0"/>
        <v>761.69832744999997</v>
      </c>
      <c r="F15" s="361">
        <f>'base(indices)'!I20</f>
        <v>1.5632E-2</v>
      </c>
      <c r="G15" s="70">
        <f t="shared" si="1"/>
        <v>11.9068682546984</v>
      </c>
      <c r="H15" s="68">
        <f t="shared" si="2"/>
        <v>773.60519570469842</v>
      </c>
      <c r="I15" s="295">
        <f t="shared" si="20"/>
        <v>119736.89843976972</v>
      </c>
      <c r="J15" s="122">
        <f>IF((I15)+K15&gt;I148,I148-K15,(I15))</f>
        <v>60374.794439977522</v>
      </c>
      <c r="K15" s="122">
        <f t="shared" si="3"/>
        <v>5625.2055600224767</v>
      </c>
      <c r="L15" s="183">
        <f t="shared" si="4"/>
        <v>66000</v>
      </c>
      <c r="M15" s="122">
        <f t="shared" si="19"/>
        <v>57356.054717978644</v>
      </c>
      <c r="N15" s="122">
        <f t="shared" si="5"/>
        <v>5343.9452820213528</v>
      </c>
      <c r="O15" s="122">
        <f t="shared" si="6"/>
        <v>62700</v>
      </c>
      <c r="P15" s="104">
        <f t="shared" si="7"/>
        <v>54337.314995979774</v>
      </c>
      <c r="Q15" s="122">
        <f t="shared" si="8"/>
        <v>5062.6850040202289</v>
      </c>
      <c r="R15" s="122">
        <f t="shared" si="9"/>
        <v>59400</v>
      </c>
      <c r="S15" s="122">
        <f t="shared" si="10"/>
        <v>48299.835551982018</v>
      </c>
      <c r="T15" s="122">
        <f t="shared" si="11"/>
        <v>4500.1644480179812</v>
      </c>
      <c r="U15" s="122">
        <f t="shared" si="12"/>
        <v>52800</v>
      </c>
      <c r="V15" s="122">
        <f t="shared" si="13"/>
        <v>42262.356107984262</v>
      </c>
      <c r="W15" s="122">
        <f t="shared" si="14"/>
        <v>3937.6438920157334</v>
      </c>
      <c r="X15" s="122">
        <f t="shared" si="15"/>
        <v>46199.999999999993</v>
      </c>
      <c r="Y15" s="122">
        <f t="shared" si="16"/>
        <v>36224.876663986513</v>
      </c>
      <c r="Z15" s="122">
        <f t="shared" si="17"/>
        <v>3375.1233360134861</v>
      </c>
      <c r="AA15" s="52">
        <f t="shared" si="18"/>
        <v>39600</v>
      </c>
    </row>
    <row r="16" spans="1:27" ht="13.5" customHeight="1">
      <c r="A16" s="118">
        <v>115</v>
      </c>
      <c r="B16" s="56">
        <v>40695</v>
      </c>
      <c r="C16" s="68">
        <v>545</v>
      </c>
      <c r="D16" s="221">
        <f>'base(indices)'!G21</f>
        <v>1.3954207999999999</v>
      </c>
      <c r="E16" s="60">
        <f t="shared" si="0"/>
        <v>760.50433599999997</v>
      </c>
      <c r="F16" s="361">
        <f>'base(indices)'!I21</f>
        <v>1.5632E-2</v>
      </c>
      <c r="G16" s="60">
        <f t="shared" si="1"/>
        <v>11.888203780351999</v>
      </c>
      <c r="H16" s="57">
        <f t="shared" si="2"/>
        <v>772.39253978035197</v>
      </c>
      <c r="I16" s="294">
        <f t="shared" si="20"/>
        <v>118963.29324406502</v>
      </c>
      <c r="J16" s="102">
        <f>IF((I16)+K16&gt;I148,I148-K16,(I16))</f>
        <v>60374.794439977522</v>
      </c>
      <c r="K16" s="102">
        <f t="shared" si="3"/>
        <v>5625.2055600224767</v>
      </c>
      <c r="L16" s="184">
        <f t="shared" si="4"/>
        <v>66000</v>
      </c>
      <c r="M16" s="102">
        <f t="shared" si="19"/>
        <v>57356.054717978644</v>
      </c>
      <c r="N16" s="102">
        <f t="shared" si="5"/>
        <v>5343.9452820213528</v>
      </c>
      <c r="O16" s="102">
        <f t="shared" si="6"/>
        <v>62700</v>
      </c>
      <c r="P16" s="102">
        <f t="shared" si="7"/>
        <v>54337.314995979774</v>
      </c>
      <c r="Q16" s="102">
        <f t="shared" si="8"/>
        <v>5062.6850040202289</v>
      </c>
      <c r="R16" s="102">
        <f t="shared" si="9"/>
        <v>59400</v>
      </c>
      <c r="S16" s="102">
        <f t="shared" si="10"/>
        <v>48299.835551982018</v>
      </c>
      <c r="T16" s="102">
        <f t="shared" si="11"/>
        <v>4500.1644480179812</v>
      </c>
      <c r="U16" s="102">
        <f t="shared" si="12"/>
        <v>52800</v>
      </c>
      <c r="V16" s="102">
        <f t="shared" si="13"/>
        <v>42262.356107984262</v>
      </c>
      <c r="W16" s="102">
        <f t="shared" si="14"/>
        <v>3937.6438920157334</v>
      </c>
      <c r="X16" s="102">
        <f t="shared" si="15"/>
        <v>46199.999999999993</v>
      </c>
      <c r="Y16" s="102">
        <f t="shared" si="16"/>
        <v>36224.876663986513</v>
      </c>
      <c r="Z16" s="102">
        <f t="shared" si="17"/>
        <v>3375.1233360134861</v>
      </c>
      <c r="AA16" s="66">
        <f t="shared" si="18"/>
        <v>39600</v>
      </c>
    </row>
    <row r="17" spans="1:27" ht="13.5" customHeight="1">
      <c r="A17" s="118">
        <v>114</v>
      </c>
      <c r="B17" s="46">
        <v>40725</v>
      </c>
      <c r="C17" s="68">
        <v>545</v>
      </c>
      <c r="D17" s="221">
        <f>'base(indices)'!G22</f>
        <v>1.3938680299999999</v>
      </c>
      <c r="E17" s="70">
        <f t="shared" si="0"/>
        <v>759.65807634999999</v>
      </c>
      <c r="F17" s="361">
        <f>'base(indices)'!I22</f>
        <v>1.5632E-2</v>
      </c>
      <c r="G17" s="70">
        <f t="shared" si="1"/>
        <v>11.874975049503201</v>
      </c>
      <c r="H17" s="68">
        <f t="shared" si="2"/>
        <v>771.53305139950317</v>
      </c>
      <c r="I17" s="295">
        <f t="shared" si="20"/>
        <v>118190.90070428466</v>
      </c>
      <c r="J17" s="122">
        <f>IF((I17)+K17&gt;I148,I148-K17,(I17))</f>
        <v>60374.794439977522</v>
      </c>
      <c r="K17" s="122">
        <f t="shared" si="3"/>
        <v>5625.2055600224767</v>
      </c>
      <c r="L17" s="183">
        <f t="shared" si="4"/>
        <v>66000</v>
      </c>
      <c r="M17" s="122">
        <f t="shared" si="19"/>
        <v>57356.054717978644</v>
      </c>
      <c r="N17" s="122">
        <f t="shared" si="5"/>
        <v>5343.9452820213528</v>
      </c>
      <c r="O17" s="122">
        <f t="shared" si="6"/>
        <v>62700</v>
      </c>
      <c r="P17" s="104">
        <f t="shared" si="7"/>
        <v>54337.314995979774</v>
      </c>
      <c r="Q17" s="122">
        <f t="shared" si="8"/>
        <v>5062.6850040202289</v>
      </c>
      <c r="R17" s="122">
        <f t="shared" si="9"/>
        <v>59400</v>
      </c>
      <c r="S17" s="122">
        <f t="shared" si="10"/>
        <v>48299.835551982018</v>
      </c>
      <c r="T17" s="122">
        <f t="shared" si="11"/>
        <v>4500.1644480179812</v>
      </c>
      <c r="U17" s="122">
        <f t="shared" si="12"/>
        <v>52800</v>
      </c>
      <c r="V17" s="122">
        <f t="shared" si="13"/>
        <v>42262.356107984262</v>
      </c>
      <c r="W17" s="122">
        <f t="shared" si="14"/>
        <v>3937.6438920157334</v>
      </c>
      <c r="X17" s="122">
        <f t="shared" si="15"/>
        <v>46199.999999999993</v>
      </c>
      <c r="Y17" s="122">
        <f t="shared" si="16"/>
        <v>36224.876663986513</v>
      </c>
      <c r="Z17" s="122">
        <f t="shared" si="17"/>
        <v>3375.1233360134861</v>
      </c>
      <c r="AA17" s="52">
        <f t="shared" si="18"/>
        <v>39600</v>
      </c>
    </row>
    <row r="18" spans="1:27" ht="13.5" customHeight="1">
      <c r="A18" s="118">
        <v>113</v>
      </c>
      <c r="B18" s="56">
        <v>40756</v>
      </c>
      <c r="C18" s="68">
        <v>545</v>
      </c>
      <c r="D18" s="221">
        <f>'base(indices)'!G23</f>
        <v>1.3921570700000001</v>
      </c>
      <c r="E18" s="60">
        <f t="shared" si="0"/>
        <v>758.7256031500001</v>
      </c>
      <c r="F18" s="361">
        <f>'base(indices)'!I23</f>
        <v>1.5632E-2</v>
      </c>
      <c r="G18" s="60">
        <f t="shared" si="1"/>
        <v>11.860398628440802</v>
      </c>
      <c r="H18" s="57">
        <f t="shared" si="2"/>
        <v>770.58600177844085</v>
      </c>
      <c r="I18" s="294">
        <f t="shared" si="20"/>
        <v>117419.36765288516</v>
      </c>
      <c r="J18" s="102">
        <f>IF((I18)+K18&gt;I148,I148-K18,(I18))</f>
        <v>60374.794439977522</v>
      </c>
      <c r="K18" s="102">
        <f t="shared" si="3"/>
        <v>5625.2055600224767</v>
      </c>
      <c r="L18" s="184">
        <f t="shared" si="4"/>
        <v>66000</v>
      </c>
      <c r="M18" s="102">
        <f t="shared" si="19"/>
        <v>57356.054717978644</v>
      </c>
      <c r="N18" s="102">
        <f t="shared" si="5"/>
        <v>5343.9452820213528</v>
      </c>
      <c r="O18" s="102">
        <f t="shared" si="6"/>
        <v>62700</v>
      </c>
      <c r="P18" s="102">
        <f>J18*$P$9</f>
        <v>54337.314995979774</v>
      </c>
      <c r="Q18" s="102">
        <f t="shared" si="8"/>
        <v>5062.6850040202289</v>
      </c>
      <c r="R18" s="102">
        <f t="shared" si="9"/>
        <v>59400</v>
      </c>
      <c r="S18" s="102">
        <f t="shared" si="10"/>
        <v>48299.835551982018</v>
      </c>
      <c r="T18" s="102">
        <f t="shared" si="11"/>
        <v>4500.1644480179812</v>
      </c>
      <c r="U18" s="102">
        <f t="shared" si="12"/>
        <v>52800</v>
      </c>
      <c r="V18" s="102">
        <f t="shared" si="13"/>
        <v>42262.356107984262</v>
      </c>
      <c r="W18" s="102">
        <f t="shared" si="14"/>
        <v>3937.6438920157334</v>
      </c>
      <c r="X18" s="102">
        <f t="shared" si="15"/>
        <v>46199.999999999993</v>
      </c>
      <c r="Y18" s="102">
        <f t="shared" si="16"/>
        <v>36224.876663986513</v>
      </c>
      <c r="Z18" s="102">
        <f t="shared" si="17"/>
        <v>3375.1233360134861</v>
      </c>
      <c r="AA18" s="66">
        <f t="shared" si="18"/>
        <v>39600</v>
      </c>
    </row>
    <row r="19" spans="1:27" ht="13.5" customHeight="1">
      <c r="A19" s="118">
        <v>112</v>
      </c>
      <c r="B19" s="46">
        <v>40787</v>
      </c>
      <c r="C19" s="68">
        <v>545</v>
      </c>
      <c r="D19" s="221">
        <f>'base(indices)'!G24</f>
        <v>1.3892729399999999</v>
      </c>
      <c r="E19" s="70">
        <f t="shared" si="0"/>
        <v>757.15375229999995</v>
      </c>
      <c r="F19" s="361">
        <f>'base(indices)'!I24</f>
        <v>1.5632E-2</v>
      </c>
      <c r="G19" s="70">
        <f t="shared" si="1"/>
        <v>11.835827455953599</v>
      </c>
      <c r="H19" s="68">
        <f t="shared" si="2"/>
        <v>768.98957975595351</v>
      </c>
      <c r="I19" s="295">
        <f t="shared" si="20"/>
        <v>116648.78165110672</v>
      </c>
      <c r="J19" s="122">
        <f>IF((I19)+K19&gt;I148,I148-K19,(I19))</f>
        <v>60374.794439977522</v>
      </c>
      <c r="K19" s="122">
        <f t="shared" si="3"/>
        <v>5625.2055600224767</v>
      </c>
      <c r="L19" s="183">
        <f t="shared" si="4"/>
        <v>66000</v>
      </c>
      <c r="M19" s="122">
        <f t="shared" si="19"/>
        <v>57356.054717978644</v>
      </c>
      <c r="N19" s="122">
        <f t="shared" si="5"/>
        <v>5343.9452820213528</v>
      </c>
      <c r="O19" s="122">
        <f t="shared" si="6"/>
        <v>62700</v>
      </c>
      <c r="P19" s="104">
        <f t="shared" si="7"/>
        <v>54337.314995979774</v>
      </c>
      <c r="Q19" s="122">
        <f t="shared" si="8"/>
        <v>5062.6850040202289</v>
      </c>
      <c r="R19" s="122">
        <f t="shared" si="9"/>
        <v>59400</v>
      </c>
      <c r="S19" s="122">
        <f t="shared" si="10"/>
        <v>48299.835551982018</v>
      </c>
      <c r="T19" s="122">
        <f t="shared" si="11"/>
        <v>4500.1644480179812</v>
      </c>
      <c r="U19" s="122">
        <f t="shared" si="12"/>
        <v>52800</v>
      </c>
      <c r="V19" s="122">
        <f t="shared" si="13"/>
        <v>42262.356107984262</v>
      </c>
      <c r="W19" s="122">
        <f t="shared" si="14"/>
        <v>3937.6438920157334</v>
      </c>
      <c r="X19" s="122">
        <f t="shared" si="15"/>
        <v>46199.999999999993</v>
      </c>
      <c r="Y19" s="122">
        <f t="shared" si="16"/>
        <v>36224.876663986513</v>
      </c>
      <c r="Z19" s="122">
        <f t="shared" si="17"/>
        <v>3375.1233360134861</v>
      </c>
      <c r="AA19" s="52">
        <f t="shared" si="18"/>
        <v>39600</v>
      </c>
    </row>
    <row r="20" spans="1:27" ht="13.5" customHeight="1">
      <c r="A20" s="118">
        <v>111</v>
      </c>
      <c r="B20" s="56">
        <v>40817</v>
      </c>
      <c r="C20" s="68">
        <v>545</v>
      </c>
      <c r="D20" s="221">
        <f>'base(indices)'!G25</f>
        <v>1.3878808899999999</v>
      </c>
      <c r="E20" s="60">
        <f t="shared" si="0"/>
        <v>756.39508504999992</v>
      </c>
      <c r="F20" s="361">
        <f>'base(indices)'!I25</f>
        <v>1.5632E-2</v>
      </c>
      <c r="G20" s="60">
        <f t="shared" si="1"/>
        <v>11.823967969501599</v>
      </c>
      <c r="H20" s="57">
        <f t="shared" si="2"/>
        <v>768.21905301950153</v>
      </c>
      <c r="I20" s="294">
        <f t="shared" si="20"/>
        <v>115879.79207135076</v>
      </c>
      <c r="J20" s="102">
        <f>IF((I20)+K20&gt;I148,I148-K20,(I20))</f>
        <v>60374.794439977522</v>
      </c>
      <c r="K20" s="102">
        <f t="shared" si="3"/>
        <v>5625.2055600224767</v>
      </c>
      <c r="L20" s="184">
        <f t="shared" si="4"/>
        <v>66000</v>
      </c>
      <c r="M20" s="102">
        <f t="shared" si="19"/>
        <v>57356.054717978644</v>
      </c>
      <c r="N20" s="102">
        <f t="shared" si="5"/>
        <v>5343.9452820213528</v>
      </c>
      <c r="O20" s="102">
        <f t="shared" si="6"/>
        <v>62700</v>
      </c>
      <c r="P20" s="102">
        <f t="shared" si="7"/>
        <v>54337.314995979774</v>
      </c>
      <c r="Q20" s="102">
        <f t="shared" si="8"/>
        <v>5062.6850040202289</v>
      </c>
      <c r="R20" s="102">
        <f t="shared" si="9"/>
        <v>59400</v>
      </c>
      <c r="S20" s="102">
        <f t="shared" si="10"/>
        <v>48299.835551982018</v>
      </c>
      <c r="T20" s="102">
        <f t="shared" si="11"/>
        <v>4500.1644480179812</v>
      </c>
      <c r="U20" s="102">
        <f t="shared" si="12"/>
        <v>52800</v>
      </c>
      <c r="V20" s="102">
        <f t="shared" si="13"/>
        <v>42262.356107984262</v>
      </c>
      <c r="W20" s="102">
        <f t="shared" si="14"/>
        <v>3937.6438920157334</v>
      </c>
      <c r="X20" s="102">
        <f t="shared" si="15"/>
        <v>46199.999999999993</v>
      </c>
      <c r="Y20" s="102">
        <f t="shared" si="16"/>
        <v>36224.876663986513</v>
      </c>
      <c r="Z20" s="102">
        <f t="shared" si="17"/>
        <v>3375.1233360134861</v>
      </c>
      <c r="AA20" s="66">
        <f t="shared" si="18"/>
        <v>39600</v>
      </c>
    </row>
    <row r="21" spans="1:27" ht="13.5" customHeight="1">
      <c r="A21" s="118">
        <v>110</v>
      </c>
      <c r="B21" s="46">
        <v>40848</v>
      </c>
      <c r="C21" s="68">
        <v>545</v>
      </c>
      <c r="D21" s="221">
        <f>'base(indices)'!G26</f>
        <v>1.38702094</v>
      </c>
      <c r="E21" s="70">
        <f t="shared" si="0"/>
        <v>755.92641230000004</v>
      </c>
      <c r="F21" s="361">
        <f>'base(indices)'!I26</f>
        <v>1.5632E-2</v>
      </c>
      <c r="G21" s="70">
        <f t="shared" si="1"/>
        <v>11.816641677073601</v>
      </c>
      <c r="H21" s="68">
        <f t="shared" si="2"/>
        <v>767.7430539770736</v>
      </c>
      <c r="I21" s="295">
        <f t="shared" si="20"/>
        <v>115111.57301833126</v>
      </c>
      <c r="J21" s="122">
        <f>IF((I21)+K21&gt;I148,I148-K21,(I21))</f>
        <v>60374.794439977522</v>
      </c>
      <c r="K21" s="122">
        <f t="shared" si="3"/>
        <v>5625.2055600224767</v>
      </c>
      <c r="L21" s="183">
        <f>J21+K21</f>
        <v>66000</v>
      </c>
      <c r="M21" s="122">
        <f>J21*M$9</f>
        <v>57356.054717978644</v>
      </c>
      <c r="N21" s="122">
        <f>K21*M$9</f>
        <v>5343.9452820213528</v>
      </c>
      <c r="O21" s="122">
        <f>M21+N21</f>
        <v>62700</v>
      </c>
      <c r="P21" s="104">
        <f t="shared" si="7"/>
        <v>54337.314995979774</v>
      </c>
      <c r="Q21" s="122">
        <f t="shared" si="8"/>
        <v>5062.6850040202289</v>
      </c>
      <c r="R21" s="122">
        <f t="shared" si="9"/>
        <v>59400</v>
      </c>
      <c r="S21" s="122">
        <f t="shared" si="10"/>
        <v>48299.835551982018</v>
      </c>
      <c r="T21" s="122">
        <f t="shared" si="11"/>
        <v>4500.1644480179812</v>
      </c>
      <c r="U21" s="122">
        <f t="shared" si="12"/>
        <v>52800</v>
      </c>
      <c r="V21" s="122">
        <f t="shared" si="13"/>
        <v>42262.356107984262</v>
      </c>
      <c r="W21" s="122">
        <f t="shared" si="14"/>
        <v>3937.6438920157334</v>
      </c>
      <c r="X21" s="122">
        <f t="shared" si="15"/>
        <v>46199.999999999993</v>
      </c>
      <c r="Y21" s="122">
        <f t="shared" si="16"/>
        <v>36224.876663986513</v>
      </c>
      <c r="Z21" s="122">
        <f t="shared" si="17"/>
        <v>3375.1233360134861</v>
      </c>
      <c r="AA21" s="52">
        <f t="shared" si="18"/>
        <v>39600</v>
      </c>
    </row>
    <row r="22" spans="1:27" ht="13.5" customHeight="1" thickBot="1">
      <c r="A22" s="229">
        <v>109</v>
      </c>
      <c r="B22" s="161">
        <v>40878</v>
      </c>
      <c r="C22" s="77">
        <v>545</v>
      </c>
      <c r="D22" s="232">
        <f>'base(indices)'!G27</f>
        <v>1.3861268899999999</v>
      </c>
      <c r="E22" s="233">
        <f t="shared" si="0"/>
        <v>755.43915504999995</v>
      </c>
      <c r="F22" s="362">
        <f>'base(indices)'!I27</f>
        <v>1.5632E-2</v>
      </c>
      <c r="G22" s="233">
        <f t="shared" si="1"/>
        <v>11.809024871741599</v>
      </c>
      <c r="H22" s="231">
        <f t="shared" si="2"/>
        <v>767.24817992174155</v>
      </c>
      <c r="I22" s="296">
        <f t="shared" si="20"/>
        <v>114343.82996435418</v>
      </c>
      <c r="J22" s="95">
        <f>IF((I22)+K22&gt;I148,I148-K22,(I22))</f>
        <v>60374.794439977522</v>
      </c>
      <c r="K22" s="95">
        <f t="shared" si="3"/>
        <v>5625.2055600224767</v>
      </c>
      <c r="L22" s="291">
        <f>J22+K22</f>
        <v>66000</v>
      </c>
      <c r="M22" s="95">
        <f>J22*M$9</f>
        <v>57356.054717978644</v>
      </c>
      <c r="N22" s="95">
        <f t="shared" ref="N22:N85" si="21">K22*M$9</f>
        <v>5343.9452820213528</v>
      </c>
      <c r="O22" s="95">
        <f t="shared" ref="O22:O85" si="22">M22+N22</f>
        <v>62700</v>
      </c>
      <c r="P22" s="95">
        <f t="shared" si="7"/>
        <v>54337.314995979774</v>
      </c>
      <c r="Q22" s="95">
        <f t="shared" si="8"/>
        <v>5062.6850040202289</v>
      </c>
      <c r="R22" s="95">
        <f t="shared" si="9"/>
        <v>59400</v>
      </c>
      <c r="S22" s="95">
        <f t="shared" si="10"/>
        <v>48299.835551982018</v>
      </c>
      <c r="T22" s="95">
        <f t="shared" si="11"/>
        <v>4500.1644480179812</v>
      </c>
      <c r="U22" s="95">
        <f t="shared" si="12"/>
        <v>52800</v>
      </c>
      <c r="V22" s="95">
        <f t="shared" si="13"/>
        <v>42262.356107984262</v>
      </c>
      <c r="W22" s="95">
        <f t="shared" si="14"/>
        <v>3937.6438920157334</v>
      </c>
      <c r="X22" s="95">
        <f t="shared" si="15"/>
        <v>46199.999999999993</v>
      </c>
      <c r="Y22" s="95">
        <f t="shared" si="16"/>
        <v>36224.876663986513</v>
      </c>
      <c r="Z22" s="95">
        <f t="shared" si="17"/>
        <v>3375.1233360134861</v>
      </c>
      <c r="AA22" s="237">
        <f t="shared" si="18"/>
        <v>39600</v>
      </c>
    </row>
    <row r="23" spans="1:27" ht="13.5" customHeight="1">
      <c r="A23" s="219">
        <v>108</v>
      </c>
      <c r="B23" s="160">
        <v>40909</v>
      </c>
      <c r="C23" s="47">
        <v>622</v>
      </c>
      <c r="D23" s="239">
        <f>'base(indices)'!G28</f>
        <v>1.3848293</v>
      </c>
      <c r="E23" s="87">
        <f t="shared" si="0"/>
        <v>861.36382460000004</v>
      </c>
      <c r="F23" s="360">
        <f>'base(indices)'!I28</f>
        <v>1.5632E-2</v>
      </c>
      <c r="G23" s="87">
        <f t="shared" si="1"/>
        <v>13.464839306147201</v>
      </c>
      <c r="H23" s="47">
        <f t="shared" si="2"/>
        <v>874.8286639061472</v>
      </c>
      <c r="I23" s="293">
        <f t="shared" si="20"/>
        <v>113576.58178443245</v>
      </c>
      <c r="J23" s="123">
        <f>IF((I23)+K23&gt;I148,I148-K23,(I23))</f>
        <v>60374.794439977522</v>
      </c>
      <c r="K23" s="123">
        <f t="shared" si="3"/>
        <v>5625.2055600224767</v>
      </c>
      <c r="L23" s="290">
        <f t="shared" ref="L23:L86" si="23">J23+K23</f>
        <v>66000</v>
      </c>
      <c r="M23" s="123">
        <f t="shared" ref="M23:M86" si="24">J23*M$9</f>
        <v>57356.054717978644</v>
      </c>
      <c r="N23" s="123">
        <f t="shared" si="21"/>
        <v>5343.9452820213528</v>
      </c>
      <c r="O23" s="123">
        <f t="shared" si="22"/>
        <v>62700</v>
      </c>
      <c r="P23" s="100">
        <f>J23*$P$9</f>
        <v>54337.314995979774</v>
      </c>
      <c r="Q23" s="123">
        <f t="shared" si="8"/>
        <v>5062.6850040202289</v>
      </c>
      <c r="R23" s="123">
        <f t="shared" si="9"/>
        <v>59400</v>
      </c>
      <c r="S23" s="123">
        <f t="shared" si="10"/>
        <v>48299.835551982018</v>
      </c>
      <c r="T23" s="123">
        <f t="shared" si="11"/>
        <v>4500.1644480179812</v>
      </c>
      <c r="U23" s="123">
        <f t="shared" si="12"/>
        <v>52800</v>
      </c>
      <c r="V23" s="123">
        <f t="shared" si="13"/>
        <v>42262.356107984262</v>
      </c>
      <c r="W23" s="123">
        <f t="shared" si="14"/>
        <v>3937.6438920157334</v>
      </c>
      <c r="X23" s="123">
        <f t="shared" si="15"/>
        <v>46199.999999999993</v>
      </c>
      <c r="Y23" s="123">
        <f t="shared" si="16"/>
        <v>36224.876663986513</v>
      </c>
      <c r="Z23" s="123">
        <f t="shared" si="17"/>
        <v>3375.1233360134861</v>
      </c>
      <c r="AA23" s="55">
        <f t="shared" si="18"/>
        <v>39600</v>
      </c>
    </row>
    <row r="24" spans="1:27" ht="13.5" customHeight="1">
      <c r="A24" s="118">
        <v>107</v>
      </c>
      <c r="B24" s="56">
        <v>40940</v>
      </c>
      <c r="C24" s="68">
        <v>622</v>
      </c>
      <c r="D24" s="221">
        <f>'base(indices)'!G29</f>
        <v>1.3836338399999999</v>
      </c>
      <c r="E24" s="60">
        <f t="shared" si="0"/>
        <v>860.62024847999999</v>
      </c>
      <c r="F24" s="361">
        <f>'base(indices)'!I29</f>
        <v>1.5632E-2</v>
      </c>
      <c r="G24" s="60">
        <f t="shared" si="1"/>
        <v>13.45321572423936</v>
      </c>
      <c r="H24" s="57">
        <f t="shared" si="2"/>
        <v>874.07346420423937</v>
      </c>
      <c r="I24" s="294">
        <f t="shared" si="20"/>
        <v>112701.75312052631</v>
      </c>
      <c r="J24" s="102">
        <f>IF((I24)+K24&gt;I148,I148-K24,(I24))</f>
        <v>60374.794439977522</v>
      </c>
      <c r="K24" s="102">
        <f t="shared" si="3"/>
        <v>5625.2055600224767</v>
      </c>
      <c r="L24" s="184">
        <f t="shared" si="23"/>
        <v>66000</v>
      </c>
      <c r="M24" s="102">
        <f t="shared" si="24"/>
        <v>57356.054717978644</v>
      </c>
      <c r="N24" s="102">
        <f t="shared" si="21"/>
        <v>5343.9452820213528</v>
      </c>
      <c r="O24" s="102">
        <f t="shared" si="22"/>
        <v>62700</v>
      </c>
      <c r="P24" s="102">
        <f t="shared" si="7"/>
        <v>54337.314995979774</v>
      </c>
      <c r="Q24" s="102">
        <f t="shared" si="8"/>
        <v>5062.6850040202289</v>
      </c>
      <c r="R24" s="102">
        <f t="shared" si="9"/>
        <v>59400</v>
      </c>
      <c r="S24" s="102">
        <f t="shared" si="10"/>
        <v>48299.835551982018</v>
      </c>
      <c r="T24" s="102">
        <f t="shared" si="11"/>
        <v>4500.1644480179812</v>
      </c>
      <c r="U24" s="102">
        <f t="shared" si="12"/>
        <v>52800</v>
      </c>
      <c r="V24" s="102">
        <f t="shared" si="13"/>
        <v>42262.356107984262</v>
      </c>
      <c r="W24" s="102">
        <f t="shared" si="14"/>
        <v>3937.6438920157334</v>
      </c>
      <c r="X24" s="102">
        <f t="shared" si="15"/>
        <v>46199.999999999993</v>
      </c>
      <c r="Y24" s="102">
        <f t="shared" si="16"/>
        <v>36224.876663986513</v>
      </c>
      <c r="Z24" s="102">
        <f t="shared" si="17"/>
        <v>3375.1233360134861</v>
      </c>
      <c r="AA24" s="66">
        <f t="shared" si="18"/>
        <v>39600</v>
      </c>
    </row>
    <row r="25" spans="1:27" ht="13.5" customHeight="1">
      <c r="A25" s="118">
        <v>106</v>
      </c>
      <c r="B25" s="56">
        <v>40969</v>
      </c>
      <c r="C25" s="68">
        <v>622</v>
      </c>
      <c r="D25" s="221">
        <f>'base(indices)'!G30</f>
        <v>1.3836338399999999</v>
      </c>
      <c r="E25" s="70">
        <f t="shared" si="0"/>
        <v>860.62024847999999</v>
      </c>
      <c r="F25" s="361">
        <f>'base(indices)'!I30</f>
        <v>1.5632E-2</v>
      </c>
      <c r="G25" s="70">
        <f t="shared" si="1"/>
        <v>13.45321572423936</v>
      </c>
      <c r="H25" s="68">
        <f t="shared" si="2"/>
        <v>874.07346420423937</v>
      </c>
      <c r="I25" s="295">
        <f t="shared" si="20"/>
        <v>111827.67965632207</v>
      </c>
      <c r="J25" s="122">
        <f>IF((I25)+K25&gt;I148,I148-K25,(I25))</f>
        <v>60374.794439977522</v>
      </c>
      <c r="K25" s="122">
        <f t="shared" si="3"/>
        <v>5625.2055600224767</v>
      </c>
      <c r="L25" s="183">
        <f t="shared" si="23"/>
        <v>66000</v>
      </c>
      <c r="M25" s="122">
        <f t="shared" si="24"/>
        <v>57356.054717978644</v>
      </c>
      <c r="N25" s="122">
        <f t="shared" si="21"/>
        <v>5343.9452820213528</v>
      </c>
      <c r="O25" s="122">
        <f t="shared" si="22"/>
        <v>62700</v>
      </c>
      <c r="P25" s="104">
        <f t="shared" si="7"/>
        <v>54337.314995979774</v>
      </c>
      <c r="Q25" s="122">
        <f t="shared" si="8"/>
        <v>5062.6850040202289</v>
      </c>
      <c r="R25" s="122">
        <f t="shared" si="9"/>
        <v>59400</v>
      </c>
      <c r="S25" s="122">
        <f t="shared" si="10"/>
        <v>48299.835551982018</v>
      </c>
      <c r="T25" s="122">
        <f t="shared" si="11"/>
        <v>4500.1644480179812</v>
      </c>
      <c r="U25" s="122">
        <f t="shared" si="12"/>
        <v>52800</v>
      </c>
      <c r="V25" s="122">
        <f t="shared" si="13"/>
        <v>42262.356107984262</v>
      </c>
      <c r="W25" s="122">
        <f t="shared" si="14"/>
        <v>3937.6438920157334</v>
      </c>
      <c r="X25" s="122">
        <f t="shared" si="15"/>
        <v>46199.999999999993</v>
      </c>
      <c r="Y25" s="122">
        <f t="shared" si="16"/>
        <v>36224.876663986513</v>
      </c>
      <c r="Z25" s="122">
        <f t="shared" si="17"/>
        <v>3375.1233360134861</v>
      </c>
      <c r="AA25" s="52">
        <f t="shared" si="18"/>
        <v>39600</v>
      </c>
    </row>
    <row r="26" spans="1:27" ht="13.5" customHeight="1">
      <c r="A26" s="118">
        <v>105</v>
      </c>
      <c r="B26" s="46">
        <v>41000</v>
      </c>
      <c r="C26" s="68">
        <v>622</v>
      </c>
      <c r="D26" s="221">
        <f>'base(indices)'!G31</f>
        <v>1.3821577</v>
      </c>
      <c r="E26" s="60">
        <f t="shared" si="0"/>
        <v>859.70208939999998</v>
      </c>
      <c r="F26" s="361">
        <f>'base(indices)'!I31</f>
        <v>1.5632E-2</v>
      </c>
      <c r="G26" s="60">
        <f t="shared" si="1"/>
        <v>13.4388630615008</v>
      </c>
      <c r="H26" s="57">
        <f t="shared" si="2"/>
        <v>873.14095246150077</v>
      </c>
      <c r="I26" s="294">
        <f t="shared" si="20"/>
        <v>110953.60619211783</v>
      </c>
      <c r="J26" s="102">
        <f>IF((I26)+K26&gt;I148,I148-K26,(I26))</f>
        <v>60374.794439977522</v>
      </c>
      <c r="K26" s="102">
        <f t="shared" si="3"/>
        <v>5625.2055600224767</v>
      </c>
      <c r="L26" s="184">
        <f t="shared" si="23"/>
        <v>66000</v>
      </c>
      <c r="M26" s="102">
        <f t="shared" si="24"/>
        <v>57356.054717978644</v>
      </c>
      <c r="N26" s="102">
        <f t="shared" si="21"/>
        <v>5343.9452820213528</v>
      </c>
      <c r="O26" s="102">
        <f t="shared" si="22"/>
        <v>62700</v>
      </c>
      <c r="P26" s="102">
        <f t="shared" si="7"/>
        <v>54337.314995979774</v>
      </c>
      <c r="Q26" s="102">
        <f t="shared" si="8"/>
        <v>5062.6850040202289</v>
      </c>
      <c r="R26" s="102">
        <f t="shared" si="9"/>
        <v>59400</v>
      </c>
      <c r="S26" s="102">
        <f t="shared" si="10"/>
        <v>48299.835551982018</v>
      </c>
      <c r="T26" s="102">
        <f t="shared" si="11"/>
        <v>4500.1644480179812</v>
      </c>
      <c r="U26" s="102">
        <f t="shared" si="12"/>
        <v>52800</v>
      </c>
      <c r="V26" s="102">
        <f t="shared" si="13"/>
        <v>42262.356107984262</v>
      </c>
      <c r="W26" s="102">
        <f t="shared" si="14"/>
        <v>3937.6438920157334</v>
      </c>
      <c r="X26" s="102">
        <f t="shared" si="15"/>
        <v>46199.999999999993</v>
      </c>
      <c r="Y26" s="102">
        <f t="shared" si="16"/>
        <v>36224.876663986513</v>
      </c>
      <c r="Z26" s="102">
        <f t="shared" si="17"/>
        <v>3375.1233360134861</v>
      </c>
      <c r="AA26" s="66">
        <f t="shared" si="18"/>
        <v>39600</v>
      </c>
    </row>
    <row r="27" spans="1:27" ht="13.5" customHeight="1">
      <c r="A27" s="118">
        <v>104</v>
      </c>
      <c r="B27" s="56">
        <v>41030</v>
      </c>
      <c r="C27" s="68">
        <v>622</v>
      </c>
      <c r="D27" s="221">
        <f>'base(indices)'!G32</f>
        <v>1.38184402</v>
      </c>
      <c r="E27" s="70">
        <f t="shared" si="0"/>
        <v>859.50698044000001</v>
      </c>
      <c r="F27" s="361">
        <f>'base(indices)'!I32</f>
        <v>1.5632E-2</v>
      </c>
      <c r="G27" s="70">
        <f t="shared" si="1"/>
        <v>13.43581311823808</v>
      </c>
      <c r="H27" s="68">
        <f t="shared" si="2"/>
        <v>872.94279355823812</v>
      </c>
      <c r="I27" s="295">
        <f t="shared" si="20"/>
        <v>110080.46523965633</v>
      </c>
      <c r="J27" s="122">
        <f>IF((I27)+K27&gt;I148,I148-K27,(I27))</f>
        <v>60374.794439977522</v>
      </c>
      <c r="K27" s="122">
        <f t="shared" si="3"/>
        <v>5625.2055600224767</v>
      </c>
      <c r="L27" s="183">
        <f t="shared" si="23"/>
        <v>66000</v>
      </c>
      <c r="M27" s="122">
        <f t="shared" si="24"/>
        <v>57356.054717978644</v>
      </c>
      <c r="N27" s="122">
        <f t="shared" si="21"/>
        <v>5343.9452820213528</v>
      </c>
      <c r="O27" s="122">
        <f t="shared" si="22"/>
        <v>62700</v>
      </c>
      <c r="P27" s="104">
        <f t="shared" si="7"/>
        <v>54337.314995979774</v>
      </c>
      <c r="Q27" s="122">
        <f t="shared" si="8"/>
        <v>5062.6850040202289</v>
      </c>
      <c r="R27" s="122">
        <f t="shared" si="9"/>
        <v>59400</v>
      </c>
      <c r="S27" s="122">
        <f t="shared" si="10"/>
        <v>48299.835551982018</v>
      </c>
      <c r="T27" s="122">
        <f t="shared" si="11"/>
        <v>4500.1644480179812</v>
      </c>
      <c r="U27" s="122">
        <f t="shared" si="12"/>
        <v>52800</v>
      </c>
      <c r="V27" s="122">
        <f t="shared" si="13"/>
        <v>42262.356107984262</v>
      </c>
      <c r="W27" s="122">
        <f t="shared" si="14"/>
        <v>3937.6438920157334</v>
      </c>
      <c r="X27" s="122">
        <f t="shared" si="15"/>
        <v>46199.999999999993</v>
      </c>
      <c r="Y27" s="122">
        <f t="shared" si="16"/>
        <v>36224.876663986513</v>
      </c>
      <c r="Z27" s="122">
        <f t="shared" si="17"/>
        <v>3375.1233360134861</v>
      </c>
      <c r="AA27" s="52">
        <f t="shared" si="18"/>
        <v>39600</v>
      </c>
    </row>
    <row r="28" spans="1:27" ht="13.5" customHeight="1">
      <c r="A28" s="118">
        <v>103</v>
      </c>
      <c r="B28" s="46">
        <v>41061</v>
      </c>
      <c r="C28" s="68">
        <v>622</v>
      </c>
      <c r="D28" s="221">
        <f>'base(indices)'!G33</f>
        <v>1.38119762</v>
      </c>
      <c r="E28" s="60">
        <f t="shared" si="0"/>
        <v>859.10491964000005</v>
      </c>
      <c r="F28" s="361">
        <f>'base(indices)'!I33</f>
        <v>1.5632E-2</v>
      </c>
      <c r="G28" s="60">
        <f t="shared" si="1"/>
        <v>13.429528103812482</v>
      </c>
      <c r="H28" s="57">
        <f t="shared" si="2"/>
        <v>872.53444774381251</v>
      </c>
      <c r="I28" s="294">
        <f t="shared" si="20"/>
        <v>109207.5224460981</v>
      </c>
      <c r="J28" s="102">
        <f>IF((I28)+K28&gt;I148,I148-K28,(I28))</f>
        <v>60374.794439977522</v>
      </c>
      <c r="K28" s="102">
        <f t="shared" si="3"/>
        <v>5625.2055600224767</v>
      </c>
      <c r="L28" s="184">
        <f t="shared" si="23"/>
        <v>66000</v>
      </c>
      <c r="M28" s="102">
        <f t="shared" si="24"/>
        <v>57356.054717978644</v>
      </c>
      <c r="N28" s="102">
        <f t="shared" si="21"/>
        <v>5343.9452820213528</v>
      </c>
      <c r="O28" s="102">
        <f t="shared" si="22"/>
        <v>62700</v>
      </c>
      <c r="P28" s="102">
        <f t="shared" si="7"/>
        <v>54337.314995979774</v>
      </c>
      <c r="Q28" s="102">
        <f t="shared" si="8"/>
        <v>5062.6850040202289</v>
      </c>
      <c r="R28" s="102">
        <f t="shared" si="9"/>
        <v>59400</v>
      </c>
      <c r="S28" s="102">
        <f t="shared" si="10"/>
        <v>48299.835551982018</v>
      </c>
      <c r="T28" s="102">
        <f t="shared" si="11"/>
        <v>4500.1644480179812</v>
      </c>
      <c r="U28" s="102">
        <f t="shared" si="12"/>
        <v>52800</v>
      </c>
      <c r="V28" s="102">
        <f t="shared" si="13"/>
        <v>42262.356107984262</v>
      </c>
      <c r="W28" s="102">
        <f t="shared" si="14"/>
        <v>3937.6438920157334</v>
      </c>
      <c r="X28" s="102">
        <f t="shared" si="15"/>
        <v>46199.999999999993</v>
      </c>
      <c r="Y28" s="102">
        <f t="shared" si="16"/>
        <v>36224.876663986513</v>
      </c>
      <c r="Z28" s="102">
        <f t="shared" si="17"/>
        <v>3375.1233360134861</v>
      </c>
      <c r="AA28" s="66">
        <f t="shared" si="18"/>
        <v>39600</v>
      </c>
    </row>
    <row r="29" spans="1:27" ht="13.5" customHeight="1">
      <c r="A29" s="118">
        <v>102</v>
      </c>
      <c r="B29" s="56">
        <v>41091</v>
      </c>
      <c r="C29" s="68">
        <v>622</v>
      </c>
      <c r="D29" s="221">
        <f>'base(indices)'!G34</f>
        <v>1.38119762</v>
      </c>
      <c r="E29" s="70">
        <f>C29*D29</f>
        <v>859.10491964000005</v>
      </c>
      <c r="F29" s="361">
        <f>'base(indices)'!I34</f>
        <v>1.5632E-2</v>
      </c>
      <c r="G29" s="70">
        <f t="shared" si="1"/>
        <v>13.429528103812482</v>
      </c>
      <c r="H29" s="68">
        <f t="shared" si="2"/>
        <v>872.53444774381251</v>
      </c>
      <c r="I29" s="295">
        <f t="shared" si="20"/>
        <v>108334.98799835428</v>
      </c>
      <c r="J29" s="122">
        <f>IF((I29)+K29&gt;I148,I148-K29,(I29))</f>
        <v>60374.794439977522</v>
      </c>
      <c r="K29" s="122">
        <f t="shared" si="3"/>
        <v>5625.2055600224767</v>
      </c>
      <c r="L29" s="183">
        <f t="shared" si="23"/>
        <v>66000</v>
      </c>
      <c r="M29" s="122">
        <f t="shared" si="24"/>
        <v>57356.054717978644</v>
      </c>
      <c r="N29" s="122">
        <f t="shared" si="21"/>
        <v>5343.9452820213528</v>
      </c>
      <c r="O29" s="122">
        <f t="shared" si="22"/>
        <v>62700</v>
      </c>
      <c r="P29" s="104">
        <f t="shared" si="7"/>
        <v>54337.314995979774</v>
      </c>
      <c r="Q29" s="122">
        <f t="shared" si="8"/>
        <v>5062.6850040202289</v>
      </c>
      <c r="R29" s="122">
        <f t="shared" si="9"/>
        <v>59400</v>
      </c>
      <c r="S29" s="122">
        <f t="shared" si="10"/>
        <v>48299.835551982018</v>
      </c>
      <c r="T29" s="122">
        <f t="shared" si="11"/>
        <v>4500.1644480179812</v>
      </c>
      <c r="U29" s="122">
        <f t="shared" si="12"/>
        <v>52800</v>
      </c>
      <c r="V29" s="122">
        <f t="shared" si="13"/>
        <v>42262.356107984262</v>
      </c>
      <c r="W29" s="122">
        <f t="shared" si="14"/>
        <v>3937.6438920157334</v>
      </c>
      <c r="X29" s="122">
        <f t="shared" si="15"/>
        <v>46199.999999999993</v>
      </c>
      <c r="Y29" s="122">
        <f t="shared" si="16"/>
        <v>36224.876663986513</v>
      </c>
      <c r="Z29" s="122">
        <f t="shared" si="17"/>
        <v>3375.1233360134861</v>
      </c>
      <c r="AA29" s="52">
        <f t="shared" si="18"/>
        <v>39600</v>
      </c>
    </row>
    <row r="30" spans="1:27" ht="13.5" customHeight="1">
      <c r="A30" s="118">
        <v>101</v>
      </c>
      <c r="B30" s="46">
        <v>41122</v>
      </c>
      <c r="C30" s="68">
        <v>622</v>
      </c>
      <c r="D30" s="221">
        <f>'base(indices)'!G35</f>
        <v>1.38099876</v>
      </c>
      <c r="E30" s="60">
        <f t="shared" si="0"/>
        <v>858.98122871999999</v>
      </c>
      <c r="F30" s="361">
        <f>'base(indices)'!I35</f>
        <v>1.5632E-2</v>
      </c>
      <c r="G30" s="60">
        <f t="shared" si="1"/>
        <v>13.42759456735104</v>
      </c>
      <c r="H30" s="57">
        <f t="shared" si="2"/>
        <v>872.40882328735108</v>
      </c>
      <c r="I30" s="294">
        <f t="shared" si="20"/>
        <v>107462.45355061046</v>
      </c>
      <c r="J30" s="102">
        <f>IF((I30)+K30&gt;I148,I148-K30,(I30))</f>
        <v>60374.794439977522</v>
      </c>
      <c r="K30" s="102">
        <f t="shared" si="3"/>
        <v>5625.2055600224767</v>
      </c>
      <c r="L30" s="184">
        <f t="shared" si="23"/>
        <v>66000</v>
      </c>
      <c r="M30" s="102">
        <f t="shared" si="24"/>
        <v>57356.054717978644</v>
      </c>
      <c r="N30" s="102">
        <f t="shared" si="21"/>
        <v>5343.9452820213528</v>
      </c>
      <c r="O30" s="102">
        <f t="shared" si="22"/>
        <v>62700</v>
      </c>
      <c r="P30" s="102">
        <f>J30*$P$9</f>
        <v>54337.314995979774</v>
      </c>
      <c r="Q30" s="102">
        <f t="shared" si="8"/>
        <v>5062.6850040202289</v>
      </c>
      <c r="R30" s="102">
        <f t="shared" si="9"/>
        <v>59400</v>
      </c>
      <c r="S30" s="102">
        <f t="shared" si="10"/>
        <v>48299.835551982018</v>
      </c>
      <c r="T30" s="102">
        <f t="shared" si="11"/>
        <v>4500.1644480179812</v>
      </c>
      <c r="U30" s="102">
        <f t="shared" si="12"/>
        <v>52800</v>
      </c>
      <c r="V30" s="102">
        <f t="shared" si="13"/>
        <v>42262.356107984262</v>
      </c>
      <c r="W30" s="102">
        <f t="shared" si="14"/>
        <v>3937.6438920157334</v>
      </c>
      <c r="X30" s="102">
        <f t="shared" si="15"/>
        <v>46199.999999999993</v>
      </c>
      <c r="Y30" s="102">
        <f t="shared" si="16"/>
        <v>36224.876663986513</v>
      </c>
      <c r="Z30" s="102">
        <f t="shared" si="17"/>
        <v>3375.1233360134861</v>
      </c>
      <c r="AA30" s="66">
        <f t="shared" si="18"/>
        <v>39600</v>
      </c>
    </row>
    <row r="31" spans="1:27" ht="13.5" customHeight="1">
      <c r="A31" s="118">
        <v>100</v>
      </c>
      <c r="B31" s="56">
        <v>41153</v>
      </c>
      <c r="C31" s="68">
        <v>622</v>
      </c>
      <c r="D31" s="221">
        <f>'base(indices)'!G36</f>
        <v>1.38082891</v>
      </c>
      <c r="E31" s="70">
        <f t="shared" si="0"/>
        <v>858.87558202000002</v>
      </c>
      <c r="F31" s="361">
        <f>'base(indices)'!I36</f>
        <v>1.5632E-2</v>
      </c>
      <c r="G31" s="70">
        <f t="shared" si="1"/>
        <v>13.42594309813664</v>
      </c>
      <c r="H31" s="68">
        <f t="shared" si="2"/>
        <v>872.30152511813662</v>
      </c>
      <c r="I31" s="295">
        <f t="shared" si="20"/>
        <v>106590.04472732311</v>
      </c>
      <c r="J31" s="122">
        <f>IF((I31)+K31&gt;I148,I148-K31,(I31))</f>
        <v>60374.794439977522</v>
      </c>
      <c r="K31" s="122">
        <f t="shared" si="3"/>
        <v>5625.2055600224767</v>
      </c>
      <c r="L31" s="183">
        <f t="shared" si="23"/>
        <v>66000</v>
      </c>
      <c r="M31" s="122">
        <f t="shared" si="24"/>
        <v>57356.054717978644</v>
      </c>
      <c r="N31" s="122">
        <f t="shared" si="21"/>
        <v>5343.9452820213528</v>
      </c>
      <c r="O31" s="122">
        <f t="shared" si="22"/>
        <v>62700</v>
      </c>
      <c r="P31" s="104">
        <f>J31*$P$9</f>
        <v>54337.314995979774</v>
      </c>
      <c r="Q31" s="122">
        <f t="shared" si="8"/>
        <v>5062.6850040202289</v>
      </c>
      <c r="R31" s="122">
        <f t="shared" si="9"/>
        <v>59400</v>
      </c>
      <c r="S31" s="122">
        <f t="shared" si="10"/>
        <v>48299.835551982018</v>
      </c>
      <c r="T31" s="122">
        <f t="shared" si="11"/>
        <v>4500.1644480179812</v>
      </c>
      <c r="U31" s="122">
        <f t="shared" si="12"/>
        <v>52800</v>
      </c>
      <c r="V31" s="122">
        <f t="shared" si="13"/>
        <v>42262.356107984262</v>
      </c>
      <c r="W31" s="122">
        <f t="shared" si="14"/>
        <v>3937.6438920157334</v>
      </c>
      <c r="X31" s="122">
        <f t="shared" si="15"/>
        <v>46199.999999999993</v>
      </c>
      <c r="Y31" s="122">
        <f t="shared" si="16"/>
        <v>36224.876663986513</v>
      </c>
      <c r="Z31" s="122">
        <f t="shared" si="17"/>
        <v>3375.1233360134861</v>
      </c>
      <c r="AA31" s="52">
        <f t="shared" si="18"/>
        <v>39600</v>
      </c>
    </row>
    <row r="32" spans="1:27" ht="13.5" customHeight="1">
      <c r="A32" s="118">
        <v>99</v>
      </c>
      <c r="B32" s="46">
        <v>41183</v>
      </c>
      <c r="C32" s="68">
        <v>622</v>
      </c>
      <c r="D32" s="221">
        <f>'base(indices)'!G37</f>
        <v>1.38082891</v>
      </c>
      <c r="E32" s="60">
        <f t="shared" si="0"/>
        <v>858.87558202000002</v>
      </c>
      <c r="F32" s="361">
        <f>'base(indices)'!I37</f>
        <v>1.5632E-2</v>
      </c>
      <c r="G32" s="60">
        <f t="shared" si="1"/>
        <v>13.42594309813664</v>
      </c>
      <c r="H32" s="57">
        <f t="shared" si="2"/>
        <v>872.30152511813662</v>
      </c>
      <c r="I32" s="294">
        <f t="shared" si="20"/>
        <v>105717.74320220498</v>
      </c>
      <c r="J32" s="102">
        <f>IF((I32)+K32&gt;I148,I148-K32,(I32))</f>
        <v>60374.794439977522</v>
      </c>
      <c r="K32" s="102">
        <f t="shared" si="3"/>
        <v>5625.2055600224767</v>
      </c>
      <c r="L32" s="184">
        <f t="shared" si="23"/>
        <v>66000</v>
      </c>
      <c r="M32" s="102">
        <f t="shared" si="24"/>
        <v>57356.054717978644</v>
      </c>
      <c r="N32" s="102">
        <f t="shared" si="21"/>
        <v>5343.9452820213528</v>
      </c>
      <c r="O32" s="102">
        <f t="shared" si="22"/>
        <v>62700</v>
      </c>
      <c r="P32" s="102">
        <f t="shared" ref="P32:P49" si="25">J32*$P$9</f>
        <v>54337.314995979774</v>
      </c>
      <c r="Q32" s="102">
        <f t="shared" si="8"/>
        <v>5062.6850040202289</v>
      </c>
      <c r="R32" s="102">
        <f t="shared" si="9"/>
        <v>59400</v>
      </c>
      <c r="S32" s="102">
        <f t="shared" si="10"/>
        <v>48299.835551982018</v>
      </c>
      <c r="T32" s="102">
        <f t="shared" si="11"/>
        <v>4500.1644480179812</v>
      </c>
      <c r="U32" s="102">
        <f t="shared" si="12"/>
        <v>52800</v>
      </c>
      <c r="V32" s="102">
        <f t="shared" si="13"/>
        <v>42262.356107984262</v>
      </c>
      <c r="W32" s="102">
        <f t="shared" si="14"/>
        <v>3937.6438920157334</v>
      </c>
      <c r="X32" s="102">
        <f t="shared" si="15"/>
        <v>46199.999999999993</v>
      </c>
      <c r="Y32" s="102">
        <f t="shared" si="16"/>
        <v>36224.876663986513</v>
      </c>
      <c r="Z32" s="102">
        <f t="shared" si="17"/>
        <v>3375.1233360134861</v>
      </c>
      <c r="AA32" s="66">
        <f t="shared" si="18"/>
        <v>39600</v>
      </c>
    </row>
    <row r="33" spans="1:27" ht="13.5" customHeight="1">
      <c r="A33" s="118">
        <v>98</v>
      </c>
      <c r="B33" s="56">
        <v>41214</v>
      </c>
      <c r="C33" s="68">
        <v>622</v>
      </c>
      <c r="D33" s="221">
        <f>'base(indices)'!G38</f>
        <v>1.38082891</v>
      </c>
      <c r="E33" s="70">
        <f t="shared" si="0"/>
        <v>858.87558202000002</v>
      </c>
      <c r="F33" s="361">
        <f>'base(indices)'!I38</f>
        <v>1.5632E-2</v>
      </c>
      <c r="G33" s="70">
        <f t="shared" si="1"/>
        <v>13.42594309813664</v>
      </c>
      <c r="H33" s="68">
        <f t="shared" si="2"/>
        <v>872.30152511813662</v>
      </c>
      <c r="I33" s="295">
        <f t="shared" si="20"/>
        <v>104845.44167708684</v>
      </c>
      <c r="J33" s="122">
        <f>IF((I33)+K33&gt;I148,I148-K33,(I33))</f>
        <v>60374.794439977522</v>
      </c>
      <c r="K33" s="122">
        <f t="shared" si="3"/>
        <v>5625.2055600224767</v>
      </c>
      <c r="L33" s="183">
        <f t="shared" si="23"/>
        <v>66000</v>
      </c>
      <c r="M33" s="122">
        <f t="shared" si="24"/>
        <v>57356.054717978644</v>
      </c>
      <c r="N33" s="122">
        <f t="shared" si="21"/>
        <v>5343.9452820213528</v>
      </c>
      <c r="O33" s="122">
        <f t="shared" si="22"/>
        <v>62700</v>
      </c>
      <c r="P33" s="104">
        <f t="shared" si="25"/>
        <v>54337.314995979774</v>
      </c>
      <c r="Q33" s="122">
        <f t="shared" si="8"/>
        <v>5062.6850040202289</v>
      </c>
      <c r="R33" s="122">
        <f t="shared" si="9"/>
        <v>59400</v>
      </c>
      <c r="S33" s="122">
        <f t="shared" si="10"/>
        <v>48299.835551982018</v>
      </c>
      <c r="T33" s="122">
        <f t="shared" si="11"/>
        <v>4500.1644480179812</v>
      </c>
      <c r="U33" s="122">
        <f t="shared" si="12"/>
        <v>52800</v>
      </c>
      <c r="V33" s="122">
        <f t="shared" si="13"/>
        <v>42262.356107984262</v>
      </c>
      <c r="W33" s="122">
        <f t="shared" si="14"/>
        <v>3937.6438920157334</v>
      </c>
      <c r="X33" s="122">
        <f t="shared" si="15"/>
        <v>46199.999999999993</v>
      </c>
      <c r="Y33" s="122">
        <f t="shared" si="16"/>
        <v>36224.876663986513</v>
      </c>
      <c r="Z33" s="122">
        <f t="shared" si="17"/>
        <v>3375.1233360134861</v>
      </c>
      <c r="AA33" s="52">
        <f t="shared" si="18"/>
        <v>39600</v>
      </c>
    </row>
    <row r="34" spans="1:27" ht="13.5" customHeight="1" thickBot="1">
      <c r="A34" s="229">
        <v>97</v>
      </c>
      <c r="B34" s="76">
        <v>41244</v>
      </c>
      <c r="C34" s="77">
        <v>622</v>
      </c>
      <c r="D34" s="232">
        <f>'base(indices)'!G39</f>
        <v>1.38082891</v>
      </c>
      <c r="E34" s="233">
        <f t="shared" si="0"/>
        <v>858.87558202000002</v>
      </c>
      <c r="F34" s="362">
        <f>'base(indices)'!I39</f>
        <v>1.5632E-2</v>
      </c>
      <c r="G34" s="233">
        <f t="shared" si="1"/>
        <v>13.42594309813664</v>
      </c>
      <c r="H34" s="231">
        <f t="shared" si="2"/>
        <v>872.30152511813662</v>
      </c>
      <c r="I34" s="296">
        <f t="shared" si="20"/>
        <v>103973.14015196871</v>
      </c>
      <c r="J34" s="95">
        <f>IF((I34)+K34&gt;I148,I148-K34,(I34))</f>
        <v>60374.794439977522</v>
      </c>
      <c r="K34" s="95">
        <f t="shared" si="3"/>
        <v>5625.2055600224767</v>
      </c>
      <c r="L34" s="291">
        <f t="shared" si="23"/>
        <v>66000</v>
      </c>
      <c r="M34" s="95">
        <f t="shared" si="24"/>
        <v>57356.054717978644</v>
      </c>
      <c r="N34" s="95">
        <f t="shared" si="21"/>
        <v>5343.9452820213528</v>
      </c>
      <c r="O34" s="95">
        <f t="shared" si="22"/>
        <v>62700</v>
      </c>
      <c r="P34" s="95">
        <f t="shared" si="25"/>
        <v>54337.314995979774</v>
      </c>
      <c r="Q34" s="95">
        <f t="shared" si="8"/>
        <v>5062.6850040202289</v>
      </c>
      <c r="R34" s="95">
        <f t="shared" si="9"/>
        <v>59400</v>
      </c>
      <c r="S34" s="95">
        <f t="shared" si="10"/>
        <v>48299.835551982018</v>
      </c>
      <c r="T34" s="95">
        <f t="shared" si="11"/>
        <v>4500.1644480179812</v>
      </c>
      <c r="U34" s="95">
        <f t="shared" si="12"/>
        <v>52800</v>
      </c>
      <c r="V34" s="95">
        <f t="shared" si="13"/>
        <v>42262.356107984262</v>
      </c>
      <c r="W34" s="95">
        <f t="shared" si="14"/>
        <v>3937.6438920157334</v>
      </c>
      <c r="X34" s="95">
        <f t="shared" si="15"/>
        <v>46199.999999999993</v>
      </c>
      <c r="Y34" s="95">
        <f t="shared" si="16"/>
        <v>36224.876663986513</v>
      </c>
      <c r="Z34" s="95">
        <f t="shared" si="17"/>
        <v>3375.1233360134861</v>
      </c>
      <c r="AA34" s="237">
        <f t="shared" si="18"/>
        <v>39600</v>
      </c>
    </row>
    <row r="35" spans="1:27" ht="13.5" customHeight="1">
      <c r="A35" s="219">
        <v>96</v>
      </c>
      <c r="B35" s="340">
        <v>41275</v>
      </c>
      <c r="C35" s="47">
        <v>678</v>
      </c>
      <c r="D35" s="239">
        <f>'base(indices)'!G40</f>
        <v>1.38082891</v>
      </c>
      <c r="E35" s="87">
        <f t="shared" si="0"/>
        <v>936.20200097999998</v>
      </c>
      <c r="F35" s="360">
        <f>'base(indices)'!I40</f>
        <v>1.5632E-2</v>
      </c>
      <c r="G35" s="87">
        <f t="shared" si="1"/>
        <v>14.634709679319359</v>
      </c>
      <c r="H35" s="47">
        <f t="shared" si="2"/>
        <v>950.83671065931935</v>
      </c>
      <c r="I35" s="293">
        <f t="shared" si="20"/>
        <v>103100.83862685057</v>
      </c>
      <c r="J35" s="123">
        <f>IF((I35)+K35&gt;I148,I148-K35,(I35))</f>
        <v>60374.794439977522</v>
      </c>
      <c r="K35" s="123">
        <f t="shared" si="3"/>
        <v>5625.2055600224767</v>
      </c>
      <c r="L35" s="290">
        <f t="shared" si="23"/>
        <v>66000</v>
      </c>
      <c r="M35" s="123">
        <f t="shared" si="24"/>
        <v>57356.054717978644</v>
      </c>
      <c r="N35" s="123">
        <f t="shared" si="21"/>
        <v>5343.9452820213528</v>
      </c>
      <c r="O35" s="123">
        <f t="shared" si="22"/>
        <v>62700</v>
      </c>
      <c r="P35" s="100">
        <f t="shared" si="25"/>
        <v>54337.314995979774</v>
      </c>
      <c r="Q35" s="123">
        <f t="shared" si="8"/>
        <v>5062.6850040202289</v>
      </c>
      <c r="R35" s="123">
        <f t="shared" si="9"/>
        <v>59400</v>
      </c>
      <c r="S35" s="123">
        <f t="shared" si="10"/>
        <v>48299.835551982018</v>
      </c>
      <c r="T35" s="123">
        <f t="shared" si="11"/>
        <v>4500.1644480179812</v>
      </c>
      <c r="U35" s="123">
        <f t="shared" si="12"/>
        <v>52800</v>
      </c>
      <c r="V35" s="123">
        <f t="shared" si="13"/>
        <v>42262.356107984262</v>
      </c>
      <c r="W35" s="123">
        <f t="shared" si="14"/>
        <v>3937.6438920157334</v>
      </c>
      <c r="X35" s="123">
        <f t="shared" si="15"/>
        <v>46199.999999999993</v>
      </c>
      <c r="Y35" s="123">
        <f t="shared" si="16"/>
        <v>36224.876663986513</v>
      </c>
      <c r="Z35" s="123">
        <f t="shared" si="17"/>
        <v>3375.1233360134861</v>
      </c>
      <c r="AA35" s="55">
        <f t="shared" si="18"/>
        <v>39600</v>
      </c>
    </row>
    <row r="36" spans="1:27" ht="13.5" customHeight="1">
      <c r="A36" s="118">
        <v>95</v>
      </c>
      <c r="B36" s="46">
        <v>41306</v>
      </c>
      <c r="C36" s="68">
        <v>678</v>
      </c>
      <c r="D36" s="221">
        <f>'base(indices)'!G41</f>
        <v>1.38082891</v>
      </c>
      <c r="E36" s="60">
        <f t="shared" si="0"/>
        <v>936.20200097999998</v>
      </c>
      <c r="F36" s="361">
        <f>'base(indices)'!I41</f>
        <v>1.5632E-2</v>
      </c>
      <c r="G36" s="60">
        <f t="shared" si="1"/>
        <v>14.634709679319359</v>
      </c>
      <c r="H36" s="57">
        <f t="shared" si="2"/>
        <v>950.83671065931935</v>
      </c>
      <c r="I36" s="294">
        <f t="shared" si="20"/>
        <v>102150.00191619125</v>
      </c>
      <c r="J36" s="102">
        <f>IF((I36)+K36&gt;I148,I148-K36,(I36))</f>
        <v>60374.794439977522</v>
      </c>
      <c r="K36" s="102">
        <f t="shared" si="3"/>
        <v>5625.2055600224767</v>
      </c>
      <c r="L36" s="184">
        <f t="shared" si="23"/>
        <v>66000</v>
      </c>
      <c r="M36" s="102">
        <f t="shared" si="24"/>
        <v>57356.054717978644</v>
      </c>
      <c r="N36" s="102">
        <f t="shared" si="21"/>
        <v>5343.9452820213528</v>
      </c>
      <c r="O36" s="102">
        <f t="shared" si="22"/>
        <v>62700</v>
      </c>
      <c r="P36" s="102">
        <f t="shared" si="25"/>
        <v>54337.314995979774</v>
      </c>
      <c r="Q36" s="102">
        <f t="shared" si="8"/>
        <v>5062.6850040202289</v>
      </c>
      <c r="R36" s="102">
        <f t="shared" si="9"/>
        <v>59400</v>
      </c>
      <c r="S36" s="102">
        <f t="shared" si="10"/>
        <v>48299.835551982018</v>
      </c>
      <c r="T36" s="102">
        <f t="shared" si="11"/>
        <v>4500.1644480179812</v>
      </c>
      <c r="U36" s="102">
        <f t="shared" si="12"/>
        <v>52800</v>
      </c>
      <c r="V36" s="102">
        <f t="shared" si="13"/>
        <v>42262.356107984262</v>
      </c>
      <c r="W36" s="102">
        <f t="shared" si="14"/>
        <v>3937.6438920157334</v>
      </c>
      <c r="X36" s="102">
        <f t="shared" si="15"/>
        <v>46199.999999999993</v>
      </c>
      <c r="Y36" s="102">
        <f t="shared" si="16"/>
        <v>36224.876663986513</v>
      </c>
      <c r="Z36" s="102">
        <f t="shared" si="17"/>
        <v>3375.1233360134861</v>
      </c>
      <c r="AA36" s="66">
        <f t="shared" si="18"/>
        <v>39600</v>
      </c>
    </row>
    <row r="37" spans="1:27" ht="13.5" customHeight="1">
      <c r="A37" s="118">
        <v>94</v>
      </c>
      <c r="B37" s="56">
        <v>41334</v>
      </c>
      <c r="C37" s="68">
        <v>678</v>
      </c>
      <c r="D37" s="221">
        <f>'base(indices)'!G42</f>
        <v>1.38082891</v>
      </c>
      <c r="E37" s="70">
        <f t="shared" si="0"/>
        <v>936.20200097999998</v>
      </c>
      <c r="F37" s="361">
        <f>'base(indices)'!I42</f>
        <v>1.5632E-2</v>
      </c>
      <c r="G37" s="70">
        <f t="shared" si="1"/>
        <v>14.634709679319359</v>
      </c>
      <c r="H37" s="68">
        <f t="shared" si="2"/>
        <v>950.83671065931935</v>
      </c>
      <c r="I37" s="295">
        <f t="shared" si="20"/>
        <v>101199.16520553193</v>
      </c>
      <c r="J37" s="122">
        <f>IF((I37)+K37&gt;I148,I148-K37,(I37))</f>
        <v>60374.794439977522</v>
      </c>
      <c r="K37" s="104">
        <f t="shared" si="3"/>
        <v>5625.2055600224767</v>
      </c>
      <c r="L37" s="185">
        <f t="shared" si="23"/>
        <v>66000</v>
      </c>
      <c r="M37" s="122">
        <f t="shared" si="24"/>
        <v>57356.054717978644</v>
      </c>
      <c r="N37" s="122">
        <f t="shared" si="21"/>
        <v>5343.9452820213528</v>
      </c>
      <c r="O37" s="122">
        <f t="shared" si="22"/>
        <v>62700</v>
      </c>
      <c r="P37" s="104">
        <f t="shared" si="25"/>
        <v>54337.314995979774</v>
      </c>
      <c r="Q37" s="122">
        <f t="shared" si="8"/>
        <v>5062.6850040202289</v>
      </c>
      <c r="R37" s="122">
        <f>P37+Q37</f>
        <v>59400</v>
      </c>
      <c r="S37" s="122">
        <f t="shared" si="10"/>
        <v>48299.835551982018</v>
      </c>
      <c r="T37" s="122">
        <f t="shared" si="11"/>
        <v>4500.1644480179812</v>
      </c>
      <c r="U37" s="122">
        <f t="shared" si="12"/>
        <v>52800</v>
      </c>
      <c r="V37" s="122">
        <f t="shared" si="13"/>
        <v>42262.356107984262</v>
      </c>
      <c r="W37" s="122">
        <f t="shared" si="14"/>
        <v>3937.6438920157334</v>
      </c>
      <c r="X37" s="122">
        <f t="shared" si="15"/>
        <v>46199.999999999993</v>
      </c>
      <c r="Y37" s="122">
        <f t="shared" si="16"/>
        <v>36224.876663986513</v>
      </c>
      <c r="Z37" s="122">
        <f t="shared" si="17"/>
        <v>3375.1233360134861</v>
      </c>
      <c r="AA37" s="52">
        <f t="shared" si="18"/>
        <v>39600</v>
      </c>
    </row>
    <row r="38" spans="1:27" ht="13.5" customHeight="1">
      <c r="A38" s="118">
        <v>93</v>
      </c>
      <c r="B38" s="56">
        <v>41365</v>
      </c>
      <c r="C38" s="68">
        <v>678</v>
      </c>
      <c r="D38" s="221">
        <f>'base(indices)'!G43</f>
        <v>1.38082891</v>
      </c>
      <c r="E38" s="60">
        <f t="shared" si="0"/>
        <v>936.20200097999998</v>
      </c>
      <c r="F38" s="361">
        <f>'base(indices)'!I43</f>
        <v>1.5632E-2</v>
      </c>
      <c r="G38" s="60">
        <f t="shared" si="1"/>
        <v>14.634709679319359</v>
      </c>
      <c r="H38" s="57">
        <f t="shared" si="2"/>
        <v>950.83671065931935</v>
      </c>
      <c r="I38" s="294">
        <f t="shared" si="20"/>
        <v>100248.32849487261</v>
      </c>
      <c r="J38" s="102">
        <f>IF((I38)+K38&gt;I148,I148-K38,(I38))</f>
        <v>60374.794439977522</v>
      </c>
      <c r="K38" s="102">
        <f t="shared" si="3"/>
        <v>5625.2055600224767</v>
      </c>
      <c r="L38" s="186">
        <f t="shared" si="23"/>
        <v>66000</v>
      </c>
      <c r="M38" s="102">
        <f t="shared" si="24"/>
        <v>57356.054717978644</v>
      </c>
      <c r="N38" s="102">
        <f t="shared" si="21"/>
        <v>5343.9452820213528</v>
      </c>
      <c r="O38" s="102">
        <f t="shared" si="22"/>
        <v>62700</v>
      </c>
      <c r="P38" s="102">
        <f>J38*$P$9</f>
        <v>54337.314995979774</v>
      </c>
      <c r="Q38" s="102">
        <f t="shared" si="8"/>
        <v>5062.6850040202289</v>
      </c>
      <c r="R38" s="102">
        <f t="shared" ref="R38:R53" si="26">P38+Q38</f>
        <v>59400</v>
      </c>
      <c r="S38" s="102">
        <f t="shared" si="10"/>
        <v>48299.835551982018</v>
      </c>
      <c r="T38" s="102">
        <f t="shared" si="11"/>
        <v>4500.1644480179812</v>
      </c>
      <c r="U38" s="102">
        <f t="shared" si="12"/>
        <v>52800</v>
      </c>
      <c r="V38" s="102">
        <f t="shared" si="13"/>
        <v>42262.356107984262</v>
      </c>
      <c r="W38" s="102">
        <f t="shared" si="14"/>
        <v>3937.6438920157334</v>
      </c>
      <c r="X38" s="102">
        <f t="shared" si="15"/>
        <v>46199.999999999993</v>
      </c>
      <c r="Y38" s="102">
        <f t="shared" si="16"/>
        <v>36224.876663986513</v>
      </c>
      <c r="Z38" s="102">
        <f t="shared" si="17"/>
        <v>3375.1233360134861</v>
      </c>
      <c r="AA38" s="66">
        <f t="shared" si="18"/>
        <v>39600</v>
      </c>
    </row>
    <row r="39" spans="1:27" ht="13.5" customHeight="1">
      <c r="A39" s="118">
        <v>92</v>
      </c>
      <c r="B39" s="46">
        <v>41395</v>
      </c>
      <c r="C39" s="68">
        <v>678</v>
      </c>
      <c r="D39" s="221">
        <f>'base(indices)'!G44</f>
        <v>1.38082891</v>
      </c>
      <c r="E39" s="70">
        <f t="shared" si="0"/>
        <v>936.20200097999998</v>
      </c>
      <c r="F39" s="361">
        <f>'base(indices)'!I44</f>
        <v>1.5632E-2</v>
      </c>
      <c r="G39" s="70">
        <f t="shared" si="1"/>
        <v>14.634709679319359</v>
      </c>
      <c r="H39" s="68">
        <f t="shared" si="2"/>
        <v>950.83671065931935</v>
      </c>
      <c r="I39" s="295">
        <f t="shared" si="20"/>
        <v>99297.491784213285</v>
      </c>
      <c r="J39" s="122">
        <f>IF((I39)+K39&gt;I148,I148-K39,(I39))</f>
        <v>60374.794439977522</v>
      </c>
      <c r="K39" s="122">
        <f t="shared" si="3"/>
        <v>5625.2055600224767</v>
      </c>
      <c r="L39" s="183">
        <f t="shared" si="23"/>
        <v>66000</v>
      </c>
      <c r="M39" s="122">
        <f t="shared" si="24"/>
        <v>57356.054717978644</v>
      </c>
      <c r="N39" s="122">
        <f t="shared" si="21"/>
        <v>5343.9452820213528</v>
      </c>
      <c r="O39" s="122">
        <f t="shared" si="22"/>
        <v>62700</v>
      </c>
      <c r="P39" s="104">
        <f t="shared" si="25"/>
        <v>54337.314995979774</v>
      </c>
      <c r="Q39" s="122">
        <f t="shared" si="8"/>
        <v>5062.6850040202289</v>
      </c>
      <c r="R39" s="122">
        <f t="shared" si="26"/>
        <v>59400</v>
      </c>
      <c r="S39" s="122">
        <f t="shared" si="10"/>
        <v>48299.835551982018</v>
      </c>
      <c r="T39" s="122">
        <f t="shared" si="11"/>
        <v>4500.1644480179812</v>
      </c>
      <c r="U39" s="122">
        <f t="shared" si="12"/>
        <v>52800</v>
      </c>
      <c r="V39" s="122">
        <f t="shared" si="13"/>
        <v>42262.356107984262</v>
      </c>
      <c r="W39" s="122">
        <f t="shared" si="14"/>
        <v>3937.6438920157334</v>
      </c>
      <c r="X39" s="122">
        <f t="shared" si="15"/>
        <v>46199.999999999993</v>
      </c>
      <c r="Y39" s="122">
        <f t="shared" si="16"/>
        <v>36224.876663986513</v>
      </c>
      <c r="Z39" s="122">
        <f t="shared" si="17"/>
        <v>3375.1233360134861</v>
      </c>
      <c r="AA39" s="52">
        <f t="shared" si="18"/>
        <v>39600</v>
      </c>
    </row>
    <row r="40" spans="1:27" ht="13.5" customHeight="1">
      <c r="A40" s="118">
        <v>91</v>
      </c>
      <c r="B40" s="56">
        <v>41426</v>
      </c>
      <c r="C40" s="68">
        <v>678</v>
      </c>
      <c r="D40" s="221">
        <f>'base(indices)'!G45</f>
        <v>1.38082891</v>
      </c>
      <c r="E40" s="60">
        <f t="shared" si="0"/>
        <v>936.20200097999998</v>
      </c>
      <c r="F40" s="361">
        <f>'base(indices)'!I45</f>
        <v>1.5632E-2</v>
      </c>
      <c r="G40" s="60">
        <f t="shared" si="1"/>
        <v>14.634709679319359</v>
      </c>
      <c r="H40" s="57">
        <f t="shared" si="2"/>
        <v>950.83671065931935</v>
      </c>
      <c r="I40" s="294">
        <f t="shared" si="20"/>
        <v>98346.655073553964</v>
      </c>
      <c r="J40" s="102">
        <f>IF((I40)+K40&gt;I148,I148-K40,(I40))</f>
        <v>60374.794439977522</v>
      </c>
      <c r="K40" s="102">
        <f t="shared" si="3"/>
        <v>5625.2055600224767</v>
      </c>
      <c r="L40" s="186">
        <f t="shared" si="23"/>
        <v>66000</v>
      </c>
      <c r="M40" s="102">
        <f t="shared" si="24"/>
        <v>57356.054717978644</v>
      </c>
      <c r="N40" s="102">
        <f t="shared" si="21"/>
        <v>5343.9452820213528</v>
      </c>
      <c r="O40" s="102">
        <f t="shared" si="22"/>
        <v>62700</v>
      </c>
      <c r="P40" s="102">
        <f t="shared" si="25"/>
        <v>54337.314995979774</v>
      </c>
      <c r="Q40" s="102">
        <f t="shared" si="8"/>
        <v>5062.6850040202289</v>
      </c>
      <c r="R40" s="102">
        <f t="shared" si="26"/>
        <v>59400</v>
      </c>
      <c r="S40" s="102">
        <f t="shared" si="10"/>
        <v>48299.835551982018</v>
      </c>
      <c r="T40" s="102">
        <f t="shared" si="11"/>
        <v>4500.1644480179812</v>
      </c>
      <c r="U40" s="102">
        <f t="shared" si="12"/>
        <v>52800</v>
      </c>
      <c r="V40" s="102">
        <f t="shared" si="13"/>
        <v>42262.356107984262</v>
      </c>
      <c r="W40" s="102">
        <f t="shared" si="14"/>
        <v>3937.6438920157334</v>
      </c>
      <c r="X40" s="102">
        <f t="shared" si="15"/>
        <v>46199.999999999993</v>
      </c>
      <c r="Y40" s="102">
        <f t="shared" si="16"/>
        <v>36224.876663986513</v>
      </c>
      <c r="Z40" s="102">
        <f t="shared" si="17"/>
        <v>3375.1233360134861</v>
      </c>
      <c r="AA40" s="66">
        <f t="shared" si="18"/>
        <v>39600</v>
      </c>
    </row>
    <row r="41" spans="1:27" ht="13.5" customHeight="1">
      <c r="A41" s="118">
        <v>90</v>
      </c>
      <c r="B41" s="46">
        <v>41456</v>
      </c>
      <c r="C41" s="68">
        <v>678</v>
      </c>
      <c r="D41" s="221">
        <f>'base(indices)'!G46</f>
        <v>1.38082891</v>
      </c>
      <c r="E41" s="70">
        <f t="shared" si="0"/>
        <v>936.20200097999998</v>
      </c>
      <c r="F41" s="361">
        <f>'base(indices)'!I46</f>
        <v>1.5632E-2</v>
      </c>
      <c r="G41" s="70">
        <f t="shared" si="1"/>
        <v>14.634709679319359</v>
      </c>
      <c r="H41" s="68">
        <f t="shared" si="2"/>
        <v>950.83671065931935</v>
      </c>
      <c r="I41" s="295">
        <f t="shared" si="20"/>
        <v>97395.818362894643</v>
      </c>
      <c r="J41" s="122">
        <f>IF((I41)+K41&gt;I148,I148-K41,(I41))</f>
        <v>60374.794439977522</v>
      </c>
      <c r="K41" s="122">
        <f t="shared" si="3"/>
        <v>5625.2055600224767</v>
      </c>
      <c r="L41" s="183">
        <f t="shared" si="23"/>
        <v>66000</v>
      </c>
      <c r="M41" s="122">
        <f t="shared" si="24"/>
        <v>57356.054717978644</v>
      </c>
      <c r="N41" s="122">
        <f t="shared" si="21"/>
        <v>5343.9452820213528</v>
      </c>
      <c r="O41" s="122">
        <f t="shared" si="22"/>
        <v>62700</v>
      </c>
      <c r="P41" s="104">
        <f t="shared" si="25"/>
        <v>54337.314995979774</v>
      </c>
      <c r="Q41" s="122">
        <f t="shared" si="8"/>
        <v>5062.6850040202289</v>
      </c>
      <c r="R41" s="122">
        <f t="shared" si="26"/>
        <v>59400</v>
      </c>
      <c r="S41" s="122">
        <f t="shared" si="10"/>
        <v>48299.835551982018</v>
      </c>
      <c r="T41" s="122">
        <f t="shared" si="11"/>
        <v>4500.1644480179812</v>
      </c>
      <c r="U41" s="122">
        <f t="shared" si="12"/>
        <v>52800</v>
      </c>
      <c r="V41" s="122">
        <f t="shared" si="13"/>
        <v>42262.356107984262</v>
      </c>
      <c r="W41" s="122">
        <f t="shared" si="14"/>
        <v>3937.6438920157334</v>
      </c>
      <c r="X41" s="122">
        <f t="shared" si="15"/>
        <v>46199.999999999993</v>
      </c>
      <c r="Y41" s="122">
        <f t="shared" si="16"/>
        <v>36224.876663986513</v>
      </c>
      <c r="Z41" s="122">
        <f t="shared" si="17"/>
        <v>3375.1233360134861</v>
      </c>
      <c r="AA41" s="52">
        <f t="shared" si="18"/>
        <v>39600</v>
      </c>
    </row>
    <row r="42" spans="1:27" ht="13.5" customHeight="1">
      <c r="A42" s="118">
        <v>89</v>
      </c>
      <c r="B42" s="56">
        <v>41487</v>
      </c>
      <c r="C42" s="68">
        <v>678</v>
      </c>
      <c r="D42" s="221">
        <f>'base(indices)'!G47</f>
        <v>1.38054038</v>
      </c>
      <c r="E42" s="60">
        <f t="shared" si="0"/>
        <v>936.00637763999998</v>
      </c>
      <c r="F42" s="361">
        <f>'base(indices)'!I47</f>
        <v>1.5632E-2</v>
      </c>
      <c r="G42" s="60">
        <f t="shared" si="1"/>
        <v>14.631651695268479</v>
      </c>
      <c r="H42" s="57">
        <f t="shared" si="2"/>
        <v>950.63802933526847</v>
      </c>
      <c r="I42" s="294">
        <f t="shared" si="20"/>
        <v>96444.981652235321</v>
      </c>
      <c r="J42" s="102">
        <f>IF((I42)+K42&gt;I148,I148-K42,(I42))</f>
        <v>60374.794439977522</v>
      </c>
      <c r="K42" s="102">
        <f t="shared" si="3"/>
        <v>5625.2055600224767</v>
      </c>
      <c r="L42" s="186">
        <f t="shared" si="23"/>
        <v>66000</v>
      </c>
      <c r="M42" s="102">
        <f t="shared" si="24"/>
        <v>57356.054717978644</v>
      </c>
      <c r="N42" s="102">
        <f t="shared" si="21"/>
        <v>5343.9452820213528</v>
      </c>
      <c r="O42" s="102">
        <f t="shared" si="22"/>
        <v>62700</v>
      </c>
      <c r="P42" s="102">
        <f t="shared" si="25"/>
        <v>54337.314995979774</v>
      </c>
      <c r="Q42" s="102">
        <f t="shared" si="8"/>
        <v>5062.6850040202289</v>
      </c>
      <c r="R42" s="102">
        <f t="shared" si="26"/>
        <v>59400</v>
      </c>
      <c r="S42" s="102">
        <f t="shared" si="10"/>
        <v>48299.835551982018</v>
      </c>
      <c r="T42" s="102">
        <f t="shared" si="11"/>
        <v>4500.1644480179812</v>
      </c>
      <c r="U42" s="102">
        <f t="shared" si="12"/>
        <v>52800</v>
      </c>
      <c r="V42" s="102">
        <f t="shared" si="13"/>
        <v>42262.356107984262</v>
      </c>
      <c r="W42" s="102">
        <f t="shared" si="14"/>
        <v>3937.6438920157334</v>
      </c>
      <c r="X42" s="102">
        <f t="shared" si="15"/>
        <v>46199.999999999993</v>
      </c>
      <c r="Y42" s="102">
        <f t="shared" si="16"/>
        <v>36224.876663986513</v>
      </c>
      <c r="Z42" s="102">
        <f t="shared" si="17"/>
        <v>3375.1233360134861</v>
      </c>
      <c r="AA42" s="66">
        <f t="shared" si="18"/>
        <v>39600</v>
      </c>
    </row>
    <row r="43" spans="1:27" ht="13.5" customHeight="1">
      <c r="A43" s="118">
        <v>88</v>
      </c>
      <c r="B43" s="46">
        <v>41518</v>
      </c>
      <c r="C43" s="68">
        <v>678</v>
      </c>
      <c r="D43" s="221">
        <f>'base(indices)'!G48</f>
        <v>1.38054038</v>
      </c>
      <c r="E43" s="70">
        <f t="shared" si="0"/>
        <v>936.00637763999998</v>
      </c>
      <c r="F43" s="361">
        <f>'base(indices)'!I48</f>
        <v>1.5632E-2</v>
      </c>
      <c r="G43" s="70">
        <f t="shared" si="1"/>
        <v>14.631651695268479</v>
      </c>
      <c r="H43" s="68">
        <f t="shared" si="2"/>
        <v>950.63802933526847</v>
      </c>
      <c r="I43" s="295">
        <f t="shared" si="20"/>
        <v>95494.343622900051</v>
      </c>
      <c r="J43" s="122">
        <f>IF((I43)+K43&gt;I148,I148-K43,(I43))</f>
        <v>60374.794439977522</v>
      </c>
      <c r="K43" s="122">
        <f t="shared" si="3"/>
        <v>5625.2055600224767</v>
      </c>
      <c r="L43" s="183">
        <f t="shared" si="23"/>
        <v>66000</v>
      </c>
      <c r="M43" s="122">
        <f t="shared" si="24"/>
        <v>57356.054717978644</v>
      </c>
      <c r="N43" s="122">
        <f t="shared" si="21"/>
        <v>5343.9452820213528</v>
      </c>
      <c r="O43" s="122">
        <f t="shared" si="22"/>
        <v>62700</v>
      </c>
      <c r="P43" s="104">
        <f t="shared" si="25"/>
        <v>54337.314995979774</v>
      </c>
      <c r="Q43" s="122">
        <f t="shared" si="8"/>
        <v>5062.6850040202289</v>
      </c>
      <c r="R43" s="122">
        <f t="shared" si="26"/>
        <v>59400</v>
      </c>
      <c r="S43" s="122">
        <f t="shared" si="10"/>
        <v>48299.835551982018</v>
      </c>
      <c r="T43" s="122">
        <f t="shared" si="11"/>
        <v>4500.1644480179812</v>
      </c>
      <c r="U43" s="122">
        <f t="shared" si="12"/>
        <v>52800</v>
      </c>
      <c r="V43" s="122">
        <f t="shared" si="13"/>
        <v>42262.356107984262</v>
      </c>
      <c r="W43" s="122">
        <f t="shared" si="14"/>
        <v>3937.6438920157334</v>
      </c>
      <c r="X43" s="122">
        <f t="shared" si="15"/>
        <v>46199.999999999993</v>
      </c>
      <c r="Y43" s="122">
        <f t="shared" si="16"/>
        <v>36224.876663986513</v>
      </c>
      <c r="Z43" s="122">
        <f t="shared" si="17"/>
        <v>3375.1233360134861</v>
      </c>
      <c r="AA43" s="52">
        <f t="shared" si="18"/>
        <v>39600</v>
      </c>
    </row>
    <row r="44" spans="1:27" ht="13.5" customHeight="1">
      <c r="A44" s="118">
        <v>87</v>
      </c>
      <c r="B44" s="56">
        <v>41548</v>
      </c>
      <c r="C44" s="68">
        <v>678</v>
      </c>
      <c r="D44" s="221">
        <f>'base(indices)'!G49</f>
        <v>1.38043133</v>
      </c>
      <c r="E44" s="60">
        <f t="shared" si="0"/>
        <v>935.93244173999994</v>
      </c>
      <c r="F44" s="361">
        <f>'base(indices)'!I49</f>
        <v>1.5632E-2</v>
      </c>
      <c r="G44" s="60">
        <f t="shared" si="1"/>
        <v>14.630495929279679</v>
      </c>
      <c r="H44" s="57">
        <f t="shared" si="2"/>
        <v>950.56293766927968</v>
      </c>
      <c r="I44" s="294">
        <f t="shared" si="20"/>
        <v>94543.70559356478</v>
      </c>
      <c r="J44" s="102">
        <f>IF((I44)+K44&gt;I148,I148-K44,(I44))</f>
        <v>60374.794439977522</v>
      </c>
      <c r="K44" s="102">
        <f t="shared" si="3"/>
        <v>5625.2055600224767</v>
      </c>
      <c r="L44" s="186">
        <f t="shared" si="23"/>
        <v>66000</v>
      </c>
      <c r="M44" s="102">
        <f t="shared" si="24"/>
        <v>57356.054717978644</v>
      </c>
      <c r="N44" s="102">
        <f t="shared" si="21"/>
        <v>5343.9452820213528</v>
      </c>
      <c r="O44" s="102">
        <f t="shared" si="22"/>
        <v>62700</v>
      </c>
      <c r="P44" s="102">
        <f t="shared" si="25"/>
        <v>54337.314995979774</v>
      </c>
      <c r="Q44" s="102">
        <f t="shared" si="8"/>
        <v>5062.6850040202289</v>
      </c>
      <c r="R44" s="102">
        <f t="shared" si="26"/>
        <v>59400</v>
      </c>
      <c r="S44" s="102">
        <f t="shared" si="10"/>
        <v>48299.835551982018</v>
      </c>
      <c r="T44" s="102">
        <f t="shared" si="11"/>
        <v>4500.1644480179812</v>
      </c>
      <c r="U44" s="102">
        <f t="shared" si="12"/>
        <v>52800</v>
      </c>
      <c r="V44" s="102">
        <f t="shared" si="13"/>
        <v>42262.356107984262</v>
      </c>
      <c r="W44" s="102">
        <f t="shared" si="14"/>
        <v>3937.6438920157334</v>
      </c>
      <c r="X44" s="102">
        <f t="shared" si="15"/>
        <v>46199.999999999993</v>
      </c>
      <c r="Y44" s="102">
        <f t="shared" si="16"/>
        <v>36224.876663986513</v>
      </c>
      <c r="Z44" s="102">
        <f t="shared" si="17"/>
        <v>3375.1233360134861</v>
      </c>
      <c r="AA44" s="66">
        <f t="shared" si="18"/>
        <v>39600</v>
      </c>
    </row>
    <row r="45" spans="1:27" ht="13.5" customHeight="1">
      <c r="A45" s="118">
        <v>86</v>
      </c>
      <c r="B45" s="46">
        <v>41579</v>
      </c>
      <c r="C45" s="68">
        <v>678</v>
      </c>
      <c r="D45" s="221">
        <f>'base(indices)'!G50</f>
        <v>1.3791625000000001</v>
      </c>
      <c r="E45" s="70">
        <f t="shared" si="0"/>
        <v>935.07217500000002</v>
      </c>
      <c r="F45" s="361">
        <f>'base(indices)'!I50</f>
        <v>1.5632E-2</v>
      </c>
      <c r="G45" s="70">
        <f t="shared" si="1"/>
        <v>14.617048239600001</v>
      </c>
      <c r="H45" s="68">
        <f t="shared" si="2"/>
        <v>949.68922323959998</v>
      </c>
      <c r="I45" s="295">
        <f t="shared" si="20"/>
        <v>93593.142655895499</v>
      </c>
      <c r="J45" s="122">
        <f>IF((I45)+K45&gt;I148,I148-K45,(I45))</f>
        <v>60374.794439977522</v>
      </c>
      <c r="K45" s="122">
        <f t="shared" si="3"/>
        <v>5625.2055600224767</v>
      </c>
      <c r="L45" s="183">
        <f t="shared" si="23"/>
        <v>66000</v>
      </c>
      <c r="M45" s="122">
        <f t="shared" si="24"/>
        <v>57356.054717978644</v>
      </c>
      <c r="N45" s="122">
        <f t="shared" si="21"/>
        <v>5343.9452820213528</v>
      </c>
      <c r="O45" s="122">
        <f t="shared" si="22"/>
        <v>62700</v>
      </c>
      <c r="P45" s="104">
        <f t="shared" si="25"/>
        <v>54337.314995979774</v>
      </c>
      <c r="Q45" s="122">
        <f t="shared" si="8"/>
        <v>5062.6850040202289</v>
      </c>
      <c r="R45" s="122">
        <f t="shared" si="26"/>
        <v>59400</v>
      </c>
      <c r="S45" s="122">
        <f t="shared" si="10"/>
        <v>48299.835551982018</v>
      </c>
      <c r="T45" s="122">
        <f t="shared" si="11"/>
        <v>4500.1644480179812</v>
      </c>
      <c r="U45" s="122">
        <f t="shared" si="12"/>
        <v>52800</v>
      </c>
      <c r="V45" s="122">
        <f t="shared" si="13"/>
        <v>42262.356107984262</v>
      </c>
      <c r="W45" s="122">
        <f t="shared" si="14"/>
        <v>3937.6438920157334</v>
      </c>
      <c r="X45" s="122">
        <f t="shared" si="15"/>
        <v>46199.999999999993</v>
      </c>
      <c r="Y45" s="122">
        <f t="shared" si="16"/>
        <v>36224.876663986513</v>
      </c>
      <c r="Z45" s="122">
        <f t="shared" si="17"/>
        <v>3375.1233360134861</v>
      </c>
      <c r="AA45" s="52">
        <f t="shared" si="18"/>
        <v>39600</v>
      </c>
    </row>
    <row r="46" spans="1:27" ht="13.5" customHeight="1" thickBot="1">
      <c r="A46" s="229">
        <v>85</v>
      </c>
      <c r="B46" s="161">
        <v>41609</v>
      </c>
      <c r="C46" s="77">
        <v>678</v>
      </c>
      <c r="D46" s="232">
        <f>'base(indices)'!G51</f>
        <v>1.3788770699999999</v>
      </c>
      <c r="E46" s="233">
        <f>C46*D46</f>
        <v>934.8786534599999</v>
      </c>
      <c r="F46" s="362">
        <f>'base(indices)'!I51</f>
        <v>1.5632E-2</v>
      </c>
      <c r="G46" s="233">
        <f t="shared" si="1"/>
        <v>14.614023110886718</v>
      </c>
      <c r="H46" s="231">
        <f t="shared" si="2"/>
        <v>949.4926765708866</v>
      </c>
      <c r="I46" s="296">
        <f t="shared" si="20"/>
        <v>92643.453432655893</v>
      </c>
      <c r="J46" s="95">
        <f>IF((I46)+K46&gt;I148,I148-K46,(I46))</f>
        <v>60374.794439977522</v>
      </c>
      <c r="K46" s="95">
        <f t="shared" si="3"/>
        <v>5625.2055600224767</v>
      </c>
      <c r="L46" s="270">
        <f t="shared" si="23"/>
        <v>66000</v>
      </c>
      <c r="M46" s="95">
        <f t="shared" si="24"/>
        <v>57356.054717978644</v>
      </c>
      <c r="N46" s="95">
        <f t="shared" si="21"/>
        <v>5343.9452820213528</v>
      </c>
      <c r="O46" s="95">
        <f t="shared" si="22"/>
        <v>62700</v>
      </c>
      <c r="P46" s="95">
        <f t="shared" si="25"/>
        <v>54337.314995979774</v>
      </c>
      <c r="Q46" s="95">
        <f t="shared" si="8"/>
        <v>5062.6850040202289</v>
      </c>
      <c r="R46" s="95">
        <f t="shared" si="26"/>
        <v>59400</v>
      </c>
      <c r="S46" s="95">
        <f t="shared" si="10"/>
        <v>48299.835551982018</v>
      </c>
      <c r="T46" s="95">
        <f t="shared" si="11"/>
        <v>4500.1644480179812</v>
      </c>
      <c r="U46" s="95">
        <f t="shared" si="12"/>
        <v>52800</v>
      </c>
      <c r="V46" s="95">
        <f t="shared" si="13"/>
        <v>42262.356107984262</v>
      </c>
      <c r="W46" s="95">
        <f t="shared" si="14"/>
        <v>3937.6438920157334</v>
      </c>
      <c r="X46" s="95">
        <f t="shared" si="15"/>
        <v>46199.999999999993</v>
      </c>
      <c r="Y46" s="95">
        <f t="shared" si="16"/>
        <v>36224.876663986513</v>
      </c>
      <c r="Z46" s="95">
        <f t="shared" si="17"/>
        <v>3375.1233360134861</v>
      </c>
      <c r="AA46" s="237">
        <f t="shared" si="18"/>
        <v>39600</v>
      </c>
    </row>
    <row r="47" spans="1:27" ht="13.5" customHeight="1">
      <c r="A47" s="219">
        <v>84</v>
      </c>
      <c r="B47" s="246">
        <v>41640</v>
      </c>
      <c r="C47" s="204">
        <v>724</v>
      </c>
      <c r="D47" s="259">
        <f>'base(indices)'!G52</f>
        <v>1.3781962400000001</v>
      </c>
      <c r="E47" s="203">
        <f t="shared" si="0"/>
        <v>997.81407776000003</v>
      </c>
      <c r="F47" s="360">
        <f>'base(indices)'!I52</f>
        <v>1.5632E-2</v>
      </c>
      <c r="G47" s="203">
        <f t="shared" si="1"/>
        <v>15.597829663544321</v>
      </c>
      <c r="H47" s="204">
        <f t="shared" si="2"/>
        <v>1013.4119074235443</v>
      </c>
      <c r="I47" s="297">
        <f t="shared" si="20"/>
        <v>91693.960756085013</v>
      </c>
      <c r="J47" s="205">
        <f>IF((I47)+K47&gt;I148,I148-K47,(I47))</f>
        <v>60374.794439977522</v>
      </c>
      <c r="K47" s="205">
        <f t="shared" si="3"/>
        <v>5625.2055600224767</v>
      </c>
      <c r="L47" s="198">
        <f t="shared" si="23"/>
        <v>66000</v>
      </c>
      <c r="M47" s="205">
        <f t="shared" si="24"/>
        <v>57356.054717978644</v>
      </c>
      <c r="N47" s="205">
        <f t="shared" si="21"/>
        <v>5343.9452820213528</v>
      </c>
      <c r="O47" s="205">
        <f t="shared" si="22"/>
        <v>62700</v>
      </c>
      <c r="P47" s="197">
        <f t="shared" si="25"/>
        <v>54337.314995979774</v>
      </c>
      <c r="Q47" s="205">
        <f t="shared" si="8"/>
        <v>5062.6850040202289</v>
      </c>
      <c r="R47" s="205">
        <f t="shared" si="26"/>
        <v>59400</v>
      </c>
      <c r="S47" s="205">
        <f t="shared" si="10"/>
        <v>48299.835551982018</v>
      </c>
      <c r="T47" s="205">
        <f t="shared" si="11"/>
        <v>4500.1644480179812</v>
      </c>
      <c r="U47" s="205">
        <f t="shared" si="12"/>
        <v>52800</v>
      </c>
      <c r="V47" s="205">
        <f t="shared" si="13"/>
        <v>42262.356107984262</v>
      </c>
      <c r="W47" s="205">
        <f t="shared" si="14"/>
        <v>3937.6438920157334</v>
      </c>
      <c r="X47" s="205">
        <f t="shared" si="15"/>
        <v>46199.999999999993</v>
      </c>
      <c r="Y47" s="205">
        <f t="shared" si="16"/>
        <v>36224.876663986513</v>
      </c>
      <c r="Z47" s="205">
        <f t="shared" si="17"/>
        <v>3375.1233360134861</v>
      </c>
      <c r="AA47" s="196">
        <f t="shared" si="18"/>
        <v>39600</v>
      </c>
    </row>
    <row r="48" spans="1:27" ht="13.5" customHeight="1">
      <c r="A48" s="118">
        <v>83</v>
      </c>
      <c r="B48" s="216">
        <v>41671</v>
      </c>
      <c r="C48" s="68">
        <v>724</v>
      </c>
      <c r="D48" s="221">
        <f>'base(indices)'!G53</f>
        <v>1.3766461400000001</v>
      </c>
      <c r="E48" s="60">
        <f t="shared" si="0"/>
        <v>996.6918053600001</v>
      </c>
      <c r="F48" s="361">
        <f>'base(indices)'!I53</f>
        <v>1.5632E-2</v>
      </c>
      <c r="G48" s="60">
        <f t="shared" si="1"/>
        <v>15.580286301387522</v>
      </c>
      <c r="H48" s="57">
        <f t="shared" si="2"/>
        <v>1012.2720916613877</v>
      </c>
      <c r="I48" s="294">
        <f t="shared" si="20"/>
        <v>90680.548848661463</v>
      </c>
      <c r="J48" s="102">
        <f>IF((I48)+K48&gt;I148,I148-K48,(I48))</f>
        <v>60374.794439977522</v>
      </c>
      <c r="K48" s="102">
        <f t="shared" si="3"/>
        <v>5625.2055600224767</v>
      </c>
      <c r="L48" s="186">
        <f t="shared" si="23"/>
        <v>66000</v>
      </c>
      <c r="M48" s="102">
        <f t="shared" si="24"/>
        <v>57356.054717978644</v>
      </c>
      <c r="N48" s="102">
        <f t="shared" si="21"/>
        <v>5343.9452820213528</v>
      </c>
      <c r="O48" s="102">
        <f t="shared" si="22"/>
        <v>62700</v>
      </c>
      <c r="P48" s="102">
        <f t="shared" si="25"/>
        <v>54337.314995979774</v>
      </c>
      <c r="Q48" s="102">
        <f t="shared" si="8"/>
        <v>5062.6850040202289</v>
      </c>
      <c r="R48" s="102">
        <f t="shared" si="26"/>
        <v>59400</v>
      </c>
      <c r="S48" s="102">
        <f t="shared" si="10"/>
        <v>48299.835551982018</v>
      </c>
      <c r="T48" s="102">
        <f t="shared" si="11"/>
        <v>4500.1644480179812</v>
      </c>
      <c r="U48" s="102">
        <f t="shared" si="12"/>
        <v>52800</v>
      </c>
      <c r="V48" s="102">
        <f t="shared" si="13"/>
        <v>42262.356107984262</v>
      </c>
      <c r="W48" s="102">
        <f t="shared" si="14"/>
        <v>3937.6438920157334</v>
      </c>
      <c r="X48" s="102">
        <f t="shared" si="15"/>
        <v>46199.999999999993</v>
      </c>
      <c r="Y48" s="102">
        <f t="shared" si="16"/>
        <v>36224.876663986513</v>
      </c>
      <c r="Z48" s="102">
        <f t="shared" si="17"/>
        <v>3375.1233360134861</v>
      </c>
      <c r="AA48" s="66">
        <f t="shared" si="18"/>
        <v>39600</v>
      </c>
    </row>
    <row r="49" spans="1:27" ht="13.5" customHeight="1">
      <c r="A49" s="118">
        <v>82</v>
      </c>
      <c r="B49" s="217">
        <v>41699</v>
      </c>
      <c r="C49" s="68">
        <v>724</v>
      </c>
      <c r="D49" s="221">
        <f>'base(indices)'!G54</f>
        <v>1.3759072800000001</v>
      </c>
      <c r="E49" s="70">
        <f t="shared" si="0"/>
        <v>996.15687072000003</v>
      </c>
      <c r="F49" s="361">
        <f>'base(indices)'!I54</f>
        <v>1.5632E-2</v>
      </c>
      <c r="G49" s="70">
        <f t="shared" si="1"/>
        <v>15.57192420309504</v>
      </c>
      <c r="H49" s="68">
        <f t="shared" si="2"/>
        <v>1011.7287949230951</v>
      </c>
      <c r="I49" s="295">
        <f t="shared" si="20"/>
        <v>89668.276757000072</v>
      </c>
      <c r="J49" s="122">
        <f>IF((I49)+K49&gt;I148,I148-K49,(I49))</f>
        <v>60374.794439977522</v>
      </c>
      <c r="K49" s="122">
        <f t="shared" si="3"/>
        <v>5625.2055600224767</v>
      </c>
      <c r="L49" s="183">
        <f t="shared" si="23"/>
        <v>66000</v>
      </c>
      <c r="M49" s="122">
        <f t="shared" si="24"/>
        <v>57356.054717978644</v>
      </c>
      <c r="N49" s="122">
        <f t="shared" si="21"/>
        <v>5343.9452820213528</v>
      </c>
      <c r="O49" s="122">
        <f t="shared" si="22"/>
        <v>62700</v>
      </c>
      <c r="P49" s="104">
        <f t="shared" si="25"/>
        <v>54337.314995979774</v>
      </c>
      <c r="Q49" s="122">
        <f t="shared" si="8"/>
        <v>5062.6850040202289</v>
      </c>
      <c r="R49" s="122">
        <f t="shared" si="26"/>
        <v>59400</v>
      </c>
      <c r="S49" s="122">
        <f t="shared" si="10"/>
        <v>48299.835551982018</v>
      </c>
      <c r="T49" s="122">
        <f t="shared" si="11"/>
        <v>4500.1644480179812</v>
      </c>
      <c r="U49" s="122">
        <f t="shared" si="12"/>
        <v>52800</v>
      </c>
      <c r="V49" s="122">
        <f t="shared" si="13"/>
        <v>42262.356107984262</v>
      </c>
      <c r="W49" s="122">
        <f t="shared" si="14"/>
        <v>3937.6438920157334</v>
      </c>
      <c r="X49" s="122">
        <f t="shared" si="15"/>
        <v>46199.999999999993</v>
      </c>
      <c r="Y49" s="122">
        <f t="shared" si="16"/>
        <v>36224.876663986513</v>
      </c>
      <c r="Z49" s="122">
        <f t="shared" si="17"/>
        <v>3375.1233360134861</v>
      </c>
      <c r="AA49" s="52">
        <f t="shared" si="18"/>
        <v>39600</v>
      </c>
    </row>
    <row r="50" spans="1:27" ht="13.5" customHeight="1">
      <c r="A50" s="118">
        <v>81</v>
      </c>
      <c r="B50" s="216">
        <v>41730</v>
      </c>
      <c r="C50" s="68">
        <v>724</v>
      </c>
      <c r="D50" s="221">
        <f>'base(indices)'!G55</f>
        <v>1.37554138</v>
      </c>
      <c r="E50" s="60">
        <f t="shared" si="0"/>
        <v>995.89195912000002</v>
      </c>
      <c r="F50" s="361">
        <f>'base(indices)'!I55</f>
        <v>1.5632E-2</v>
      </c>
      <c r="G50" s="60">
        <f t="shared" si="1"/>
        <v>15.567783104963841</v>
      </c>
      <c r="H50" s="57">
        <f t="shared" si="2"/>
        <v>1011.4597422249639</v>
      </c>
      <c r="I50" s="294">
        <f t="shared" si="20"/>
        <v>88656.547962076977</v>
      </c>
      <c r="J50" s="102">
        <f>IF((I50)+K50&gt;I148,I148-K50,(I50))</f>
        <v>60374.794439977522</v>
      </c>
      <c r="K50" s="102">
        <f t="shared" si="3"/>
        <v>5625.2055600224767</v>
      </c>
      <c r="L50" s="186">
        <f t="shared" si="23"/>
        <v>66000</v>
      </c>
      <c r="M50" s="102">
        <f t="shared" si="24"/>
        <v>57356.054717978644</v>
      </c>
      <c r="N50" s="102">
        <f t="shared" si="21"/>
        <v>5343.9452820213528</v>
      </c>
      <c r="O50" s="102">
        <f t="shared" si="22"/>
        <v>62700</v>
      </c>
      <c r="P50" s="102">
        <f>J50*$P$9</f>
        <v>54337.314995979774</v>
      </c>
      <c r="Q50" s="102">
        <f t="shared" si="8"/>
        <v>5062.6850040202289</v>
      </c>
      <c r="R50" s="102">
        <f t="shared" si="26"/>
        <v>59400</v>
      </c>
      <c r="S50" s="102">
        <f t="shared" si="10"/>
        <v>48299.835551982018</v>
      </c>
      <c r="T50" s="102">
        <f t="shared" si="11"/>
        <v>4500.1644480179812</v>
      </c>
      <c r="U50" s="102">
        <f t="shared" si="12"/>
        <v>52800</v>
      </c>
      <c r="V50" s="102">
        <f t="shared" si="13"/>
        <v>42262.356107984262</v>
      </c>
      <c r="W50" s="102">
        <f t="shared" si="14"/>
        <v>3937.6438920157334</v>
      </c>
      <c r="X50" s="102">
        <f t="shared" si="15"/>
        <v>46199.999999999993</v>
      </c>
      <c r="Y50" s="102">
        <f t="shared" si="16"/>
        <v>36224.876663986513</v>
      </c>
      <c r="Z50" s="102">
        <f t="shared" si="17"/>
        <v>3375.1233360134861</v>
      </c>
      <c r="AA50" s="66">
        <f t="shared" si="18"/>
        <v>39600</v>
      </c>
    </row>
    <row r="51" spans="1:27" ht="13.5" customHeight="1">
      <c r="A51" s="118">
        <v>80</v>
      </c>
      <c r="B51" s="216">
        <v>41760</v>
      </c>
      <c r="C51" s="68">
        <v>724</v>
      </c>
      <c r="D51" s="221">
        <f>'base(indices)'!G56</f>
        <v>1.3749103</v>
      </c>
      <c r="E51" s="70">
        <f t="shared" si="0"/>
        <v>995.43505720000007</v>
      </c>
      <c r="F51" s="361">
        <f>'base(indices)'!I56</f>
        <v>1.5632E-2</v>
      </c>
      <c r="G51" s="70">
        <f t="shared" si="1"/>
        <v>15.560640814150402</v>
      </c>
      <c r="H51" s="68">
        <f t="shared" si="2"/>
        <v>1010.9956980141504</v>
      </c>
      <c r="I51" s="295">
        <f t="shared" si="20"/>
        <v>87645.088219852012</v>
      </c>
      <c r="J51" s="122">
        <f>IF((I51)+K51&gt;I148,I148-K51,(I51))</f>
        <v>60374.794439977522</v>
      </c>
      <c r="K51" s="122">
        <f t="shared" si="3"/>
        <v>5625.2055600224767</v>
      </c>
      <c r="L51" s="183">
        <f t="shared" si="23"/>
        <v>66000</v>
      </c>
      <c r="M51" s="122">
        <f t="shared" si="24"/>
        <v>57356.054717978644</v>
      </c>
      <c r="N51" s="122">
        <f t="shared" si="21"/>
        <v>5343.9452820213528</v>
      </c>
      <c r="O51" s="122">
        <f t="shared" si="22"/>
        <v>62700</v>
      </c>
      <c r="P51" s="104">
        <f>J51*$P$9</f>
        <v>54337.314995979774</v>
      </c>
      <c r="Q51" s="122">
        <f t="shared" si="8"/>
        <v>5062.6850040202289</v>
      </c>
      <c r="R51" s="122">
        <f t="shared" si="26"/>
        <v>59400</v>
      </c>
      <c r="S51" s="122">
        <f t="shared" si="10"/>
        <v>48299.835551982018</v>
      </c>
      <c r="T51" s="122">
        <f t="shared" si="11"/>
        <v>4500.1644480179812</v>
      </c>
      <c r="U51" s="122">
        <f t="shared" si="12"/>
        <v>52800</v>
      </c>
      <c r="V51" s="122">
        <f t="shared" si="13"/>
        <v>42262.356107984262</v>
      </c>
      <c r="W51" s="122">
        <f t="shared" si="14"/>
        <v>3937.6438920157334</v>
      </c>
      <c r="X51" s="122">
        <f t="shared" si="15"/>
        <v>46199.999999999993</v>
      </c>
      <c r="Y51" s="122">
        <f t="shared" si="16"/>
        <v>36224.876663986513</v>
      </c>
      <c r="Z51" s="122">
        <f t="shared" si="17"/>
        <v>3375.1233360134861</v>
      </c>
      <c r="AA51" s="52">
        <f t="shared" si="18"/>
        <v>39600</v>
      </c>
    </row>
    <row r="52" spans="1:27" ht="13.5" customHeight="1">
      <c r="A52" s="118">
        <v>79</v>
      </c>
      <c r="B52" s="217">
        <v>41791</v>
      </c>
      <c r="C52" s="68">
        <v>724</v>
      </c>
      <c r="D52" s="221">
        <f>'base(indices)'!G57</f>
        <v>1.3740803500000001</v>
      </c>
      <c r="E52" s="60">
        <f t="shared" si="0"/>
        <v>994.83417340000005</v>
      </c>
      <c r="F52" s="361">
        <f>'base(indices)'!I57</f>
        <v>1.5632E-2</v>
      </c>
      <c r="G52" s="60">
        <f t="shared" si="1"/>
        <v>15.5512477985888</v>
      </c>
      <c r="H52" s="57">
        <f t="shared" si="2"/>
        <v>1010.3854211985888</v>
      </c>
      <c r="I52" s="294">
        <f t="shared" si="20"/>
        <v>86634.092521837869</v>
      </c>
      <c r="J52" s="102">
        <f>IF((I52)+K52&gt;I148,I148-K52,(I52))</f>
        <v>60374.794439977522</v>
      </c>
      <c r="K52" s="102">
        <f t="shared" si="3"/>
        <v>5625.2055600224767</v>
      </c>
      <c r="L52" s="186">
        <f t="shared" si="23"/>
        <v>66000</v>
      </c>
      <c r="M52" s="102">
        <f t="shared" si="24"/>
        <v>57356.054717978644</v>
      </c>
      <c r="N52" s="102">
        <f t="shared" si="21"/>
        <v>5343.9452820213528</v>
      </c>
      <c r="O52" s="102">
        <f t="shared" si="22"/>
        <v>62700</v>
      </c>
      <c r="P52" s="102">
        <f t="shared" ref="P52:P71" si="27">J52*$P$9</f>
        <v>54337.314995979774</v>
      </c>
      <c r="Q52" s="102">
        <f t="shared" si="8"/>
        <v>5062.6850040202289</v>
      </c>
      <c r="R52" s="102">
        <f t="shared" si="26"/>
        <v>59400</v>
      </c>
      <c r="S52" s="102">
        <f t="shared" si="10"/>
        <v>48299.835551982018</v>
      </c>
      <c r="T52" s="102">
        <f t="shared" si="11"/>
        <v>4500.1644480179812</v>
      </c>
      <c r="U52" s="102">
        <f t="shared" si="12"/>
        <v>52800</v>
      </c>
      <c r="V52" s="102">
        <f t="shared" si="13"/>
        <v>42262.356107984262</v>
      </c>
      <c r="W52" s="102">
        <f t="shared" si="14"/>
        <v>3937.6438920157334</v>
      </c>
      <c r="X52" s="102">
        <f t="shared" si="15"/>
        <v>46199.999999999993</v>
      </c>
      <c r="Y52" s="102">
        <f t="shared" si="16"/>
        <v>36224.876663986513</v>
      </c>
      <c r="Z52" s="102">
        <f t="shared" si="17"/>
        <v>3375.1233360134861</v>
      </c>
      <c r="AA52" s="66">
        <f t="shared" si="18"/>
        <v>39600</v>
      </c>
    </row>
    <row r="53" spans="1:27" ht="13.5" customHeight="1">
      <c r="A53" s="118">
        <v>78</v>
      </c>
      <c r="B53" s="216">
        <v>41821</v>
      </c>
      <c r="C53" s="68">
        <v>724</v>
      </c>
      <c r="D53" s="221">
        <f>'base(indices)'!G58</f>
        <v>1.3734417000000001</v>
      </c>
      <c r="E53" s="70">
        <f t="shared" si="0"/>
        <v>994.3717908000001</v>
      </c>
      <c r="F53" s="361">
        <f>'base(indices)'!I58</f>
        <v>1.5632E-2</v>
      </c>
      <c r="G53" s="70">
        <f t="shared" si="1"/>
        <v>15.544019833785601</v>
      </c>
      <c r="H53" s="68">
        <f t="shared" si="2"/>
        <v>1009.9158106337857</v>
      </c>
      <c r="I53" s="295">
        <f t="shared" si="20"/>
        <v>85623.70710063928</v>
      </c>
      <c r="J53" s="122">
        <f>IF((I53)+K53&gt;I148,I148-K53,(I53))</f>
        <v>60374.794439977522</v>
      </c>
      <c r="K53" s="122">
        <f t="shared" si="3"/>
        <v>5625.2055600224767</v>
      </c>
      <c r="L53" s="183">
        <f t="shared" si="23"/>
        <v>66000</v>
      </c>
      <c r="M53" s="122">
        <f t="shared" si="24"/>
        <v>57356.054717978644</v>
      </c>
      <c r="N53" s="122">
        <f t="shared" si="21"/>
        <v>5343.9452820213528</v>
      </c>
      <c r="O53" s="122">
        <f t="shared" si="22"/>
        <v>62700</v>
      </c>
      <c r="P53" s="104">
        <f t="shared" si="27"/>
        <v>54337.314995979774</v>
      </c>
      <c r="Q53" s="122">
        <f t="shared" si="8"/>
        <v>5062.6850040202289</v>
      </c>
      <c r="R53" s="122">
        <f t="shared" si="26"/>
        <v>59400</v>
      </c>
      <c r="S53" s="122">
        <f t="shared" si="10"/>
        <v>48299.835551982018</v>
      </c>
      <c r="T53" s="122">
        <f t="shared" si="11"/>
        <v>4500.1644480179812</v>
      </c>
      <c r="U53" s="122">
        <f t="shared" si="12"/>
        <v>52800</v>
      </c>
      <c r="V53" s="122">
        <f t="shared" si="13"/>
        <v>42262.356107984262</v>
      </c>
      <c r="W53" s="122">
        <f t="shared" si="14"/>
        <v>3937.6438920157334</v>
      </c>
      <c r="X53" s="122">
        <f t="shared" si="15"/>
        <v>46199.999999999993</v>
      </c>
      <c r="Y53" s="122">
        <f t="shared" si="16"/>
        <v>36224.876663986513</v>
      </c>
      <c r="Z53" s="122">
        <f t="shared" si="17"/>
        <v>3375.1233360134861</v>
      </c>
      <c r="AA53" s="52">
        <f t="shared" si="18"/>
        <v>39600</v>
      </c>
    </row>
    <row r="54" spans="1:27" ht="13.5" customHeight="1">
      <c r="A54" s="118">
        <v>77</v>
      </c>
      <c r="B54" s="217">
        <v>41852</v>
      </c>
      <c r="C54" s="68">
        <v>724</v>
      </c>
      <c r="D54" s="221">
        <f>'base(indices)'!G59</f>
        <v>1.3719956200000001</v>
      </c>
      <c r="E54" s="60">
        <f t="shared" si="0"/>
        <v>993.32482888000004</v>
      </c>
      <c r="F54" s="361">
        <f>'base(indices)'!I59</f>
        <v>1.5632E-2</v>
      </c>
      <c r="G54" s="60">
        <f t="shared" si="1"/>
        <v>15.527653725052161</v>
      </c>
      <c r="H54" s="57">
        <f t="shared" si="2"/>
        <v>1008.8524826050522</v>
      </c>
      <c r="I54" s="294">
        <f t="shared" si="20"/>
        <v>84613.791290005494</v>
      </c>
      <c r="J54" s="102">
        <f>IF((I54)+K54&gt;I148,I148-K54,(I54))</f>
        <v>60374.794439977522</v>
      </c>
      <c r="K54" s="102">
        <f t="shared" si="3"/>
        <v>5625.2055600224767</v>
      </c>
      <c r="L54" s="186">
        <f t="shared" si="23"/>
        <v>66000</v>
      </c>
      <c r="M54" s="102">
        <f t="shared" si="24"/>
        <v>57356.054717978644</v>
      </c>
      <c r="N54" s="102">
        <f t="shared" si="21"/>
        <v>5343.9452820213528</v>
      </c>
      <c r="O54" s="102">
        <f t="shared" si="22"/>
        <v>62700</v>
      </c>
      <c r="P54" s="102">
        <f t="shared" si="27"/>
        <v>54337.314995979774</v>
      </c>
      <c r="Q54" s="102">
        <f t="shared" si="8"/>
        <v>5062.6850040202289</v>
      </c>
      <c r="R54" s="102">
        <f>P54+Q54</f>
        <v>59400</v>
      </c>
      <c r="S54" s="102">
        <f t="shared" si="10"/>
        <v>48299.835551982018</v>
      </c>
      <c r="T54" s="102">
        <f t="shared" si="11"/>
        <v>4500.1644480179812</v>
      </c>
      <c r="U54" s="102">
        <f t="shared" si="12"/>
        <v>52800</v>
      </c>
      <c r="V54" s="102">
        <f t="shared" si="13"/>
        <v>42262.356107984262</v>
      </c>
      <c r="W54" s="102">
        <f t="shared" si="14"/>
        <v>3937.6438920157334</v>
      </c>
      <c r="X54" s="102">
        <f t="shared" si="15"/>
        <v>46199.999999999993</v>
      </c>
      <c r="Y54" s="102">
        <f t="shared" si="16"/>
        <v>36224.876663986513</v>
      </c>
      <c r="Z54" s="102">
        <f t="shared" si="17"/>
        <v>3375.1233360134861</v>
      </c>
      <c r="AA54" s="66">
        <f t="shared" si="18"/>
        <v>39600</v>
      </c>
    </row>
    <row r="55" spans="1:27" ht="13.5" customHeight="1">
      <c r="A55" s="118">
        <v>76</v>
      </c>
      <c r="B55" s="216">
        <v>41883</v>
      </c>
      <c r="C55" s="68">
        <v>724</v>
      </c>
      <c r="D55" s="221">
        <f>'base(indices)'!G60</f>
        <v>1.3711701700000001</v>
      </c>
      <c r="E55" s="70">
        <f t="shared" si="0"/>
        <v>992.72720308000009</v>
      </c>
      <c r="F55" s="361">
        <f>'base(indices)'!I60</f>
        <v>1.5632E-2</v>
      </c>
      <c r="G55" s="70">
        <f t="shared" si="1"/>
        <v>15.518311638546562</v>
      </c>
      <c r="H55" s="68">
        <f t="shared" si="2"/>
        <v>1008.2455147185467</v>
      </c>
      <c r="I55" s="295">
        <f t="shared" si="20"/>
        <v>83604.938807400438</v>
      </c>
      <c r="J55" s="122">
        <f>IF((I55)+K55&gt;I148,I148-K55,(I55))</f>
        <v>60374.794439977522</v>
      </c>
      <c r="K55" s="122">
        <f t="shared" si="3"/>
        <v>5625.2055600224767</v>
      </c>
      <c r="L55" s="183">
        <f t="shared" si="23"/>
        <v>66000</v>
      </c>
      <c r="M55" s="122">
        <f t="shared" si="24"/>
        <v>57356.054717978644</v>
      </c>
      <c r="N55" s="122">
        <f t="shared" si="21"/>
        <v>5343.9452820213528</v>
      </c>
      <c r="O55" s="122">
        <f t="shared" si="22"/>
        <v>62700</v>
      </c>
      <c r="P55" s="104">
        <f t="shared" si="27"/>
        <v>54337.314995979774</v>
      </c>
      <c r="Q55" s="122">
        <f t="shared" si="8"/>
        <v>5062.6850040202289</v>
      </c>
      <c r="R55" s="122">
        <f t="shared" ref="R55:R73" si="28">P55+Q55</f>
        <v>59400</v>
      </c>
      <c r="S55" s="122">
        <f t="shared" si="10"/>
        <v>48299.835551982018</v>
      </c>
      <c r="T55" s="122">
        <f t="shared" si="11"/>
        <v>4500.1644480179812</v>
      </c>
      <c r="U55" s="122">
        <f t="shared" si="12"/>
        <v>52800</v>
      </c>
      <c r="V55" s="122">
        <f t="shared" si="13"/>
        <v>42262.356107984262</v>
      </c>
      <c r="W55" s="122">
        <f t="shared" si="14"/>
        <v>3937.6438920157334</v>
      </c>
      <c r="X55" s="122">
        <f t="shared" si="15"/>
        <v>46199.999999999993</v>
      </c>
      <c r="Y55" s="122">
        <f t="shared" si="16"/>
        <v>36224.876663986513</v>
      </c>
      <c r="Z55" s="122">
        <f t="shared" si="17"/>
        <v>3375.1233360134861</v>
      </c>
      <c r="AA55" s="52">
        <f t="shared" si="18"/>
        <v>39600</v>
      </c>
    </row>
    <row r="56" spans="1:27" ht="13.5" customHeight="1">
      <c r="A56" s="118">
        <v>75</v>
      </c>
      <c r="B56" s="217">
        <v>41913</v>
      </c>
      <c r="C56" s="68">
        <v>724</v>
      </c>
      <c r="D56" s="221">
        <f>'base(indices)'!G61</f>
        <v>1.36997419</v>
      </c>
      <c r="E56" s="60">
        <f t="shared" si="0"/>
        <v>991.86131355999999</v>
      </c>
      <c r="F56" s="361">
        <f>'base(indices)'!I61</f>
        <v>1.5632E-2</v>
      </c>
      <c r="G56" s="60">
        <f t="shared" si="1"/>
        <v>15.50477605356992</v>
      </c>
      <c r="H56" s="57">
        <f t="shared" si="2"/>
        <v>1007.3660896135699</v>
      </c>
      <c r="I56" s="294">
        <f t="shared" si="20"/>
        <v>82596.693292681884</v>
      </c>
      <c r="J56" s="102">
        <f>IF((I56)+K56&gt;I148,I148-K56,(I56))</f>
        <v>60374.794439977522</v>
      </c>
      <c r="K56" s="102">
        <f t="shared" si="3"/>
        <v>5625.2055600224767</v>
      </c>
      <c r="L56" s="186">
        <f t="shared" si="23"/>
        <v>66000</v>
      </c>
      <c r="M56" s="102">
        <f t="shared" si="24"/>
        <v>57356.054717978644</v>
      </c>
      <c r="N56" s="102">
        <f t="shared" si="21"/>
        <v>5343.9452820213528</v>
      </c>
      <c r="O56" s="102">
        <f t="shared" si="22"/>
        <v>62700</v>
      </c>
      <c r="P56" s="102">
        <f t="shared" si="27"/>
        <v>54337.314995979774</v>
      </c>
      <c r="Q56" s="102">
        <f t="shared" si="8"/>
        <v>5062.6850040202289</v>
      </c>
      <c r="R56" s="102">
        <f t="shared" si="28"/>
        <v>59400</v>
      </c>
      <c r="S56" s="102">
        <f t="shared" si="10"/>
        <v>48299.835551982018</v>
      </c>
      <c r="T56" s="102">
        <f t="shared" si="11"/>
        <v>4500.1644480179812</v>
      </c>
      <c r="U56" s="102">
        <f t="shared" si="12"/>
        <v>52800</v>
      </c>
      <c r="V56" s="102">
        <f t="shared" si="13"/>
        <v>42262.356107984262</v>
      </c>
      <c r="W56" s="102">
        <f t="shared" si="14"/>
        <v>3937.6438920157334</v>
      </c>
      <c r="X56" s="102">
        <f t="shared" si="15"/>
        <v>46199.999999999993</v>
      </c>
      <c r="Y56" s="102">
        <f t="shared" si="16"/>
        <v>36224.876663986513</v>
      </c>
      <c r="Z56" s="102">
        <f t="shared" si="17"/>
        <v>3375.1233360134861</v>
      </c>
      <c r="AA56" s="66">
        <f t="shared" si="18"/>
        <v>39600</v>
      </c>
    </row>
    <row r="57" spans="1:27" ht="13.5" customHeight="1">
      <c r="A57" s="118">
        <v>74</v>
      </c>
      <c r="B57" s="216">
        <v>41944</v>
      </c>
      <c r="C57" s="68">
        <v>724</v>
      </c>
      <c r="D57" s="221">
        <f>'base(indices)'!G62</f>
        <v>1.3685536300000001</v>
      </c>
      <c r="E57" s="70">
        <f t="shared" si="0"/>
        <v>990.83282812000004</v>
      </c>
      <c r="F57" s="361">
        <f>'base(indices)'!I62</f>
        <v>1.5632E-2</v>
      </c>
      <c r="G57" s="70">
        <f t="shared" si="1"/>
        <v>15.48869876917184</v>
      </c>
      <c r="H57" s="68">
        <f t="shared" si="2"/>
        <v>1006.3215268891719</v>
      </c>
      <c r="I57" s="295">
        <f t="shared" si="20"/>
        <v>81589.327203068315</v>
      </c>
      <c r="J57" s="122">
        <f>IF((I57)+K57&gt;I148,I148-K57,(I57))</f>
        <v>60374.794439977522</v>
      </c>
      <c r="K57" s="122">
        <f t="shared" si="3"/>
        <v>5625.2055600224767</v>
      </c>
      <c r="L57" s="183">
        <f t="shared" si="23"/>
        <v>66000</v>
      </c>
      <c r="M57" s="122">
        <f t="shared" si="24"/>
        <v>57356.054717978644</v>
      </c>
      <c r="N57" s="122">
        <f t="shared" si="21"/>
        <v>5343.9452820213528</v>
      </c>
      <c r="O57" s="122">
        <f t="shared" si="22"/>
        <v>62700</v>
      </c>
      <c r="P57" s="104">
        <f t="shared" si="27"/>
        <v>54337.314995979774</v>
      </c>
      <c r="Q57" s="122">
        <f t="shared" si="8"/>
        <v>5062.6850040202289</v>
      </c>
      <c r="R57" s="122">
        <f t="shared" si="28"/>
        <v>59400</v>
      </c>
      <c r="S57" s="122">
        <f t="shared" si="10"/>
        <v>48299.835551982018</v>
      </c>
      <c r="T57" s="122">
        <f t="shared" si="11"/>
        <v>4500.1644480179812</v>
      </c>
      <c r="U57" s="122">
        <f t="shared" si="12"/>
        <v>52800</v>
      </c>
      <c r="V57" s="122">
        <f t="shared" si="13"/>
        <v>42262.356107984262</v>
      </c>
      <c r="W57" s="122">
        <f t="shared" si="14"/>
        <v>3937.6438920157334</v>
      </c>
      <c r="X57" s="122">
        <f t="shared" si="15"/>
        <v>46199.999999999993</v>
      </c>
      <c r="Y57" s="122">
        <f t="shared" si="16"/>
        <v>36224.876663986513</v>
      </c>
      <c r="Z57" s="122">
        <f t="shared" si="17"/>
        <v>3375.1233360134861</v>
      </c>
      <c r="AA57" s="52">
        <f t="shared" si="18"/>
        <v>39600</v>
      </c>
    </row>
    <row r="58" spans="1:27" ht="13.5" customHeight="1" thickBot="1">
      <c r="A58" s="229">
        <v>73</v>
      </c>
      <c r="B58" s="218">
        <v>41974</v>
      </c>
      <c r="C58" s="177">
        <v>724</v>
      </c>
      <c r="D58" s="341">
        <f>'base(indices)'!G63</f>
        <v>1.3678929399999999</v>
      </c>
      <c r="E58" s="247">
        <f t="shared" si="0"/>
        <v>990.35448855999994</v>
      </c>
      <c r="F58" s="362">
        <f>'base(indices)'!I63</f>
        <v>1.5632E-2</v>
      </c>
      <c r="G58" s="247">
        <f t="shared" si="1"/>
        <v>15.481221365169919</v>
      </c>
      <c r="H58" s="174">
        <f t="shared" si="2"/>
        <v>1005.8357099251699</v>
      </c>
      <c r="I58" s="342">
        <f t="shared" si="20"/>
        <v>80583.005676179149</v>
      </c>
      <c r="J58" s="343">
        <f>IF((I58)+K58&gt;I148,I148-K58,(I58))</f>
        <v>60374.794439977522</v>
      </c>
      <c r="K58" s="343">
        <f t="shared" si="3"/>
        <v>5625.2055600224767</v>
      </c>
      <c r="L58" s="344">
        <f t="shared" si="23"/>
        <v>66000</v>
      </c>
      <c r="M58" s="343">
        <f t="shared" si="24"/>
        <v>57356.054717978644</v>
      </c>
      <c r="N58" s="343">
        <f t="shared" si="21"/>
        <v>5343.9452820213528</v>
      </c>
      <c r="O58" s="343">
        <f t="shared" si="22"/>
        <v>62700</v>
      </c>
      <c r="P58" s="343">
        <f t="shared" si="27"/>
        <v>54337.314995979774</v>
      </c>
      <c r="Q58" s="343">
        <f t="shared" si="8"/>
        <v>5062.6850040202289</v>
      </c>
      <c r="R58" s="343">
        <f t="shared" si="28"/>
        <v>59400</v>
      </c>
      <c r="S58" s="343">
        <f t="shared" si="10"/>
        <v>48299.835551982018</v>
      </c>
      <c r="T58" s="343">
        <f t="shared" si="11"/>
        <v>4500.1644480179812</v>
      </c>
      <c r="U58" s="343">
        <f t="shared" si="12"/>
        <v>52800</v>
      </c>
      <c r="V58" s="343">
        <f t="shared" si="13"/>
        <v>42262.356107984262</v>
      </c>
      <c r="W58" s="343">
        <f t="shared" si="14"/>
        <v>3937.6438920157334</v>
      </c>
      <c r="X58" s="343">
        <f t="shared" si="15"/>
        <v>46199.999999999993</v>
      </c>
      <c r="Y58" s="343">
        <f t="shared" si="16"/>
        <v>36224.876663986513</v>
      </c>
      <c r="Z58" s="343">
        <f t="shared" si="17"/>
        <v>3375.1233360134861</v>
      </c>
      <c r="AA58" s="345">
        <f t="shared" si="18"/>
        <v>39600</v>
      </c>
    </row>
    <row r="59" spans="1:27" ht="13.5" customHeight="1">
      <c r="A59" s="219">
        <v>72</v>
      </c>
      <c r="B59" s="340">
        <v>42005</v>
      </c>
      <c r="C59" s="47">
        <v>788</v>
      </c>
      <c r="D59" s="239">
        <f>'base(indices)'!G64</f>
        <v>1.3664540599999999</v>
      </c>
      <c r="E59" s="87">
        <f t="shared" si="0"/>
        <v>1076.76579928</v>
      </c>
      <c r="F59" s="360">
        <f>'base(indices)'!I64</f>
        <v>1.5632E-2</v>
      </c>
      <c r="G59" s="87">
        <f t="shared" si="1"/>
        <v>16.83200297434496</v>
      </c>
      <c r="H59" s="47">
        <f t="shared" si="2"/>
        <v>1093.597802254345</v>
      </c>
      <c r="I59" s="293">
        <f t="shared" si="20"/>
        <v>79577.169966253976</v>
      </c>
      <c r="J59" s="123">
        <f>IF((I59)+K59&gt;I148,I148-K59,(I59))</f>
        <v>60374.794439977522</v>
      </c>
      <c r="K59" s="123">
        <f t="shared" si="3"/>
        <v>5625.2055600224767</v>
      </c>
      <c r="L59" s="290">
        <f t="shared" si="23"/>
        <v>66000</v>
      </c>
      <c r="M59" s="123">
        <f t="shared" si="24"/>
        <v>57356.054717978644</v>
      </c>
      <c r="N59" s="123">
        <f t="shared" si="21"/>
        <v>5343.9452820213528</v>
      </c>
      <c r="O59" s="123">
        <f t="shared" si="22"/>
        <v>62700</v>
      </c>
      <c r="P59" s="100">
        <f t="shared" si="27"/>
        <v>54337.314995979774</v>
      </c>
      <c r="Q59" s="123">
        <f t="shared" si="8"/>
        <v>5062.6850040202289</v>
      </c>
      <c r="R59" s="123">
        <f t="shared" si="28"/>
        <v>59400</v>
      </c>
      <c r="S59" s="123">
        <f t="shared" si="10"/>
        <v>48299.835551982018</v>
      </c>
      <c r="T59" s="123">
        <f t="shared" si="11"/>
        <v>4500.1644480179812</v>
      </c>
      <c r="U59" s="123">
        <f t="shared" si="12"/>
        <v>52800</v>
      </c>
      <c r="V59" s="123">
        <f t="shared" si="13"/>
        <v>42262.356107984262</v>
      </c>
      <c r="W59" s="123">
        <f t="shared" si="14"/>
        <v>3937.6438920157334</v>
      </c>
      <c r="X59" s="123">
        <f t="shared" si="15"/>
        <v>46199.999999999993</v>
      </c>
      <c r="Y59" s="123">
        <f t="shared" si="16"/>
        <v>36224.876663986513</v>
      </c>
      <c r="Z59" s="123">
        <f t="shared" si="17"/>
        <v>3375.1233360134861</v>
      </c>
      <c r="AA59" s="55">
        <f t="shared" si="18"/>
        <v>39600</v>
      </c>
    </row>
    <row r="60" spans="1:27" ht="13.5" customHeight="1">
      <c r="A60" s="118">
        <v>71</v>
      </c>
      <c r="B60" s="46">
        <v>42036</v>
      </c>
      <c r="C60" s="68">
        <v>788</v>
      </c>
      <c r="D60" s="221">
        <f>'base(indices)'!G65</f>
        <v>1.3652553700000001</v>
      </c>
      <c r="E60" s="60">
        <f t="shared" si="0"/>
        <v>1075.8212315600001</v>
      </c>
      <c r="F60" s="361">
        <f>'base(indices)'!I65</f>
        <v>1.5632E-2</v>
      </c>
      <c r="G60" s="60">
        <f t="shared" si="1"/>
        <v>16.817237491745921</v>
      </c>
      <c r="H60" s="57">
        <f t="shared" si="2"/>
        <v>1092.6384690517461</v>
      </c>
      <c r="I60" s="294">
        <f t="shared" si="20"/>
        <v>78483.572163999634</v>
      </c>
      <c r="J60" s="102">
        <f>IF((I60)+K60&gt;I148,I148-K60,(I60))</f>
        <v>60374.794439977522</v>
      </c>
      <c r="K60" s="102">
        <f t="shared" si="3"/>
        <v>5625.2055600224767</v>
      </c>
      <c r="L60" s="186">
        <f t="shared" si="23"/>
        <v>66000</v>
      </c>
      <c r="M60" s="102">
        <f t="shared" si="24"/>
        <v>57356.054717978644</v>
      </c>
      <c r="N60" s="102">
        <f t="shared" si="21"/>
        <v>5343.9452820213528</v>
      </c>
      <c r="O60" s="102">
        <f t="shared" si="22"/>
        <v>62700</v>
      </c>
      <c r="P60" s="102">
        <f t="shared" si="27"/>
        <v>54337.314995979774</v>
      </c>
      <c r="Q60" s="102">
        <f t="shared" si="8"/>
        <v>5062.6850040202289</v>
      </c>
      <c r="R60" s="102">
        <f t="shared" si="28"/>
        <v>59400</v>
      </c>
      <c r="S60" s="102">
        <f t="shared" si="10"/>
        <v>48299.835551982018</v>
      </c>
      <c r="T60" s="102">
        <f t="shared" si="11"/>
        <v>4500.1644480179812</v>
      </c>
      <c r="U60" s="102">
        <f t="shared" si="12"/>
        <v>52800</v>
      </c>
      <c r="V60" s="102">
        <f t="shared" si="13"/>
        <v>42262.356107984262</v>
      </c>
      <c r="W60" s="102">
        <f t="shared" si="14"/>
        <v>3937.6438920157334</v>
      </c>
      <c r="X60" s="102">
        <f t="shared" si="15"/>
        <v>46199.999999999993</v>
      </c>
      <c r="Y60" s="102">
        <f t="shared" si="16"/>
        <v>36224.876663986513</v>
      </c>
      <c r="Z60" s="102">
        <f t="shared" si="17"/>
        <v>3375.1233360134861</v>
      </c>
      <c r="AA60" s="66">
        <f t="shared" si="18"/>
        <v>39600</v>
      </c>
    </row>
    <row r="61" spans="1:27" ht="13.5" customHeight="1">
      <c r="A61" s="118">
        <v>70</v>
      </c>
      <c r="B61" s="56">
        <v>42064</v>
      </c>
      <c r="C61" s="68">
        <v>788</v>
      </c>
      <c r="D61" s="221">
        <f>'base(indices)'!G66</f>
        <v>1.3650260400000001</v>
      </c>
      <c r="E61" s="70">
        <f t="shared" si="0"/>
        <v>1075.64051952</v>
      </c>
      <c r="F61" s="361">
        <f>'base(indices)'!I66</f>
        <v>1.5632E-2</v>
      </c>
      <c r="G61" s="70">
        <f t="shared" si="1"/>
        <v>16.814412601136642</v>
      </c>
      <c r="H61" s="68">
        <f t="shared" si="2"/>
        <v>1092.4549321211366</v>
      </c>
      <c r="I61" s="295">
        <f t="shared" si="20"/>
        <v>77390.933694947889</v>
      </c>
      <c r="J61" s="122">
        <f>IF((I61)+K61&gt;I148,I148-K61,(I61))</f>
        <v>60374.794439977522</v>
      </c>
      <c r="K61" s="122">
        <f t="shared" si="3"/>
        <v>5625.2055600224767</v>
      </c>
      <c r="L61" s="183">
        <f t="shared" si="23"/>
        <v>66000</v>
      </c>
      <c r="M61" s="122">
        <f t="shared" si="24"/>
        <v>57356.054717978644</v>
      </c>
      <c r="N61" s="122">
        <f t="shared" si="21"/>
        <v>5343.9452820213528</v>
      </c>
      <c r="O61" s="122">
        <f t="shared" si="22"/>
        <v>62700</v>
      </c>
      <c r="P61" s="104">
        <f t="shared" si="27"/>
        <v>54337.314995979774</v>
      </c>
      <c r="Q61" s="122">
        <f t="shared" si="8"/>
        <v>5062.6850040202289</v>
      </c>
      <c r="R61" s="122">
        <f t="shared" si="28"/>
        <v>59400</v>
      </c>
      <c r="S61" s="122">
        <f t="shared" si="10"/>
        <v>48299.835551982018</v>
      </c>
      <c r="T61" s="122">
        <f t="shared" si="11"/>
        <v>4500.1644480179812</v>
      </c>
      <c r="U61" s="122">
        <f t="shared" si="12"/>
        <v>52800</v>
      </c>
      <c r="V61" s="122">
        <f t="shared" si="13"/>
        <v>42262.356107984262</v>
      </c>
      <c r="W61" s="122">
        <f t="shared" si="14"/>
        <v>3937.6438920157334</v>
      </c>
      <c r="X61" s="122">
        <f t="shared" si="15"/>
        <v>46199.999999999993</v>
      </c>
      <c r="Y61" s="122">
        <f t="shared" si="16"/>
        <v>36224.876663986513</v>
      </c>
      <c r="Z61" s="122">
        <f t="shared" si="17"/>
        <v>3375.1233360134861</v>
      </c>
      <c r="AA61" s="52">
        <f t="shared" si="18"/>
        <v>39600</v>
      </c>
    </row>
    <row r="62" spans="1:27" ht="13.5" customHeight="1">
      <c r="A62" s="118">
        <v>69</v>
      </c>
      <c r="B62" s="46">
        <v>42095</v>
      </c>
      <c r="C62" s="68">
        <v>788</v>
      </c>
      <c r="D62" s="221">
        <f>'base(indices)'!G67</f>
        <v>1.36325926</v>
      </c>
      <c r="E62" s="60">
        <f t="shared" si="0"/>
        <v>1074.24829688</v>
      </c>
      <c r="F62" s="361">
        <f>'base(indices)'!I67</f>
        <v>1.5632E-2</v>
      </c>
      <c r="G62" s="60">
        <f t="shared" si="1"/>
        <v>16.792649376828159</v>
      </c>
      <c r="H62" s="57">
        <f t="shared" si="2"/>
        <v>1091.0409462568282</v>
      </c>
      <c r="I62" s="294">
        <f t="shared" si="20"/>
        <v>76298.478762826751</v>
      </c>
      <c r="J62" s="102">
        <f>IF((I62)+K62&gt;I148,I148-K62,(I62))</f>
        <v>60374.794439977522</v>
      </c>
      <c r="K62" s="102">
        <f t="shared" si="3"/>
        <v>5625.2055600224767</v>
      </c>
      <c r="L62" s="186">
        <f t="shared" si="23"/>
        <v>66000</v>
      </c>
      <c r="M62" s="102">
        <f t="shared" si="24"/>
        <v>57356.054717978644</v>
      </c>
      <c r="N62" s="102">
        <f t="shared" si="21"/>
        <v>5343.9452820213528</v>
      </c>
      <c r="O62" s="102">
        <f t="shared" si="22"/>
        <v>62700</v>
      </c>
      <c r="P62" s="102">
        <f t="shared" si="27"/>
        <v>54337.314995979774</v>
      </c>
      <c r="Q62" s="102">
        <f t="shared" si="8"/>
        <v>5062.6850040202289</v>
      </c>
      <c r="R62" s="102">
        <f t="shared" si="28"/>
        <v>59400</v>
      </c>
      <c r="S62" s="102">
        <f t="shared" si="10"/>
        <v>48299.835551982018</v>
      </c>
      <c r="T62" s="102">
        <f t="shared" si="11"/>
        <v>4500.1644480179812</v>
      </c>
      <c r="U62" s="102">
        <f t="shared" si="12"/>
        <v>52800</v>
      </c>
      <c r="V62" s="102">
        <f t="shared" si="13"/>
        <v>42262.356107984262</v>
      </c>
      <c r="W62" s="102">
        <f t="shared" si="14"/>
        <v>3937.6438920157334</v>
      </c>
      <c r="X62" s="102">
        <f t="shared" si="15"/>
        <v>46199.999999999993</v>
      </c>
      <c r="Y62" s="102">
        <f t="shared" si="16"/>
        <v>36224.876663986513</v>
      </c>
      <c r="Z62" s="102">
        <f t="shared" si="17"/>
        <v>3375.1233360134861</v>
      </c>
      <c r="AA62" s="66">
        <f t="shared" si="18"/>
        <v>39600</v>
      </c>
    </row>
    <row r="63" spans="1:27" ht="13.5" customHeight="1">
      <c r="A63" s="118">
        <v>68</v>
      </c>
      <c r="B63" s="56">
        <v>42125</v>
      </c>
      <c r="C63" s="68">
        <v>788</v>
      </c>
      <c r="D63" s="221">
        <f>'base(indices)'!G68</f>
        <v>1.34882681</v>
      </c>
      <c r="E63" s="70">
        <f t="shared" si="0"/>
        <v>1062.87552628</v>
      </c>
      <c r="F63" s="361">
        <f>'base(indices)'!I68</f>
        <v>1.5632E-2</v>
      </c>
      <c r="G63" s="70">
        <f t="shared" si="1"/>
        <v>16.614870226808961</v>
      </c>
      <c r="H63" s="68">
        <f t="shared" si="2"/>
        <v>1079.490396506809</v>
      </c>
      <c r="I63" s="295">
        <f t="shared" si="20"/>
        <v>75207.437816569916</v>
      </c>
      <c r="J63" s="122">
        <f>IF((I63)+K63&gt;I148,I148-K63,(I63))</f>
        <v>60374.794439977522</v>
      </c>
      <c r="K63" s="122">
        <f t="shared" si="3"/>
        <v>5625.2055600224767</v>
      </c>
      <c r="L63" s="183">
        <f t="shared" si="23"/>
        <v>66000</v>
      </c>
      <c r="M63" s="122">
        <f t="shared" si="24"/>
        <v>57356.054717978644</v>
      </c>
      <c r="N63" s="122">
        <f t="shared" si="21"/>
        <v>5343.9452820213528</v>
      </c>
      <c r="O63" s="122">
        <f t="shared" si="22"/>
        <v>62700</v>
      </c>
      <c r="P63" s="104">
        <f t="shared" si="27"/>
        <v>54337.314995979774</v>
      </c>
      <c r="Q63" s="122">
        <f t="shared" si="8"/>
        <v>5062.6850040202289</v>
      </c>
      <c r="R63" s="122">
        <f t="shared" si="28"/>
        <v>59400</v>
      </c>
      <c r="S63" s="122">
        <f t="shared" si="10"/>
        <v>48299.835551982018</v>
      </c>
      <c r="T63" s="122">
        <f t="shared" si="11"/>
        <v>4500.1644480179812</v>
      </c>
      <c r="U63" s="122">
        <f t="shared" si="12"/>
        <v>52800</v>
      </c>
      <c r="V63" s="122">
        <f t="shared" si="13"/>
        <v>42262.356107984262</v>
      </c>
      <c r="W63" s="122">
        <f t="shared" si="14"/>
        <v>3937.6438920157334</v>
      </c>
      <c r="X63" s="122">
        <f t="shared" si="15"/>
        <v>46199.999999999993</v>
      </c>
      <c r="Y63" s="122">
        <f t="shared" si="16"/>
        <v>36224.876663986513</v>
      </c>
      <c r="Z63" s="122">
        <f t="shared" si="17"/>
        <v>3375.1233360134861</v>
      </c>
      <c r="AA63" s="52">
        <f t="shared" si="18"/>
        <v>39600</v>
      </c>
    </row>
    <row r="64" spans="1:27" ht="13.5" customHeight="1">
      <c r="A64" s="118">
        <v>67</v>
      </c>
      <c r="B64" s="56">
        <v>42156</v>
      </c>
      <c r="C64" s="68">
        <v>788</v>
      </c>
      <c r="D64" s="221">
        <f>'base(indices)'!G69</f>
        <v>1.3407821200000001</v>
      </c>
      <c r="E64" s="60">
        <f t="shared" si="0"/>
        <v>1056.5363105599999</v>
      </c>
      <c r="F64" s="361">
        <f>'base(indices)'!I69</f>
        <v>1.5632E-2</v>
      </c>
      <c r="G64" s="60">
        <f t="shared" si="1"/>
        <v>16.51577560667392</v>
      </c>
      <c r="H64" s="57">
        <f t="shared" si="2"/>
        <v>1073.0520861666739</v>
      </c>
      <c r="I64" s="294">
        <f t="shared" si="20"/>
        <v>74127.947420063108</v>
      </c>
      <c r="J64" s="102">
        <f>IF((I64)+K64&gt;I148,I148-K64,(I64))</f>
        <v>60374.794439977522</v>
      </c>
      <c r="K64" s="102">
        <f t="shared" si="3"/>
        <v>5625.2055600224767</v>
      </c>
      <c r="L64" s="186">
        <f t="shared" si="23"/>
        <v>66000</v>
      </c>
      <c r="M64" s="102">
        <f t="shared" si="24"/>
        <v>57356.054717978644</v>
      </c>
      <c r="N64" s="102">
        <f t="shared" si="21"/>
        <v>5343.9452820213528</v>
      </c>
      <c r="O64" s="102">
        <f t="shared" si="22"/>
        <v>62700</v>
      </c>
      <c r="P64" s="102">
        <f t="shared" si="27"/>
        <v>54337.314995979774</v>
      </c>
      <c r="Q64" s="102">
        <f t="shared" si="8"/>
        <v>5062.6850040202289</v>
      </c>
      <c r="R64" s="102">
        <f t="shared" si="28"/>
        <v>59400</v>
      </c>
      <c r="S64" s="102">
        <f t="shared" si="10"/>
        <v>48299.835551982018</v>
      </c>
      <c r="T64" s="102">
        <f t="shared" si="11"/>
        <v>4500.1644480179812</v>
      </c>
      <c r="U64" s="102">
        <f t="shared" si="12"/>
        <v>52800</v>
      </c>
      <c r="V64" s="102">
        <f t="shared" si="13"/>
        <v>42262.356107984262</v>
      </c>
      <c r="W64" s="102">
        <f t="shared" si="14"/>
        <v>3937.6438920157334</v>
      </c>
      <c r="X64" s="102">
        <f t="shared" si="15"/>
        <v>46199.999999999993</v>
      </c>
      <c r="Y64" s="102">
        <f t="shared" si="16"/>
        <v>36224.876663986513</v>
      </c>
      <c r="Z64" s="102">
        <f t="shared" si="17"/>
        <v>3375.1233360134861</v>
      </c>
      <c r="AA64" s="66">
        <f t="shared" si="18"/>
        <v>39600</v>
      </c>
    </row>
    <row r="65" spans="1:27" ht="13.5" customHeight="1">
      <c r="A65" s="118">
        <v>66</v>
      </c>
      <c r="B65" s="46">
        <v>42186</v>
      </c>
      <c r="C65" s="68">
        <v>788</v>
      </c>
      <c r="D65" s="221">
        <f>'base(indices)'!G70</f>
        <v>1.3276384999999999</v>
      </c>
      <c r="E65" s="70">
        <f t="shared" si="0"/>
        <v>1046.179138</v>
      </c>
      <c r="F65" s="361">
        <f>'base(indices)'!I70</f>
        <v>1.5632E-2</v>
      </c>
      <c r="G65" s="70">
        <f t="shared" si="1"/>
        <v>16.353872285215999</v>
      </c>
      <c r="H65" s="68">
        <f t="shared" si="2"/>
        <v>1062.5330102852161</v>
      </c>
      <c r="I65" s="295">
        <f t="shared" si="20"/>
        <v>73054.895333896435</v>
      </c>
      <c r="J65" s="122">
        <f>IF((I65)+K65&gt;I148,I148-K65,(I65))</f>
        <v>60374.794439977522</v>
      </c>
      <c r="K65" s="122">
        <f t="shared" si="3"/>
        <v>5625.2055600224767</v>
      </c>
      <c r="L65" s="183">
        <f t="shared" si="23"/>
        <v>66000</v>
      </c>
      <c r="M65" s="122">
        <f t="shared" si="24"/>
        <v>57356.054717978644</v>
      </c>
      <c r="N65" s="122">
        <f t="shared" si="21"/>
        <v>5343.9452820213528</v>
      </c>
      <c r="O65" s="122">
        <f t="shared" si="22"/>
        <v>62700</v>
      </c>
      <c r="P65" s="104">
        <f t="shared" si="27"/>
        <v>54337.314995979774</v>
      </c>
      <c r="Q65" s="122">
        <f t="shared" si="8"/>
        <v>5062.6850040202289</v>
      </c>
      <c r="R65" s="122">
        <f t="shared" si="28"/>
        <v>59400</v>
      </c>
      <c r="S65" s="122">
        <f t="shared" si="10"/>
        <v>48299.835551982018</v>
      </c>
      <c r="T65" s="122">
        <f t="shared" si="11"/>
        <v>4500.1644480179812</v>
      </c>
      <c r="U65" s="122">
        <f t="shared" si="12"/>
        <v>52800</v>
      </c>
      <c r="V65" s="122">
        <f t="shared" si="13"/>
        <v>42262.356107984262</v>
      </c>
      <c r="W65" s="122">
        <f t="shared" si="14"/>
        <v>3937.6438920157334</v>
      </c>
      <c r="X65" s="122">
        <f t="shared" si="15"/>
        <v>46199.999999999993</v>
      </c>
      <c r="Y65" s="122">
        <f t="shared" si="16"/>
        <v>36224.876663986513</v>
      </c>
      <c r="Z65" s="122">
        <f t="shared" si="17"/>
        <v>3375.1233360134861</v>
      </c>
      <c r="AA65" s="52">
        <f t="shared" si="18"/>
        <v>39600</v>
      </c>
    </row>
    <row r="66" spans="1:27" ht="13.5" customHeight="1">
      <c r="A66" s="118">
        <v>65</v>
      </c>
      <c r="B66" s="56">
        <v>42217</v>
      </c>
      <c r="C66" s="68">
        <v>788</v>
      </c>
      <c r="D66" s="221">
        <f>'base(indices)'!G71</f>
        <v>1.3198513700000001</v>
      </c>
      <c r="E66" s="60">
        <f t="shared" si="0"/>
        <v>1040.0428795600001</v>
      </c>
      <c r="F66" s="361">
        <f>'base(indices)'!I71</f>
        <v>1.5632E-2</v>
      </c>
      <c r="G66" s="60">
        <f t="shared" si="1"/>
        <v>16.257950293281922</v>
      </c>
      <c r="H66" s="57">
        <f t="shared" si="2"/>
        <v>1056.300829853282</v>
      </c>
      <c r="I66" s="294">
        <f t="shared" si="20"/>
        <v>71992.362323611218</v>
      </c>
      <c r="J66" s="102">
        <f>IF((I66)+K66&gt;I148,I148-K66,(I66))</f>
        <v>60374.794439977522</v>
      </c>
      <c r="K66" s="102">
        <f t="shared" si="3"/>
        <v>5625.2055600224767</v>
      </c>
      <c r="L66" s="186">
        <f t="shared" si="23"/>
        <v>66000</v>
      </c>
      <c r="M66" s="102">
        <f t="shared" si="24"/>
        <v>57356.054717978644</v>
      </c>
      <c r="N66" s="102">
        <f t="shared" si="21"/>
        <v>5343.9452820213528</v>
      </c>
      <c r="O66" s="102">
        <f t="shared" si="22"/>
        <v>62700</v>
      </c>
      <c r="P66" s="102">
        <f t="shared" si="27"/>
        <v>54337.314995979774</v>
      </c>
      <c r="Q66" s="102">
        <f t="shared" si="8"/>
        <v>5062.6850040202289</v>
      </c>
      <c r="R66" s="102">
        <f t="shared" si="28"/>
        <v>59400</v>
      </c>
      <c r="S66" s="102">
        <f t="shared" si="10"/>
        <v>48299.835551982018</v>
      </c>
      <c r="T66" s="102">
        <f t="shared" si="11"/>
        <v>4500.1644480179812</v>
      </c>
      <c r="U66" s="102">
        <f t="shared" si="12"/>
        <v>52800</v>
      </c>
      <c r="V66" s="102">
        <f t="shared" si="13"/>
        <v>42262.356107984262</v>
      </c>
      <c r="W66" s="102">
        <f t="shared" si="14"/>
        <v>3937.6438920157334</v>
      </c>
      <c r="X66" s="102">
        <f t="shared" si="15"/>
        <v>46199.999999999993</v>
      </c>
      <c r="Y66" s="102">
        <f t="shared" si="16"/>
        <v>36224.876663986513</v>
      </c>
      <c r="Z66" s="102">
        <f t="shared" si="17"/>
        <v>3375.1233360134861</v>
      </c>
      <c r="AA66" s="66">
        <f t="shared" si="18"/>
        <v>39600</v>
      </c>
    </row>
    <row r="67" spans="1:27" ht="13.5" customHeight="1">
      <c r="A67" s="118">
        <v>64</v>
      </c>
      <c r="B67" s="46">
        <v>42248</v>
      </c>
      <c r="C67" s="68">
        <v>788</v>
      </c>
      <c r="D67" s="221">
        <f>'base(indices)'!G72</f>
        <v>1.3142003099999999</v>
      </c>
      <c r="E67" s="70">
        <f t="shared" si="0"/>
        <v>1035.5898442799999</v>
      </c>
      <c r="F67" s="361">
        <f>'base(indices)'!I72</f>
        <v>1.5632E-2</v>
      </c>
      <c r="G67" s="70">
        <f t="shared" si="1"/>
        <v>16.188340445784959</v>
      </c>
      <c r="H67" s="68">
        <f t="shared" si="2"/>
        <v>1051.7781847257847</v>
      </c>
      <c r="I67" s="295">
        <f t="shared" si="20"/>
        <v>70936.061493757938</v>
      </c>
      <c r="J67" s="122">
        <f>IF((I67)+K67&gt;I148,I148-K67,(I67))</f>
        <v>60374.794439977522</v>
      </c>
      <c r="K67" s="122">
        <f t="shared" si="3"/>
        <v>5625.2055600224767</v>
      </c>
      <c r="L67" s="183">
        <f t="shared" si="23"/>
        <v>66000</v>
      </c>
      <c r="M67" s="122">
        <f t="shared" si="24"/>
        <v>57356.054717978644</v>
      </c>
      <c r="N67" s="122">
        <f t="shared" si="21"/>
        <v>5343.9452820213528</v>
      </c>
      <c r="O67" s="122">
        <f t="shared" si="22"/>
        <v>62700</v>
      </c>
      <c r="P67" s="104">
        <f t="shared" si="27"/>
        <v>54337.314995979774</v>
      </c>
      <c r="Q67" s="122">
        <f t="shared" si="8"/>
        <v>5062.6850040202289</v>
      </c>
      <c r="R67" s="122">
        <f t="shared" si="28"/>
        <v>59400</v>
      </c>
      <c r="S67" s="122">
        <f t="shared" si="10"/>
        <v>48299.835551982018</v>
      </c>
      <c r="T67" s="122">
        <f t="shared" si="11"/>
        <v>4500.1644480179812</v>
      </c>
      <c r="U67" s="122">
        <f t="shared" si="12"/>
        <v>52800</v>
      </c>
      <c r="V67" s="122">
        <f t="shared" si="13"/>
        <v>42262.356107984262</v>
      </c>
      <c r="W67" s="122">
        <f t="shared" si="14"/>
        <v>3937.6438920157334</v>
      </c>
      <c r="X67" s="122">
        <f t="shared" si="15"/>
        <v>46199.999999999993</v>
      </c>
      <c r="Y67" s="122">
        <f t="shared" si="16"/>
        <v>36224.876663986513</v>
      </c>
      <c r="Z67" s="122">
        <f t="shared" si="17"/>
        <v>3375.1233360134861</v>
      </c>
      <c r="AA67" s="52">
        <f t="shared" si="18"/>
        <v>39600</v>
      </c>
    </row>
    <row r="68" spans="1:27" ht="13.5" customHeight="1">
      <c r="A68" s="118">
        <v>63</v>
      </c>
      <c r="B68" s="56">
        <v>42278</v>
      </c>
      <c r="C68" s="68">
        <v>788</v>
      </c>
      <c r="D68" s="221">
        <f>'base(indices)'!G73</f>
        <v>1.30909484</v>
      </c>
      <c r="E68" s="60">
        <f t="shared" si="0"/>
        <v>1031.5667339199999</v>
      </c>
      <c r="F68" s="361">
        <f>'base(indices)'!I73</f>
        <v>1.5632E-2</v>
      </c>
      <c r="G68" s="60">
        <f t="shared" si="1"/>
        <v>16.125451184637438</v>
      </c>
      <c r="H68" s="57">
        <f t="shared" si="2"/>
        <v>1047.6921851046375</v>
      </c>
      <c r="I68" s="294">
        <f t="shared" si="20"/>
        <v>69884.283309032151</v>
      </c>
      <c r="J68" s="102">
        <f>IF((I68)+K68&gt;I148,I148-K68,(I68))</f>
        <v>60374.794439977522</v>
      </c>
      <c r="K68" s="102">
        <f t="shared" si="3"/>
        <v>5625.2055600224767</v>
      </c>
      <c r="L68" s="186">
        <f t="shared" si="23"/>
        <v>66000</v>
      </c>
      <c r="M68" s="102">
        <f t="shared" si="24"/>
        <v>57356.054717978644</v>
      </c>
      <c r="N68" s="102">
        <f t="shared" si="21"/>
        <v>5343.9452820213528</v>
      </c>
      <c r="O68" s="102">
        <f t="shared" si="22"/>
        <v>62700</v>
      </c>
      <c r="P68" s="102">
        <f t="shared" si="27"/>
        <v>54337.314995979774</v>
      </c>
      <c r="Q68" s="102">
        <f t="shared" si="8"/>
        <v>5062.6850040202289</v>
      </c>
      <c r="R68" s="102">
        <f t="shared" si="28"/>
        <v>59400</v>
      </c>
      <c r="S68" s="102">
        <f t="shared" si="10"/>
        <v>48299.835551982018</v>
      </c>
      <c r="T68" s="102">
        <f t="shared" si="11"/>
        <v>4500.1644480179812</v>
      </c>
      <c r="U68" s="102">
        <f t="shared" si="12"/>
        <v>52800</v>
      </c>
      <c r="V68" s="102">
        <f t="shared" si="13"/>
        <v>42262.356107984262</v>
      </c>
      <c r="W68" s="102">
        <f t="shared" si="14"/>
        <v>3937.6438920157334</v>
      </c>
      <c r="X68" s="102">
        <f t="shared" si="15"/>
        <v>46199.999999999993</v>
      </c>
      <c r="Y68" s="102">
        <f t="shared" si="16"/>
        <v>36224.876663986513</v>
      </c>
      <c r="Z68" s="102">
        <f t="shared" si="17"/>
        <v>3375.1233360134861</v>
      </c>
      <c r="AA68" s="66">
        <f t="shared" si="18"/>
        <v>39600</v>
      </c>
    </row>
    <row r="69" spans="1:27" ht="13.5" customHeight="1">
      <c r="A69" s="118">
        <v>62</v>
      </c>
      <c r="B69" s="46">
        <v>42309</v>
      </c>
      <c r="C69" s="68">
        <v>788</v>
      </c>
      <c r="D69" s="221">
        <f>'base(indices)'!G74</f>
        <v>1.30051147</v>
      </c>
      <c r="E69" s="70">
        <f t="shared" si="0"/>
        <v>1024.8030383600001</v>
      </c>
      <c r="F69" s="361">
        <f>'base(indices)'!I74</f>
        <v>1.5632E-2</v>
      </c>
      <c r="G69" s="70">
        <f t="shared" si="1"/>
        <v>16.019721095643522</v>
      </c>
      <c r="H69" s="68">
        <f t="shared" si="2"/>
        <v>1040.8227594556436</v>
      </c>
      <c r="I69" s="295">
        <f t="shared" si="20"/>
        <v>68836.591123927516</v>
      </c>
      <c r="J69" s="122">
        <f>IF((I69)+K69&gt;I148,I148-K69,(I69))</f>
        <v>60374.794439977522</v>
      </c>
      <c r="K69" s="122">
        <f t="shared" si="3"/>
        <v>5625.2055600224767</v>
      </c>
      <c r="L69" s="183">
        <f t="shared" si="23"/>
        <v>66000</v>
      </c>
      <c r="M69" s="122">
        <f t="shared" si="24"/>
        <v>57356.054717978644</v>
      </c>
      <c r="N69" s="122">
        <f t="shared" si="21"/>
        <v>5343.9452820213528</v>
      </c>
      <c r="O69" s="122">
        <f t="shared" si="22"/>
        <v>62700</v>
      </c>
      <c r="P69" s="104">
        <f t="shared" si="27"/>
        <v>54337.314995979774</v>
      </c>
      <c r="Q69" s="122">
        <f t="shared" si="8"/>
        <v>5062.6850040202289</v>
      </c>
      <c r="R69" s="122">
        <f t="shared" si="28"/>
        <v>59400</v>
      </c>
      <c r="S69" s="122">
        <f t="shared" si="10"/>
        <v>48299.835551982018</v>
      </c>
      <c r="T69" s="122">
        <f t="shared" si="11"/>
        <v>4500.1644480179812</v>
      </c>
      <c r="U69" s="122">
        <f t="shared" si="12"/>
        <v>52800</v>
      </c>
      <c r="V69" s="122">
        <f t="shared" si="13"/>
        <v>42262.356107984262</v>
      </c>
      <c r="W69" s="122">
        <f t="shared" si="14"/>
        <v>3937.6438920157334</v>
      </c>
      <c r="X69" s="122">
        <f t="shared" si="15"/>
        <v>46199.999999999993</v>
      </c>
      <c r="Y69" s="122">
        <f t="shared" si="16"/>
        <v>36224.876663986513</v>
      </c>
      <c r="Z69" s="122">
        <f t="shared" si="17"/>
        <v>3375.1233360134861</v>
      </c>
      <c r="AA69" s="52">
        <f t="shared" si="18"/>
        <v>39600</v>
      </c>
    </row>
    <row r="70" spans="1:27" ht="13.5" customHeight="1" thickBot="1">
      <c r="A70" s="229">
        <v>61</v>
      </c>
      <c r="B70" s="161">
        <v>42339</v>
      </c>
      <c r="C70" s="77">
        <v>788</v>
      </c>
      <c r="D70" s="232">
        <f>'base(indices)'!G75</f>
        <v>1.28955029</v>
      </c>
      <c r="E70" s="233">
        <f t="shared" si="0"/>
        <v>1016.16562852</v>
      </c>
      <c r="F70" s="362">
        <f>'base(indices)'!I75</f>
        <v>1.5632E-2</v>
      </c>
      <c r="G70" s="233">
        <f t="shared" si="1"/>
        <v>15.884701105024641</v>
      </c>
      <c r="H70" s="231">
        <f t="shared" si="2"/>
        <v>1032.0503296250247</v>
      </c>
      <c r="I70" s="296">
        <f t="shared" si="20"/>
        <v>67795.768364471878</v>
      </c>
      <c r="J70" s="95">
        <f>IF((I70)+K70&gt;I148,I148-K70,(I70))</f>
        <v>60374.794439977522</v>
      </c>
      <c r="K70" s="95">
        <f t="shared" si="3"/>
        <v>5625.2055600224767</v>
      </c>
      <c r="L70" s="270">
        <f t="shared" si="23"/>
        <v>66000</v>
      </c>
      <c r="M70" s="95">
        <f t="shared" si="24"/>
        <v>57356.054717978644</v>
      </c>
      <c r="N70" s="95">
        <f t="shared" si="21"/>
        <v>5343.9452820213528</v>
      </c>
      <c r="O70" s="95">
        <f t="shared" si="22"/>
        <v>62700</v>
      </c>
      <c r="P70" s="95">
        <f t="shared" si="27"/>
        <v>54337.314995979774</v>
      </c>
      <c r="Q70" s="95">
        <f t="shared" si="8"/>
        <v>5062.6850040202289</v>
      </c>
      <c r="R70" s="95">
        <f t="shared" si="28"/>
        <v>59400</v>
      </c>
      <c r="S70" s="95">
        <f t="shared" si="10"/>
        <v>48299.835551982018</v>
      </c>
      <c r="T70" s="95">
        <f t="shared" si="11"/>
        <v>4500.1644480179812</v>
      </c>
      <c r="U70" s="95">
        <f t="shared" si="12"/>
        <v>52800</v>
      </c>
      <c r="V70" s="95">
        <f t="shared" si="13"/>
        <v>42262.356107984262</v>
      </c>
      <c r="W70" s="95">
        <f t="shared" si="14"/>
        <v>3937.6438920157334</v>
      </c>
      <c r="X70" s="95">
        <f t="shared" si="15"/>
        <v>46199.999999999993</v>
      </c>
      <c r="Y70" s="95">
        <f t="shared" si="16"/>
        <v>36224.876663986513</v>
      </c>
      <c r="Z70" s="95">
        <f t="shared" si="17"/>
        <v>3375.1233360134861</v>
      </c>
      <c r="AA70" s="237">
        <f t="shared" si="18"/>
        <v>39600</v>
      </c>
    </row>
    <row r="71" spans="1:27" ht="13.5" customHeight="1">
      <c r="A71" s="219">
        <v>60</v>
      </c>
      <c r="B71" s="246">
        <v>42370</v>
      </c>
      <c r="C71" s="204">
        <v>880</v>
      </c>
      <c r="D71" s="259">
        <f>'base(indices)'!G76</f>
        <v>1.27451106</v>
      </c>
      <c r="E71" s="203">
        <f t="shared" si="0"/>
        <v>1121.5697328000001</v>
      </c>
      <c r="F71" s="360">
        <f>'base(indices)'!I76</f>
        <v>1.5632E-2</v>
      </c>
      <c r="G71" s="203">
        <f t="shared" si="1"/>
        <v>17.532378063129602</v>
      </c>
      <c r="H71" s="204">
        <f t="shared" si="2"/>
        <v>1139.1021108631296</v>
      </c>
      <c r="I71" s="297">
        <f t="shared" si="20"/>
        <v>66763.718034846854</v>
      </c>
      <c r="J71" s="205">
        <f>IF((I71)+K71&gt;I148,I148-K71,(I71))</f>
        <v>60374.794439977522</v>
      </c>
      <c r="K71" s="205">
        <f t="shared" si="3"/>
        <v>5625.2055600224767</v>
      </c>
      <c r="L71" s="198">
        <f t="shared" si="23"/>
        <v>66000</v>
      </c>
      <c r="M71" s="205">
        <f t="shared" si="24"/>
        <v>57356.054717978644</v>
      </c>
      <c r="N71" s="205">
        <f t="shared" si="21"/>
        <v>5343.9452820213528</v>
      </c>
      <c r="O71" s="205">
        <f t="shared" si="22"/>
        <v>62700</v>
      </c>
      <c r="P71" s="197">
        <f t="shared" si="27"/>
        <v>54337.314995979774</v>
      </c>
      <c r="Q71" s="205">
        <f t="shared" si="8"/>
        <v>5062.6850040202289</v>
      </c>
      <c r="R71" s="205">
        <f t="shared" si="28"/>
        <v>59400</v>
      </c>
      <c r="S71" s="205">
        <f t="shared" si="10"/>
        <v>48299.835551982018</v>
      </c>
      <c r="T71" s="205">
        <f t="shared" si="11"/>
        <v>4500.1644480179812</v>
      </c>
      <c r="U71" s="205">
        <f t="shared" si="12"/>
        <v>52800</v>
      </c>
      <c r="V71" s="205">
        <f t="shared" si="13"/>
        <v>42262.356107984262</v>
      </c>
      <c r="W71" s="205">
        <f t="shared" si="14"/>
        <v>3937.6438920157334</v>
      </c>
      <c r="X71" s="205">
        <f t="shared" si="15"/>
        <v>46199.999999999993</v>
      </c>
      <c r="Y71" s="205">
        <f t="shared" si="16"/>
        <v>36224.876663986513</v>
      </c>
      <c r="Z71" s="205">
        <f t="shared" si="17"/>
        <v>3375.1233360134861</v>
      </c>
      <c r="AA71" s="196">
        <f t="shared" si="18"/>
        <v>39600</v>
      </c>
    </row>
    <row r="72" spans="1:27" ht="13.5" customHeight="1">
      <c r="A72" s="118">
        <v>59</v>
      </c>
      <c r="B72" s="216">
        <v>42401</v>
      </c>
      <c r="C72" s="68">
        <v>880</v>
      </c>
      <c r="D72" s="221">
        <f>'base(indices)'!G77</f>
        <v>1.2628924500000001</v>
      </c>
      <c r="E72" s="60">
        <f t="shared" si="0"/>
        <v>1111.345356</v>
      </c>
      <c r="F72" s="361">
        <f>'base(indices)'!I77</f>
        <v>1.5632E-2</v>
      </c>
      <c r="G72" s="60">
        <f t="shared" si="1"/>
        <v>17.372550604992</v>
      </c>
      <c r="H72" s="57">
        <f t="shared" si="2"/>
        <v>1128.7179066049921</v>
      </c>
      <c r="I72" s="294">
        <f t="shared" si="20"/>
        <v>65624.615923983729</v>
      </c>
      <c r="J72" s="102">
        <f>IF((I72)+K72&gt;I148,I148-K72,(I72))</f>
        <v>60374.794439977522</v>
      </c>
      <c r="K72" s="102">
        <f t="shared" si="3"/>
        <v>5625.2055600224767</v>
      </c>
      <c r="L72" s="186">
        <f t="shared" si="23"/>
        <v>66000</v>
      </c>
      <c r="M72" s="102">
        <f t="shared" si="24"/>
        <v>57356.054717978644</v>
      </c>
      <c r="N72" s="102">
        <f t="shared" si="21"/>
        <v>5343.9452820213528</v>
      </c>
      <c r="O72" s="102">
        <f t="shared" si="22"/>
        <v>62700</v>
      </c>
      <c r="P72" s="102">
        <f>J72*$P$9</f>
        <v>54337.314995979774</v>
      </c>
      <c r="Q72" s="102">
        <f t="shared" si="8"/>
        <v>5062.6850040202289</v>
      </c>
      <c r="R72" s="102">
        <f t="shared" si="28"/>
        <v>59400</v>
      </c>
      <c r="S72" s="102">
        <f t="shared" si="10"/>
        <v>48299.835551982018</v>
      </c>
      <c r="T72" s="102">
        <f t="shared" si="11"/>
        <v>4500.1644480179812</v>
      </c>
      <c r="U72" s="102">
        <f t="shared" si="12"/>
        <v>52800</v>
      </c>
      <c r="V72" s="102">
        <f t="shared" si="13"/>
        <v>42262.356107984262</v>
      </c>
      <c r="W72" s="102">
        <f t="shared" si="14"/>
        <v>3937.6438920157334</v>
      </c>
      <c r="X72" s="102">
        <f t="shared" si="15"/>
        <v>46199.999999999993</v>
      </c>
      <c r="Y72" s="102">
        <f t="shared" si="16"/>
        <v>36224.876663986513</v>
      </c>
      <c r="Z72" s="102">
        <f t="shared" si="17"/>
        <v>3375.1233360134861</v>
      </c>
      <c r="AA72" s="66">
        <f t="shared" si="18"/>
        <v>39600</v>
      </c>
    </row>
    <row r="73" spans="1:27" ht="13.5" customHeight="1">
      <c r="A73" s="118">
        <v>58</v>
      </c>
      <c r="B73" s="217">
        <v>42430</v>
      </c>
      <c r="C73" s="68">
        <v>880</v>
      </c>
      <c r="D73" s="221">
        <f>'base(indices)'!G78</f>
        <v>1.24521046</v>
      </c>
      <c r="E73" s="70">
        <f t="shared" si="0"/>
        <v>1095.7852048</v>
      </c>
      <c r="F73" s="361">
        <f>'base(indices)'!I78</f>
        <v>1.5632E-2</v>
      </c>
      <c r="G73" s="70">
        <f t="shared" si="1"/>
        <v>17.129314321433601</v>
      </c>
      <c r="H73" s="68">
        <f t="shared" si="2"/>
        <v>1112.9145191214336</v>
      </c>
      <c r="I73" s="295">
        <f t="shared" si="20"/>
        <v>64495.898017378735</v>
      </c>
      <c r="J73" s="122">
        <f>IF((I73)+K73&gt;I148,I148-K73,(I73))</f>
        <v>60374.794439977522</v>
      </c>
      <c r="K73" s="122">
        <f t="shared" si="3"/>
        <v>5625.2055600224767</v>
      </c>
      <c r="L73" s="183">
        <f t="shared" si="23"/>
        <v>66000</v>
      </c>
      <c r="M73" s="122">
        <f t="shared" si="24"/>
        <v>57356.054717978644</v>
      </c>
      <c r="N73" s="122">
        <f t="shared" si="21"/>
        <v>5343.9452820213528</v>
      </c>
      <c r="O73" s="122">
        <f t="shared" si="22"/>
        <v>62700</v>
      </c>
      <c r="P73" s="104">
        <f>J73*$P$9</f>
        <v>54337.314995979774</v>
      </c>
      <c r="Q73" s="122">
        <f t="shared" si="8"/>
        <v>5062.6850040202289</v>
      </c>
      <c r="R73" s="122">
        <f t="shared" si="28"/>
        <v>59400</v>
      </c>
      <c r="S73" s="122">
        <f t="shared" si="10"/>
        <v>48299.835551982018</v>
      </c>
      <c r="T73" s="122">
        <f t="shared" si="11"/>
        <v>4500.1644480179812</v>
      </c>
      <c r="U73" s="122">
        <f t="shared" si="12"/>
        <v>52800</v>
      </c>
      <c r="V73" s="122">
        <f t="shared" si="13"/>
        <v>42262.356107984262</v>
      </c>
      <c r="W73" s="122">
        <f t="shared" si="14"/>
        <v>3937.6438920157334</v>
      </c>
      <c r="X73" s="122">
        <f t="shared" si="15"/>
        <v>46199.999999999993</v>
      </c>
      <c r="Y73" s="122">
        <f t="shared" si="16"/>
        <v>36224.876663986513</v>
      </c>
      <c r="Z73" s="122">
        <f t="shared" si="17"/>
        <v>3375.1233360134861</v>
      </c>
      <c r="AA73" s="52">
        <f t="shared" si="18"/>
        <v>39600</v>
      </c>
    </row>
    <row r="74" spans="1:27" ht="13.5" customHeight="1">
      <c r="A74" s="118">
        <v>57</v>
      </c>
      <c r="B74" s="216">
        <v>42461</v>
      </c>
      <c r="C74" s="68">
        <v>880</v>
      </c>
      <c r="D74" s="221">
        <f>'base(indices)'!G79</f>
        <v>1.2398789800000001</v>
      </c>
      <c r="E74" s="60">
        <f t="shared" si="0"/>
        <v>1091.0935024</v>
      </c>
      <c r="F74" s="361">
        <f>'base(indices)'!I79</f>
        <v>1.5632E-2</v>
      </c>
      <c r="G74" s="60">
        <f t="shared" si="1"/>
        <v>17.055973629516799</v>
      </c>
      <c r="H74" s="57">
        <f t="shared" si="2"/>
        <v>1108.1494760295168</v>
      </c>
      <c r="I74" s="294">
        <f t="shared" si="20"/>
        <v>63382.983498257301</v>
      </c>
      <c r="J74" s="102">
        <f>IF((I74)+K74&gt;I148,I148-K74,(I74))</f>
        <v>60374.794439977522</v>
      </c>
      <c r="K74" s="102">
        <f t="shared" si="3"/>
        <v>5625.2055600224767</v>
      </c>
      <c r="L74" s="186">
        <f t="shared" si="23"/>
        <v>66000</v>
      </c>
      <c r="M74" s="102">
        <f t="shared" si="24"/>
        <v>57356.054717978644</v>
      </c>
      <c r="N74" s="102">
        <f t="shared" si="21"/>
        <v>5343.9452820213528</v>
      </c>
      <c r="O74" s="102">
        <f t="shared" si="22"/>
        <v>62700</v>
      </c>
      <c r="P74" s="102">
        <f t="shared" ref="P74:P87" si="29">J74*$P$9</f>
        <v>54337.314995979774</v>
      </c>
      <c r="Q74" s="102">
        <f t="shared" si="8"/>
        <v>5062.6850040202289</v>
      </c>
      <c r="R74" s="102">
        <f>P74+Q74</f>
        <v>59400</v>
      </c>
      <c r="S74" s="102">
        <f t="shared" si="10"/>
        <v>48299.835551982018</v>
      </c>
      <c r="T74" s="102">
        <f t="shared" si="11"/>
        <v>4500.1644480179812</v>
      </c>
      <c r="U74" s="102">
        <f t="shared" si="12"/>
        <v>52800</v>
      </c>
      <c r="V74" s="102">
        <f t="shared" si="13"/>
        <v>42262.356107984262</v>
      </c>
      <c r="W74" s="102">
        <f t="shared" si="14"/>
        <v>3937.6438920157334</v>
      </c>
      <c r="X74" s="102">
        <f t="shared" si="15"/>
        <v>46199.999999999993</v>
      </c>
      <c r="Y74" s="102">
        <f t="shared" si="16"/>
        <v>36224.876663986513</v>
      </c>
      <c r="Z74" s="102">
        <f t="shared" si="17"/>
        <v>3375.1233360134861</v>
      </c>
      <c r="AA74" s="66">
        <f t="shared" si="18"/>
        <v>39600</v>
      </c>
    </row>
    <row r="75" spans="1:27" ht="13.5" customHeight="1">
      <c r="A75" s="118">
        <v>56</v>
      </c>
      <c r="B75" s="217">
        <v>42491</v>
      </c>
      <c r="C75" s="68">
        <v>880</v>
      </c>
      <c r="D75" s="221">
        <f>'base(indices)'!G80</f>
        <v>1.2335876800000001</v>
      </c>
      <c r="E75" s="70">
        <f t="shared" ref="E75:E130" si="30">C75*D75</f>
        <v>1085.5571584000002</v>
      </c>
      <c r="F75" s="361">
        <f>'base(indices)'!I80</f>
        <v>1.5632E-2</v>
      </c>
      <c r="G75" s="70">
        <f t="shared" ref="G75:G130" si="31">E75*F75</f>
        <v>16.969429500108802</v>
      </c>
      <c r="H75" s="68">
        <f t="shared" ref="H75:H130" si="32">E75+G75</f>
        <v>1102.526587900109</v>
      </c>
      <c r="I75" s="295">
        <f t="shared" si="20"/>
        <v>62274.834022227784</v>
      </c>
      <c r="J75" s="122">
        <f>IF((I75)+K75&gt;I148,I148-K75,(I75))</f>
        <v>60374.794439977522</v>
      </c>
      <c r="K75" s="122">
        <f t="shared" ref="K75:K130" si="33">I$147</f>
        <v>5625.2055600224767</v>
      </c>
      <c r="L75" s="183">
        <f t="shared" si="23"/>
        <v>66000</v>
      </c>
      <c r="M75" s="122">
        <f t="shared" si="24"/>
        <v>57356.054717978644</v>
      </c>
      <c r="N75" s="122">
        <f t="shared" si="21"/>
        <v>5343.9452820213528</v>
      </c>
      <c r="O75" s="122">
        <f t="shared" si="22"/>
        <v>62700</v>
      </c>
      <c r="P75" s="104">
        <f t="shared" si="29"/>
        <v>54337.314995979774</v>
      </c>
      <c r="Q75" s="122">
        <f t="shared" ref="Q75:Q117" si="34">K75*P$9</f>
        <v>5062.6850040202289</v>
      </c>
      <c r="R75" s="122">
        <f t="shared" ref="R75:R117" si="35">P75+Q75</f>
        <v>59400</v>
      </c>
      <c r="S75" s="122">
        <f t="shared" ref="S75:S117" si="36">J75*S$9</f>
        <v>48299.835551982018</v>
      </c>
      <c r="T75" s="122">
        <f t="shared" ref="T75:T117" si="37">K75*S$9</f>
        <v>4500.1644480179812</v>
      </c>
      <c r="U75" s="122">
        <f t="shared" ref="U75:U117" si="38">S75+T75</f>
        <v>52800</v>
      </c>
      <c r="V75" s="122">
        <f t="shared" ref="V75:V117" si="39">J75*V$9</f>
        <v>42262.356107984262</v>
      </c>
      <c r="W75" s="122">
        <f t="shared" ref="W75:W117" si="40">K75*V$9</f>
        <v>3937.6438920157334</v>
      </c>
      <c r="X75" s="122">
        <f t="shared" ref="X75:X117" si="41">V75+W75</f>
        <v>46199.999999999993</v>
      </c>
      <c r="Y75" s="122">
        <f t="shared" ref="Y75:Y130" si="42">J75*Y$9</f>
        <v>36224.876663986513</v>
      </c>
      <c r="Z75" s="122">
        <f t="shared" ref="Z75:Z130" si="43">K75*Y$9</f>
        <v>3375.1233360134861</v>
      </c>
      <c r="AA75" s="52">
        <f t="shared" ref="AA75:AA130" si="44">Y75+Z75</f>
        <v>39600</v>
      </c>
    </row>
    <row r="76" spans="1:27" ht="13.5" customHeight="1">
      <c r="A76" s="118">
        <v>55</v>
      </c>
      <c r="B76" s="216">
        <v>42522</v>
      </c>
      <c r="C76" s="68">
        <v>880</v>
      </c>
      <c r="D76" s="221">
        <f>'base(indices)'!G81</f>
        <v>1.22306929</v>
      </c>
      <c r="E76" s="60">
        <f t="shared" si="30"/>
        <v>1076.3009752</v>
      </c>
      <c r="F76" s="361">
        <f>'base(indices)'!I81</f>
        <v>1.5632E-2</v>
      </c>
      <c r="G76" s="60">
        <f t="shared" si="31"/>
        <v>16.824736844326402</v>
      </c>
      <c r="H76" s="57">
        <f t="shared" si="32"/>
        <v>1093.1257120443265</v>
      </c>
      <c r="I76" s="294">
        <f t="shared" si="20"/>
        <v>61172.307434327675</v>
      </c>
      <c r="J76" s="102">
        <f>IF((I76)+K76&gt;I148,I148-K76,(I76))</f>
        <v>60374.794439977522</v>
      </c>
      <c r="K76" s="102">
        <f t="shared" si="33"/>
        <v>5625.2055600224767</v>
      </c>
      <c r="L76" s="186">
        <f t="shared" si="23"/>
        <v>66000</v>
      </c>
      <c r="M76" s="102">
        <f t="shared" si="24"/>
        <v>57356.054717978644</v>
      </c>
      <c r="N76" s="102">
        <f t="shared" si="21"/>
        <v>5343.9452820213528</v>
      </c>
      <c r="O76" s="102">
        <f t="shared" si="22"/>
        <v>62700</v>
      </c>
      <c r="P76" s="102">
        <f t="shared" si="29"/>
        <v>54337.314995979774</v>
      </c>
      <c r="Q76" s="102">
        <f t="shared" si="34"/>
        <v>5062.6850040202289</v>
      </c>
      <c r="R76" s="102">
        <f t="shared" si="35"/>
        <v>59400</v>
      </c>
      <c r="S76" s="102">
        <f t="shared" si="36"/>
        <v>48299.835551982018</v>
      </c>
      <c r="T76" s="102">
        <f t="shared" si="37"/>
        <v>4500.1644480179812</v>
      </c>
      <c r="U76" s="102">
        <f t="shared" si="38"/>
        <v>52800</v>
      </c>
      <c r="V76" s="102">
        <f t="shared" si="39"/>
        <v>42262.356107984262</v>
      </c>
      <c r="W76" s="102">
        <f t="shared" si="40"/>
        <v>3937.6438920157334</v>
      </c>
      <c r="X76" s="102">
        <f t="shared" si="41"/>
        <v>46199.999999999993</v>
      </c>
      <c r="Y76" s="102">
        <f t="shared" si="42"/>
        <v>36224.876663986513</v>
      </c>
      <c r="Z76" s="102">
        <f t="shared" si="43"/>
        <v>3375.1233360134861</v>
      </c>
      <c r="AA76" s="66">
        <f t="shared" si="44"/>
        <v>39600</v>
      </c>
    </row>
    <row r="77" spans="1:27" ht="13.5" customHeight="1">
      <c r="A77" s="118">
        <v>54</v>
      </c>
      <c r="B77" s="216">
        <v>42552</v>
      </c>
      <c r="C77" s="68">
        <v>880</v>
      </c>
      <c r="D77" s="221">
        <f>'base(indices)'!G82</f>
        <v>1.2181964999999999</v>
      </c>
      <c r="E77" s="70">
        <f t="shared" si="30"/>
        <v>1072.0129199999999</v>
      </c>
      <c r="F77" s="361">
        <f>'base(indices)'!I82</f>
        <v>1.5632E-2</v>
      </c>
      <c r="G77" s="70">
        <f t="shared" si="31"/>
        <v>16.75770596544</v>
      </c>
      <c r="H77" s="68">
        <f t="shared" si="32"/>
        <v>1088.7706259654399</v>
      </c>
      <c r="I77" s="295">
        <f t="shared" ref="I77:I117" si="45">I76-H76</f>
        <v>60079.181722283349</v>
      </c>
      <c r="J77" s="122">
        <f>IF((I77)+K77&gt;I148,I148-K77,(I77))</f>
        <v>60079.181722283349</v>
      </c>
      <c r="K77" s="122">
        <f t="shared" si="33"/>
        <v>5625.2055600224767</v>
      </c>
      <c r="L77" s="183">
        <f t="shared" si="23"/>
        <v>65704.387282305819</v>
      </c>
      <c r="M77" s="122">
        <f t="shared" si="24"/>
        <v>57075.222636169179</v>
      </c>
      <c r="N77" s="122">
        <f t="shared" si="21"/>
        <v>5343.9452820213528</v>
      </c>
      <c r="O77" s="122">
        <f t="shared" si="22"/>
        <v>62419.167918190535</v>
      </c>
      <c r="P77" s="104">
        <f t="shared" si="29"/>
        <v>54071.263550055017</v>
      </c>
      <c r="Q77" s="122">
        <f t="shared" si="34"/>
        <v>5062.6850040202289</v>
      </c>
      <c r="R77" s="122">
        <f t="shared" si="35"/>
        <v>59133.948554075243</v>
      </c>
      <c r="S77" s="122">
        <f t="shared" si="36"/>
        <v>48063.345377826685</v>
      </c>
      <c r="T77" s="122">
        <f t="shared" si="37"/>
        <v>4500.1644480179812</v>
      </c>
      <c r="U77" s="122">
        <f t="shared" si="38"/>
        <v>52563.509825844667</v>
      </c>
      <c r="V77" s="122">
        <f t="shared" si="39"/>
        <v>42055.427205598338</v>
      </c>
      <c r="W77" s="122">
        <f t="shared" si="40"/>
        <v>3937.6438920157334</v>
      </c>
      <c r="X77" s="122">
        <f t="shared" si="41"/>
        <v>45993.071097614069</v>
      </c>
      <c r="Y77" s="122">
        <f t="shared" si="42"/>
        <v>36047.509033370006</v>
      </c>
      <c r="Z77" s="122">
        <f t="shared" si="43"/>
        <v>3375.1233360134861</v>
      </c>
      <c r="AA77" s="52">
        <f t="shared" si="44"/>
        <v>39422.632369383493</v>
      </c>
    </row>
    <row r="78" spans="1:27" ht="13.5" customHeight="1">
      <c r="A78" s="118">
        <v>53</v>
      </c>
      <c r="B78" s="217">
        <v>42583</v>
      </c>
      <c r="C78" s="68">
        <v>880</v>
      </c>
      <c r="D78" s="221">
        <f>'base(indices)'!G83</f>
        <v>1.21165357</v>
      </c>
      <c r="E78" s="60">
        <f t="shared" si="30"/>
        <v>1066.2551415999999</v>
      </c>
      <c r="F78" s="361">
        <f>'base(indices)'!I83</f>
        <v>1.5632E-2</v>
      </c>
      <c r="G78" s="60">
        <f t="shared" si="31"/>
        <v>16.667700373491197</v>
      </c>
      <c r="H78" s="57">
        <f t="shared" si="32"/>
        <v>1082.9228419734911</v>
      </c>
      <c r="I78" s="294">
        <f t="shared" si="45"/>
        <v>58990.411096317912</v>
      </c>
      <c r="J78" s="102">
        <f>IF((I78)+K78&gt;I148,I148-K78,(I78))</f>
        <v>58990.411096317912</v>
      </c>
      <c r="K78" s="102">
        <f t="shared" si="33"/>
        <v>5625.2055600224767</v>
      </c>
      <c r="L78" s="186">
        <f t="shared" si="23"/>
        <v>64615.616656340389</v>
      </c>
      <c r="M78" s="102">
        <f t="shared" si="24"/>
        <v>56040.890541502013</v>
      </c>
      <c r="N78" s="102">
        <f t="shared" si="21"/>
        <v>5343.9452820213528</v>
      </c>
      <c r="O78" s="102">
        <f t="shared" si="22"/>
        <v>61384.835823523368</v>
      </c>
      <c r="P78" s="102">
        <f t="shared" si="29"/>
        <v>53091.369986686121</v>
      </c>
      <c r="Q78" s="102">
        <f t="shared" si="34"/>
        <v>5062.6850040202289</v>
      </c>
      <c r="R78" s="102">
        <f t="shared" si="35"/>
        <v>58154.054990706347</v>
      </c>
      <c r="S78" s="102">
        <f t="shared" si="36"/>
        <v>47192.328877054329</v>
      </c>
      <c r="T78" s="102">
        <f t="shared" si="37"/>
        <v>4500.1644480179812</v>
      </c>
      <c r="U78" s="102">
        <f t="shared" si="38"/>
        <v>51692.493325072312</v>
      </c>
      <c r="V78" s="102">
        <f t="shared" si="39"/>
        <v>41293.287767422538</v>
      </c>
      <c r="W78" s="102">
        <f t="shared" si="40"/>
        <v>3937.6438920157334</v>
      </c>
      <c r="X78" s="102">
        <f t="shared" si="41"/>
        <v>45230.931659438269</v>
      </c>
      <c r="Y78" s="102">
        <f t="shared" si="42"/>
        <v>35394.246657790747</v>
      </c>
      <c r="Z78" s="102">
        <f t="shared" si="43"/>
        <v>3375.1233360134861</v>
      </c>
      <c r="AA78" s="66">
        <f t="shared" si="44"/>
        <v>38769.369993804234</v>
      </c>
    </row>
    <row r="79" spans="1:27" ht="13.5" customHeight="1">
      <c r="A79" s="118">
        <v>52</v>
      </c>
      <c r="B79" s="216">
        <v>42614</v>
      </c>
      <c r="C79" s="68">
        <v>880</v>
      </c>
      <c r="D79" s="221">
        <f>'base(indices)'!G84</f>
        <v>1.20622556</v>
      </c>
      <c r="E79" s="70">
        <f t="shared" si="30"/>
        <v>1061.4784927999999</v>
      </c>
      <c r="F79" s="361">
        <f>'base(indices)'!I84</f>
        <v>1.5632E-2</v>
      </c>
      <c r="G79" s="70">
        <f t="shared" si="31"/>
        <v>16.593031799449598</v>
      </c>
      <c r="H79" s="68">
        <f t="shared" si="32"/>
        <v>1078.0715245994495</v>
      </c>
      <c r="I79" s="295">
        <f t="shared" si="45"/>
        <v>57907.488254344418</v>
      </c>
      <c r="J79" s="122">
        <f>IF((I79)+K79&gt;I148,I148-K79,(I79))</f>
        <v>57907.488254344418</v>
      </c>
      <c r="K79" s="122">
        <f t="shared" si="33"/>
        <v>5625.2055600224767</v>
      </c>
      <c r="L79" s="183">
        <f t="shared" si="23"/>
        <v>63532.693814366896</v>
      </c>
      <c r="M79" s="122">
        <f t="shared" si="24"/>
        <v>55012.113841627193</v>
      </c>
      <c r="N79" s="122">
        <f t="shared" si="21"/>
        <v>5343.9452820213528</v>
      </c>
      <c r="O79" s="122">
        <f t="shared" si="22"/>
        <v>60356.059123648549</v>
      </c>
      <c r="P79" s="104">
        <f t="shared" si="29"/>
        <v>52116.739428909976</v>
      </c>
      <c r="Q79" s="122">
        <f t="shared" si="34"/>
        <v>5062.6850040202289</v>
      </c>
      <c r="R79" s="122">
        <f t="shared" si="35"/>
        <v>57179.424432930202</v>
      </c>
      <c r="S79" s="122">
        <f t="shared" si="36"/>
        <v>46325.99060347554</v>
      </c>
      <c r="T79" s="122">
        <f t="shared" si="37"/>
        <v>4500.1644480179812</v>
      </c>
      <c r="U79" s="122">
        <f t="shared" si="38"/>
        <v>50826.155051493522</v>
      </c>
      <c r="V79" s="122">
        <f t="shared" si="39"/>
        <v>40535.241778041091</v>
      </c>
      <c r="W79" s="122">
        <f t="shared" si="40"/>
        <v>3937.6438920157334</v>
      </c>
      <c r="X79" s="122">
        <f t="shared" si="41"/>
        <v>44472.885670056821</v>
      </c>
      <c r="Y79" s="122">
        <f t="shared" si="42"/>
        <v>34744.492952606648</v>
      </c>
      <c r="Z79" s="122">
        <f t="shared" si="43"/>
        <v>3375.1233360134861</v>
      </c>
      <c r="AA79" s="52">
        <f t="shared" si="44"/>
        <v>38119.616288620135</v>
      </c>
    </row>
    <row r="80" spans="1:27" ht="13.5" customHeight="1">
      <c r="A80" s="118">
        <v>51</v>
      </c>
      <c r="B80" s="217">
        <v>42644</v>
      </c>
      <c r="C80" s="68">
        <v>880</v>
      </c>
      <c r="D80" s="221">
        <f>'base(indices)'!G85</f>
        <v>1.2034575999999999</v>
      </c>
      <c r="E80" s="60">
        <f t="shared" si="30"/>
        <v>1059.042688</v>
      </c>
      <c r="F80" s="361">
        <f>'base(indices)'!I85</f>
        <v>1.5632E-2</v>
      </c>
      <c r="G80" s="60">
        <f t="shared" si="31"/>
        <v>16.554955298816001</v>
      </c>
      <c r="H80" s="57">
        <f t="shared" si="32"/>
        <v>1075.5976432988159</v>
      </c>
      <c r="I80" s="294">
        <f t="shared" si="45"/>
        <v>56829.416729744968</v>
      </c>
      <c r="J80" s="102">
        <f>IF((I80)+K80&gt;I148,I148-K80,(I80))</f>
        <v>56829.416729744968</v>
      </c>
      <c r="K80" s="102">
        <f t="shared" si="33"/>
        <v>5625.2055600224767</v>
      </c>
      <c r="L80" s="186">
        <f t="shared" si="23"/>
        <v>62454.622289767445</v>
      </c>
      <c r="M80" s="102">
        <f t="shared" si="24"/>
        <v>53987.945893257718</v>
      </c>
      <c r="N80" s="102">
        <f t="shared" si="21"/>
        <v>5343.9452820213528</v>
      </c>
      <c r="O80" s="102">
        <f t="shared" si="22"/>
        <v>59331.891175279074</v>
      </c>
      <c r="P80" s="102">
        <f t="shared" si="29"/>
        <v>51146.475056770469</v>
      </c>
      <c r="Q80" s="102">
        <f t="shared" si="34"/>
        <v>5062.6850040202289</v>
      </c>
      <c r="R80" s="102">
        <f t="shared" si="35"/>
        <v>56209.160060790695</v>
      </c>
      <c r="S80" s="102">
        <f t="shared" si="36"/>
        <v>45463.533383795977</v>
      </c>
      <c r="T80" s="102">
        <f t="shared" si="37"/>
        <v>4500.1644480179812</v>
      </c>
      <c r="U80" s="102">
        <f t="shared" si="38"/>
        <v>49963.697831813959</v>
      </c>
      <c r="V80" s="102">
        <f t="shared" si="39"/>
        <v>39780.591710821478</v>
      </c>
      <c r="W80" s="102">
        <f t="shared" si="40"/>
        <v>3937.6438920157334</v>
      </c>
      <c r="X80" s="102">
        <f t="shared" si="41"/>
        <v>43718.235602837209</v>
      </c>
      <c r="Y80" s="102">
        <f t="shared" si="42"/>
        <v>34097.650037846979</v>
      </c>
      <c r="Z80" s="102">
        <f t="shared" si="43"/>
        <v>3375.1233360134861</v>
      </c>
      <c r="AA80" s="66">
        <f t="shared" si="44"/>
        <v>37472.773373860466</v>
      </c>
    </row>
    <row r="81" spans="1:27" ht="13.5" customHeight="1">
      <c r="A81" s="118">
        <v>50</v>
      </c>
      <c r="B81" s="216">
        <v>42675</v>
      </c>
      <c r="C81" s="68">
        <v>880</v>
      </c>
      <c r="D81" s="221">
        <f>'base(indices)'!G86</f>
        <v>1.2011753700000001</v>
      </c>
      <c r="E81" s="70">
        <f t="shared" si="30"/>
        <v>1057.0343256000001</v>
      </c>
      <c r="F81" s="361">
        <f>'base(indices)'!I86</f>
        <v>1.5632E-2</v>
      </c>
      <c r="G81" s="70">
        <f t="shared" si="31"/>
        <v>16.5235605777792</v>
      </c>
      <c r="H81" s="68">
        <f t="shared" si="32"/>
        <v>1073.5578861777792</v>
      </c>
      <c r="I81" s="295">
        <f t="shared" si="45"/>
        <v>55753.81908644615</v>
      </c>
      <c r="J81" s="122">
        <f>IF((I81)+K81&gt;I148,I148-K81,(I81))</f>
        <v>55753.81908644615</v>
      </c>
      <c r="K81" s="122">
        <f t="shared" si="33"/>
        <v>5625.2055600224767</v>
      </c>
      <c r="L81" s="183">
        <f t="shared" si="23"/>
        <v>61379.024646468628</v>
      </c>
      <c r="M81" s="122">
        <f t="shared" si="24"/>
        <v>52966.128132123842</v>
      </c>
      <c r="N81" s="122">
        <f t="shared" si="21"/>
        <v>5343.9452820213528</v>
      </c>
      <c r="O81" s="122">
        <f t="shared" si="22"/>
        <v>58310.073414145198</v>
      </c>
      <c r="P81" s="104">
        <f t="shared" si="29"/>
        <v>50178.437177801534</v>
      </c>
      <c r="Q81" s="122">
        <f t="shared" si="34"/>
        <v>5062.6850040202289</v>
      </c>
      <c r="R81" s="122">
        <f t="shared" si="35"/>
        <v>55241.12218182176</v>
      </c>
      <c r="S81" s="122">
        <f t="shared" si="36"/>
        <v>44603.055269156925</v>
      </c>
      <c r="T81" s="122">
        <f t="shared" si="37"/>
        <v>4500.1644480179812</v>
      </c>
      <c r="U81" s="122">
        <f t="shared" si="38"/>
        <v>49103.219717174907</v>
      </c>
      <c r="V81" s="122">
        <f t="shared" si="39"/>
        <v>39027.673360512301</v>
      </c>
      <c r="W81" s="122">
        <f t="shared" si="40"/>
        <v>3937.6438920157334</v>
      </c>
      <c r="X81" s="122">
        <f t="shared" si="41"/>
        <v>42965.317252528032</v>
      </c>
      <c r="Y81" s="122">
        <f t="shared" si="42"/>
        <v>33452.291451867692</v>
      </c>
      <c r="Z81" s="122">
        <f t="shared" si="43"/>
        <v>3375.1233360134861</v>
      </c>
      <c r="AA81" s="52">
        <f t="shared" si="44"/>
        <v>36827.414787881178</v>
      </c>
    </row>
    <row r="82" spans="1:27" ht="13.5" customHeight="1" thickBot="1">
      <c r="A82" s="229">
        <v>49</v>
      </c>
      <c r="B82" s="218">
        <v>42705</v>
      </c>
      <c r="C82" s="177">
        <v>880</v>
      </c>
      <c r="D82" s="341">
        <f>'base(indices)'!G87</f>
        <v>1.1980604100000001</v>
      </c>
      <c r="E82" s="247">
        <f t="shared" si="30"/>
        <v>1054.2931608000001</v>
      </c>
      <c r="F82" s="362">
        <f>'base(indices)'!I87</f>
        <v>1.5632E-2</v>
      </c>
      <c r="G82" s="247">
        <f t="shared" si="31"/>
        <v>16.480710689625603</v>
      </c>
      <c r="H82" s="174">
        <f t="shared" si="32"/>
        <v>1070.7738714896257</v>
      </c>
      <c r="I82" s="342">
        <f t="shared" si="45"/>
        <v>54680.261200268375</v>
      </c>
      <c r="J82" s="343">
        <f>IF((I82)+K82&gt;I148,I148-K82,(I82))</f>
        <v>54680.261200268375</v>
      </c>
      <c r="K82" s="343">
        <f t="shared" si="33"/>
        <v>5625.2055600224767</v>
      </c>
      <c r="L82" s="344">
        <f t="shared" si="23"/>
        <v>60305.466760290852</v>
      </c>
      <c r="M82" s="343">
        <f t="shared" si="24"/>
        <v>51946.248140254953</v>
      </c>
      <c r="N82" s="343">
        <f t="shared" si="21"/>
        <v>5343.9452820213528</v>
      </c>
      <c r="O82" s="343">
        <f t="shared" si="22"/>
        <v>57290.193422276308</v>
      </c>
      <c r="P82" s="343">
        <f t="shared" si="29"/>
        <v>49212.235080241539</v>
      </c>
      <c r="Q82" s="343">
        <f t="shared" si="34"/>
        <v>5062.6850040202289</v>
      </c>
      <c r="R82" s="343">
        <f t="shared" si="35"/>
        <v>54274.920084261765</v>
      </c>
      <c r="S82" s="343">
        <f t="shared" si="36"/>
        <v>43744.208960214703</v>
      </c>
      <c r="T82" s="343">
        <f t="shared" si="37"/>
        <v>4500.1644480179812</v>
      </c>
      <c r="U82" s="343">
        <f t="shared" si="38"/>
        <v>48244.373408232685</v>
      </c>
      <c r="V82" s="343">
        <f t="shared" si="39"/>
        <v>38276.182840187859</v>
      </c>
      <c r="W82" s="343">
        <f t="shared" si="40"/>
        <v>3937.6438920157334</v>
      </c>
      <c r="X82" s="343">
        <f t="shared" si="41"/>
        <v>42213.82673220359</v>
      </c>
      <c r="Y82" s="343">
        <f t="shared" si="42"/>
        <v>32808.156720161023</v>
      </c>
      <c r="Z82" s="343">
        <f t="shared" si="43"/>
        <v>3375.1233360134861</v>
      </c>
      <c r="AA82" s="345">
        <f t="shared" si="44"/>
        <v>36183.28005617451</v>
      </c>
    </row>
    <row r="83" spans="1:27" ht="13.5" customHeight="1">
      <c r="A83" s="219">
        <v>48</v>
      </c>
      <c r="B83" s="340">
        <v>42736</v>
      </c>
      <c r="C83" s="47">
        <v>937</v>
      </c>
      <c r="D83" s="239">
        <f>'base(indices)'!G88</f>
        <v>1.19578842</v>
      </c>
      <c r="E83" s="87">
        <f t="shared" si="30"/>
        <v>1120.45374954</v>
      </c>
      <c r="F83" s="360">
        <f>'base(indices)'!I88</f>
        <v>1.5632E-2</v>
      </c>
      <c r="G83" s="87">
        <f t="shared" si="31"/>
        <v>17.51493301280928</v>
      </c>
      <c r="H83" s="47">
        <f t="shared" si="32"/>
        <v>1137.9686825528092</v>
      </c>
      <c r="I83" s="293">
        <f t="shared" si="45"/>
        <v>53609.487328778749</v>
      </c>
      <c r="J83" s="123">
        <f>IF((I83)+K83&gt;I148,I148-K83,(I83))</f>
        <v>53609.487328778749</v>
      </c>
      <c r="K83" s="123">
        <f t="shared" si="33"/>
        <v>5625.2055600224767</v>
      </c>
      <c r="L83" s="290">
        <f t="shared" si="23"/>
        <v>59234.692888801226</v>
      </c>
      <c r="M83" s="123">
        <f t="shared" si="24"/>
        <v>50929.01296233981</v>
      </c>
      <c r="N83" s="123">
        <f t="shared" si="21"/>
        <v>5343.9452820213528</v>
      </c>
      <c r="O83" s="123">
        <f t="shared" si="22"/>
        <v>56272.958244361165</v>
      </c>
      <c r="P83" s="100">
        <f t="shared" si="29"/>
        <v>48248.538595900878</v>
      </c>
      <c r="Q83" s="123">
        <f t="shared" si="34"/>
        <v>5062.6850040202289</v>
      </c>
      <c r="R83" s="123">
        <f t="shared" si="35"/>
        <v>53311.223599921104</v>
      </c>
      <c r="S83" s="123">
        <f t="shared" si="36"/>
        <v>42887.589863023</v>
      </c>
      <c r="T83" s="123">
        <f t="shared" si="37"/>
        <v>4500.1644480179812</v>
      </c>
      <c r="U83" s="123">
        <f t="shared" si="38"/>
        <v>47387.754311040982</v>
      </c>
      <c r="V83" s="123">
        <f t="shared" si="39"/>
        <v>37526.641130145123</v>
      </c>
      <c r="W83" s="123">
        <f t="shared" si="40"/>
        <v>3937.6438920157334</v>
      </c>
      <c r="X83" s="123">
        <f t="shared" si="41"/>
        <v>41464.285022160853</v>
      </c>
      <c r="Y83" s="123">
        <f t="shared" si="42"/>
        <v>32165.692397267248</v>
      </c>
      <c r="Z83" s="123">
        <f t="shared" si="43"/>
        <v>3375.1233360134861</v>
      </c>
      <c r="AA83" s="55">
        <f t="shared" si="44"/>
        <v>35540.815733280731</v>
      </c>
    </row>
    <row r="84" spans="1:27" ht="13.5" customHeight="1">
      <c r="A84" s="118">
        <v>47</v>
      </c>
      <c r="B84" s="46">
        <v>42767</v>
      </c>
      <c r="C84" s="68">
        <v>937</v>
      </c>
      <c r="D84" s="221">
        <f>'base(indices)'!G89</f>
        <v>1.1920929300000001</v>
      </c>
      <c r="E84" s="60">
        <f t="shared" si="30"/>
        <v>1116.9910754100001</v>
      </c>
      <c r="F84" s="361">
        <f>'base(indices)'!I89</f>
        <v>1.5632E-2</v>
      </c>
      <c r="G84" s="60">
        <f t="shared" si="31"/>
        <v>17.460804490809121</v>
      </c>
      <c r="H84" s="57">
        <f t="shared" si="32"/>
        <v>1134.4518799008092</v>
      </c>
      <c r="I84" s="294">
        <f t="shared" si="45"/>
        <v>52471.518646225937</v>
      </c>
      <c r="J84" s="102">
        <f>IF((I84)+K84&gt;I148,I148-K84,(I84))</f>
        <v>52471.518646225937</v>
      </c>
      <c r="K84" s="102">
        <f t="shared" si="33"/>
        <v>5625.2055600224767</v>
      </c>
      <c r="L84" s="186">
        <f t="shared" si="23"/>
        <v>58096.724206248415</v>
      </c>
      <c r="M84" s="102">
        <f t="shared" si="24"/>
        <v>49847.942713914636</v>
      </c>
      <c r="N84" s="102">
        <f t="shared" si="21"/>
        <v>5343.9452820213528</v>
      </c>
      <c r="O84" s="102">
        <f t="shared" si="22"/>
        <v>55191.887995935991</v>
      </c>
      <c r="P84" s="102">
        <f t="shared" si="29"/>
        <v>47224.366781603341</v>
      </c>
      <c r="Q84" s="102">
        <f t="shared" si="34"/>
        <v>5062.6850040202289</v>
      </c>
      <c r="R84" s="102">
        <f t="shared" si="35"/>
        <v>52287.051785623567</v>
      </c>
      <c r="S84" s="102">
        <f t="shared" si="36"/>
        <v>41977.214916980753</v>
      </c>
      <c r="T84" s="102">
        <f t="shared" si="37"/>
        <v>4500.1644480179812</v>
      </c>
      <c r="U84" s="102">
        <f t="shared" si="38"/>
        <v>46477.379364998735</v>
      </c>
      <c r="V84" s="102">
        <f t="shared" si="39"/>
        <v>36730.063052358157</v>
      </c>
      <c r="W84" s="102">
        <f t="shared" si="40"/>
        <v>3937.6438920157334</v>
      </c>
      <c r="X84" s="102">
        <f t="shared" si="41"/>
        <v>40667.706944373887</v>
      </c>
      <c r="Y84" s="102">
        <f t="shared" si="42"/>
        <v>31482.911187735561</v>
      </c>
      <c r="Z84" s="102">
        <f t="shared" si="43"/>
        <v>3375.1233360134861</v>
      </c>
      <c r="AA84" s="66">
        <f t="shared" si="44"/>
        <v>34858.034523749047</v>
      </c>
    </row>
    <row r="85" spans="1:27" ht="13.5" customHeight="1">
      <c r="A85" s="118">
        <v>46</v>
      </c>
      <c r="B85" s="56">
        <v>42795</v>
      </c>
      <c r="C85" s="68">
        <v>937</v>
      </c>
      <c r="D85" s="221">
        <f>'base(indices)'!G90</f>
        <v>1.1856902</v>
      </c>
      <c r="E85" s="70">
        <f t="shared" si="30"/>
        <v>1110.9917174</v>
      </c>
      <c r="F85" s="361">
        <f>'base(indices)'!I90</f>
        <v>1.5632E-2</v>
      </c>
      <c r="G85" s="70">
        <f t="shared" si="31"/>
        <v>17.367022526396799</v>
      </c>
      <c r="H85" s="68">
        <f t="shared" si="32"/>
        <v>1128.3587399263968</v>
      </c>
      <c r="I85" s="295">
        <f t="shared" si="45"/>
        <v>51337.06676632513</v>
      </c>
      <c r="J85" s="122">
        <f>IF((I85)+K85&gt;I148,I148-K85,(I85))</f>
        <v>51337.06676632513</v>
      </c>
      <c r="K85" s="122">
        <f t="shared" si="33"/>
        <v>5625.2055600224767</v>
      </c>
      <c r="L85" s="183">
        <f t="shared" si="23"/>
        <v>56962.272326347607</v>
      </c>
      <c r="M85" s="122">
        <f t="shared" si="24"/>
        <v>48770.213428008872</v>
      </c>
      <c r="N85" s="122">
        <f t="shared" si="21"/>
        <v>5343.9452820213528</v>
      </c>
      <c r="O85" s="122">
        <f t="shared" si="22"/>
        <v>54114.158710030228</v>
      </c>
      <c r="P85" s="104">
        <f t="shared" si="29"/>
        <v>46203.360089692615</v>
      </c>
      <c r="Q85" s="122">
        <f t="shared" si="34"/>
        <v>5062.6850040202289</v>
      </c>
      <c r="R85" s="122">
        <f t="shared" si="35"/>
        <v>51266.045093712841</v>
      </c>
      <c r="S85" s="122">
        <f t="shared" si="36"/>
        <v>41069.653413060107</v>
      </c>
      <c r="T85" s="122">
        <f t="shared" si="37"/>
        <v>4500.1644480179812</v>
      </c>
      <c r="U85" s="122">
        <f t="shared" si="38"/>
        <v>45569.817861078089</v>
      </c>
      <c r="V85" s="122">
        <f t="shared" si="39"/>
        <v>35935.946736427592</v>
      </c>
      <c r="W85" s="122">
        <f t="shared" si="40"/>
        <v>3937.6438920157334</v>
      </c>
      <c r="X85" s="122">
        <f t="shared" si="41"/>
        <v>39873.590628443322</v>
      </c>
      <c r="Y85" s="122">
        <f t="shared" si="42"/>
        <v>30802.240059795076</v>
      </c>
      <c r="Z85" s="122">
        <f t="shared" si="43"/>
        <v>3375.1233360134861</v>
      </c>
      <c r="AA85" s="52">
        <f t="shared" si="44"/>
        <v>34177.363395808563</v>
      </c>
    </row>
    <row r="86" spans="1:27" ht="13.5" customHeight="1">
      <c r="A86" s="118">
        <v>45</v>
      </c>
      <c r="B86" s="46">
        <v>42826</v>
      </c>
      <c r="C86" s="68">
        <v>937</v>
      </c>
      <c r="D86" s="221">
        <f>'base(indices)'!G91</f>
        <v>1.1839143299999999</v>
      </c>
      <c r="E86" s="60">
        <f t="shared" si="30"/>
        <v>1109.3277272099999</v>
      </c>
      <c r="F86" s="361">
        <f>'base(indices)'!I91</f>
        <v>1.5632E-2</v>
      </c>
      <c r="G86" s="60">
        <f t="shared" si="31"/>
        <v>17.341011031746717</v>
      </c>
      <c r="H86" s="57">
        <f t="shared" si="32"/>
        <v>1126.6687382417467</v>
      </c>
      <c r="I86" s="294">
        <f t="shared" si="45"/>
        <v>50208.70802639873</v>
      </c>
      <c r="J86" s="102">
        <f>IF((I86)+K86&gt;I148,I148-K86,(I86))</f>
        <v>50208.70802639873</v>
      </c>
      <c r="K86" s="102">
        <f t="shared" si="33"/>
        <v>5625.2055600224767</v>
      </c>
      <c r="L86" s="186">
        <f t="shared" si="23"/>
        <v>55833.913586421208</v>
      </c>
      <c r="M86" s="102">
        <f t="shared" si="24"/>
        <v>47698.272625078789</v>
      </c>
      <c r="N86" s="102">
        <f t="shared" ref="N86:N117" si="46">K86*M$9</f>
        <v>5343.9452820213528</v>
      </c>
      <c r="O86" s="102">
        <f t="shared" ref="O86:O117" si="47">M86+N86</f>
        <v>53042.217907100145</v>
      </c>
      <c r="P86" s="102">
        <f t="shared" si="29"/>
        <v>45187.837223758856</v>
      </c>
      <c r="Q86" s="102">
        <f t="shared" si="34"/>
        <v>5062.6850040202289</v>
      </c>
      <c r="R86" s="102">
        <f t="shared" si="35"/>
        <v>50250.522227779082</v>
      </c>
      <c r="S86" s="102">
        <f t="shared" si="36"/>
        <v>40166.966421118988</v>
      </c>
      <c r="T86" s="102">
        <f t="shared" si="37"/>
        <v>4500.1644480179812</v>
      </c>
      <c r="U86" s="102">
        <f t="shared" si="38"/>
        <v>44667.13086913697</v>
      </c>
      <c r="V86" s="102">
        <f t="shared" si="39"/>
        <v>35146.095618479107</v>
      </c>
      <c r="W86" s="102">
        <f t="shared" si="40"/>
        <v>3937.6438920157334</v>
      </c>
      <c r="X86" s="102">
        <f t="shared" si="41"/>
        <v>39083.739510494837</v>
      </c>
      <c r="Y86" s="102">
        <f t="shared" si="42"/>
        <v>30125.224815839236</v>
      </c>
      <c r="Z86" s="102">
        <f t="shared" si="43"/>
        <v>3375.1233360134861</v>
      </c>
      <c r="AA86" s="66">
        <f t="shared" si="44"/>
        <v>33500.348151852719</v>
      </c>
    </row>
    <row r="87" spans="1:27" ht="13.5" customHeight="1">
      <c r="A87" s="118">
        <v>44</v>
      </c>
      <c r="B87" s="56">
        <v>42856</v>
      </c>
      <c r="C87" s="68">
        <v>937</v>
      </c>
      <c r="D87" s="221">
        <f>'base(indices)'!G92</f>
        <v>1.18143332</v>
      </c>
      <c r="E87" s="70">
        <f t="shared" si="30"/>
        <v>1107.0030208400001</v>
      </c>
      <c r="F87" s="361">
        <f>'base(indices)'!I92</f>
        <v>1.5632E-2</v>
      </c>
      <c r="G87" s="70">
        <f t="shared" si="31"/>
        <v>17.304671221770882</v>
      </c>
      <c r="H87" s="68">
        <f t="shared" si="32"/>
        <v>1124.3076920617709</v>
      </c>
      <c r="I87" s="295">
        <f t="shared" si="45"/>
        <v>49082.039288156986</v>
      </c>
      <c r="J87" s="122">
        <f>IF((I87)+K87&gt;I148,I148-K87,(I87))</f>
        <v>49082.039288156986</v>
      </c>
      <c r="K87" s="122">
        <f t="shared" si="33"/>
        <v>5625.2055600224767</v>
      </c>
      <c r="L87" s="183">
        <f t="shared" ref="L87:L117" si="48">J87+K87</f>
        <v>54707.244848179464</v>
      </c>
      <c r="M87" s="122">
        <f t="shared" ref="M87:M117" si="49">J87*M$9</f>
        <v>46627.937323749138</v>
      </c>
      <c r="N87" s="122">
        <f t="shared" si="46"/>
        <v>5343.9452820213528</v>
      </c>
      <c r="O87" s="122">
        <f t="shared" si="47"/>
        <v>51971.882605770494</v>
      </c>
      <c r="P87" s="104">
        <f t="shared" si="29"/>
        <v>44173.83535934129</v>
      </c>
      <c r="Q87" s="122">
        <f t="shared" si="34"/>
        <v>5062.6850040202289</v>
      </c>
      <c r="R87" s="122">
        <f t="shared" si="35"/>
        <v>49236.520363361517</v>
      </c>
      <c r="S87" s="122">
        <f t="shared" si="36"/>
        <v>39265.631430525587</v>
      </c>
      <c r="T87" s="122">
        <f t="shared" si="37"/>
        <v>4500.1644480179812</v>
      </c>
      <c r="U87" s="122">
        <f t="shared" si="38"/>
        <v>43765.795878543569</v>
      </c>
      <c r="V87" s="122">
        <f t="shared" si="39"/>
        <v>34357.427501709892</v>
      </c>
      <c r="W87" s="122">
        <f t="shared" si="40"/>
        <v>3937.6438920157334</v>
      </c>
      <c r="X87" s="122">
        <f t="shared" si="41"/>
        <v>38295.071393725622</v>
      </c>
      <c r="Y87" s="122">
        <f t="shared" si="42"/>
        <v>29449.223572894192</v>
      </c>
      <c r="Z87" s="122">
        <f t="shared" si="43"/>
        <v>3375.1233360134861</v>
      </c>
      <c r="AA87" s="52">
        <f t="shared" si="44"/>
        <v>32824.346908907675</v>
      </c>
    </row>
    <row r="88" spans="1:27" ht="13.5" customHeight="1">
      <c r="A88" s="118">
        <v>43</v>
      </c>
      <c r="B88" s="46">
        <v>42887</v>
      </c>
      <c r="C88" s="68">
        <v>937</v>
      </c>
      <c r="D88" s="221">
        <f>'base(indices)'!G93</f>
        <v>1.1786046699999999</v>
      </c>
      <c r="E88" s="60">
        <f t="shared" si="30"/>
        <v>1104.3525757899999</v>
      </c>
      <c r="F88" s="361">
        <f>'base(indices)'!I93</f>
        <v>1.5632E-2</v>
      </c>
      <c r="G88" s="60">
        <f t="shared" si="31"/>
        <v>17.26323946474928</v>
      </c>
      <c r="H88" s="57">
        <f t="shared" si="32"/>
        <v>1121.6158152547491</v>
      </c>
      <c r="I88" s="294">
        <f t="shared" si="45"/>
        <v>47957.731596095218</v>
      </c>
      <c r="J88" s="102">
        <f>IF((I88)+K88&gt;I148,I148-K88,(I88))</f>
        <v>47957.731596095218</v>
      </c>
      <c r="K88" s="102">
        <f t="shared" si="33"/>
        <v>5625.2055600224767</v>
      </c>
      <c r="L88" s="186">
        <f t="shared" si="48"/>
        <v>53582.937156117696</v>
      </c>
      <c r="M88" s="102">
        <f t="shared" si="49"/>
        <v>45559.845016290456</v>
      </c>
      <c r="N88" s="102">
        <f t="shared" si="46"/>
        <v>5343.9452820213528</v>
      </c>
      <c r="O88" s="102">
        <f t="shared" si="47"/>
        <v>50903.790298311811</v>
      </c>
      <c r="P88" s="102">
        <f>J88*$P$9</f>
        <v>43161.9584364857</v>
      </c>
      <c r="Q88" s="102">
        <f t="shared" si="34"/>
        <v>5062.6850040202289</v>
      </c>
      <c r="R88" s="102">
        <f t="shared" si="35"/>
        <v>48224.643440505926</v>
      </c>
      <c r="S88" s="102">
        <f t="shared" si="36"/>
        <v>38366.185276876175</v>
      </c>
      <c r="T88" s="102">
        <f t="shared" si="37"/>
        <v>4500.1644480179812</v>
      </c>
      <c r="U88" s="102">
        <f t="shared" si="38"/>
        <v>42866.349724894157</v>
      </c>
      <c r="V88" s="102">
        <f t="shared" si="39"/>
        <v>33570.412117266649</v>
      </c>
      <c r="W88" s="102">
        <f t="shared" si="40"/>
        <v>3937.6438920157334</v>
      </c>
      <c r="X88" s="102">
        <f t="shared" si="41"/>
        <v>37508.05600928238</v>
      </c>
      <c r="Y88" s="102">
        <f t="shared" si="42"/>
        <v>28774.638957657131</v>
      </c>
      <c r="Z88" s="102">
        <f t="shared" si="43"/>
        <v>3375.1233360134861</v>
      </c>
      <c r="AA88" s="66">
        <f t="shared" si="44"/>
        <v>32149.762293670618</v>
      </c>
    </row>
    <row r="89" spans="1:27" ht="13.5" customHeight="1">
      <c r="A89" s="118">
        <v>42</v>
      </c>
      <c r="B89" s="56">
        <v>42917</v>
      </c>
      <c r="C89" s="68">
        <v>937</v>
      </c>
      <c r="D89" s="221">
        <f>'base(indices)'!G94</f>
        <v>1.1767219099999999</v>
      </c>
      <c r="E89" s="70">
        <f t="shared" si="30"/>
        <v>1102.5884296699999</v>
      </c>
      <c r="F89" s="361">
        <f>'base(indices)'!I94</f>
        <v>1.5632E-2</v>
      </c>
      <c r="G89" s="70">
        <f t="shared" si="31"/>
        <v>17.235662332601439</v>
      </c>
      <c r="H89" s="68">
        <f t="shared" si="32"/>
        <v>1119.8240920026012</v>
      </c>
      <c r="I89" s="295">
        <f t="shared" si="45"/>
        <v>46836.115780840468</v>
      </c>
      <c r="J89" s="122">
        <f>IF((I89)+K89&gt;I148,I148-K89,(I89))</f>
        <v>46836.115780840468</v>
      </c>
      <c r="K89" s="122">
        <f t="shared" si="33"/>
        <v>5625.2055600224767</v>
      </c>
      <c r="L89" s="183">
        <f t="shared" si="48"/>
        <v>52461.321340862945</v>
      </c>
      <c r="M89" s="122">
        <f t="shared" si="49"/>
        <v>44494.309991798444</v>
      </c>
      <c r="N89" s="122">
        <f t="shared" si="46"/>
        <v>5343.9452820213528</v>
      </c>
      <c r="O89" s="122">
        <f t="shared" si="47"/>
        <v>49838.255273819799</v>
      </c>
      <c r="P89" s="104">
        <f>J89*$P$9</f>
        <v>42152.50420275642</v>
      </c>
      <c r="Q89" s="122">
        <f t="shared" si="34"/>
        <v>5062.6850040202289</v>
      </c>
      <c r="R89" s="122">
        <f t="shared" si="35"/>
        <v>47215.189206776646</v>
      </c>
      <c r="S89" s="122">
        <f t="shared" si="36"/>
        <v>37468.892624672379</v>
      </c>
      <c r="T89" s="122">
        <f t="shared" si="37"/>
        <v>4500.1644480179812</v>
      </c>
      <c r="U89" s="122">
        <f t="shared" si="38"/>
        <v>41969.057072690361</v>
      </c>
      <c r="V89" s="122">
        <f t="shared" si="39"/>
        <v>32785.281046588323</v>
      </c>
      <c r="W89" s="122">
        <f t="shared" si="40"/>
        <v>3937.6438920157334</v>
      </c>
      <c r="X89" s="122">
        <f t="shared" si="41"/>
        <v>36722.924938604054</v>
      </c>
      <c r="Y89" s="122">
        <f t="shared" si="42"/>
        <v>28101.669468504278</v>
      </c>
      <c r="Z89" s="122">
        <f t="shared" si="43"/>
        <v>3375.1233360134861</v>
      </c>
      <c r="AA89" s="52">
        <f t="shared" si="44"/>
        <v>31476.792804517765</v>
      </c>
    </row>
    <row r="90" spans="1:27" ht="13.5" customHeight="1">
      <c r="A90" s="118">
        <v>41</v>
      </c>
      <c r="B90" s="56">
        <v>42948</v>
      </c>
      <c r="C90" s="68">
        <v>937</v>
      </c>
      <c r="D90" s="221">
        <f>'base(indices)'!G95</f>
        <v>1.1788438299999999</v>
      </c>
      <c r="E90" s="60">
        <f t="shared" si="30"/>
        <v>1104.5766687099999</v>
      </c>
      <c r="F90" s="361">
        <f>'base(indices)'!I95</f>
        <v>1.5632E-2</v>
      </c>
      <c r="G90" s="60">
        <f t="shared" si="31"/>
        <v>17.266742485274719</v>
      </c>
      <c r="H90" s="57">
        <f t="shared" si="32"/>
        <v>1121.8434111952747</v>
      </c>
      <c r="I90" s="294">
        <f t="shared" si="45"/>
        <v>45716.291688837868</v>
      </c>
      <c r="J90" s="102">
        <f>IF((I90)+K90&gt;I148,I148-K90,(I90))</f>
        <v>45716.291688837868</v>
      </c>
      <c r="K90" s="102">
        <f t="shared" si="33"/>
        <v>5625.2055600224767</v>
      </c>
      <c r="L90" s="186">
        <f t="shared" si="48"/>
        <v>51341.497248860345</v>
      </c>
      <c r="M90" s="102">
        <f t="shared" si="49"/>
        <v>43430.47710439597</v>
      </c>
      <c r="N90" s="102">
        <f t="shared" si="46"/>
        <v>5343.9452820213528</v>
      </c>
      <c r="O90" s="102">
        <f t="shared" si="47"/>
        <v>48774.422386417325</v>
      </c>
      <c r="P90" s="102">
        <f t="shared" ref="P90:P117" si="50">J90*$P$9</f>
        <v>41144.662519954079</v>
      </c>
      <c r="Q90" s="102">
        <f t="shared" si="34"/>
        <v>5062.6850040202289</v>
      </c>
      <c r="R90" s="102">
        <f t="shared" si="35"/>
        <v>46207.347523974306</v>
      </c>
      <c r="S90" s="102">
        <f t="shared" si="36"/>
        <v>36573.033351070299</v>
      </c>
      <c r="T90" s="102">
        <f t="shared" si="37"/>
        <v>4500.1644480179812</v>
      </c>
      <c r="U90" s="102">
        <f t="shared" si="38"/>
        <v>41073.197799088281</v>
      </c>
      <c r="V90" s="102">
        <f t="shared" si="39"/>
        <v>32001.404182186507</v>
      </c>
      <c r="W90" s="102">
        <f t="shared" si="40"/>
        <v>3937.6438920157334</v>
      </c>
      <c r="X90" s="102">
        <f t="shared" si="41"/>
        <v>35939.048074202241</v>
      </c>
      <c r="Y90" s="102">
        <f t="shared" si="42"/>
        <v>27429.775013302718</v>
      </c>
      <c r="Z90" s="102">
        <f t="shared" si="43"/>
        <v>3375.1233360134861</v>
      </c>
      <c r="AA90" s="66">
        <f t="shared" si="44"/>
        <v>30804.898349316205</v>
      </c>
    </row>
    <row r="91" spans="1:27" ht="13.5" customHeight="1">
      <c r="A91" s="118">
        <v>40</v>
      </c>
      <c r="B91" s="46">
        <v>42979</v>
      </c>
      <c r="C91" s="68">
        <v>937</v>
      </c>
      <c r="D91" s="221">
        <f>'base(indices)'!G96</f>
        <v>1.17473227</v>
      </c>
      <c r="E91" s="70">
        <f t="shared" si="30"/>
        <v>1100.72413699</v>
      </c>
      <c r="F91" s="361">
        <f>'base(indices)'!I96</f>
        <v>1.5632E-2</v>
      </c>
      <c r="G91" s="70">
        <f t="shared" si="31"/>
        <v>17.206519709427681</v>
      </c>
      <c r="H91" s="68">
        <f t="shared" si="32"/>
        <v>1117.9306566994278</v>
      </c>
      <c r="I91" s="295">
        <f t="shared" si="45"/>
        <v>44594.448277642594</v>
      </c>
      <c r="J91" s="122">
        <f>IF((I91)+K91&gt;I148,I148-K91,(I91))</f>
        <v>44594.448277642594</v>
      </c>
      <c r="K91" s="122">
        <f t="shared" si="33"/>
        <v>5625.2055600224767</v>
      </c>
      <c r="L91" s="183">
        <f t="shared" si="48"/>
        <v>50219.653837665071</v>
      </c>
      <c r="M91" s="122">
        <f t="shared" si="49"/>
        <v>42364.725863760461</v>
      </c>
      <c r="N91" s="122">
        <f t="shared" si="46"/>
        <v>5343.9452820213528</v>
      </c>
      <c r="O91" s="122">
        <f t="shared" si="47"/>
        <v>47708.671145781816</v>
      </c>
      <c r="P91" s="104">
        <f t="shared" si="50"/>
        <v>40135.003449878335</v>
      </c>
      <c r="Q91" s="122">
        <f t="shared" si="34"/>
        <v>5062.6850040202289</v>
      </c>
      <c r="R91" s="122">
        <f t="shared" si="35"/>
        <v>45197.688453898561</v>
      </c>
      <c r="S91" s="122">
        <f t="shared" si="36"/>
        <v>35675.558622114077</v>
      </c>
      <c r="T91" s="122">
        <f t="shared" si="37"/>
        <v>4500.1644480179812</v>
      </c>
      <c r="U91" s="122">
        <f t="shared" si="38"/>
        <v>40175.723070132059</v>
      </c>
      <c r="V91" s="122">
        <f t="shared" si="39"/>
        <v>31216.113794349814</v>
      </c>
      <c r="W91" s="122">
        <f t="shared" si="40"/>
        <v>3937.6438920157334</v>
      </c>
      <c r="X91" s="122">
        <f t="shared" si="41"/>
        <v>35153.757686365549</v>
      </c>
      <c r="Y91" s="122">
        <f t="shared" si="42"/>
        <v>26756.668966585556</v>
      </c>
      <c r="Z91" s="122">
        <f t="shared" si="43"/>
        <v>3375.1233360134861</v>
      </c>
      <c r="AA91" s="52">
        <f t="shared" si="44"/>
        <v>30131.792302599042</v>
      </c>
    </row>
    <row r="92" spans="1:27" ht="13.5" customHeight="1">
      <c r="A92" s="118">
        <v>39</v>
      </c>
      <c r="B92" s="56">
        <v>43009</v>
      </c>
      <c r="C92" s="68">
        <v>937</v>
      </c>
      <c r="D92" s="221">
        <f>'base(indices)'!G97</f>
        <v>1.1734414799999999</v>
      </c>
      <c r="E92" s="60">
        <f t="shared" si="30"/>
        <v>1099.51466676</v>
      </c>
      <c r="F92" s="361">
        <f>'base(indices)'!I97</f>
        <v>1.5632E-2</v>
      </c>
      <c r="G92" s="60">
        <f t="shared" si="31"/>
        <v>17.187613270792319</v>
      </c>
      <c r="H92" s="57">
        <f t="shared" si="32"/>
        <v>1116.7022800307923</v>
      </c>
      <c r="I92" s="294">
        <f t="shared" si="45"/>
        <v>43476.517620943167</v>
      </c>
      <c r="J92" s="102">
        <f>IF((I92)+K92&gt;I148,I148-K92,(I92))</f>
        <v>43476.517620943167</v>
      </c>
      <c r="K92" s="102">
        <f t="shared" si="33"/>
        <v>5625.2055600224767</v>
      </c>
      <c r="L92" s="186">
        <f t="shared" si="48"/>
        <v>49101.723180965644</v>
      </c>
      <c r="M92" s="102">
        <f t="shared" si="49"/>
        <v>41302.691739896007</v>
      </c>
      <c r="N92" s="102">
        <f t="shared" si="46"/>
        <v>5343.9452820213528</v>
      </c>
      <c r="O92" s="102">
        <f t="shared" si="47"/>
        <v>46646.637021917362</v>
      </c>
      <c r="P92" s="102">
        <f t="shared" si="50"/>
        <v>39128.865858848854</v>
      </c>
      <c r="Q92" s="102">
        <f t="shared" si="34"/>
        <v>5062.6850040202289</v>
      </c>
      <c r="R92" s="102">
        <f t="shared" si="35"/>
        <v>44191.55086286908</v>
      </c>
      <c r="S92" s="102">
        <f t="shared" si="36"/>
        <v>34781.214096754535</v>
      </c>
      <c r="T92" s="102">
        <f t="shared" si="37"/>
        <v>4500.1644480179812</v>
      </c>
      <c r="U92" s="102">
        <f t="shared" si="38"/>
        <v>39281.378544772517</v>
      </c>
      <c r="V92" s="102">
        <f t="shared" si="39"/>
        <v>30433.562334660215</v>
      </c>
      <c r="W92" s="102">
        <f t="shared" si="40"/>
        <v>3937.6438920157334</v>
      </c>
      <c r="X92" s="102">
        <f t="shared" si="41"/>
        <v>34371.206226675946</v>
      </c>
      <c r="Y92" s="102">
        <f t="shared" si="42"/>
        <v>26085.910572565899</v>
      </c>
      <c r="Z92" s="102">
        <f t="shared" si="43"/>
        <v>3375.1233360134861</v>
      </c>
      <c r="AA92" s="66">
        <f t="shared" si="44"/>
        <v>29461.033908579386</v>
      </c>
    </row>
    <row r="93" spans="1:27" ht="13.5" customHeight="1">
      <c r="A93" s="118">
        <v>38</v>
      </c>
      <c r="B93" s="46">
        <v>43040</v>
      </c>
      <c r="C93" s="68">
        <v>937</v>
      </c>
      <c r="D93" s="221">
        <f>'base(indices)'!G98</f>
        <v>1.1694652999999999</v>
      </c>
      <c r="E93" s="70">
        <f t="shared" si="30"/>
        <v>1095.7889860999999</v>
      </c>
      <c r="F93" s="361">
        <f>'base(indices)'!I98</f>
        <v>1.5632E-2</v>
      </c>
      <c r="G93" s="70">
        <f t="shared" si="31"/>
        <v>17.129373430715198</v>
      </c>
      <c r="H93" s="68">
        <f t="shared" si="32"/>
        <v>1112.9183595307152</v>
      </c>
      <c r="I93" s="295">
        <f t="shared" si="45"/>
        <v>42359.815340912377</v>
      </c>
      <c r="J93" s="122">
        <f>IF((I93)+K93&gt;I148,I148-K93,(I93))</f>
        <v>42359.815340912377</v>
      </c>
      <c r="K93" s="122">
        <f t="shared" si="33"/>
        <v>5625.2055600224767</v>
      </c>
      <c r="L93" s="183">
        <f t="shared" si="48"/>
        <v>47985.020900934855</v>
      </c>
      <c r="M93" s="122">
        <f t="shared" si="49"/>
        <v>40241.824573866754</v>
      </c>
      <c r="N93" s="122">
        <f t="shared" si="46"/>
        <v>5343.9452820213528</v>
      </c>
      <c r="O93" s="122">
        <f t="shared" si="47"/>
        <v>45585.769855888109</v>
      </c>
      <c r="P93" s="104">
        <f t="shared" si="50"/>
        <v>38123.833806821138</v>
      </c>
      <c r="Q93" s="122">
        <f t="shared" si="34"/>
        <v>5062.6850040202289</v>
      </c>
      <c r="R93" s="122">
        <f t="shared" si="35"/>
        <v>43186.518810841364</v>
      </c>
      <c r="S93" s="122">
        <f t="shared" si="36"/>
        <v>33887.852272729906</v>
      </c>
      <c r="T93" s="122">
        <f t="shared" si="37"/>
        <v>4500.1644480179812</v>
      </c>
      <c r="U93" s="122">
        <f t="shared" si="38"/>
        <v>38388.016720747888</v>
      </c>
      <c r="V93" s="122">
        <f t="shared" si="39"/>
        <v>29651.870738638663</v>
      </c>
      <c r="W93" s="122">
        <f t="shared" si="40"/>
        <v>3937.6438920157334</v>
      </c>
      <c r="X93" s="122">
        <f t="shared" si="41"/>
        <v>33589.514630654397</v>
      </c>
      <c r="Y93" s="122">
        <f t="shared" si="42"/>
        <v>25415.889204547424</v>
      </c>
      <c r="Z93" s="122">
        <f t="shared" si="43"/>
        <v>3375.1233360134861</v>
      </c>
      <c r="AA93" s="52">
        <f t="shared" si="44"/>
        <v>28791.012540560911</v>
      </c>
    </row>
    <row r="94" spans="1:27" ht="13.5" customHeight="1" thickBot="1">
      <c r="A94" s="229">
        <v>37</v>
      </c>
      <c r="B94" s="161">
        <v>43070</v>
      </c>
      <c r="C94" s="77">
        <v>937</v>
      </c>
      <c r="D94" s="232">
        <f>'base(indices)'!G99</f>
        <v>1.16573495</v>
      </c>
      <c r="E94" s="233">
        <f t="shared" si="30"/>
        <v>1092.2936481500001</v>
      </c>
      <c r="F94" s="362">
        <f>'base(indices)'!I99</f>
        <v>1.5632E-2</v>
      </c>
      <c r="G94" s="233">
        <f t="shared" si="31"/>
        <v>17.074734307880803</v>
      </c>
      <c r="H94" s="231">
        <f t="shared" si="32"/>
        <v>1109.3683824578809</v>
      </c>
      <c r="I94" s="296">
        <f t="shared" si="45"/>
        <v>41246.896981381658</v>
      </c>
      <c r="J94" s="95">
        <f>IF((I94)+K94&gt;I148,I148-K94,(I94))</f>
        <v>41246.896981381658</v>
      </c>
      <c r="K94" s="95">
        <f t="shared" si="33"/>
        <v>5625.2055600224767</v>
      </c>
      <c r="L94" s="270">
        <f t="shared" si="48"/>
        <v>46872.102541404136</v>
      </c>
      <c r="M94" s="95">
        <f t="shared" si="49"/>
        <v>39184.552132312572</v>
      </c>
      <c r="N94" s="95">
        <f t="shared" si="46"/>
        <v>5343.9452820213528</v>
      </c>
      <c r="O94" s="95">
        <f t="shared" si="47"/>
        <v>44528.497414333928</v>
      </c>
      <c r="P94" s="95">
        <f t="shared" si="50"/>
        <v>37122.207283243493</v>
      </c>
      <c r="Q94" s="95">
        <f t="shared" si="34"/>
        <v>5062.6850040202289</v>
      </c>
      <c r="R94" s="95">
        <f t="shared" si="35"/>
        <v>42184.892287263719</v>
      </c>
      <c r="S94" s="95">
        <f t="shared" si="36"/>
        <v>32997.517585105328</v>
      </c>
      <c r="T94" s="95">
        <f t="shared" si="37"/>
        <v>4500.1644480179812</v>
      </c>
      <c r="U94" s="95">
        <f t="shared" si="38"/>
        <v>37497.68203312331</v>
      </c>
      <c r="V94" s="95">
        <f t="shared" si="39"/>
        <v>28872.827886967159</v>
      </c>
      <c r="W94" s="95">
        <f t="shared" si="40"/>
        <v>3937.6438920157334</v>
      </c>
      <c r="X94" s="95">
        <f t="shared" si="41"/>
        <v>32810.471778982894</v>
      </c>
      <c r="Y94" s="95">
        <f t="shared" si="42"/>
        <v>24748.138188828994</v>
      </c>
      <c r="Z94" s="95">
        <f t="shared" si="43"/>
        <v>3375.1233360134861</v>
      </c>
      <c r="AA94" s="237">
        <f t="shared" si="44"/>
        <v>28123.261524842481</v>
      </c>
    </row>
    <row r="95" spans="1:27" ht="13.5" customHeight="1">
      <c r="A95" s="219">
        <v>36</v>
      </c>
      <c r="B95" s="246">
        <v>43101</v>
      </c>
      <c r="C95" s="202">
        <v>954</v>
      </c>
      <c r="D95" s="259">
        <f>'base(indices)'!G100</f>
        <v>1.1616691100000001</v>
      </c>
      <c r="E95" s="346">
        <f t="shared" si="30"/>
        <v>1108.2323309400001</v>
      </c>
      <c r="F95" s="360">
        <f>'base(indices)'!I100</f>
        <v>1.5632E-2</v>
      </c>
      <c r="G95" s="346">
        <f t="shared" si="31"/>
        <v>17.323887797254081</v>
      </c>
      <c r="H95" s="202">
        <f t="shared" si="32"/>
        <v>1125.5562187372541</v>
      </c>
      <c r="I95" s="297">
        <f t="shared" si="45"/>
        <v>40137.528598923775</v>
      </c>
      <c r="J95" s="205">
        <f t="shared" ref="J95:J106" si="51">IF((I95)+K95&gt;$I$148,$I$148-K95,(I95))</f>
        <v>40137.528598923775</v>
      </c>
      <c r="K95" s="205">
        <f t="shared" si="33"/>
        <v>5625.2055600224767</v>
      </c>
      <c r="L95" s="198">
        <f t="shared" si="48"/>
        <v>45762.734158946252</v>
      </c>
      <c r="M95" s="205">
        <f t="shared" si="49"/>
        <v>38130.652168977584</v>
      </c>
      <c r="N95" s="205">
        <f t="shared" si="46"/>
        <v>5343.9452820213528</v>
      </c>
      <c r="O95" s="205">
        <f t="shared" si="47"/>
        <v>43474.597450998939</v>
      </c>
      <c r="P95" s="197">
        <f t="shared" si="50"/>
        <v>36123.7757390314</v>
      </c>
      <c r="Q95" s="205">
        <f t="shared" si="34"/>
        <v>5062.6850040202289</v>
      </c>
      <c r="R95" s="205">
        <f t="shared" si="35"/>
        <v>41186.460743051626</v>
      </c>
      <c r="S95" s="205">
        <f t="shared" si="36"/>
        <v>32110.022879139022</v>
      </c>
      <c r="T95" s="205">
        <f t="shared" si="37"/>
        <v>4500.1644480179812</v>
      </c>
      <c r="U95" s="205">
        <f t="shared" si="38"/>
        <v>36610.187327157</v>
      </c>
      <c r="V95" s="205">
        <f t="shared" si="39"/>
        <v>28096.27001924664</v>
      </c>
      <c r="W95" s="205">
        <f t="shared" si="40"/>
        <v>3937.6438920157334</v>
      </c>
      <c r="X95" s="205">
        <f t="shared" si="41"/>
        <v>32033.913911262374</v>
      </c>
      <c r="Y95" s="205">
        <f t="shared" si="42"/>
        <v>24082.517159354265</v>
      </c>
      <c r="Z95" s="205">
        <f t="shared" si="43"/>
        <v>3375.1233360134861</v>
      </c>
      <c r="AA95" s="196">
        <f t="shared" si="44"/>
        <v>27457.640495367752</v>
      </c>
    </row>
    <row r="96" spans="1:27" ht="13.5" customHeight="1">
      <c r="A96" s="118">
        <v>35</v>
      </c>
      <c r="B96" s="216">
        <v>43132</v>
      </c>
      <c r="C96" s="57">
        <v>954</v>
      </c>
      <c r="D96" s="221">
        <f>'base(indices)'!G101</f>
        <v>1.1571562</v>
      </c>
      <c r="E96" s="60">
        <f t="shared" si="30"/>
        <v>1103.9270148000001</v>
      </c>
      <c r="F96" s="361">
        <f>'base(indices)'!I101</f>
        <v>1.5632E-2</v>
      </c>
      <c r="G96" s="60">
        <f t="shared" si="31"/>
        <v>17.256587095353602</v>
      </c>
      <c r="H96" s="57">
        <f t="shared" si="32"/>
        <v>1121.1836018953536</v>
      </c>
      <c r="I96" s="294">
        <f t="shared" si="45"/>
        <v>39011.972380186518</v>
      </c>
      <c r="J96" s="102">
        <f t="shared" si="51"/>
        <v>39011.972380186518</v>
      </c>
      <c r="K96" s="102">
        <f t="shared" si="33"/>
        <v>5625.2055600224767</v>
      </c>
      <c r="L96" s="186">
        <f t="shared" si="48"/>
        <v>44637.177940208996</v>
      </c>
      <c r="M96" s="102">
        <f t="shared" si="49"/>
        <v>37061.373761177194</v>
      </c>
      <c r="N96" s="102">
        <f t="shared" si="46"/>
        <v>5343.9452820213528</v>
      </c>
      <c r="O96" s="102">
        <f t="shared" si="47"/>
        <v>42405.319043198549</v>
      </c>
      <c r="P96" s="102">
        <f t="shared" si="50"/>
        <v>35110.775142167869</v>
      </c>
      <c r="Q96" s="102">
        <f t="shared" si="34"/>
        <v>5062.6850040202289</v>
      </c>
      <c r="R96" s="102">
        <f t="shared" si="35"/>
        <v>40173.460146188096</v>
      </c>
      <c r="S96" s="102">
        <f t="shared" si="36"/>
        <v>31209.577904149217</v>
      </c>
      <c r="T96" s="102">
        <f t="shared" si="37"/>
        <v>4500.1644480179812</v>
      </c>
      <c r="U96" s="102">
        <f t="shared" si="38"/>
        <v>35709.742352167195</v>
      </c>
      <c r="V96" s="102">
        <f t="shared" si="39"/>
        <v>27308.380666130561</v>
      </c>
      <c r="W96" s="102">
        <f t="shared" si="40"/>
        <v>3937.6438920157334</v>
      </c>
      <c r="X96" s="102">
        <f t="shared" si="41"/>
        <v>31246.024558146295</v>
      </c>
      <c r="Y96" s="102">
        <f t="shared" si="42"/>
        <v>23407.183428111912</v>
      </c>
      <c r="Z96" s="102">
        <f t="shared" si="43"/>
        <v>3375.1233360134861</v>
      </c>
      <c r="AA96" s="66">
        <f t="shared" si="44"/>
        <v>26782.306764125398</v>
      </c>
    </row>
    <row r="97" spans="1:27" ht="13.5" customHeight="1">
      <c r="A97" s="118">
        <v>34</v>
      </c>
      <c r="B97" s="217">
        <v>43160</v>
      </c>
      <c r="C97" s="57">
        <v>954</v>
      </c>
      <c r="D97" s="221">
        <f>'base(indices)'!G102</f>
        <v>1.1527756499999999</v>
      </c>
      <c r="E97" s="60">
        <f t="shared" si="30"/>
        <v>1099.7479701</v>
      </c>
      <c r="F97" s="361">
        <f>'base(indices)'!I102</f>
        <v>1.5632E-2</v>
      </c>
      <c r="G97" s="60">
        <f t="shared" si="31"/>
        <v>17.191260268603198</v>
      </c>
      <c r="H97" s="57">
        <f t="shared" si="32"/>
        <v>1116.9392303686031</v>
      </c>
      <c r="I97" s="295">
        <f t="shared" si="45"/>
        <v>37890.788778291164</v>
      </c>
      <c r="J97" s="122">
        <f t="shared" si="51"/>
        <v>37890.788778291164</v>
      </c>
      <c r="K97" s="122">
        <f t="shared" si="33"/>
        <v>5625.2055600224767</v>
      </c>
      <c r="L97" s="183">
        <f t="shared" si="48"/>
        <v>43515.994338313641</v>
      </c>
      <c r="M97" s="122">
        <f t="shared" si="49"/>
        <v>35996.249339376605</v>
      </c>
      <c r="N97" s="122">
        <f t="shared" si="46"/>
        <v>5343.9452820213528</v>
      </c>
      <c r="O97" s="122">
        <f t="shared" si="47"/>
        <v>41340.194621397961</v>
      </c>
      <c r="P97" s="104">
        <f t="shared" si="50"/>
        <v>34101.709900462047</v>
      </c>
      <c r="Q97" s="122">
        <f t="shared" si="34"/>
        <v>5062.6850040202289</v>
      </c>
      <c r="R97" s="122">
        <f t="shared" si="35"/>
        <v>39164.394904482273</v>
      </c>
      <c r="S97" s="122">
        <f t="shared" si="36"/>
        <v>30312.631022632933</v>
      </c>
      <c r="T97" s="122">
        <f t="shared" si="37"/>
        <v>4500.1644480179812</v>
      </c>
      <c r="U97" s="122">
        <f t="shared" si="38"/>
        <v>34812.795470650912</v>
      </c>
      <c r="V97" s="122">
        <f t="shared" si="39"/>
        <v>26523.552144803813</v>
      </c>
      <c r="W97" s="122">
        <f t="shared" si="40"/>
        <v>3937.6438920157334</v>
      </c>
      <c r="X97" s="122">
        <f t="shared" si="41"/>
        <v>30461.196036819547</v>
      </c>
      <c r="Y97" s="122">
        <f t="shared" si="42"/>
        <v>22734.473266974699</v>
      </c>
      <c r="Z97" s="122">
        <f t="shared" si="43"/>
        <v>3375.1233360134861</v>
      </c>
      <c r="AA97" s="52">
        <f t="shared" si="44"/>
        <v>26109.596602988186</v>
      </c>
    </row>
    <row r="98" spans="1:27" ht="13.5" customHeight="1">
      <c r="A98" s="118">
        <v>33</v>
      </c>
      <c r="B98" s="216">
        <v>43191</v>
      </c>
      <c r="C98" s="57">
        <v>954</v>
      </c>
      <c r="D98" s="221">
        <f>'base(indices)'!G103</f>
        <v>1.15162403</v>
      </c>
      <c r="E98" s="60">
        <f t="shared" si="30"/>
        <v>1098.64932462</v>
      </c>
      <c r="F98" s="361">
        <f>'base(indices)'!I103</f>
        <v>1.5632E-2</v>
      </c>
      <c r="G98" s="60">
        <f t="shared" si="31"/>
        <v>17.17408624245984</v>
      </c>
      <c r="H98" s="57">
        <f t="shared" si="32"/>
        <v>1115.8234108624599</v>
      </c>
      <c r="I98" s="294">
        <f t="shared" si="45"/>
        <v>36773.84954792256</v>
      </c>
      <c r="J98" s="102">
        <f t="shared" si="51"/>
        <v>36773.84954792256</v>
      </c>
      <c r="K98" s="102">
        <f t="shared" si="33"/>
        <v>5625.2055600224767</v>
      </c>
      <c r="L98" s="186">
        <f t="shared" si="48"/>
        <v>42399.055107945038</v>
      </c>
      <c r="M98" s="102">
        <f t="shared" si="49"/>
        <v>34935.157070526431</v>
      </c>
      <c r="N98" s="102">
        <f t="shared" si="46"/>
        <v>5343.9452820213528</v>
      </c>
      <c r="O98" s="102">
        <f t="shared" si="47"/>
        <v>40279.102352547787</v>
      </c>
      <c r="P98" s="102">
        <f t="shared" si="50"/>
        <v>33096.464593130302</v>
      </c>
      <c r="Q98" s="102">
        <f t="shared" si="34"/>
        <v>5062.6850040202289</v>
      </c>
      <c r="R98" s="102">
        <f t="shared" si="35"/>
        <v>38159.149597150528</v>
      </c>
      <c r="S98" s="102">
        <f t="shared" si="36"/>
        <v>29419.079638338051</v>
      </c>
      <c r="T98" s="102">
        <f t="shared" si="37"/>
        <v>4500.1644480179812</v>
      </c>
      <c r="U98" s="102">
        <f t="shared" si="38"/>
        <v>33919.244086356033</v>
      </c>
      <c r="V98" s="102">
        <f t="shared" si="39"/>
        <v>25741.694683545789</v>
      </c>
      <c r="W98" s="102">
        <f t="shared" si="40"/>
        <v>3937.6438920157334</v>
      </c>
      <c r="X98" s="102">
        <f t="shared" si="41"/>
        <v>29679.338575561524</v>
      </c>
      <c r="Y98" s="102">
        <f t="shared" si="42"/>
        <v>22064.309728753535</v>
      </c>
      <c r="Z98" s="102">
        <f t="shared" si="43"/>
        <v>3375.1233360134861</v>
      </c>
      <c r="AA98" s="66">
        <f t="shared" si="44"/>
        <v>25439.433064767021</v>
      </c>
    </row>
    <row r="99" spans="1:27" ht="13.5" customHeight="1">
      <c r="A99" s="118">
        <v>32</v>
      </c>
      <c r="B99" s="217">
        <v>43221</v>
      </c>
      <c r="C99" s="57">
        <v>954</v>
      </c>
      <c r="D99" s="221">
        <f>'base(indices)'!G104</f>
        <v>1.1492106799999999</v>
      </c>
      <c r="E99" s="60">
        <f t="shared" si="30"/>
        <v>1096.3469887199999</v>
      </c>
      <c r="F99" s="361">
        <f>'base(indices)'!I104</f>
        <v>1.5632E-2</v>
      </c>
      <c r="G99" s="60">
        <f t="shared" si="31"/>
        <v>17.138096127671037</v>
      </c>
      <c r="H99" s="57">
        <f t="shared" si="32"/>
        <v>1113.485084847671</v>
      </c>
      <c r="I99" s="295">
        <f t="shared" si="45"/>
        <v>35658.0261370601</v>
      </c>
      <c r="J99" s="122">
        <f t="shared" si="51"/>
        <v>35658.0261370601</v>
      </c>
      <c r="K99" s="122">
        <f t="shared" si="33"/>
        <v>5625.2055600224767</v>
      </c>
      <c r="L99" s="183">
        <f t="shared" si="48"/>
        <v>41283.231697082578</v>
      </c>
      <c r="M99" s="122">
        <f t="shared" si="49"/>
        <v>33875.124830207096</v>
      </c>
      <c r="N99" s="122">
        <f t="shared" si="46"/>
        <v>5343.9452820213528</v>
      </c>
      <c r="O99" s="122">
        <f t="shared" si="47"/>
        <v>39219.070112228452</v>
      </c>
      <c r="P99" s="104">
        <f t="shared" si="50"/>
        <v>32092.223523354092</v>
      </c>
      <c r="Q99" s="122">
        <f t="shared" si="34"/>
        <v>5062.6850040202289</v>
      </c>
      <c r="R99" s="122">
        <f t="shared" si="35"/>
        <v>37154.908527374319</v>
      </c>
      <c r="S99" s="122">
        <f t="shared" si="36"/>
        <v>28526.420909648081</v>
      </c>
      <c r="T99" s="122">
        <f t="shared" si="37"/>
        <v>4500.1644480179812</v>
      </c>
      <c r="U99" s="122">
        <f t="shared" si="38"/>
        <v>33026.585357666059</v>
      </c>
      <c r="V99" s="122">
        <f t="shared" si="39"/>
        <v>24960.618295942069</v>
      </c>
      <c r="W99" s="122">
        <f t="shared" si="40"/>
        <v>3937.6438920157334</v>
      </c>
      <c r="X99" s="122">
        <f t="shared" si="41"/>
        <v>28898.262187957804</v>
      </c>
      <c r="Y99" s="122">
        <f t="shared" si="42"/>
        <v>21394.815682236058</v>
      </c>
      <c r="Z99" s="122">
        <f t="shared" si="43"/>
        <v>3375.1233360134861</v>
      </c>
      <c r="AA99" s="52">
        <f t="shared" si="44"/>
        <v>24769.939018249544</v>
      </c>
    </row>
    <row r="100" spans="1:27" ht="13.5" customHeight="1">
      <c r="A100" s="118">
        <v>31</v>
      </c>
      <c r="B100" s="216">
        <v>43252</v>
      </c>
      <c r="C100" s="57">
        <v>954</v>
      </c>
      <c r="D100" s="221">
        <f>'base(indices)'!G105</f>
        <v>1.14760404</v>
      </c>
      <c r="E100" s="60">
        <f t="shared" si="30"/>
        <v>1094.81425416</v>
      </c>
      <c r="F100" s="361">
        <f>'base(indices)'!I105</f>
        <v>1.5632E-2</v>
      </c>
      <c r="G100" s="60">
        <f t="shared" si="31"/>
        <v>17.114136421029119</v>
      </c>
      <c r="H100" s="57">
        <f t="shared" si="32"/>
        <v>1111.9283905810291</v>
      </c>
      <c r="I100" s="294">
        <f t="shared" si="45"/>
        <v>34544.541052212429</v>
      </c>
      <c r="J100" s="102">
        <f t="shared" si="51"/>
        <v>34544.541052212429</v>
      </c>
      <c r="K100" s="102">
        <f t="shared" si="33"/>
        <v>5625.2055600224767</v>
      </c>
      <c r="L100" s="186">
        <f t="shared" si="48"/>
        <v>40169.746612234907</v>
      </c>
      <c r="M100" s="102">
        <f t="shared" si="49"/>
        <v>32817.313999601807</v>
      </c>
      <c r="N100" s="102">
        <f t="shared" si="46"/>
        <v>5343.9452820213528</v>
      </c>
      <c r="O100" s="102">
        <f t="shared" si="47"/>
        <v>38161.259281623163</v>
      </c>
      <c r="P100" s="102">
        <f>J100*$P$9</f>
        <v>31090.086946991189</v>
      </c>
      <c r="Q100" s="102">
        <f t="shared" si="34"/>
        <v>5062.6850040202289</v>
      </c>
      <c r="R100" s="102">
        <f t="shared" si="35"/>
        <v>36152.771951011418</v>
      </c>
      <c r="S100" s="102">
        <f t="shared" si="36"/>
        <v>27635.632841769944</v>
      </c>
      <c r="T100" s="102">
        <f t="shared" si="37"/>
        <v>4500.1644480179812</v>
      </c>
      <c r="U100" s="102">
        <f t="shared" si="38"/>
        <v>32135.797289787926</v>
      </c>
      <c r="V100" s="102">
        <f t="shared" si="39"/>
        <v>24181.1787365487</v>
      </c>
      <c r="W100" s="102">
        <f t="shared" si="40"/>
        <v>3937.6438920157334</v>
      </c>
      <c r="X100" s="102">
        <f t="shared" si="41"/>
        <v>28118.822628564434</v>
      </c>
      <c r="Y100" s="102">
        <f t="shared" si="42"/>
        <v>20726.724631327455</v>
      </c>
      <c r="Z100" s="102">
        <f t="shared" si="43"/>
        <v>3375.1233360134861</v>
      </c>
      <c r="AA100" s="66">
        <f t="shared" si="44"/>
        <v>24101.847967340942</v>
      </c>
    </row>
    <row r="101" spans="1:27" ht="13.5" customHeight="1">
      <c r="A101" s="118">
        <v>30</v>
      </c>
      <c r="B101" s="217">
        <v>43282</v>
      </c>
      <c r="C101" s="57">
        <v>954</v>
      </c>
      <c r="D101" s="221">
        <f>'base(indices)'!G106</f>
        <v>1.13500548</v>
      </c>
      <c r="E101" s="60">
        <f t="shared" si="30"/>
        <v>1082.7952279200001</v>
      </c>
      <c r="F101" s="361">
        <f>'base(indices)'!I106</f>
        <v>1.5632E-2</v>
      </c>
      <c r="G101" s="60">
        <f t="shared" si="31"/>
        <v>16.926255002845441</v>
      </c>
      <c r="H101" s="57">
        <f t="shared" si="32"/>
        <v>1099.7214829228456</v>
      </c>
      <c r="I101" s="295">
        <f t="shared" si="45"/>
        <v>33432.6126616314</v>
      </c>
      <c r="J101" s="122">
        <f t="shared" si="51"/>
        <v>33432.6126616314</v>
      </c>
      <c r="K101" s="122">
        <f t="shared" si="33"/>
        <v>5625.2055600224767</v>
      </c>
      <c r="L101" s="183">
        <f t="shared" si="48"/>
        <v>39057.818221653877</v>
      </c>
      <c r="M101" s="122">
        <f t="shared" si="49"/>
        <v>31760.982028549828</v>
      </c>
      <c r="N101" s="122">
        <f t="shared" si="46"/>
        <v>5343.9452820213528</v>
      </c>
      <c r="O101" s="122">
        <f t="shared" si="47"/>
        <v>37104.927310571184</v>
      </c>
      <c r="P101" s="104">
        <f>J101*$P$9</f>
        <v>30089.35139546826</v>
      </c>
      <c r="Q101" s="122">
        <f t="shared" si="34"/>
        <v>5062.6850040202289</v>
      </c>
      <c r="R101" s="122">
        <f t="shared" si="35"/>
        <v>35152.03639948849</v>
      </c>
      <c r="S101" s="122">
        <f t="shared" si="36"/>
        <v>26746.090129305121</v>
      </c>
      <c r="T101" s="122">
        <f t="shared" si="37"/>
        <v>4500.1644480179812</v>
      </c>
      <c r="U101" s="122">
        <f t="shared" si="38"/>
        <v>31246.254577323103</v>
      </c>
      <c r="V101" s="122">
        <f t="shared" si="39"/>
        <v>23402.828863141978</v>
      </c>
      <c r="W101" s="122">
        <f t="shared" si="40"/>
        <v>3937.6438920157334</v>
      </c>
      <c r="X101" s="122">
        <f t="shared" si="41"/>
        <v>27340.472755157713</v>
      </c>
      <c r="Y101" s="122">
        <f t="shared" si="42"/>
        <v>20059.567596978839</v>
      </c>
      <c r="Z101" s="122">
        <f t="shared" si="43"/>
        <v>3375.1233360134861</v>
      </c>
      <c r="AA101" s="52">
        <f t="shared" si="44"/>
        <v>23434.690932992326</v>
      </c>
    </row>
    <row r="102" spans="1:27" ht="13.5" customHeight="1">
      <c r="A102" s="118">
        <v>29</v>
      </c>
      <c r="B102" s="216">
        <v>43313</v>
      </c>
      <c r="C102" s="57">
        <v>954</v>
      </c>
      <c r="D102" s="221">
        <f>'base(indices)'!G107</f>
        <v>1.12778764</v>
      </c>
      <c r="E102" s="60">
        <f t="shared" si="30"/>
        <v>1075.90940856</v>
      </c>
      <c r="F102" s="361">
        <f>'base(indices)'!I107</f>
        <v>1.5632E-2</v>
      </c>
      <c r="G102" s="60">
        <f t="shared" si="31"/>
        <v>16.818615874609918</v>
      </c>
      <c r="H102" s="57">
        <f t="shared" si="32"/>
        <v>1092.7280244346098</v>
      </c>
      <c r="I102" s="294">
        <f t="shared" si="45"/>
        <v>32332.891178708553</v>
      </c>
      <c r="J102" s="102">
        <f t="shared" si="51"/>
        <v>32332.891178708553</v>
      </c>
      <c r="K102" s="102">
        <f t="shared" si="33"/>
        <v>5625.2055600224767</v>
      </c>
      <c r="L102" s="186">
        <f t="shared" si="48"/>
        <v>37958.09673873103</v>
      </c>
      <c r="M102" s="102">
        <f t="shared" si="49"/>
        <v>30716.246619773123</v>
      </c>
      <c r="N102" s="102">
        <f t="shared" si="46"/>
        <v>5343.9452820213528</v>
      </c>
      <c r="O102" s="102">
        <f t="shared" si="47"/>
        <v>36060.191901794475</v>
      </c>
      <c r="P102" s="102">
        <f t="shared" ref="P102:P106" si="52">J102*$P$9</f>
        <v>29099.602060837697</v>
      </c>
      <c r="Q102" s="102">
        <f t="shared" si="34"/>
        <v>5062.6850040202289</v>
      </c>
      <c r="R102" s="102">
        <f t="shared" si="35"/>
        <v>34162.287064857926</v>
      </c>
      <c r="S102" s="102">
        <f t="shared" si="36"/>
        <v>25866.312942966844</v>
      </c>
      <c r="T102" s="102">
        <f t="shared" si="37"/>
        <v>4500.1644480179812</v>
      </c>
      <c r="U102" s="102">
        <f t="shared" si="38"/>
        <v>30366.477390984826</v>
      </c>
      <c r="V102" s="102">
        <f t="shared" si="39"/>
        <v>22633.023825095985</v>
      </c>
      <c r="W102" s="102">
        <f t="shared" si="40"/>
        <v>3937.6438920157334</v>
      </c>
      <c r="X102" s="102">
        <f t="shared" si="41"/>
        <v>26570.667717111719</v>
      </c>
      <c r="Y102" s="102">
        <f t="shared" si="42"/>
        <v>19399.734707225132</v>
      </c>
      <c r="Z102" s="102">
        <f t="shared" si="43"/>
        <v>3375.1233360134861</v>
      </c>
      <c r="AA102" s="66">
        <f t="shared" si="44"/>
        <v>22774.858043238619</v>
      </c>
    </row>
    <row r="103" spans="1:27" ht="13.5" customHeight="1">
      <c r="A103" s="118">
        <v>28</v>
      </c>
      <c r="B103" s="216">
        <v>43344</v>
      </c>
      <c r="C103" s="57">
        <v>954</v>
      </c>
      <c r="D103" s="221">
        <f>'base(indices)'!G108</f>
        <v>1.1263234200000001</v>
      </c>
      <c r="E103" s="60">
        <f t="shared" si="30"/>
        <v>1074.51254268</v>
      </c>
      <c r="F103" s="361">
        <f>'base(indices)'!I108</f>
        <v>1.5632E-2</v>
      </c>
      <c r="G103" s="60">
        <f t="shared" si="31"/>
        <v>16.79678006717376</v>
      </c>
      <c r="H103" s="57">
        <f t="shared" si="32"/>
        <v>1091.3093227471738</v>
      </c>
      <c r="I103" s="295">
        <f t="shared" si="45"/>
        <v>31240.163154273941</v>
      </c>
      <c r="J103" s="122">
        <f t="shared" si="51"/>
        <v>31240.163154273941</v>
      </c>
      <c r="K103" s="122">
        <f t="shared" si="33"/>
        <v>5625.2055600224767</v>
      </c>
      <c r="L103" s="183">
        <f t="shared" si="48"/>
        <v>36865.368714296419</v>
      </c>
      <c r="M103" s="122">
        <f t="shared" si="49"/>
        <v>29678.154996560243</v>
      </c>
      <c r="N103" s="122">
        <f t="shared" si="46"/>
        <v>5343.9452820213528</v>
      </c>
      <c r="O103" s="122">
        <f t="shared" si="47"/>
        <v>35022.100278581594</v>
      </c>
      <c r="P103" s="104">
        <f t="shared" si="52"/>
        <v>28116.146838846547</v>
      </c>
      <c r="Q103" s="122">
        <f t="shared" si="34"/>
        <v>5062.6850040202289</v>
      </c>
      <c r="R103" s="122">
        <f t="shared" si="35"/>
        <v>33178.831842866777</v>
      </c>
      <c r="S103" s="122">
        <f t="shared" si="36"/>
        <v>24992.130523419153</v>
      </c>
      <c r="T103" s="122">
        <f t="shared" si="37"/>
        <v>4500.1644480179812</v>
      </c>
      <c r="U103" s="122">
        <f t="shared" si="38"/>
        <v>29492.294971437135</v>
      </c>
      <c r="V103" s="122">
        <f t="shared" si="39"/>
        <v>21868.114207991759</v>
      </c>
      <c r="W103" s="122">
        <f t="shared" si="40"/>
        <v>3937.6438920157334</v>
      </c>
      <c r="X103" s="122">
        <f t="shared" si="41"/>
        <v>25805.758100007493</v>
      </c>
      <c r="Y103" s="122">
        <f t="shared" si="42"/>
        <v>18744.097892564365</v>
      </c>
      <c r="Z103" s="122">
        <f t="shared" si="43"/>
        <v>3375.1233360134861</v>
      </c>
      <c r="AA103" s="52">
        <f t="shared" si="44"/>
        <v>22119.221228577851</v>
      </c>
    </row>
    <row r="104" spans="1:27" ht="13.5" customHeight="1">
      <c r="A104" s="118">
        <v>27</v>
      </c>
      <c r="B104" s="217">
        <v>43374</v>
      </c>
      <c r="C104" s="57">
        <v>954</v>
      </c>
      <c r="D104" s="221">
        <f>'base(indices)'!G109</f>
        <v>1.1253106399999999</v>
      </c>
      <c r="E104" s="60">
        <f t="shared" si="30"/>
        <v>1073.5463505599998</v>
      </c>
      <c r="F104" s="361">
        <f>'base(indices)'!I109</f>
        <v>1.5632E-2</v>
      </c>
      <c r="G104" s="60">
        <f t="shared" si="31"/>
        <v>16.781676551953918</v>
      </c>
      <c r="H104" s="57">
        <f t="shared" si="32"/>
        <v>1090.3280271119538</v>
      </c>
      <c r="I104" s="294">
        <f t="shared" si="45"/>
        <v>30148.853831526769</v>
      </c>
      <c r="J104" s="102">
        <f t="shared" si="51"/>
        <v>30148.853831526769</v>
      </c>
      <c r="K104" s="102">
        <f t="shared" si="33"/>
        <v>5625.2055600224767</v>
      </c>
      <c r="L104" s="186">
        <f t="shared" si="48"/>
        <v>35774.059391549243</v>
      </c>
      <c r="M104" s="102">
        <f t="shared" si="49"/>
        <v>28641.411139950429</v>
      </c>
      <c r="N104" s="102">
        <f t="shared" si="46"/>
        <v>5343.9452820213528</v>
      </c>
      <c r="O104" s="102">
        <f t="shared" si="47"/>
        <v>33985.356421971781</v>
      </c>
      <c r="P104" s="102">
        <f t="shared" si="52"/>
        <v>27133.968448374093</v>
      </c>
      <c r="Q104" s="102">
        <f t="shared" si="34"/>
        <v>5062.6850040202289</v>
      </c>
      <c r="R104" s="102">
        <f t="shared" si="35"/>
        <v>32196.653452394323</v>
      </c>
      <c r="S104" s="102">
        <f t="shared" si="36"/>
        <v>24119.083065221417</v>
      </c>
      <c r="T104" s="102">
        <f t="shared" si="37"/>
        <v>4500.1644480179812</v>
      </c>
      <c r="U104" s="102">
        <f t="shared" si="38"/>
        <v>28619.247513239399</v>
      </c>
      <c r="V104" s="102">
        <f t="shared" si="39"/>
        <v>21104.197682068738</v>
      </c>
      <c r="W104" s="102">
        <f t="shared" si="40"/>
        <v>3937.6438920157334</v>
      </c>
      <c r="X104" s="102">
        <f t="shared" si="41"/>
        <v>25041.841574084472</v>
      </c>
      <c r="Y104" s="102">
        <f t="shared" si="42"/>
        <v>18089.312298916062</v>
      </c>
      <c r="Z104" s="102">
        <f t="shared" si="43"/>
        <v>3375.1233360134861</v>
      </c>
      <c r="AA104" s="66">
        <f t="shared" si="44"/>
        <v>21464.435634929549</v>
      </c>
    </row>
    <row r="105" spans="1:27" ht="13.5" customHeight="1">
      <c r="A105" s="118">
        <v>26</v>
      </c>
      <c r="B105" s="216">
        <v>43405</v>
      </c>
      <c r="C105" s="174">
        <v>954</v>
      </c>
      <c r="D105" s="221">
        <f>'base(indices)'!G110</f>
        <v>1.1188214700000001</v>
      </c>
      <c r="E105" s="60">
        <f t="shared" si="30"/>
        <v>1067.3556823800002</v>
      </c>
      <c r="F105" s="361">
        <f>'base(indices)'!I110</f>
        <v>1.5632E-2</v>
      </c>
      <c r="G105" s="60">
        <f t="shared" si="31"/>
        <v>16.684904026964162</v>
      </c>
      <c r="H105" s="57">
        <f t="shared" si="32"/>
        <v>1084.0405864069644</v>
      </c>
      <c r="I105" s="295">
        <f t="shared" si="45"/>
        <v>29058.525804414814</v>
      </c>
      <c r="J105" s="122">
        <f t="shared" si="51"/>
        <v>29058.525804414814</v>
      </c>
      <c r="K105" s="122">
        <f t="shared" si="33"/>
        <v>5625.2055600224767</v>
      </c>
      <c r="L105" s="183">
        <f t="shared" si="48"/>
        <v>34683.731364437292</v>
      </c>
      <c r="M105" s="122">
        <f t="shared" si="49"/>
        <v>27605.599514194073</v>
      </c>
      <c r="N105" s="122">
        <f t="shared" si="46"/>
        <v>5343.9452820213528</v>
      </c>
      <c r="O105" s="122">
        <f t="shared" si="47"/>
        <v>32949.544796215429</v>
      </c>
      <c r="P105" s="104">
        <f t="shared" si="52"/>
        <v>26152.673223973332</v>
      </c>
      <c r="Q105" s="122">
        <f t="shared" si="34"/>
        <v>5062.6850040202289</v>
      </c>
      <c r="R105" s="122">
        <f t="shared" si="35"/>
        <v>31215.358227993562</v>
      </c>
      <c r="S105" s="122">
        <f t="shared" si="36"/>
        <v>23246.820643531853</v>
      </c>
      <c r="T105" s="122">
        <f t="shared" si="37"/>
        <v>4500.1644480179812</v>
      </c>
      <c r="U105" s="122">
        <f t="shared" si="38"/>
        <v>27746.985091549835</v>
      </c>
      <c r="V105" s="122">
        <f t="shared" si="39"/>
        <v>20340.968063090368</v>
      </c>
      <c r="W105" s="122">
        <f t="shared" si="40"/>
        <v>3937.6438920157334</v>
      </c>
      <c r="X105" s="122">
        <f t="shared" si="41"/>
        <v>24278.611955106102</v>
      </c>
      <c r="Y105" s="122">
        <f t="shared" si="42"/>
        <v>17435.115482648889</v>
      </c>
      <c r="Z105" s="122">
        <f t="shared" si="43"/>
        <v>3375.1233360134861</v>
      </c>
      <c r="AA105" s="52">
        <f t="shared" si="44"/>
        <v>20810.238818662376</v>
      </c>
    </row>
    <row r="106" spans="1:27" ht="13.5" customHeight="1" thickBot="1">
      <c r="A106" s="229">
        <v>25</v>
      </c>
      <c r="B106" s="218">
        <v>43435</v>
      </c>
      <c r="C106" s="174">
        <v>954</v>
      </c>
      <c r="D106" s="341">
        <f>'base(indices)'!G111</f>
        <v>1.1166997400000001</v>
      </c>
      <c r="E106" s="247">
        <f t="shared" si="30"/>
        <v>1065.3315519600001</v>
      </c>
      <c r="F106" s="362">
        <f>'base(indices)'!I111</f>
        <v>1.5632E-2</v>
      </c>
      <c r="G106" s="247">
        <f t="shared" si="31"/>
        <v>16.653262820238719</v>
      </c>
      <c r="H106" s="174">
        <f t="shared" si="32"/>
        <v>1081.9848147802388</v>
      </c>
      <c r="I106" s="342">
        <f t="shared" si="45"/>
        <v>27974.485218007849</v>
      </c>
      <c r="J106" s="343">
        <f t="shared" si="51"/>
        <v>27974.485218007849</v>
      </c>
      <c r="K106" s="343">
        <f t="shared" si="33"/>
        <v>5625.2055600224767</v>
      </c>
      <c r="L106" s="344">
        <f t="shared" si="48"/>
        <v>33599.690778030323</v>
      </c>
      <c r="M106" s="343">
        <f t="shared" si="49"/>
        <v>26575.760957107454</v>
      </c>
      <c r="N106" s="343">
        <f t="shared" si="46"/>
        <v>5343.9452820213528</v>
      </c>
      <c r="O106" s="343">
        <f t="shared" si="47"/>
        <v>31919.706239128805</v>
      </c>
      <c r="P106" s="343">
        <f t="shared" si="52"/>
        <v>25177.036696207066</v>
      </c>
      <c r="Q106" s="343">
        <f t="shared" si="34"/>
        <v>5062.6850040202289</v>
      </c>
      <c r="R106" s="343">
        <f t="shared" si="35"/>
        <v>30239.721700227296</v>
      </c>
      <c r="S106" s="343">
        <f t="shared" si="36"/>
        <v>22379.588174406279</v>
      </c>
      <c r="T106" s="343">
        <f t="shared" si="37"/>
        <v>4500.1644480179812</v>
      </c>
      <c r="U106" s="343">
        <f t="shared" si="38"/>
        <v>26879.752622424261</v>
      </c>
      <c r="V106" s="343">
        <f t="shared" si="39"/>
        <v>19582.139652605492</v>
      </c>
      <c r="W106" s="343">
        <f t="shared" si="40"/>
        <v>3937.6438920157334</v>
      </c>
      <c r="X106" s="343">
        <f t="shared" si="41"/>
        <v>23519.783544621227</v>
      </c>
      <c r="Y106" s="343">
        <f t="shared" si="42"/>
        <v>16784.691130804709</v>
      </c>
      <c r="Z106" s="343">
        <f t="shared" si="43"/>
        <v>3375.1233360134861</v>
      </c>
      <c r="AA106" s="345">
        <f t="shared" si="44"/>
        <v>20159.814466818196</v>
      </c>
    </row>
    <row r="107" spans="1:27" ht="13.5" customHeight="1">
      <c r="A107" s="219">
        <v>24</v>
      </c>
      <c r="B107" s="340">
        <v>43466</v>
      </c>
      <c r="C107" s="164">
        <v>998</v>
      </c>
      <c r="D107" s="239">
        <f>'base(indices)'!G112</f>
        <v>1.1184893300000001</v>
      </c>
      <c r="E107" s="87">
        <f t="shared" si="30"/>
        <v>1116.2523513400001</v>
      </c>
      <c r="F107" s="360">
        <f>'base(indices)'!I112</f>
        <v>1.5632E-2</v>
      </c>
      <c r="G107" s="87">
        <f t="shared" si="31"/>
        <v>17.449256756146884</v>
      </c>
      <c r="H107" s="47">
        <f t="shared" si="32"/>
        <v>1133.7016080961471</v>
      </c>
      <c r="I107" s="293">
        <f t="shared" si="45"/>
        <v>26892.500403227608</v>
      </c>
      <c r="J107" s="123">
        <f>IF((I107)+K107&gt;I148,I148-K107,(I107))</f>
        <v>26892.500403227608</v>
      </c>
      <c r="K107" s="123">
        <f t="shared" si="33"/>
        <v>5625.2055600224767</v>
      </c>
      <c r="L107" s="290">
        <f t="shared" si="48"/>
        <v>32517.705963250086</v>
      </c>
      <c r="M107" s="123">
        <f t="shared" si="49"/>
        <v>25547.875383066228</v>
      </c>
      <c r="N107" s="123">
        <f t="shared" si="46"/>
        <v>5343.9452820213528</v>
      </c>
      <c r="O107" s="123">
        <f t="shared" si="47"/>
        <v>30891.82066508758</v>
      </c>
      <c r="P107" s="100">
        <f t="shared" si="50"/>
        <v>24203.250362904848</v>
      </c>
      <c r="Q107" s="123">
        <f t="shared" si="34"/>
        <v>5062.6850040202289</v>
      </c>
      <c r="R107" s="123">
        <f t="shared" si="35"/>
        <v>29265.935366925078</v>
      </c>
      <c r="S107" s="123">
        <f t="shared" si="36"/>
        <v>21514.000322582087</v>
      </c>
      <c r="T107" s="123">
        <f t="shared" si="37"/>
        <v>4500.1644480179812</v>
      </c>
      <c r="U107" s="123">
        <f t="shared" si="38"/>
        <v>26014.164770600069</v>
      </c>
      <c r="V107" s="123">
        <f t="shared" si="39"/>
        <v>18824.750282259323</v>
      </c>
      <c r="W107" s="123">
        <f t="shared" si="40"/>
        <v>3937.6438920157334</v>
      </c>
      <c r="X107" s="123">
        <f t="shared" si="41"/>
        <v>22762.394174275058</v>
      </c>
      <c r="Y107" s="123">
        <f t="shared" si="42"/>
        <v>16135.500241936565</v>
      </c>
      <c r="Z107" s="123">
        <f t="shared" si="43"/>
        <v>3375.1233360134861</v>
      </c>
      <c r="AA107" s="55">
        <f t="shared" si="44"/>
        <v>19510.623577950049</v>
      </c>
    </row>
    <row r="108" spans="1:27" ht="13.5" customHeight="1">
      <c r="A108" s="118">
        <v>23</v>
      </c>
      <c r="B108" s="46">
        <v>43497</v>
      </c>
      <c r="C108" s="57">
        <v>998</v>
      </c>
      <c r="D108" s="221">
        <f>'base(indices)'!G113</f>
        <v>1.1151438899999999</v>
      </c>
      <c r="E108" s="60">
        <f t="shared" si="30"/>
        <v>1112.9136022199998</v>
      </c>
      <c r="F108" s="361">
        <f>'base(indices)'!I113</f>
        <v>1.5632E-2</v>
      </c>
      <c r="G108" s="60">
        <f t="shared" si="31"/>
        <v>17.397065429903037</v>
      </c>
      <c r="H108" s="57">
        <f t="shared" si="32"/>
        <v>1130.3106676499028</v>
      </c>
      <c r="I108" s="294">
        <f t="shared" si="45"/>
        <v>25758.798795131461</v>
      </c>
      <c r="J108" s="102">
        <f>IF((I108)+K108&gt;I148,I148-K108,(I108))</f>
        <v>25758.798795131461</v>
      </c>
      <c r="K108" s="102">
        <f t="shared" si="33"/>
        <v>5625.2055600224767</v>
      </c>
      <c r="L108" s="186">
        <f t="shared" si="48"/>
        <v>31384.004355153938</v>
      </c>
      <c r="M108" s="102">
        <f t="shared" si="49"/>
        <v>24470.858855374885</v>
      </c>
      <c r="N108" s="102">
        <f t="shared" si="46"/>
        <v>5343.9452820213528</v>
      </c>
      <c r="O108" s="102">
        <f t="shared" si="47"/>
        <v>29814.804137396237</v>
      </c>
      <c r="P108" s="102">
        <f t="shared" si="50"/>
        <v>23182.918915618317</v>
      </c>
      <c r="Q108" s="102">
        <f t="shared" si="34"/>
        <v>5062.6850040202289</v>
      </c>
      <c r="R108" s="102">
        <f t="shared" si="35"/>
        <v>28245.603919638546</v>
      </c>
      <c r="S108" s="102">
        <f t="shared" si="36"/>
        <v>20607.039036105169</v>
      </c>
      <c r="T108" s="102">
        <f t="shared" si="37"/>
        <v>4500.1644480179812</v>
      </c>
      <c r="U108" s="102">
        <f t="shared" si="38"/>
        <v>25107.203484123151</v>
      </c>
      <c r="V108" s="102">
        <f t="shared" si="39"/>
        <v>18031.159156592021</v>
      </c>
      <c r="W108" s="102">
        <f t="shared" si="40"/>
        <v>3937.6438920157334</v>
      </c>
      <c r="X108" s="102">
        <f t="shared" si="41"/>
        <v>21968.803048607755</v>
      </c>
      <c r="Y108" s="102">
        <f t="shared" si="42"/>
        <v>15455.279277078876</v>
      </c>
      <c r="Z108" s="102">
        <f t="shared" si="43"/>
        <v>3375.1233360134861</v>
      </c>
      <c r="AA108" s="66">
        <f t="shared" si="44"/>
        <v>18830.402613092363</v>
      </c>
    </row>
    <row r="109" spans="1:27" ht="13.5" customHeight="1">
      <c r="A109" s="118">
        <v>22</v>
      </c>
      <c r="B109" s="56">
        <v>43525</v>
      </c>
      <c r="C109" s="57">
        <v>998</v>
      </c>
      <c r="D109" s="221">
        <f>'base(indices)'!G114</f>
        <v>1.11136525</v>
      </c>
      <c r="E109" s="70">
        <f t="shared" si="30"/>
        <v>1109.1425194999999</v>
      </c>
      <c r="F109" s="361">
        <f>'base(indices)'!I114</f>
        <v>1.5632E-2</v>
      </c>
      <c r="G109" s="70">
        <f t="shared" si="31"/>
        <v>17.338115864823997</v>
      </c>
      <c r="H109" s="68">
        <f t="shared" si="32"/>
        <v>1126.4806353648239</v>
      </c>
      <c r="I109" s="295">
        <f t="shared" si="45"/>
        <v>24628.488127481556</v>
      </c>
      <c r="J109" s="122">
        <f>IF((I109)+K109&gt;I148,I148-K109,(I109))</f>
        <v>24628.488127481556</v>
      </c>
      <c r="K109" s="122">
        <f t="shared" si="33"/>
        <v>5625.2055600224767</v>
      </c>
      <c r="L109" s="183">
        <f t="shared" si="48"/>
        <v>30253.693687504034</v>
      </c>
      <c r="M109" s="122">
        <f t="shared" si="49"/>
        <v>23397.063721107475</v>
      </c>
      <c r="N109" s="122">
        <f t="shared" si="46"/>
        <v>5343.9452820213528</v>
      </c>
      <c r="O109" s="122">
        <f t="shared" si="47"/>
        <v>28741.009003128827</v>
      </c>
      <c r="P109" s="104">
        <f t="shared" si="50"/>
        <v>22165.639314733402</v>
      </c>
      <c r="Q109" s="122">
        <f t="shared" si="34"/>
        <v>5062.6850040202289</v>
      </c>
      <c r="R109" s="122">
        <f t="shared" si="35"/>
        <v>27228.324318753632</v>
      </c>
      <c r="S109" s="122">
        <f t="shared" si="36"/>
        <v>19702.790501985248</v>
      </c>
      <c r="T109" s="122">
        <f t="shared" si="37"/>
        <v>4500.1644480179812</v>
      </c>
      <c r="U109" s="122">
        <f t="shared" si="38"/>
        <v>24202.95495000323</v>
      </c>
      <c r="V109" s="122">
        <f t="shared" si="39"/>
        <v>17239.941689237086</v>
      </c>
      <c r="W109" s="122">
        <f t="shared" si="40"/>
        <v>3937.6438920157334</v>
      </c>
      <c r="X109" s="122">
        <f t="shared" si="41"/>
        <v>21177.585581252821</v>
      </c>
      <c r="Y109" s="122">
        <f t="shared" si="42"/>
        <v>14777.092876488932</v>
      </c>
      <c r="Z109" s="122">
        <f t="shared" si="43"/>
        <v>3375.1233360134861</v>
      </c>
      <c r="AA109" s="52">
        <f t="shared" si="44"/>
        <v>18152.216212502419</v>
      </c>
    </row>
    <row r="110" spans="1:27" ht="13.5" customHeight="1">
      <c r="A110" s="118">
        <v>21</v>
      </c>
      <c r="B110" s="46">
        <v>43556</v>
      </c>
      <c r="C110" s="57">
        <v>998</v>
      </c>
      <c r="D110" s="221">
        <f>'base(indices)'!G115</f>
        <v>1.10539611</v>
      </c>
      <c r="E110" s="60">
        <f t="shared" si="30"/>
        <v>1103.1853177800001</v>
      </c>
      <c r="F110" s="361">
        <f>'base(indices)'!I115</f>
        <v>1.5632E-2</v>
      </c>
      <c r="G110" s="60">
        <f t="shared" si="31"/>
        <v>17.244992887536963</v>
      </c>
      <c r="H110" s="57">
        <f t="shared" si="32"/>
        <v>1120.430310667537</v>
      </c>
      <c r="I110" s="294">
        <f t="shared" si="45"/>
        <v>23502.007492116732</v>
      </c>
      <c r="J110" s="102">
        <f>IF((I110)+K110&gt;I148,I148-K110,(I110))</f>
        <v>23502.007492116732</v>
      </c>
      <c r="K110" s="102">
        <f t="shared" si="33"/>
        <v>5625.2055600224767</v>
      </c>
      <c r="L110" s="186">
        <f t="shared" si="48"/>
        <v>29127.21305213921</v>
      </c>
      <c r="M110" s="102">
        <f t="shared" si="49"/>
        <v>22326.907117510895</v>
      </c>
      <c r="N110" s="102">
        <f t="shared" si="46"/>
        <v>5343.9452820213528</v>
      </c>
      <c r="O110" s="102">
        <f t="shared" si="47"/>
        <v>27670.852399532247</v>
      </c>
      <c r="P110" s="102">
        <f t="shared" si="50"/>
        <v>21151.806742905061</v>
      </c>
      <c r="Q110" s="102">
        <f t="shared" si="34"/>
        <v>5062.6850040202289</v>
      </c>
      <c r="R110" s="102">
        <f t="shared" si="35"/>
        <v>26214.49174692529</v>
      </c>
      <c r="S110" s="102">
        <f t="shared" si="36"/>
        <v>18801.605993693385</v>
      </c>
      <c r="T110" s="102">
        <f t="shared" si="37"/>
        <v>4500.1644480179812</v>
      </c>
      <c r="U110" s="102">
        <f t="shared" si="38"/>
        <v>23301.770441711367</v>
      </c>
      <c r="V110" s="102">
        <f t="shared" si="39"/>
        <v>16451.405244481713</v>
      </c>
      <c r="W110" s="102">
        <f t="shared" si="40"/>
        <v>3937.6438920157334</v>
      </c>
      <c r="X110" s="102">
        <f t="shared" si="41"/>
        <v>20389.049136497448</v>
      </c>
      <c r="Y110" s="102">
        <f t="shared" si="42"/>
        <v>14101.20449527004</v>
      </c>
      <c r="Z110" s="102">
        <f t="shared" si="43"/>
        <v>3375.1233360134861</v>
      </c>
      <c r="AA110" s="66">
        <f t="shared" si="44"/>
        <v>17476.327831283525</v>
      </c>
    </row>
    <row r="111" spans="1:27" ht="13.5" customHeight="1">
      <c r="A111" s="118">
        <v>20</v>
      </c>
      <c r="B111" s="56">
        <v>43586</v>
      </c>
      <c r="C111" s="57">
        <v>998</v>
      </c>
      <c r="D111" s="221">
        <f>'base(indices)'!G116</f>
        <v>1.0974941499999999</v>
      </c>
      <c r="E111" s="70">
        <f t="shared" si="30"/>
        <v>1095.2991617</v>
      </c>
      <c r="F111" s="361">
        <f>'base(indices)'!I116</f>
        <v>1.5632E-2</v>
      </c>
      <c r="G111" s="70">
        <f t="shared" si="31"/>
        <v>17.1217164956944</v>
      </c>
      <c r="H111" s="68">
        <f t="shared" si="32"/>
        <v>1112.4208781956945</v>
      </c>
      <c r="I111" s="295">
        <f t="shared" si="45"/>
        <v>22381.577181449196</v>
      </c>
      <c r="J111" s="122">
        <f>IF((I111)+K111&gt;I148,I148-K111,(I111))</f>
        <v>22381.577181449196</v>
      </c>
      <c r="K111" s="122">
        <f t="shared" si="33"/>
        <v>5625.2055600224767</v>
      </c>
      <c r="L111" s="183">
        <f t="shared" si="48"/>
        <v>28006.782741471674</v>
      </c>
      <c r="M111" s="122">
        <f t="shared" si="49"/>
        <v>21262.498322376734</v>
      </c>
      <c r="N111" s="122">
        <f t="shared" si="46"/>
        <v>5343.9452820213528</v>
      </c>
      <c r="O111" s="122">
        <f t="shared" si="47"/>
        <v>26606.443604398086</v>
      </c>
      <c r="P111" s="104">
        <f t="shared" si="50"/>
        <v>20143.419463304279</v>
      </c>
      <c r="Q111" s="122">
        <f t="shared" si="34"/>
        <v>5062.6850040202289</v>
      </c>
      <c r="R111" s="122">
        <f t="shared" si="35"/>
        <v>25206.104467324509</v>
      </c>
      <c r="S111" s="122">
        <f t="shared" si="36"/>
        <v>17905.261745159358</v>
      </c>
      <c r="T111" s="122">
        <f t="shared" si="37"/>
        <v>4500.1644480179812</v>
      </c>
      <c r="U111" s="122">
        <f t="shared" si="38"/>
        <v>22405.42619317734</v>
      </c>
      <c r="V111" s="122">
        <f t="shared" si="39"/>
        <v>15667.104027014437</v>
      </c>
      <c r="W111" s="122">
        <f t="shared" si="40"/>
        <v>3937.6438920157334</v>
      </c>
      <c r="X111" s="122">
        <f t="shared" si="41"/>
        <v>19604.747919030171</v>
      </c>
      <c r="Y111" s="122">
        <f t="shared" si="42"/>
        <v>13428.946308869517</v>
      </c>
      <c r="Z111" s="122">
        <f t="shared" si="43"/>
        <v>3375.1233360134861</v>
      </c>
      <c r="AA111" s="52">
        <f t="shared" si="44"/>
        <v>16804.069644883002</v>
      </c>
    </row>
    <row r="112" spans="1:27" ht="13.5" customHeight="1">
      <c r="A112" s="118">
        <v>19</v>
      </c>
      <c r="B112" s="46">
        <v>43617</v>
      </c>
      <c r="C112" s="57">
        <v>998</v>
      </c>
      <c r="D112" s="221">
        <f>'base(indices)'!G117</f>
        <v>1.0936663200000001</v>
      </c>
      <c r="E112" s="60">
        <f t="shared" si="30"/>
        <v>1091.47898736</v>
      </c>
      <c r="F112" s="361">
        <f>'base(indices)'!I117</f>
        <v>1.5632E-2</v>
      </c>
      <c r="G112" s="60">
        <f t="shared" si="31"/>
        <v>17.061999530411519</v>
      </c>
      <c r="H112" s="57">
        <f t="shared" si="32"/>
        <v>1108.5409868904114</v>
      </c>
      <c r="I112" s="294">
        <f t="shared" si="45"/>
        <v>21269.156303253501</v>
      </c>
      <c r="J112" s="102">
        <f>IF((I112)+K112&gt;I148,I148-K112,(I112))</f>
        <v>21269.156303253501</v>
      </c>
      <c r="K112" s="102">
        <f t="shared" si="33"/>
        <v>5625.2055600224767</v>
      </c>
      <c r="L112" s="186">
        <f t="shared" si="48"/>
        <v>26894.361863275979</v>
      </c>
      <c r="M112" s="102">
        <f t="shared" si="49"/>
        <v>20205.698488090824</v>
      </c>
      <c r="N112" s="102">
        <f t="shared" si="46"/>
        <v>5343.9452820213528</v>
      </c>
      <c r="O112" s="102">
        <f t="shared" si="47"/>
        <v>25549.643770112176</v>
      </c>
      <c r="P112" s="102">
        <f t="shared" si="50"/>
        <v>19142.24067292815</v>
      </c>
      <c r="Q112" s="102">
        <f t="shared" si="34"/>
        <v>5062.6850040202289</v>
      </c>
      <c r="R112" s="102">
        <f t="shared" si="35"/>
        <v>24204.92567694838</v>
      </c>
      <c r="S112" s="102">
        <f t="shared" si="36"/>
        <v>17015.325042602803</v>
      </c>
      <c r="T112" s="102">
        <f t="shared" si="37"/>
        <v>4500.1644480179812</v>
      </c>
      <c r="U112" s="102">
        <f t="shared" si="38"/>
        <v>21515.489490620785</v>
      </c>
      <c r="V112" s="102">
        <f t="shared" si="39"/>
        <v>14888.40941227745</v>
      </c>
      <c r="W112" s="102">
        <f t="shared" si="40"/>
        <v>3937.6438920157334</v>
      </c>
      <c r="X112" s="102">
        <f t="shared" si="41"/>
        <v>18826.053304293182</v>
      </c>
      <c r="Y112" s="102">
        <f t="shared" si="42"/>
        <v>12761.4937819521</v>
      </c>
      <c r="Z112" s="102">
        <f t="shared" si="43"/>
        <v>3375.1233360134861</v>
      </c>
      <c r="AA112" s="66">
        <f t="shared" si="44"/>
        <v>16136.617117965587</v>
      </c>
    </row>
    <row r="113" spans="1:27" ht="13.5" customHeight="1">
      <c r="A113" s="118">
        <v>18</v>
      </c>
      <c r="B113" s="56">
        <v>43647</v>
      </c>
      <c r="C113" s="57">
        <v>998</v>
      </c>
      <c r="D113" s="221">
        <f>'base(indices)'!G118</f>
        <v>1.09301052</v>
      </c>
      <c r="E113" s="70">
        <f t="shared" si="30"/>
        <v>1090.82449896</v>
      </c>
      <c r="F113" s="361">
        <f>'base(indices)'!I118</f>
        <v>1.5632E-2</v>
      </c>
      <c r="G113" s="70">
        <f t="shared" si="31"/>
        <v>17.05176856774272</v>
      </c>
      <c r="H113" s="68">
        <f t="shared" si="32"/>
        <v>1107.8762675277428</v>
      </c>
      <c r="I113" s="295">
        <f t="shared" si="45"/>
        <v>20160.615316363092</v>
      </c>
      <c r="J113" s="122">
        <f>IF((I113)+K113&gt;I148,I148-K113,(I113))</f>
        <v>20160.615316363092</v>
      </c>
      <c r="K113" s="122">
        <f t="shared" si="33"/>
        <v>5625.2055600224767</v>
      </c>
      <c r="L113" s="183">
        <f t="shared" si="48"/>
        <v>25785.820876385569</v>
      </c>
      <c r="M113" s="122">
        <f t="shared" si="49"/>
        <v>19152.584550544936</v>
      </c>
      <c r="N113" s="122">
        <f t="shared" si="46"/>
        <v>5343.9452820213528</v>
      </c>
      <c r="O113" s="122">
        <f t="shared" si="47"/>
        <v>24496.529832566288</v>
      </c>
      <c r="P113" s="104">
        <f t="shared" si="50"/>
        <v>18144.553784726784</v>
      </c>
      <c r="Q113" s="122">
        <f t="shared" si="34"/>
        <v>5062.6850040202289</v>
      </c>
      <c r="R113" s="122">
        <f t="shared" si="35"/>
        <v>23207.238788747014</v>
      </c>
      <c r="S113" s="122">
        <f t="shared" si="36"/>
        <v>16128.492253090473</v>
      </c>
      <c r="T113" s="122">
        <f t="shared" si="37"/>
        <v>4500.1644480179812</v>
      </c>
      <c r="U113" s="122">
        <f t="shared" si="38"/>
        <v>20628.656701108455</v>
      </c>
      <c r="V113" s="122">
        <f t="shared" si="39"/>
        <v>14112.430721454164</v>
      </c>
      <c r="W113" s="122">
        <f t="shared" si="40"/>
        <v>3937.6438920157334</v>
      </c>
      <c r="X113" s="122">
        <f t="shared" si="41"/>
        <v>18050.074613469897</v>
      </c>
      <c r="Y113" s="122">
        <f t="shared" si="42"/>
        <v>12096.369189817855</v>
      </c>
      <c r="Z113" s="122">
        <f t="shared" si="43"/>
        <v>3375.1233360134861</v>
      </c>
      <c r="AA113" s="52">
        <f t="shared" si="44"/>
        <v>15471.492525831341</v>
      </c>
    </row>
    <row r="114" spans="1:27" ht="13.5" customHeight="1">
      <c r="A114" s="118">
        <v>17</v>
      </c>
      <c r="B114" s="46">
        <v>43678</v>
      </c>
      <c r="C114" s="57">
        <v>998</v>
      </c>
      <c r="D114" s="221">
        <f>'base(indices)'!G119</f>
        <v>1.0920276900000001</v>
      </c>
      <c r="E114" s="60">
        <f t="shared" si="30"/>
        <v>1089.8436346200001</v>
      </c>
      <c r="F114" s="361">
        <f>'base(indices)'!I119</f>
        <v>1.5632E-2</v>
      </c>
      <c r="G114" s="60">
        <f t="shared" si="31"/>
        <v>17.03643569637984</v>
      </c>
      <c r="H114" s="57">
        <f t="shared" si="32"/>
        <v>1106.8800703163799</v>
      </c>
      <c r="I114" s="294">
        <f t="shared" si="45"/>
        <v>19052.739048835349</v>
      </c>
      <c r="J114" s="102">
        <f>IF((I114)+K114&gt;I148,I148-K114,(I114))</f>
        <v>19052.739048835349</v>
      </c>
      <c r="K114" s="102">
        <f t="shared" si="33"/>
        <v>5625.2055600224767</v>
      </c>
      <c r="L114" s="186">
        <f t="shared" si="48"/>
        <v>24677.944608857826</v>
      </c>
      <c r="M114" s="102">
        <f t="shared" si="49"/>
        <v>18100.102096393581</v>
      </c>
      <c r="N114" s="102">
        <f t="shared" si="46"/>
        <v>5343.9452820213528</v>
      </c>
      <c r="O114" s="102">
        <f t="shared" si="47"/>
        <v>23444.047378414933</v>
      </c>
      <c r="P114" s="102">
        <f t="shared" si="50"/>
        <v>17147.465143951813</v>
      </c>
      <c r="Q114" s="102">
        <f t="shared" si="34"/>
        <v>5062.6850040202289</v>
      </c>
      <c r="R114" s="102">
        <f t="shared" si="35"/>
        <v>22210.150147972043</v>
      </c>
      <c r="S114" s="102">
        <f t="shared" si="36"/>
        <v>15242.191239068279</v>
      </c>
      <c r="T114" s="102">
        <f t="shared" si="37"/>
        <v>4500.1644480179812</v>
      </c>
      <c r="U114" s="102">
        <f t="shared" si="38"/>
        <v>19742.355687086259</v>
      </c>
      <c r="V114" s="102">
        <f t="shared" si="39"/>
        <v>13336.917334184744</v>
      </c>
      <c r="W114" s="102">
        <f t="shared" si="40"/>
        <v>3937.6438920157334</v>
      </c>
      <c r="X114" s="102">
        <f t="shared" si="41"/>
        <v>17274.561226200476</v>
      </c>
      <c r="Y114" s="102">
        <f t="shared" si="42"/>
        <v>11431.643429301208</v>
      </c>
      <c r="Z114" s="102">
        <f t="shared" si="43"/>
        <v>3375.1233360134861</v>
      </c>
      <c r="AA114" s="66">
        <f t="shared" si="44"/>
        <v>14806.766765314695</v>
      </c>
    </row>
    <row r="115" spans="1:27" ht="13.5" customHeight="1">
      <c r="A115" s="118">
        <v>16</v>
      </c>
      <c r="B115" s="56">
        <v>43709</v>
      </c>
      <c r="C115" s="57">
        <v>998</v>
      </c>
      <c r="D115" s="221">
        <f>'base(indices)'!G120</f>
        <v>1.0911547699999999</v>
      </c>
      <c r="E115" s="70">
        <f t="shared" si="30"/>
        <v>1088.9724604599999</v>
      </c>
      <c r="F115" s="361">
        <f>'base(indices)'!I120</f>
        <v>1.5632E-2</v>
      </c>
      <c r="G115" s="70">
        <f t="shared" si="31"/>
        <v>17.022817501910719</v>
      </c>
      <c r="H115" s="68">
        <f t="shared" si="32"/>
        <v>1105.9952779619107</v>
      </c>
      <c r="I115" s="295">
        <f t="shared" si="45"/>
        <v>17945.858978518969</v>
      </c>
      <c r="J115" s="122">
        <f>IF((I115)+K115&gt;I148,I148-K115,(I115))</f>
        <v>17945.858978518969</v>
      </c>
      <c r="K115" s="122">
        <f t="shared" si="33"/>
        <v>5625.2055600224767</v>
      </c>
      <c r="L115" s="183">
        <f t="shared" si="48"/>
        <v>23571.064538541446</v>
      </c>
      <c r="M115" s="122">
        <f t="shared" si="49"/>
        <v>17048.566029593021</v>
      </c>
      <c r="N115" s="122">
        <f t="shared" si="46"/>
        <v>5343.9452820213528</v>
      </c>
      <c r="O115" s="122">
        <f t="shared" si="47"/>
        <v>22392.511311614373</v>
      </c>
      <c r="P115" s="104">
        <f t="shared" si="50"/>
        <v>16151.273080667072</v>
      </c>
      <c r="Q115" s="122">
        <f t="shared" si="34"/>
        <v>5062.6850040202289</v>
      </c>
      <c r="R115" s="122">
        <f t="shared" si="35"/>
        <v>21213.9580846873</v>
      </c>
      <c r="S115" s="122">
        <f t="shared" si="36"/>
        <v>14356.687182815176</v>
      </c>
      <c r="T115" s="122">
        <f t="shared" si="37"/>
        <v>4500.1644480179812</v>
      </c>
      <c r="U115" s="122">
        <f t="shared" si="38"/>
        <v>18856.851630833156</v>
      </c>
      <c r="V115" s="122">
        <f t="shared" si="39"/>
        <v>12562.101284963277</v>
      </c>
      <c r="W115" s="122">
        <f t="shared" si="40"/>
        <v>3937.6438920157334</v>
      </c>
      <c r="X115" s="122">
        <f t="shared" si="41"/>
        <v>16499.74517697901</v>
      </c>
      <c r="Y115" s="122">
        <f t="shared" si="42"/>
        <v>10767.515387111382</v>
      </c>
      <c r="Z115" s="122">
        <f t="shared" si="43"/>
        <v>3375.1233360134861</v>
      </c>
      <c r="AA115" s="52">
        <f t="shared" si="44"/>
        <v>14142.638723124868</v>
      </c>
    </row>
    <row r="116" spans="1:27" ht="13.5" customHeight="1">
      <c r="A116" s="118">
        <v>15</v>
      </c>
      <c r="B116" s="56">
        <v>43739</v>
      </c>
      <c r="C116" s="57">
        <v>998</v>
      </c>
      <c r="D116" s="221">
        <f>'base(indices)'!G121</f>
        <v>1.0901736099999999</v>
      </c>
      <c r="E116" s="60">
        <f t="shared" si="30"/>
        <v>1087.9932627799999</v>
      </c>
      <c r="F116" s="361">
        <f>'base(indices)'!I121</f>
        <v>1.5632E-2</v>
      </c>
      <c r="G116" s="60">
        <f t="shared" si="31"/>
        <v>17.007510683776957</v>
      </c>
      <c r="H116" s="57">
        <f t="shared" si="32"/>
        <v>1105.0007734637768</v>
      </c>
      <c r="I116" s="294">
        <f t="shared" si="45"/>
        <v>16839.863700557056</v>
      </c>
      <c r="J116" s="102">
        <f>IF((I116)+K116&gt;I148,I148-K116,(I116))</f>
        <v>16839.863700557056</v>
      </c>
      <c r="K116" s="102">
        <f t="shared" si="33"/>
        <v>5625.2055600224767</v>
      </c>
      <c r="L116" s="186">
        <f t="shared" si="48"/>
        <v>22465.069260579534</v>
      </c>
      <c r="M116" s="102">
        <f t="shared" si="49"/>
        <v>15997.870515529203</v>
      </c>
      <c r="N116" s="102">
        <f t="shared" si="46"/>
        <v>5343.9452820213528</v>
      </c>
      <c r="O116" s="102">
        <f t="shared" si="47"/>
        <v>21341.815797550556</v>
      </c>
      <c r="P116" s="102">
        <f t="shared" si="50"/>
        <v>15155.877330501351</v>
      </c>
      <c r="Q116" s="102">
        <f t="shared" si="34"/>
        <v>5062.6850040202289</v>
      </c>
      <c r="R116" s="102">
        <f t="shared" si="35"/>
        <v>20218.562334521579</v>
      </c>
      <c r="S116" s="102">
        <f t="shared" si="36"/>
        <v>13471.890960445646</v>
      </c>
      <c r="T116" s="102">
        <f t="shared" si="37"/>
        <v>4500.1644480179812</v>
      </c>
      <c r="U116" s="102">
        <f t="shared" si="38"/>
        <v>17972.055408463628</v>
      </c>
      <c r="V116" s="102">
        <f t="shared" si="39"/>
        <v>11787.904590389939</v>
      </c>
      <c r="W116" s="102">
        <f t="shared" si="40"/>
        <v>3937.6438920157334</v>
      </c>
      <c r="X116" s="102">
        <f t="shared" si="41"/>
        <v>15725.548482405673</v>
      </c>
      <c r="Y116" s="102">
        <f t="shared" si="42"/>
        <v>10103.918220334233</v>
      </c>
      <c r="Z116" s="102">
        <f t="shared" si="43"/>
        <v>3375.1233360134861</v>
      </c>
      <c r="AA116" s="66">
        <f t="shared" si="44"/>
        <v>13479.04155634772</v>
      </c>
    </row>
    <row r="117" spans="1:27" ht="13.5" customHeight="1">
      <c r="A117" s="118">
        <v>14</v>
      </c>
      <c r="B117" s="46">
        <v>43770</v>
      </c>
      <c r="C117" s="57">
        <v>998</v>
      </c>
      <c r="D117" s="221">
        <f>'base(indices)'!G122</f>
        <v>1.08919334</v>
      </c>
      <c r="E117" s="70">
        <f t="shared" si="30"/>
        <v>1087.0149533199999</v>
      </c>
      <c r="F117" s="361">
        <f>'base(indices)'!I122</f>
        <v>1.5632E-2</v>
      </c>
      <c r="G117" s="70">
        <f t="shared" si="31"/>
        <v>16.992217750298238</v>
      </c>
      <c r="H117" s="68">
        <f t="shared" si="32"/>
        <v>1104.0071710702982</v>
      </c>
      <c r="I117" s="295">
        <f t="shared" si="45"/>
        <v>15734.86292709328</v>
      </c>
      <c r="J117" s="122">
        <f>IF((I117)+K117&gt;I148,I148-K117,(I117))</f>
        <v>15734.86292709328</v>
      </c>
      <c r="K117" s="122">
        <f t="shared" si="33"/>
        <v>5625.2055600224767</v>
      </c>
      <c r="L117" s="183">
        <f t="shared" si="48"/>
        <v>21360.068487115757</v>
      </c>
      <c r="M117" s="122">
        <f t="shared" si="49"/>
        <v>14948.119780738614</v>
      </c>
      <c r="N117" s="122">
        <f t="shared" si="46"/>
        <v>5343.9452820213528</v>
      </c>
      <c r="O117" s="122">
        <f t="shared" si="47"/>
        <v>20292.065062759968</v>
      </c>
      <c r="P117" s="104">
        <f t="shared" si="50"/>
        <v>14161.376634383952</v>
      </c>
      <c r="Q117" s="122">
        <f t="shared" si="34"/>
        <v>5062.6850040202289</v>
      </c>
      <c r="R117" s="122">
        <f t="shared" si="35"/>
        <v>19224.061638404182</v>
      </c>
      <c r="S117" s="122">
        <f t="shared" si="36"/>
        <v>12587.890341674625</v>
      </c>
      <c r="T117" s="122">
        <f t="shared" si="37"/>
        <v>4500.1644480179812</v>
      </c>
      <c r="U117" s="122">
        <f t="shared" si="38"/>
        <v>17088.054789692607</v>
      </c>
      <c r="V117" s="122">
        <f t="shared" si="39"/>
        <v>11014.404048965294</v>
      </c>
      <c r="W117" s="122">
        <f t="shared" si="40"/>
        <v>3937.6438920157334</v>
      </c>
      <c r="X117" s="122">
        <f t="shared" si="41"/>
        <v>14952.047940981029</v>
      </c>
      <c r="Y117" s="122">
        <f t="shared" si="42"/>
        <v>9440.9177562559671</v>
      </c>
      <c r="Z117" s="122">
        <f t="shared" si="43"/>
        <v>3375.1233360134861</v>
      </c>
      <c r="AA117" s="52">
        <f t="shared" si="44"/>
        <v>12816.041092269454</v>
      </c>
    </row>
    <row r="118" spans="1:27" ht="13.5" customHeight="1" thickBot="1">
      <c r="A118" s="229">
        <v>13</v>
      </c>
      <c r="B118" s="161">
        <v>43800</v>
      </c>
      <c r="C118" s="231">
        <v>998</v>
      </c>
      <c r="D118" s="232">
        <f>'base(indices)'!G123</f>
        <v>1.0876706</v>
      </c>
      <c r="E118" s="233">
        <f t="shared" si="30"/>
        <v>1085.4952588000001</v>
      </c>
      <c r="F118" s="362">
        <f>'base(indices)'!I123</f>
        <v>1.5632E-2</v>
      </c>
      <c r="G118" s="233">
        <f t="shared" si="31"/>
        <v>16.968461885561602</v>
      </c>
      <c r="H118" s="231">
        <f t="shared" si="32"/>
        <v>1102.4637206855616</v>
      </c>
      <c r="I118" s="296">
        <f>I117-H117</f>
        <v>14630.855756022982</v>
      </c>
      <c r="J118" s="95">
        <f>IF((I118)+K118&gt;I$148,I$148-K118,(I118))</f>
        <v>14630.855756022982</v>
      </c>
      <c r="K118" s="95">
        <f t="shared" si="33"/>
        <v>5625.2055600224767</v>
      </c>
      <c r="L118" s="270">
        <f>J118+K118</f>
        <v>20256.06131604546</v>
      </c>
      <c r="M118" s="95">
        <f>J118*M$9</f>
        <v>13899.312968221831</v>
      </c>
      <c r="N118" s="95">
        <f>K118*M$9</f>
        <v>5343.9452820213528</v>
      </c>
      <c r="O118" s="95">
        <f>M118+N118</f>
        <v>19243.258250243183</v>
      </c>
      <c r="P118" s="95">
        <f>J118*$P$9</f>
        <v>13167.770180420684</v>
      </c>
      <c r="Q118" s="95">
        <f>K118*P$9</f>
        <v>5062.6850040202289</v>
      </c>
      <c r="R118" s="95">
        <f>P118+Q118</f>
        <v>18230.455184440914</v>
      </c>
      <c r="S118" s="95">
        <f>J118*S$9</f>
        <v>11704.684604818387</v>
      </c>
      <c r="T118" s="95">
        <f>K118*S$9</f>
        <v>4500.1644480179812</v>
      </c>
      <c r="U118" s="95">
        <f>S118+T118</f>
        <v>16204.849052836369</v>
      </c>
      <c r="V118" s="95">
        <f>J118*V$9</f>
        <v>10241.599029216086</v>
      </c>
      <c r="W118" s="95">
        <f>K118*V$9</f>
        <v>3937.6438920157334</v>
      </c>
      <c r="X118" s="95">
        <f>V118+W118</f>
        <v>14179.24292123182</v>
      </c>
      <c r="Y118" s="95">
        <f t="shared" si="42"/>
        <v>8778.5134536137884</v>
      </c>
      <c r="Z118" s="95">
        <f t="shared" si="43"/>
        <v>3375.1233360134861</v>
      </c>
      <c r="AA118" s="237">
        <f t="shared" si="44"/>
        <v>12153.636789627275</v>
      </c>
    </row>
    <row r="119" spans="1:27" ht="13.5" customHeight="1">
      <c r="A119" s="269">
        <v>12</v>
      </c>
      <c r="B119" s="246">
        <v>43831</v>
      </c>
      <c r="C119" s="347">
        <v>1039</v>
      </c>
      <c r="D119" s="259">
        <f>'base(indices)'!G124</f>
        <v>1.07636873</v>
      </c>
      <c r="E119" s="203">
        <f t="shared" si="30"/>
        <v>1118.34711047</v>
      </c>
      <c r="F119" s="361">
        <f>'base(indices)'!I124</f>
        <v>1.5632E-2</v>
      </c>
      <c r="G119" s="203">
        <f t="shared" si="31"/>
        <v>17.48200203086704</v>
      </c>
      <c r="H119" s="204">
        <f t="shared" si="32"/>
        <v>1135.829112500867</v>
      </c>
      <c r="I119" s="297">
        <f t="shared" ref="I119:I130" si="53">I118-H118</f>
        <v>13528.39203533742</v>
      </c>
      <c r="J119" s="205">
        <f>IF((I119)+K119&gt;I$148,I148-K119,(I119))</f>
        <v>13528.39203533742</v>
      </c>
      <c r="K119" s="205">
        <f t="shared" si="33"/>
        <v>5625.2055600224767</v>
      </c>
      <c r="L119" s="198">
        <f t="shared" ref="L119:L130" si="54">J119+K119</f>
        <v>19153.597595359897</v>
      </c>
      <c r="M119" s="205">
        <f t="shared" ref="M119:M130" si="55">J119*M$9</f>
        <v>12851.972433570549</v>
      </c>
      <c r="N119" s="205">
        <f t="shared" ref="N119:N130" si="56">K119*M$9</f>
        <v>5343.9452820213528</v>
      </c>
      <c r="O119" s="205">
        <f t="shared" ref="O119:O130" si="57">M119+N119</f>
        <v>18195.917715591902</v>
      </c>
      <c r="P119" s="197">
        <f t="shared" ref="P119:P130" si="58">J119*$P$9</f>
        <v>12175.552831803678</v>
      </c>
      <c r="Q119" s="205">
        <f t="shared" ref="Q119:Q130" si="59">K119*P$9</f>
        <v>5062.6850040202289</v>
      </c>
      <c r="R119" s="205">
        <f t="shared" ref="R119:R130" si="60">P119+Q119</f>
        <v>17238.237835823908</v>
      </c>
      <c r="S119" s="205">
        <f t="shared" ref="S119:S130" si="61">J119*S$9</f>
        <v>10822.713628269936</v>
      </c>
      <c r="T119" s="205">
        <f t="shared" ref="T119:T130" si="62">K119*S$9</f>
        <v>4500.1644480179812</v>
      </c>
      <c r="U119" s="205">
        <f t="shared" ref="U119:U130" si="63">S119+T119</f>
        <v>15322.878076287918</v>
      </c>
      <c r="V119" s="205">
        <f t="shared" ref="V119:V130" si="64">J119*V$9</f>
        <v>9469.8744247361938</v>
      </c>
      <c r="W119" s="205">
        <f t="shared" ref="W119:W130" si="65">K119*V$9</f>
        <v>3937.6438920157334</v>
      </c>
      <c r="X119" s="205">
        <f t="shared" ref="X119:X130" si="66">V119+W119</f>
        <v>13407.518316751928</v>
      </c>
      <c r="Y119" s="205">
        <f t="shared" si="42"/>
        <v>8117.0352212024518</v>
      </c>
      <c r="Z119" s="205">
        <f t="shared" si="43"/>
        <v>3375.1233360134861</v>
      </c>
      <c r="AA119" s="196">
        <f t="shared" si="44"/>
        <v>11492.158557215938</v>
      </c>
    </row>
    <row r="120" spans="1:27" ht="13.5" customHeight="1">
      <c r="A120" s="118">
        <v>11</v>
      </c>
      <c r="B120" s="216">
        <v>43862</v>
      </c>
      <c r="C120" s="174">
        <v>1045</v>
      </c>
      <c r="D120" s="221">
        <f>'base(indices)'!G125</f>
        <v>1.0687803899999999</v>
      </c>
      <c r="E120" s="60">
        <f t="shared" si="30"/>
        <v>1116.8755075499998</v>
      </c>
      <c r="F120" s="361">
        <f>'base(indices)'!I125</f>
        <v>1.5632E-2</v>
      </c>
      <c r="G120" s="60">
        <f t="shared" si="31"/>
        <v>17.458997934021596</v>
      </c>
      <c r="H120" s="57">
        <f t="shared" si="32"/>
        <v>1134.3345054840215</v>
      </c>
      <c r="I120" s="294">
        <f t="shared" si="53"/>
        <v>12392.562922836552</v>
      </c>
      <c r="J120" s="102">
        <f>IF((I120)+K120&gt;I$148,I$148-K120,(I120))</f>
        <v>12392.562922836552</v>
      </c>
      <c r="K120" s="102">
        <f t="shared" si="33"/>
        <v>5625.2055600224767</v>
      </c>
      <c r="L120" s="186">
        <f t="shared" si="54"/>
        <v>18017.768482859028</v>
      </c>
      <c r="M120" s="102">
        <f t="shared" si="55"/>
        <v>11772.934776694725</v>
      </c>
      <c r="N120" s="102">
        <f t="shared" si="56"/>
        <v>5343.9452820213528</v>
      </c>
      <c r="O120" s="102">
        <f t="shared" si="57"/>
        <v>17116.880058716077</v>
      </c>
      <c r="P120" s="102">
        <f t="shared" si="58"/>
        <v>11153.306630552897</v>
      </c>
      <c r="Q120" s="102">
        <f t="shared" si="59"/>
        <v>5062.6850040202289</v>
      </c>
      <c r="R120" s="102">
        <f t="shared" si="60"/>
        <v>16215.991634573125</v>
      </c>
      <c r="S120" s="102">
        <f t="shared" si="61"/>
        <v>9914.0503382692423</v>
      </c>
      <c r="T120" s="102">
        <f t="shared" si="62"/>
        <v>4500.1644480179812</v>
      </c>
      <c r="U120" s="102">
        <f t="shared" si="63"/>
        <v>14414.214786287223</v>
      </c>
      <c r="V120" s="102">
        <f t="shared" si="64"/>
        <v>8674.7940459855854</v>
      </c>
      <c r="W120" s="102">
        <f t="shared" si="65"/>
        <v>3937.6438920157334</v>
      </c>
      <c r="X120" s="102">
        <f t="shared" si="66"/>
        <v>12612.43793800132</v>
      </c>
      <c r="Y120" s="102">
        <f t="shared" si="42"/>
        <v>7435.5377537019313</v>
      </c>
      <c r="Z120" s="102">
        <f t="shared" si="43"/>
        <v>3375.1233360134861</v>
      </c>
      <c r="AA120" s="66">
        <f t="shared" si="44"/>
        <v>10810.661089715417</v>
      </c>
    </row>
    <row r="121" spans="1:27" ht="13.5" customHeight="1">
      <c r="A121" s="118">
        <v>10</v>
      </c>
      <c r="B121" s="217">
        <v>43891</v>
      </c>
      <c r="C121" s="174">
        <v>1045</v>
      </c>
      <c r="D121" s="221">
        <f>'base(indices)'!G126</f>
        <v>1.06643423</v>
      </c>
      <c r="E121" s="70">
        <f t="shared" si="30"/>
        <v>1114.42377035</v>
      </c>
      <c r="F121" s="361">
        <f>'base(indices)'!I126</f>
        <v>1.5632E-2</v>
      </c>
      <c r="G121" s="70">
        <f t="shared" si="31"/>
        <v>17.420672378111199</v>
      </c>
      <c r="H121" s="68">
        <f t="shared" si="32"/>
        <v>1131.8444427281113</v>
      </c>
      <c r="I121" s="295">
        <f t="shared" si="53"/>
        <v>11258.228417352531</v>
      </c>
      <c r="J121" s="122">
        <f>IF((I121)+K121&gt;I$148,N149-K121,(I121))</f>
        <v>11258.228417352531</v>
      </c>
      <c r="K121" s="122">
        <f t="shared" si="33"/>
        <v>5625.2055600224767</v>
      </c>
      <c r="L121" s="183">
        <f t="shared" si="54"/>
        <v>16883.433977375007</v>
      </c>
      <c r="M121" s="122">
        <f t="shared" si="55"/>
        <v>10695.316996484904</v>
      </c>
      <c r="N121" s="122">
        <f t="shared" si="56"/>
        <v>5343.9452820213528</v>
      </c>
      <c r="O121" s="122">
        <f t="shared" si="57"/>
        <v>16039.262278506256</v>
      </c>
      <c r="P121" s="104">
        <f t="shared" si="58"/>
        <v>10132.405575617278</v>
      </c>
      <c r="Q121" s="122">
        <f t="shared" si="59"/>
        <v>5062.6850040202289</v>
      </c>
      <c r="R121" s="122">
        <f t="shared" si="60"/>
        <v>15195.090579637508</v>
      </c>
      <c r="S121" s="122">
        <f t="shared" si="61"/>
        <v>9006.5827338820254</v>
      </c>
      <c r="T121" s="122">
        <f t="shared" si="62"/>
        <v>4500.1644480179812</v>
      </c>
      <c r="U121" s="122">
        <f t="shared" si="63"/>
        <v>13506.747181900006</v>
      </c>
      <c r="V121" s="122">
        <f t="shared" si="64"/>
        <v>7880.7598921467716</v>
      </c>
      <c r="W121" s="122">
        <f t="shared" si="65"/>
        <v>3937.6438920157334</v>
      </c>
      <c r="X121" s="122">
        <f t="shared" si="66"/>
        <v>11818.403784162505</v>
      </c>
      <c r="Y121" s="122">
        <f t="shared" si="42"/>
        <v>6754.9370504115186</v>
      </c>
      <c r="Z121" s="122">
        <f t="shared" si="43"/>
        <v>3375.1233360134861</v>
      </c>
      <c r="AA121" s="52">
        <f t="shared" si="44"/>
        <v>10130.060386425004</v>
      </c>
    </row>
    <row r="122" spans="1:27" ht="13.5" customHeight="1">
      <c r="A122" s="118">
        <v>9</v>
      </c>
      <c r="B122" s="216">
        <v>43922</v>
      </c>
      <c r="C122" s="174">
        <v>1045</v>
      </c>
      <c r="D122" s="221">
        <f>'base(indices)'!G127</f>
        <v>1.0662209899999999</v>
      </c>
      <c r="E122" s="60">
        <f t="shared" si="30"/>
        <v>1114.2009345499998</v>
      </c>
      <c r="F122" s="361">
        <f>'base(indices)'!I127</f>
        <v>1.5632E-2</v>
      </c>
      <c r="G122" s="60">
        <f t="shared" si="31"/>
        <v>17.417189008885597</v>
      </c>
      <c r="H122" s="57">
        <f t="shared" si="32"/>
        <v>1131.6181235588854</v>
      </c>
      <c r="I122" s="294">
        <f t="shared" si="53"/>
        <v>10126.383974624419</v>
      </c>
      <c r="J122" s="102">
        <f>IF((I122)+K122&gt;I$148,I$148-K122,(I122))</f>
        <v>10126.383974624419</v>
      </c>
      <c r="K122" s="102">
        <f t="shared" si="33"/>
        <v>5625.2055600224767</v>
      </c>
      <c r="L122" s="186">
        <f t="shared" si="54"/>
        <v>15751.589534646897</v>
      </c>
      <c r="M122" s="102">
        <f t="shared" si="55"/>
        <v>9620.0647758931973</v>
      </c>
      <c r="N122" s="102">
        <f t="shared" si="56"/>
        <v>5343.9452820213528</v>
      </c>
      <c r="O122" s="102">
        <f t="shared" si="57"/>
        <v>14964.010057914551</v>
      </c>
      <c r="P122" s="102">
        <f t="shared" si="58"/>
        <v>9113.7455771619771</v>
      </c>
      <c r="Q122" s="102">
        <f t="shared" si="59"/>
        <v>5062.6850040202289</v>
      </c>
      <c r="R122" s="102">
        <f t="shared" si="60"/>
        <v>14176.430581182205</v>
      </c>
      <c r="S122" s="102">
        <f t="shared" si="61"/>
        <v>8101.1071796995357</v>
      </c>
      <c r="T122" s="102">
        <f t="shared" si="62"/>
        <v>4500.1644480179812</v>
      </c>
      <c r="U122" s="102">
        <f t="shared" si="63"/>
        <v>12601.271627717517</v>
      </c>
      <c r="V122" s="102">
        <f t="shared" si="64"/>
        <v>7088.4687822370934</v>
      </c>
      <c r="W122" s="102">
        <f t="shared" si="65"/>
        <v>3937.6438920157334</v>
      </c>
      <c r="X122" s="102">
        <f t="shared" si="66"/>
        <v>11026.112674252827</v>
      </c>
      <c r="Y122" s="102">
        <f t="shared" si="42"/>
        <v>6075.8303847746511</v>
      </c>
      <c r="Z122" s="102">
        <f t="shared" si="43"/>
        <v>3375.1233360134861</v>
      </c>
      <c r="AA122" s="66">
        <f t="shared" si="44"/>
        <v>9450.9537207881367</v>
      </c>
    </row>
    <row r="123" spans="1:27" ht="13.5" customHeight="1">
      <c r="A123" s="118">
        <v>8</v>
      </c>
      <c r="B123" s="217">
        <v>43952</v>
      </c>
      <c r="C123" s="174">
        <v>1045</v>
      </c>
      <c r="D123" s="221">
        <f>'base(indices)'!G128</f>
        <v>1.06632762</v>
      </c>
      <c r="E123" s="70">
        <f t="shared" si="30"/>
        <v>1114.3123628999999</v>
      </c>
      <c r="F123" s="361">
        <f>'base(indices)'!I128</f>
        <v>1.5632E-2</v>
      </c>
      <c r="G123" s="70">
        <f t="shared" si="31"/>
        <v>17.4189308568528</v>
      </c>
      <c r="H123" s="68">
        <f t="shared" si="32"/>
        <v>1131.7312937568527</v>
      </c>
      <c r="I123" s="295">
        <f t="shared" si="53"/>
        <v>8994.7658510655347</v>
      </c>
      <c r="J123" s="122">
        <f>IF((I123)+K123&gt;I$148,N151-K123,(I123))</f>
        <v>8994.7658510655347</v>
      </c>
      <c r="K123" s="122">
        <f t="shared" si="33"/>
        <v>5625.2055600224767</v>
      </c>
      <c r="L123" s="183">
        <f t="shared" si="54"/>
        <v>14619.971411088012</v>
      </c>
      <c r="M123" s="122">
        <f t="shared" si="55"/>
        <v>8545.0275585122581</v>
      </c>
      <c r="N123" s="122">
        <f t="shared" si="56"/>
        <v>5343.9452820213528</v>
      </c>
      <c r="O123" s="122">
        <f t="shared" si="57"/>
        <v>13888.97284053361</v>
      </c>
      <c r="P123" s="104">
        <f t="shared" si="58"/>
        <v>8095.2892659589816</v>
      </c>
      <c r="Q123" s="122">
        <f t="shared" si="59"/>
        <v>5062.6850040202289</v>
      </c>
      <c r="R123" s="122">
        <f t="shared" si="60"/>
        <v>13157.974269979211</v>
      </c>
      <c r="S123" s="122">
        <f t="shared" si="61"/>
        <v>7195.8126808524285</v>
      </c>
      <c r="T123" s="122">
        <f t="shared" si="62"/>
        <v>4500.1644480179812</v>
      </c>
      <c r="U123" s="122">
        <f t="shared" si="63"/>
        <v>11695.977128870411</v>
      </c>
      <c r="V123" s="122">
        <f t="shared" si="64"/>
        <v>6296.3360957458735</v>
      </c>
      <c r="W123" s="122">
        <f t="shared" si="65"/>
        <v>3937.6438920157334</v>
      </c>
      <c r="X123" s="122">
        <f t="shared" si="66"/>
        <v>10233.979987761606</v>
      </c>
      <c r="Y123" s="122">
        <f t="shared" si="42"/>
        <v>5396.8595106393204</v>
      </c>
      <c r="Z123" s="122">
        <f t="shared" si="43"/>
        <v>3375.1233360134861</v>
      </c>
      <c r="AA123" s="52">
        <f t="shared" si="44"/>
        <v>8771.982846652807</v>
      </c>
    </row>
    <row r="124" spans="1:27" ht="13.5" customHeight="1">
      <c r="A124" s="118">
        <v>7</v>
      </c>
      <c r="B124" s="216">
        <v>43983</v>
      </c>
      <c r="C124" s="174">
        <v>1045</v>
      </c>
      <c r="D124" s="221">
        <f>'base(indices)'!G129</f>
        <v>1.0726562900000001</v>
      </c>
      <c r="E124" s="60">
        <f t="shared" si="30"/>
        <v>1120.92582305</v>
      </c>
      <c r="F124" s="361">
        <f>'base(indices)'!I129</f>
        <v>1.5632E-2</v>
      </c>
      <c r="G124" s="60">
        <f t="shared" si="31"/>
        <v>17.522312465917601</v>
      </c>
      <c r="H124" s="57">
        <f t="shared" si="32"/>
        <v>1138.4481355159176</v>
      </c>
      <c r="I124" s="294">
        <f t="shared" si="53"/>
        <v>7863.0345573086815</v>
      </c>
      <c r="J124" s="102">
        <f>IF((I124)+K124&gt;I$148,I$148-K124,(I124))</f>
        <v>7863.0345573086815</v>
      </c>
      <c r="K124" s="102">
        <f t="shared" si="33"/>
        <v>5625.2055600224767</v>
      </c>
      <c r="L124" s="186">
        <f t="shared" si="54"/>
        <v>13488.240117331159</v>
      </c>
      <c r="M124" s="102">
        <f t="shared" si="55"/>
        <v>7469.8828294432469</v>
      </c>
      <c r="N124" s="102">
        <f t="shared" si="56"/>
        <v>5343.9452820213528</v>
      </c>
      <c r="O124" s="102">
        <f t="shared" si="57"/>
        <v>12813.8281114646</v>
      </c>
      <c r="P124" s="102">
        <f t="shared" si="58"/>
        <v>7076.7311015778132</v>
      </c>
      <c r="Q124" s="102">
        <f t="shared" si="59"/>
        <v>5062.6850040202289</v>
      </c>
      <c r="R124" s="102">
        <f t="shared" si="60"/>
        <v>12139.416105598042</v>
      </c>
      <c r="S124" s="102">
        <f t="shared" si="61"/>
        <v>6290.4276458469458</v>
      </c>
      <c r="T124" s="102">
        <f t="shared" si="62"/>
        <v>4500.1644480179812</v>
      </c>
      <c r="U124" s="102">
        <f t="shared" si="63"/>
        <v>10790.592093864927</v>
      </c>
      <c r="V124" s="102">
        <f t="shared" si="64"/>
        <v>5504.1241901160765</v>
      </c>
      <c r="W124" s="102">
        <f t="shared" si="65"/>
        <v>3937.6438920157334</v>
      </c>
      <c r="X124" s="102">
        <f t="shared" si="66"/>
        <v>9441.7680821318099</v>
      </c>
      <c r="Y124" s="102">
        <f t="shared" si="42"/>
        <v>4717.8207343852091</v>
      </c>
      <c r="Z124" s="102">
        <f t="shared" si="43"/>
        <v>3375.1233360134861</v>
      </c>
      <c r="AA124" s="66">
        <f t="shared" si="44"/>
        <v>8092.9440703986947</v>
      </c>
    </row>
    <row r="125" spans="1:27" ht="13.5" customHeight="1">
      <c r="A125" s="118">
        <v>6</v>
      </c>
      <c r="B125" s="217">
        <v>44013</v>
      </c>
      <c r="C125" s="174">
        <v>1045</v>
      </c>
      <c r="D125" s="221">
        <f>'base(indices)'!G130</f>
        <v>1.0724418</v>
      </c>
      <c r="E125" s="70">
        <f t="shared" si="30"/>
        <v>1120.701681</v>
      </c>
      <c r="F125" s="361">
        <f>'base(indices)'!I130</f>
        <v>1.3899E-2</v>
      </c>
      <c r="G125" s="70">
        <f t="shared" si="31"/>
        <v>15.576632664219</v>
      </c>
      <c r="H125" s="68">
        <f t="shared" si="32"/>
        <v>1136.278313664219</v>
      </c>
      <c r="I125" s="295">
        <f t="shared" si="53"/>
        <v>6724.5864217927638</v>
      </c>
      <c r="J125" s="122">
        <f>IF((I125)+K125&gt;I$148,N153-K125,(I125))</f>
        <v>6724.5864217927638</v>
      </c>
      <c r="K125" s="122">
        <f t="shared" si="33"/>
        <v>5625.2055600224767</v>
      </c>
      <c r="L125" s="183">
        <f t="shared" si="54"/>
        <v>12349.79198181524</v>
      </c>
      <c r="M125" s="122">
        <f t="shared" si="55"/>
        <v>6388.3571007031251</v>
      </c>
      <c r="N125" s="122">
        <f t="shared" si="56"/>
        <v>5343.9452820213528</v>
      </c>
      <c r="O125" s="122">
        <f t="shared" si="57"/>
        <v>11732.302382724478</v>
      </c>
      <c r="P125" s="104">
        <f t="shared" si="58"/>
        <v>6052.1277796134873</v>
      </c>
      <c r="Q125" s="122">
        <f t="shared" si="59"/>
        <v>5062.6850040202289</v>
      </c>
      <c r="R125" s="122">
        <f t="shared" si="60"/>
        <v>11114.812783633715</v>
      </c>
      <c r="S125" s="122">
        <f t="shared" si="61"/>
        <v>5379.6691374342117</v>
      </c>
      <c r="T125" s="122">
        <f t="shared" si="62"/>
        <v>4500.1644480179812</v>
      </c>
      <c r="U125" s="122">
        <f t="shared" si="63"/>
        <v>9879.8335854521938</v>
      </c>
      <c r="V125" s="122">
        <f t="shared" si="64"/>
        <v>4707.2104952549344</v>
      </c>
      <c r="W125" s="122">
        <f t="shared" si="65"/>
        <v>3937.6438920157334</v>
      </c>
      <c r="X125" s="122">
        <f t="shared" si="66"/>
        <v>8644.8543872706687</v>
      </c>
      <c r="Y125" s="122">
        <f t="shared" si="42"/>
        <v>4034.7518530756579</v>
      </c>
      <c r="Z125" s="122">
        <f t="shared" si="43"/>
        <v>3375.1233360134861</v>
      </c>
      <c r="AA125" s="52">
        <f t="shared" si="44"/>
        <v>7409.8751890891435</v>
      </c>
    </row>
    <row r="126" spans="1:27" ht="13.5" customHeight="1">
      <c r="A126" s="118">
        <v>5</v>
      </c>
      <c r="B126" s="216">
        <v>44044</v>
      </c>
      <c r="C126" s="174">
        <v>1045</v>
      </c>
      <c r="D126" s="221">
        <f>'base(indices)'!G131</f>
        <v>1.0692341000000001</v>
      </c>
      <c r="E126" s="60">
        <f t="shared" si="30"/>
        <v>1117.3496345000001</v>
      </c>
      <c r="F126" s="361">
        <f>'base(indices)'!I131</f>
        <v>1.2596E-2</v>
      </c>
      <c r="G126" s="60">
        <f t="shared" si="31"/>
        <v>14.074135996162001</v>
      </c>
      <c r="H126" s="57">
        <f t="shared" si="32"/>
        <v>1131.4237704961622</v>
      </c>
      <c r="I126" s="294">
        <f t="shared" si="53"/>
        <v>5588.3081081285445</v>
      </c>
      <c r="J126" s="102">
        <f>IF((I126)+K126&gt;I$148,I$148-K126,(I126))</f>
        <v>5588.3081081285445</v>
      </c>
      <c r="K126" s="102">
        <f t="shared" si="33"/>
        <v>5625.2055600224767</v>
      </c>
      <c r="L126" s="186">
        <f t="shared" si="54"/>
        <v>11213.513668151021</v>
      </c>
      <c r="M126" s="102">
        <f t="shared" si="55"/>
        <v>5308.8927027221171</v>
      </c>
      <c r="N126" s="102">
        <f t="shared" si="56"/>
        <v>5343.9452820213528</v>
      </c>
      <c r="O126" s="102">
        <f t="shared" si="57"/>
        <v>10652.83798474347</v>
      </c>
      <c r="P126" s="102">
        <f t="shared" si="58"/>
        <v>5029.4772973156905</v>
      </c>
      <c r="Q126" s="102">
        <f t="shared" si="59"/>
        <v>5062.6850040202289</v>
      </c>
      <c r="R126" s="102">
        <f t="shared" si="60"/>
        <v>10092.16230133592</v>
      </c>
      <c r="S126" s="102">
        <f t="shared" si="61"/>
        <v>4470.6464865028356</v>
      </c>
      <c r="T126" s="102">
        <f t="shared" si="62"/>
        <v>4500.1644480179812</v>
      </c>
      <c r="U126" s="102">
        <f t="shared" si="63"/>
        <v>8970.8109345208177</v>
      </c>
      <c r="V126" s="102">
        <f t="shared" si="64"/>
        <v>3911.8156756899807</v>
      </c>
      <c r="W126" s="102">
        <f t="shared" si="65"/>
        <v>3937.6438920157334</v>
      </c>
      <c r="X126" s="102">
        <f t="shared" si="66"/>
        <v>7849.4595677057141</v>
      </c>
      <c r="Y126" s="102">
        <f t="shared" si="42"/>
        <v>3352.9848648771267</v>
      </c>
      <c r="Z126" s="102">
        <f t="shared" si="43"/>
        <v>3375.1233360134861</v>
      </c>
      <c r="AA126" s="66">
        <f t="shared" si="44"/>
        <v>6728.1082008906124</v>
      </c>
    </row>
    <row r="127" spans="1:27" ht="13.5" customHeight="1">
      <c r="A127" s="118">
        <v>4</v>
      </c>
      <c r="B127" s="217">
        <v>44075</v>
      </c>
      <c r="C127" s="174">
        <v>1045</v>
      </c>
      <c r="D127" s="221">
        <f>'base(indices)'!G132</f>
        <v>1.0667805100000001</v>
      </c>
      <c r="E127" s="70">
        <f t="shared" si="30"/>
        <v>1114.78563295</v>
      </c>
      <c r="F127" s="361">
        <f>'base(indices)'!I132</f>
        <v>1.1292999999999999E-2</v>
      </c>
      <c r="G127" s="70">
        <f t="shared" si="31"/>
        <v>12.58927415290435</v>
      </c>
      <c r="H127" s="68">
        <f t="shared" si="32"/>
        <v>1127.3749071029044</v>
      </c>
      <c r="I127" s="295">
        <f t="shared" si="53"/>
        <v>4456.8843376323821</v>
      </c>
      <c r="J127" s="122">
        <f>IF((I127)+K127&gt;I$148,N155-K127,(I127))</f>
        <v>4456.8843376323821</v>
      </c>
      <c r="K127" s="122">
        <f t="shared" si="33"/>
        <v>5625.2055600224767</v>
      </c>
      <c r="L127" s="183">
        <f t="shared" si="54"/>
        <v>10082.08989765486</v>
      </c>
      <c r="M127" s="122">
        <f t="shared" si="55"/>
        <v>4234.040120750763</v>
      </c>
      <c r="N127" s="122">
        <f t="shared" si="56"/>
        <v>5343.9452820213528</v>
      </c>
      <c r="O127" s="122">
        <f t="shared" si="57"/>
        <v>9577.9854027721158</v>
      </c>
      <c r="P127" s="104">
        <f t="shared" si="58"/>
        <v>4011.1959038691439</v>
      </c>
      <c r="Q127" s="122">
        <f t="shared" si="59"/>
        <v>5062.6850040202289</v>
      </c>
      <c r="R127" s="122">
        <f t="shared" si="60"/>
        <v>9073.8809078893719</v>
      </c>
      <c r="S127" s="122">
        <f t="shared" si="61"/>
        <v>3565.5074701059057</v>
      </c>
      <c r="T127" s="122">
        <f t="shared" si="62"/>
        <v>4500.1644480179812</v>
      </c>
      <c r="U127" s="122">
        <f t="shared" si="63"/>
        <v>8065.6719181238868</v>
      </c>
      <c r="V127" s="122">
        <f t="shared" si="64"/>
        <v>3119.8190363426675</v>
      </c>
      <c r="W127" s="122">
        <f t="shared" si="65"/>
        <v>3937.6438920157334</v>
      </c>
      <c r="X127" s="122">
        <f t="shared" si="66"/>
        <v>7057.4629283584009</v>
      </c>
      <c r="Y127" s="122">
        <f t="shared" si="42"/>
        <v>2674.1306025794293</v>
      </c>
      <c r="Z127" s="122">
        <f t="shared" si="43"/>
        <v>3375.1233360134861</v>
      </c>
      <c r="AA127" s="52">
        <f t="shared" si="44"/>
        <v>6049.2539385929158</v>
      </c>
    </row>
    <row r="128" spans="1:27" ht="13.5" customHeight="1">
      <c r="A128" s="118">
        <v>3</v>
      </c>
      <c r="B128" s="216">
        <v>44105</v>
      </c>
      <c r="C128" s="174">
        <v>1045</v>
      </c>
      <c r="D128" s="221">
        <f>'base(indices)'!G133</f>
        <v>1.0620015</v>
      </c>
      <c r="E128" s="60">
        <f t="shared" si="30"/>
        <v>1109.7915675000002</v>
      </c>
      <c r="F128" s="361">
        <f>'base(indices)'!I133</f>
        <v>1.0134000000000001E-2</v>
      </c>
      <c r="G128" s="60">
        <f t="shared" si="31"/>
        <v>11.246627745045002</v>
      </c>
      <c r="H128" s="57">
        <f t="shared" si="32"/>
        <v>1121.0381952450452</v>
      </c>
      <c r="I128" s="294">
        <f t="shared" si="53"/>
        <v>3329.5094305294779</v>
      </c>
      <c r="J128" s="102">
        <f>IF((I128)+K128&gt;I$148,I$148-K128,(I128))</f>
        <v>3329.5094305294779</v>
      </c>
      <c r="K128" s="102">
        <f t="shared" si="33"/>
        <v>5625.2055600224767</v>
      </c>
      <c r="L128" s="186">
        <f t="shared" si="54"/>
        <v>8954.7149905519545</v>
      </c>
      <c r="M128" s="102">
        <f t="shared" si="55"/>
        <v>3163.0339590030039</v>
      </c>
      <c r="N128" s="102">
        <f t="shared" si="56"/>
        <v>5343.9452820213528</v>
      </c>
      <c r="O128" s="102">
        <f t="shared" si="57"/>
        <v>8506.9792410243572</v>
      </c>
      <c r="P128" s="102">
        <f t="shared" si="58"/>
        <v>2996.55848747653</v>
      </c>
      <c r="Q128" s="102">
        <f t="shared" si="59"/>
        <v>5062.6850040202289</v>
      </c>
      <c r="R128" s="102">
        <f t="shared" si="60"/>
        <v>8059.2434914967589</v>
      </c>
      <c r="S128" s="102">
        <f t="shared" si="61"/>
        <v>2663.6075444235826</v>
      </c>
      <c r="T128" s="102">
        <f t="shared" si="62"/>
        <v>4500.1644480179812</v>
      </c>
      <c r="U128" s="102">
        <f t="shared" si="63"/>
        <v>7163.7719924415633</v>
      </c>
      <c r="V128" s="102">
        <f t="shared" si="64"/>
        <v>2330.6566013706342</v>
      </c>
      <c r="W128" s="102">
        <f t="shared" si="65"/>
        <v>3937.6438920157334</v>
      </c>
      <c r="X128" s="102">
        <f t="shared" si="66"/>
        <v>6268.3004933863676</v>
      </c>
      <c r="Y128" s="102">
        <f t="shared" si="42"/>
        <v>1997.7056583176866</v>
      </c>
      <c r="Z128" s="102">
        <f t="shared" si="43"/>
        <v>3375.1233360134861</v>
      </c>
      <c r="AA128" s="66">
        <f t="shared" si="44"/>
        <v>5372.8289943311729</v>
      </c>
    </row>
    <row r="129" spans="1:34" ht="13.5" customHeight="1">
      <c r="A129" s="118">
        <v>2</v>
      </c>
      <c r="B129" s="216">
        <v>44136</v>
      </c>
      <c r="C129" s="174">
        <v>1045</v>
      </c>
      <c r="D129" s="221">
        <f>'base(indices)'!G134</f>
        <v>1.0521116500000001</v>
      </c>
      <c r="E129" s="70">
        <f t="shared" si="30"/>
        <v>1099.4566742500001</v>
      </c>
      <c r="F129" s="361">
        <f>'base(indices)'!I134</f>
        <v>8.9750000000000003E-3</v>
      </c>
      <c r="G129" s="70">
        <f t="shared" si="31"/>
        <v>9.8676236513937514</v>
      </c>
      <c r="H129" s="68">
        <f t="shared" si="32"/>
        <v>1109.3242979013939</v>
      </c>
      <c r="I129" s="295">
        <f t="shared" si="53"/>
        <v>2208.4712352844326</v>
      </c>
      <c r="J129" s="122">
        <f>IF((I129)+K129&gt;I$148,N157-K129,(I129))</f>
        <v>2208.4712352844326</v>
      </c>
      <c r="K129" s="122">
        <f t="shared" si="33"/>
        <v>5625.2055600224767</v>
      </c>
      <c r="L129" s="183">
        <f t="shared" si="54"/>
        <v>7833.6767953069093</v>
      </c>
      <c r="M129" s="122">
        <f t="shared" si="55"/>
        <v>2098.047673520211</v>
      </c>
      <c r="N129" s="122">
        <f t="shared" si="56"/>
        <v>5343.9452820213528</v>
      </c>
      <c r="O129" s="122">
        <f t="shared" si="57"/>
        <v>7441.9929555415638</v>
      </c>
      <c r="P129" s="104">
        <f t="shared" si="58"/>
        <v>1987.6241117559894</v>
      </c>
      <c r="Q129" s="122">
        <f t="shared" si="59"/>
        <v>5062.6850040202289</v>
      </c>
      <c r="R129" s="122">
        <f t="shared" si="60"/>
        <v>7050.3091157762183</v>
      </c>
      <c r="S129" s="122">
        <f t="shared" si="61"/>
        <v>1766.7769882275461</v>
      </c>
      <c r="T129" s="122">
        <f t="shared" si="62"/>
        <v>4500.1644480179812</v>
      </c>
      <c r="U129" s="122">
        <f t="shared" si="63"/>
        <v>6266.9414362455273</v>
      </c>
      <c r="V129" s="122">
        <f t="shared" si="64"/>
        <v>1545.9298646991028</v>
      </c>
      <c r="W129" s="122">
        <f t="shared" si="65"/>
        <v>3937.6438920157334</v>
      </c>
      <c r="X129" s="122">
        <f t="shared" si="66"/>
        <v>5483.5737567148362</v>
      </c>
      <c r="Y129" s="122">
        <f t="shared" si="42"/>
        <v>1325.0827411706596</v>
      </c>
      <c r="Z129" s="122">
        <f t="shared" si="43"/>
        <v>3375.1233360134861</v>
      </c>
      <c r="AA129" s="52">
        <f t="shared" si="44"/>
        <v>4700.2060771841461</v>
      </c>
    </row>
    <row r="130" spans="1:34" ht="12.75" customHeight="1" thickBot="1">
      <c r="A130" s="229">
        <v>1</v>
      </c>
      <c r="B130" s="217">
        <v>44166</v>
      </c>
      <c r="C130" s="231">
        <v>1045</v>
      </c>
      <c r="D130" s="232">
        <f>'base(indices)'!G135</f>
        <v>1.0436580200000001</v>
      </c>
      <c r="E130" s="233">
        <f t="shared" si="30"/>
        <v>1090.6226309000001</v>
      </c>
      <c r="F130" s="363">
        <f>'base(indices)'!I135</f>
        <v>7.816E-3</v>
      </c>
      <c r="G130" s="233">
        <f t="shared" si="31"/>
        <v>8.5243064831144011</v>
      </c>
      <c r="H130" s="231">
        <f t="shared" si="32"/>
        <v>1099.1469373831146</v>
      </c>
      <c r="I130" s="296">
        <f t="shared" si="53"/>
        <v>1099.1469373830387</v>
      </c>
      <c r="J130" s="95">
        <f>IF((I130)+K130&gt;I$148,I$148-K130,(I130))</f>
        <v>1099.1469373830387</v>
      </c>
      <c r="K130" s="95">
        <f t="shared" si="33"/>
        <v>5625.2055600224767</v>
      </c>
      <c r="L130" s="270">
        <f t="shared" si="54"/>
        <v>6724.3524974055154</v>
      </c>
      <c r="M130" s="95">
        <f t="shared" si="55"/>
        <v>1044.1895905138867</v>
      </c>
      <c r="N130" s="95">
        <f t="shared" si="56"/>
        <v>5343.9452820213528</v>
      </c>
      <c r="O130" s="95">
        <f t="shared" si="57"/>
        <v>6388.13487253524</v>
      </c>
      <c r="P130" s="95">
        <f t="shared" si="58"/>
        <v>989.23224364473481</v>
      </c>
      <c r="Q130" s="95">
        <f t="shared" si="59"/>
        <v>5062.6850040202289</v>
      </c>
      <c r="R130" s="95">
        <f t="shared" si="60"/>
        <v>6051.9172476649637</v>
      </c>
      <c r="S130" s="95">
        <f t="shared" si="61"/>
        <v>879.31754990643094</v>
      </c>
      <c r="T130" s="95">
        <f t="shared" si="62"/>
        <v>4500.1644480179812</v>
      </c>
      <c r="U130" s="95">
        <f t="shared" si="63"/>
        <v>5379.4819979244121</v>
      </c>
      <c r="V130" s="95">
        <f t="shared" si="64"/>
        <v>769.40285616812707</v>
      </c>
      <c r="W130" s="95">
        <f t="shared" si="65"/>
        <v>3937.6438920157334</v>
      </c>
      <c r="X130" s="95">
        <f t="shared" si="66"/>
        <v>4707.0467481838605</v>
      </c>
      <c r="Y130" s="95">
        <f t="shared" si="42"/>
        <v>659.48816242982321</v>
      </c>
      <c r="Z130" s="95">
        <f t="shared" si="43"/>
        <v>3375.1233360134861</v>
      </c>
      <c r="AA130" s="237">
        <f t="shared" si="44"/>
        <v>4034.6114984433093</v>
      </c>
    </row>
    <row r="131" spans="1:34" ht="15" customHeight="1" thickBot="1">
      <c r="A131" s="248"/>
      <c r="B131" s="249" t="s">
        <v>170</v>
      </c>
      <c r="C131" s="249"/>
      <c r="D131" s="250"/>
      <c r="E131" s="251"/>
      <c r="F131" s="446">
        <f>'BENEFÍCIOS-SEM JRS E SEM CORREÇ'!F131:G131</f>
        <v>44348</v>
      </c>
      <c r="G131" s="446"/>
      <c r="H131" s="419">
        <f>SUM(H11:H130)</f>
        <v>122822.41166636329</v>
      </c>
      <c r="I131" s="420"/>
      <c r="J131" s="98"/>
      <c r="K131" s="98"/>
      <c r="L131" s="26"/>
      <c r="M131" s="99"/>
      <c r="N131" s="26"/>
      <c r="O131" s="99"/>
      <c r="P131" s="26"/>
    </row>
    <row r="132" spans="1:34" ht="24.75" customHeight="1" thickBot="1">
      <c r="A132" s="244"/>
      <c r="B132" s="158"/>
      <c r="C132" s="39"/>
      <c r="D132" s="240"/>
      <c r="E132" s="40"/>
      <c r="F132" s="195"/>
      <c r="G132" s="195"/>
      <c r="H132" s="191"/>
      <c r="I132" s="191"/>
      <c r="J132" s="98"/>
      <c r="K132" s="98"/>
      <c r="L132" s="26"/>
      <c r="M132" s="99"/>
      <c r="N132" s="26"/>
      <c r="O132" s="99"/>
      <c r="P132" s="26"/>
    </row>
    <row r="133" spans="1:34" ht="14.25" customHeight="1">
      <c r="A133" s="238">
        <v>1</v>
      </c>
      <c r="B133" s="160">
        <v>44197</v>
      </c>
      <c r="C133" s="47">
        <f>'BENEFÍCIOS-SEM JRS E SEM CORREÇ'!C134</f>
        <v>1100</v>
      </c>
      <c r="D133" s="242">
        <f>'base(indices)'!G136</f>
        <v>1.03271128</v>
      </c>
      <c r="E133" s="87">
        <f t="shared" ref="E133:E139" si="67">C133*D133</f>
        <v>1135.9824080000001</v>
      </c>
      <c r="F133" s="319">
        <f>'base(indices)'!I136</f>
        <v>6.6569999999999997E-3</v>
      </c>
      <c r="G133" s="87">
        <f t="shared" ref="G133:G139" si="68">E133*F133</f>
        <v>7.5622348900560006</v>
      </c>
      <c r="H133" s="89">
        <f t="shared" ref="H133:H139" si="69">E133+G133</f>
        <v>1143.5446428900561</v>
      </c>
      <c r="I133" s="108">
        <f>I147</f>
        <v>5625.2055600224767</v>
      </c>
      <c r="J133" s="128">
        <v>0</v>
      </c>
      <c r="K133" s="100">
        <f t="shared" ref="K133:K143" si="70">I133</f>
        <v>5625.2055600224767</v>
      </c>
      <c r="L133" s="126">
        <f t="shared" ref="L133:L143" si="71">J133+K133</f>
        <v>5625.2055600224767</v>
      </c>
      <c r="M133" s="54">
        <f>$J133*M$9</f>
        <v>0</v>
      </c>
      <c r="N133" s="123">
        <f>$K133*M$9</f>
        <v>5343.9452820213528</v>
      </c>
      <c r="O133" s="55">
        <f>M133+N133</f>
        <v>5343.9452820213528</v>
      </c>
      <c r="P133" s="54">
        <f>$J133*P$9</f>
        <v>0</v>
      </c>
      <c r="Q133" s="123">
        <f>$K133*P$9</f>
        <v>5062.6850040202289</v>
      </c>
      <c r="R133" s="55">
        <f>P133+Q133</f>
        <v>5062.6850040202289</v>
      </c>
      <c r="S133" s="54">
        <f>$J133*S$9</f>
        <v>0</v>
      </c>
      <c r="T133" s="123">
        <f>$K133*S$9</f>
        <v>4500.1644480179812</v>
      </c>
      <c r="U133" s="55">
        <f>S133+T133</f>
        <v>4500.1644480179812</v>
      </c>
      <c r="V133" s="54">
        <f>$J133*V$9</f>
        <v>0</v>
      </c>
      <c r="W133" s="123">
        <f>$K133*V$9</f>
        <v>3937.6438920157334</v>
      </c>
      <c r="X133" s="55">
        <f>V133+W133</f>
        <v>3937.6438920157334</v>
      </c>
      <c r="Y133" s="54">
        <f t="shared" ref="Y133:Y144" si="72">$J133*Y$9</f>
        <v>0</v>
      </c>
      <c r="Z133" s="54">
        <f t="shared" ref="Z133:Z144" si="73">$K133*Y$9</f>
        <v>3375.1233360134861</v>
      </c>
      <c r="AA133" s="55">
        <f t="shared" ref="AA133:AA144" si="74">Y133+Z133</f>
        <v>3375.1233360134861</v>
      </c>
      <c r="AB133" s="18"/>
      <c r="AC133" s="18"/>
      <c r="AD133" s="18"/>
      <c r="AE133" s="18"/>
      <c r="AF133" s="19"/>
      <c r="AG133" s="18"/>
      <c r="AH133" s="18"/>
    </row>
    <row r="134" spans="1:34" s="30" customFormat="1" ht="14.25" customHeight="1">
      <c r="A134" s="118">
        <v>2</v>
      </c>
      <c r="B134" s="56">
        <v>44228</v>
      </c>
      <c r="C134" s="68">
        <f>'BENEFÍCIOS-SEM JRS E SEM CORREÇ'!C135</f>
        <v>1100</v>
      </c>
      <c r="D134" s="222">
        <f>'base(indices)'!G137</f>
        <v>1.02471848</v>
      </c>
      <c r="E134" s="60">
        <f t="shared" si="67"/>
        <v>1127.1903279999999</v>
      </c>
      <c r="F134" s="305">
        <f>'base(indices)'!I137</f>
        <v>5.4980000000000003E-3</v>
      </c>
      <c r="G134" s="60">
        <f t="shared" si="68"/>
        <v>6.1972924233439999</v>
      </c>
      <c r="H134" s="61">
        <f t="shared" si="69"/>
        <v>1133.3876204233438</v>
      </c>
      <c r="I134" s="106">
        <f t="shared" ref="I134:I144" si="75">I133-H133</f>
        <v>4481.6609171324208</v>
      </c>
      <c r="J134" s="63">
        <v>0</v>
      </c>
      <c r="K134" s="102">
        <f t="shared" si="70"/>
        <v>4481.6609171324208</v>
      </c>
      <c r="L134" s="127">
        <f t="shared" si="71"/>
        <v>4481.6609171324208</v>
      </c>
      <c r="M134" s="65">
        <f t="shared" ref="M134:M144" si="76">$J134*M$9</f>
        <v>0</v>
      </c>
      <c r="N134" s="102">
        <f t="shared" ref="N134:N139" si="77">$K134*M$9</f>
        <v>4257.5778712757992</v>
      </c>
      <c r="O134" s="66">
        <f t="shared" ref="O134:O139" si="78">M134+N134</f>
        <v>4257.5778712757992</v>
      </c>
      <c r="P134" s="65">
        <f t="shared" ref="P134:P144" si="79">$J134*P$9</f>
        <v>0</v>
      </c>
      <c r="Q134" s="102">
        <f t="shared" ref="Q134:Q139" si="80">$K134*P$9</f>
        <v>4033.4948254191786</v>
      </c>
      <c r="R134" s="66">
        <f t="shared" ref="R134:R139" si="81">P134+Q134</f>
        <v>4033.4948254191786</v>
      </c>
      <c r="S134" s="65">
        <f t="shared" ref="S134:S144" si="82">$J134*S$9</f>
        <v>0</v>
      </c>
      <c r="T134" s="102">
        <f t="shared" ref="T134:T139" si="83">$K134*S$9</f>
        <v>3585.3287337059369</v>
      </c>
      <c r="U134" s="66">
        <f t="shared" ref="U134:U139" si="84">S134+T134</f>
        <v>3585.3287337059369</v>
      </c>
      <c r="V134" s="65">
        <f t="shared" ref="V134:V144" si="85">$J134*V$9</f>
        <v>0</v>
      </c>
      <c r="W134" s="102">
        <f t="shared" ref="W134:W139" si="86">$K134*V$9</f>
        <v>3137.1626419926943</v>
      </c>
      <c r="X134" s="66">
        <f t="shared" ref="X134:X139" si="87">V134+W134</f>
        <v>3137.1626419926943</v>
      </c>
      <c r="Y134" s="65">
        <f t="shared" si="72"/>
        <v>0</v>
      </c>
      <c r="Z134" s="65">
        <f t="shared" si="73"/>
        <v>2688.9965502794525</v>
      </c>
      <c r="AA134" s="66">
        <f t="shared" si="74"/>
        <v>2688.9965502794525</v>
      </c>
      <c r="AB134" s="36"/>
      <c r="AC134" s="36"/>
      <c r="AD134" s="36"/>
      <c r="AE134" s="36"/>
      <c r="AF134" s="37"/>
      <c r="AG134" s="36"/>
      <c r="AH134" s="36"/>
    </row>
    <row r="135" spans="1:34" ht="14.25" customHeight="1">
      <c r="A135" s="117">
        <v>3</v>
      </c>
      <c r="B135" s="46">
        <v>44256</v>
      </c>
      <c r="C135" s="68">
        <f>'BENEFÍCIOS-SEM JRS E SEM CORREÇ'!C136</f>
        <v>1100</v>
      </c>
      <c r="D135" s="222">
        <f>'base(indices)'!G138</f>
        <v>1.0198233299999999</v>
      </c>
      <c r="E135" s="70">
        <f t="shared" si="67"/>
        <v>1121.8056629999999</v>
      </c>
      <c r="F135" s="305">
        <f>'base(indices)'!I138</f>
        <v>4.339E-3</v>
      </c>
      <c r="G135" s="70">
        <f t="shared" si="68"/>
        <v>4.8675147717569995</v>
      </c>
      <c r="H135" s="71">
        <f t="shared" si="69"/>
        <v>1126.6731777717569</v>
      </c>
      <c r="I135" s="107">
        <f t="shared" si="75"/>
        <v>3348.2732967090769</v>
      </c>
      <c r="J135" s="73">
        <v>0</v>
      </c>
      <c r="K135" s="104">
        <f t="shared" si="70"/>
        <v>3348.2732967090769</v>
      </c>
      <c r="L135" s="129">
        <f t="shared" si="71"/>
        <v>3348.2732967090769</v>
      </c>
      <c r="M135" s="51">
        <f t="shared" si="76"/>
        <v>0</v>
      </c>
      <c r="N135" s="122">
        <f t="shared" si="77"/>
        <v>3180.8596318736231</v>
      </c>
      <c r="O135" s="52">
        <f t="shared" si="78"/>
        <v>3180.8596318736231</v>
      </c>
      <c r="P135" s="51">
        <f t="shared" si="79"/>
        <v>0</v>
      </c>
      <c r="Q135" s="122">
        <f t="shared" si="80"/>
        <v>3013.4459670381693</v>
      </c>
      <c r="R135" s="52">
        <f t="shared" si="81"/>
        <v>3013.4459670381693</v>
      </c>
      <c r="S135" s="51">
        <f t="shared" si="82"/>
        <v>0</v>
      </c>
      <c r="T135" s="122">
        <f t="shared" si="83"/>
        <v>2678.6186373672617</v>
      </c>
      <c r="U135" s="52">
        <f t="shared" si="84"/>
        <v>2678.6186373672617</v>
      </c>
      <c r="V135" s="51">
        <f t="shared" si="85"/>
        <v>0</v>
      </c>
      <c r="W135" s="122">
        <f t="shared" si="86"/>
        <v>2343.7913076963537</v>
      </c>
      <c r="X135" s="52">
        <f t="shared" si="87"/>
        <v>2343.7913076963537</v>
      </c>
      <c r="Y135" s="138">
        <f t="shared" si="72"/>
        <v>0</v>
      </c>
      <c r="Z135" s="138">
        <f t="shared" si="73"/>
        <v>2008.9639780254461</v>
      </c>
      <c r="AA135" s="130">
        <f t="shared" si="74"/>
        <v>2008.9639780254461</v>
      </c>
      <c r="AB135" s="18"/>
      <c r="AC135" s="18"/>
      <c r="AD135" s="18"/>
      <c r="AE135" s="18"/>
      <c r="AF135" s="19"/>
      <c r="AG135" s="18"/>
      <c r="AH135" s="18"/>
    </row>
    <row r="136" spans="1:34" s="30" customFormat="1" ht="14.25" customHeight="1">
      <c r="A136" s="118">
        <v>4</v>
      </c>
      <c r="B136" s="56">
        <v>44287</v>
      </c>
      <c r="C136" s="68">
        <f>'BENEFÍCIOS-SEM JRS E SEM CORREÇ'!C137</f>
        <v>1100</v>
      </c>
      <c r="D136" s="222">
        <f>'base(indices)'!G139</f>
        <v>1.0104263600000001</v>
      </c>
      <c r="E136" s="60">
        <f>C136*D136</f>
        <v>1111.4689960000001</v>
      </c>
      <c r="F136" s="305">
        <f>'base(indices)'!I139</f>
        <v>3.1800000000000001E-3</v>
      </c>
      <c r="G136" s="60">
        <f>E136*F136</f>
        <v>3.5344714072800003</v>
      </c>
      <c r="H136" s="61">
        <f>E136+G136</f>
        <v>1115.0034674072801</v>
      </c>
      <c r="I136" s="106">
        <f t="shared" si="75"/>
        <v>2221.6001189373201</v>
      </c>
      <c r="J136" s="63">
        <v>0</v>
      </c>
      <c r="K136" s="102">
        <f>I136</f>
        <v>2221.6001189373201</v>
      </c>
      <c r="L136" s="127">
        <f>J136+K136</f>
        <v>2221.6001189373201</v>
      </c>
      <c r="M136" s="65">
        <f t="shared" si="76"/>
        <v>0</v>
      </c>
      <c r="N136" s="102">
        <f>$K136*M$9</f>
        <v>2110.520112990454</v>
      </c>
      <c r="O136" s="66">
        <f>M136+N136</f>
        <v>2110.520112990454</v>
      </c>
      <c r="P136" s="65">
        <f t="shared" si="79"/>
        <v>0</v>
      </c>
      <c r="Q136" s="102">
        <f>$K136*P$9</f>
        <v>1999.4401070435881</v>
      </c>
      <c r="R136" s="66">
        <f>P136+Q136</f>
        <v>1999.4401070435881</v>
      </c>
      <c r="S136" s="65">
        <f t="shared" si="82"/>
        <v>0</v>
      </c>
      <c r="T136" s="102">
        <f>$K136*S$9</f>
        <v>1777.2800951498562</v>
      </c>
      <c r="U136" s="66">
        <f>S136+T136</f>
        <v>1777.2800951498562</v>
      </c>
      <c r="V136" s="65">
        <f t="shared" si="85"/>
        <v>0</v>
      </c>
      <c r="W136" s="102">
        <f>$K136*V$9</f>
        <v>1555.120083256124</v>
      </c>
      <c r="X136" s="66">
        <f>V136+W136</f>
        <v>1555.120083256124</v>
      </c>
      <c r="Y136" s="65">
        <f t="shared" si="72"/>
        <v>0</v>
      </c>
      <c r="Z136" s="65">
        <f t="shared" si="73"/>
        <v>1332.960071362392</v>
      </c>
      <c r="AA136" s="66">
        <f t="shared" si="74"/>
        <v>1332.960071362392</v>
      </c>
      <c r="AB136" s="36"/>
      <c r="AC136" s="36"/>
      <c r="AD136" s="36"/>
      <c r="AE136" s="36"/>
      <c r="AF136" s="37"/>
      <c r="AG136" s="36"/>
      <c r="AH136" s="36"/>
    </row>
    <row r="137" spans="1:34" ht="14.25" customHeight="1">
      <c r="A137" s="118">
        <v>5</v>
      </c>
      <c r="B137" s="46">
        <v>44317</v>
      </c>
      <c r="C137" s="68">
        <f>'BENEFÍCIOS-SEM JRS E SEM CORREÇ'!C138</f>
        <v>1100</v>
      </c>
      <c r="D137" s="222">
        <f>'base(indices)'!G140</f>
        <v>1.00439996</v>
      </c>
      <c r="E137" s="70">
        <f>C137*D137</f>
        <v>1104.839956</v>
      </c>
      <c r="F137" s="305">
        <f>'base(indices)'!I140</f>
        <v>1.5900000000000001E-3</v>
      </c>
      <c r="G137" s="70">
        <f>E137*F137</f>
        <v>1.75669553004</v>
      </c>
      <c r="H137" s="71">
        <f>E137+G137</f>
        <v>1106.5966515300399</v>
      </c>
      <c r="I137" s="107">
        <f t="shared" si="75"/>
        <v>1106.5966515300399</v>
      </c>
      <c r="J137" s="73">
        <v>0</v>
      </c>
      <c r="K137" s="104">
        <f>I137</f>
        <v>1106.5966515300399</v>
      </c>
      <c r="L137" s="129">
        <f>J137+K137</f>
        <v>1106.5966515300399</v>
      </c>
      <c r="M137" s="51">
        <f t="shared" si="76"/>
        <v>0</v>
      </c>
      <c r="N137" s="122">
        <f>$K137*M$9</f>
        <v>1051.2668189535379</v>
      </c>
      <c r="O137" s="52">
        <f>M137+N137</f>
        <v>1051.2668189535379</v>
      </c>
      <c r="P137" s="51">
        <f t="shared" si="79"/>
        <v>0</v>
      </c>
      <c r="Q137" s="122">
        <f>$K137*P$9</f>
        <v>995.93698637703596</v>
      </c>
      <c r="R137" s="52">
        <f>P137+Q137</f>
        <v>995.93698637703596</v>
      </c>
      <c r="S137" s="51">
        <f t="shared" si="82"/>
        <v>0</v>
      </c>
      <c r="T137" s="122">
        <f>$K137*S$9</f>
        <v>885.27732122403199</v>
      </c>
      <c r="U137" s="52">
        <f>S137+T137</f>
        <v>885.27732122403199</v>
      </c>
      <c r="V137" s="51">
        <f t="shared" si="85"/>
        <v>0</v>
      </c>
      <c r="W137" s="122">
        <f>$K137*V$9</f>
        <v>774.61765607102791</v>
      </c>
      <c r="X137" s="52">
        <f>V137+W137</f>
        <v>774.61765607102791</v>
      </c>
      <c r="Y137" s="138">
        <f t="shared" si="72"/>
        <v>0</v>
      </c>
      <c r="Z137" s="138">
        <f t="shared" si="73"/>
        <v>663.95799091802394</v>
      </c>
      <c r="AA137" s="130">
        <f t="shared" si="74"/>
        <v>663.95799091802394</v>
      </c>
      <c r="AB137" s="18"/>
      <c r="AC137" s="18"/>
      <c r="AD137" s="18"/>
      <c r="AE137" s="18"/>
      <c r="AF137" s="19"/>
      <c r="AG137" s="18"/>
      <c r="AH137" s="18"/>
    </row>
    <row r="138" spans="1:34" s="30" customFormat="1" ht="14.25" customHeight="1">
      <c r="A138" s="117">
        <v>6</v>
      </c>
      <c r="B138" s="56">
        <v>44348</v>
      </c>
      <c r="C138" s="68">
        <f>'BENEFÍCIOS-SEM JRS E SEM CORREÇ'!C139</f>
        <v>0</v>
      </c>
      <c r="D138" s="222">
        <f>'base(indices)'!G141</f>
        <v>0</v>
      </c>
      <c r="E138" s="60">
        <f t="shared" si="67"/>
        <v>0</v>
      </c>
      <c r="F138" s="305">
        <f>'base(indices)'!I141</f>
        <v>0</v>
      </c>
      <c r="G138" s="60">
        <f t="shared" si="68"/>
        <v>0</v>
      </c>
      <c r="H138" s="61">
        <f t="shared" si="69"/>
        <v>0</v>
      </c>
      <c r="I138" s="106">
        <f t="shared" si="75"/>
        <v>0</v>
      </c>
      <c r="J138" s="63">
        <v>0</v>
      </c>
      <c r="K138" s="102">
        <f t="shared" si="70"/>
        <v>0</v>
      </c>
      <c r="L138" s="127">
        <f t="shared" si="71"/>
        <v>0</v>
      </c>
      <c r="M138" s="65">
        <f t="shared" si="76"/>
        <v>0</v>
      </c>
      <c r="N138" s="102">
        <f t="shared" si="77"/>
        <v>0</v>
      </c>
      <c r="O138" s="66">
        <f t="shared" si="78"/>
        <v>0</v>
      </c>
      <c r="P138" s="65">
        <f t="shared" si="79"/>
        <v>0</v>
      </c>
      <c r="Q138" s="102">
        <f t="shared" si="80"/>
        <v>0</v>
      </c>
      <c r="R138" s="66">
        <f t="shared" si="81"/>
        <v>0</v>
      </c>
      <c r="S138" s="65">
        <f t="shared" si="82"/>
        <v>0</v>
      </c>
      <c r="T138" s="102">
        <f t="shared" si="83"/>
        <v>0</v>
      </c>
      <c r="U138" s="66">
        <f t="shared" si="84"/>
        <v>0</v>
      </c>
      <c r="V138" s="65">
        <f t="shared" si="85"/>
        <v>0</v>
      </c>
      <c r="W138" s="102">
        <f t="shared" si="86"/>
        <v>0</v>
      </c>
      <c r="X138" s="66">
        <f t="shared" si="87"/>
        <v>0</v>
      </c>
      <c r="Y138" s="65">
        <f t="shared" si="72"/>
        <v>0</v>
      </c>
      <c r="Z138" s="65">
        <f t="shared" si="73"/>
        <v>0</v>
      </c>
      <c r="AA138" s="66">
        <f t="shared" si="74"/>
        <v>0</v>
      </c>
      <c r="AB138" s="36"/>
      <c r="AC138" s="36"/>
      <c r="AD138" s="36"/>
      <c r="AE138" s="36"/>
      <c r="AF138" s="37"/>
      <c r="AG138" s="36"/>
      <c r="AH138" s="36"/>
    </row>
    <row r="139" spans="1:34" ht="14.25" customHeight="1">
      <c r="A139" s="118">
        <v>7</v>
      </c>
      <c r="B139" s="46">
        <v>44378</v>
      </c>
      <c r="C139" s="68">
        <f>'BENEFÍCIOS-SEM JRS E SEM CORREÇ'!C140</f>
        <v>0</v>
      </c>
      <c r="D139" s="222">
        <f>'base(indices)'!G142</f>
        <v>0</v>
      </c>
      <c r="E139" s="70">
        <f t="shared" si="67"/>
        <v>0</v>
      </c>
      <c r="F139" s="305">
        <f>'base(indices)'!I142</f>
        <v>0</v>
      </c>
      <c r="G139" s="70">
        <f t="shared" si="68"/>
        <v>0</v>
      </c>
      <c r="H139" s="71">
        <f t="shared" si="69"/>
        <v>0</v>
      </c>
      <c r="I139" s="107">
        <f t="shared" si="75"/>
        <v>0</v>
      </c>
      <c r="J139" s="73">
        <v>0</v>
      </c>
      <c r="K139" s="104">
        <f t="shared" si="70"/>
        <v>0</v>
      </c>
      <c r="L139" s="129">
        <f t="shared" si="71"/>
        <v>0</v>
      </c>
      <c r="M139" s="51">
        <f t="shared" si="76"/>
        <v>0</v>
      </c>
      <c r="N139" s="122">
        <f t="shared" si="77"/>
        <v>0</v>
      </c>
      <c r="O139" s="52">
        <f t="shared" si="78"/>
        <v>0</v>
      </c>
      <c r="P139" s="51">
        <f t="shared" si="79"/>
        <v>0</v>
      </c>
      <c r="Q139" s="122">
        <f t="shared" si="80"/>
        <v>0</v>
      </c>
      <c r="R139" s="52">
        <f t="shared" si="81"/>
        <v>0</v>
      </c>
      <c r="S139" s="51">
        <f t="shared" si="82"/>
        <v>0</v>
      </c>
      <c r="T139" s="122">
        <f t="shared" si="83"/>
        <v>0</v>
      </c>
      <c r="U139" s="52">
        <f t="shared" si="84"/>
        <v>0</v>
      </c>
      <c r="V139" s="51">
        <f t="shared" si="85"/>
        <v>0</v>
      </c>
      <c r="W139" s="122">
        <f t="shared" si="86"/>
        <v>0</v>
      </c>
      <c r="X139" s="52">
        <f t="shared" si="87"/>
        <v>0</v>
      </c>
      <c r="Y139" s="138">
        <f t="shared" si="72"/>
        <v>0</v>
      </c>
      <c r="Z139" s="138">
        <f t="shared" si="73"/>
        <v>0</v>
      </c>
      <c r="AA139" s="130">
        <f t="shared" si="74"/>
        <v>0</v>
      </c>
      <c r="AB139" s="18"/>
      <c r="AC139" s="18"/>
      <c r="AD139" s="18"/>
      <c r="AE139" s="18"/>
      <c r="AF139" s="19"/>
      <c r="AG139" s="18"/>
      <c r="AH139" s="18"/>
    </row>
    <row r="140" spans="1:34" s="30" customFormat="1" ht="14.25" customHeight="1">
      <c r="A140" s="118">
        <v>8</v>
      </c>
      <c r="B140" s="56">
        <v>44409</v>
      </c>
      <c r="C140" s="68">
        <f>'BENEFÍCIOS-SEM JRS E SEM CORREÇ'!C141</f>
        <v>0</v>
      </c>
      <c r="D140" s="222">
        <f>'base(indices)'!G143</f>
        <v>0</v>
      </c>
      <c r="E140" s="60">
        <f>C140*D140</f>
        <v>0</v>
      </c>
      <c r="F140" s="305">
        <f>'base(indices)'!I143</f>
        <v>0</v>
      </c>
      <c r="G140" s="60">
        <f>E140*F140</f>
        <v>0</v>
      </c>
      <c r="H140" s="61">
        <f>E140+G140</f>
        <v>0</v>
      </c>
      <c r="I140" s="106">
        <f t="shared" si="75"/>
        <v>0</v>
      </c>
      <c r="J140" s="63">
        <v>0</v>
      </c>
      <c r="K140" s="102">
        <f t="shared" si="70"/>
        <v>0</v>
      </c>
      <c r="L140" s="127">
        <f t="shared" si="71"/>
        <v>0</v>
      </c>
      <c r="M140" s="65">
        <f t="shared" si="76"/>
        <v>0</v>
      </c>
      <c r="N140" s="102">
        <f>$K140*M$9</f>
        <v>0</v>
      </c>
      <c r="O140" s="66">
        <f>M140+N140</f>
        <v>0</v>
      </c>
      <c r="P140" s="65">
        <f t="shared" si="79"/>
        <v>0</v>
      </c>
      <c r="Q140" s="102">
        <f>$K140*P$9</f>
        <v>0</v>
      </c>
      <c r="R140" s="66">
        <f>P140+Q140</f>
        <v>0</v>
      </c>
      <c r="S140" s="65">
        <f t="shared" si="82"/>
        <v>0</v>
      </c>
      <c r="T140" s="102">
        <f>$K140*S$9</f>
        <v>0</v>
      </c>
      <c r="U140" s="66">
        <f>S140+T140</f>
        <v>0</v>
      </c>
      <c r="V140" s="65">
        <f t="shared" si="85"/>
        <v>0</v>
      </c>
      <c r="W140" s="102">
        <f>$K140*V$9</f>
        <v>0</v>
      </c>
      <c r="X140" s="66">
        <f>V140+W140</f>
        <v>0</v>
      </c>
      <c r="Y140" s="65">
        <f t="shared" si="72"/>
        <v>0</v>
      </c>
      <c r="Z140" s="65">
        <f t="shared" si="73"/>
        <v>0</v>
      </c>
      <c r="AA140" s="66">
        <f t="shared" si="74"/>
        <v>0</v>
      </c>
      <c r="AB140" s="36"/>
      <c r="AC140" s="36"/>
      <c r="AD140" s="36"/>
      <c r="AE140" s="36"/>
      <c r="AF140" s="37"/>
      <c r="AG140" s="36"/>
      <c r="AH140" s="36"/>
    </row>
    <row r="141" spans="1:34" ht="14.25" customHeight="1">
      <c r="A141" s="117">
        <v>9</v>
      </c>
      <c r="B141" s="46">
        <v>44440</v>
      </c>
      <c r="C141" s="68">
        <f>'BENEFÍCIOS-SEM JRS E SEM CORREÇ'!C142</f>
        <v>0</v>
      </c>
      <c r="D141" s="222">
        <f>'base(indices)'!G144</f>
        <v>0</v>
      </c>
      <c r="E141" s="70">
        <f>C141*D141</f>
        <v>0</v>
      </c>
      <c r="F141" s="305">
        <f>'base(indices)'!I144</f>
        <v>0</v>
      </c>
      <c r="G141" s="70">
        <f>E141*F141</f>
        <v>0</v>
      </c>
      <c r="H141" s="71">
        <f>E141+G141</f>
        <v>0</v>
      </c>
      <c r="I141" s="107">
        <f t="shared" si="75"/>
        <v>0</v>
      </c>
      <c r="J141" s="73">
        <v>0</v>
      </c>
      <c r="K141" s="104">
        <f t="shared" si="70"/>
        <v>0</v>
      </c>
      <c r="L141" s="129">
        <f t="shared" si="71"/>
        <v>0</v>
      </c>
      <c r="M141" s="51">
        <f t="shared" si="76"/>
        <v>0</v>
      </c>
      <c r="N141" s="122">
        <f>$K141*M$9</f>
        <v>0</v>
      </c>
      <c r="O141" s="52">
        <f>M141+N141</f>
        <v>0</v>
      </c>
      <c r="P141" s="51">
        <f t="shared" si="79"/>
        <v>0</v>
      </c>
      <c r="Q141" s="122">
        <f>$K141*P$9</f>
        <v>0</v>
      </c>
      <c r="R141" s="52">
        <f>P141+Q141</f>
        <v>0</v>
      </c>
      <c r="S141" s="51">
        <f t="shared" si="82"/>
        <v>0</v>
      </c>
      <c r="T141" s="122">
        <f>$K141*S$9</f>
        <v>0</v>
      </c>
      <c r="U141" s="52">
        <f>S141+T141</f>
        <v>0</v>
      </c>
      <c r="V141" s="51">
        <f t="shared" si="85"/>
        <v>0</v>
      </c>
      <c r="W141" s="122">
        <f>$K141*V$9</f>
        <v>0</v>
      </c>
      <c r="X141" s="52">
        <f>V141+W141</f>
        <v>0</v>
      </c>
      <c r="Y141" s="138">
        <f t="shared" si="72"/>
        <v>0</v>
      </c>
      <c r="Z141" s="138">
        <f t="shared" si="73"/>
        <v>0</v>
      </c>
      <c r="AA141" s="130">
        <f t="shared" si="74"/>
        <v>0</v>
      </c>
      <c r="AB141" s="18"/>
      <c r="AC141" s="18"/>
      <c r="AD141" s="18"/>
      <c r="AE141" s="18"/>
      <c r="AF141" s="19"/>
      <c r="AG141" s="18"/>
      <c r="AH141" s="18"/>
    </row>
    <row r="142" spans="1:34" s="30" customFormat="1" ht="14.25" customHeight="1">
      <c r="A142" s="118">
        <v>10</v>
      </c>
      <c r="B142" s="56">
        <v>44470</v>
      </c>
      <c r="C142" s="68">
        <f>'BENEFÍCIOS-SEM JRS E SEM CORREÇ'!C143</f>
        <v>0</v>
      </c>
      <c r="D142" s="222">
        <f>'base(indices)'!G145</f>
        <v>0</v>
      </c>
      <c r="E142" s="60">
        <f>C142*D142</f>
        <v>0</v>
      </c>
      <c r="F142" s="305">
        <f>'base(indices)'!I145</f>
        <v>0</v>
      </c>
      <c r="G142" s="60">
        <f>E142*F142</f>
        <v>0</v>
      </c>
      <c r="H142" s="61">
        <f>E142+G142</f>
        <v>0</v>
      </c>
      <c r="I142" s="106">
        <f t="shared" si="75"/>
        <v>0</v>
      </c>
      <c r="J142" s="63">
        <v>0</v>
      </c>
      <c r="K142" s="102">
        <f t="shared" si="70"/>
        <v>0</v>
      </c>
      <c r="L142" s="127">
        <f t="shared" si="71"/>
        <v>0</v>
      </c>
      <c r="M142" s="65">
        <f t="shared" si="76"/>
        <v>0</v>
      </c>
      <c r="N142" s="102">
        <f>$K142*M$9</f>
        <v>0</v>
      </c>
      <c r="O142" s="66">
        <f>M142+N142</f>
        <v>0</v>
      </c>
      <c r="P142" s="65">
        <f t="shared" si="79"/>
        <v>0</v>
      </c>
      <c r="Q142" s="102">
        <f>$K142*P$9</f>
        <v>0</v>
      </c>
      <c r="R142" s="66">
        <f>P142+Q142</f>
        <v>0</v>
      </c>
      <c r="S142" s="65">
        <f t="shared" si="82"/>
        <v>0</v>
      </c>
      <c r="T142" s="102">
        <f>$K142*S$9</f>
        <v>0</v>
      </c>
      <c r="U142" s="66">
        <f>S142+T142</f>
        <v>0</v>
      </c>
      <c r="V142" s="65">
        <f t="shared" si="85"/>
        <v>0</v>
      </c>
      <c r="W142" s="102">
        <f>$K142*V$9</f>
        <v>0</v>
      </c>
      <c r="X142" s="66">
        <f>V142+W142</f>
        <v>0</v>
      </c>
      <c r="Y142" s="65">
        <f t="shared" si="72"/>
        <v>0</v>
      </c>
      <c r="Z142" s="65">
        <f t="shared" si="73"/>
        <v>0</v>
      </c>
      <c r="AA142" s="66">
        <f t="shared" si="74"/>
        <v>0</v>
      </c>
      <c r="AB142" s="36"/>
      <c r="AC142" s="36"/>
      <c r="AD142" s="36"/>
      <c r="AE142" s="36"/>
      <c r="AF142" s="37"/>
      <c r="AG142" s="36"/>
      <c r="AH142" s="36"/>
    </row>
    <row r="143" spans="1:34" ht="14.25" customHeight="1">
      <c r="A143" s="118">
        <v>11</v>
      </c>
      <c r="B143" s="46">
        <v>44501</v>
      </c>
      <c r="C143" s="68">
        <f>'BENEFÍCIOS-SEM JRS E SEM CORREÇ'!C144</f>
        <v>0</v>
      </c>
      <c r="D143" s="222">
        <f>'base(indices)'!G146</f>
        <v>0</v>
      </c>
      <c r="E143" s="70">
        <f>C143*D143</f>
        <v>0</v>
      </c>
      <c r="F143" s="305">
        <f>'base(indices)'!I146</f>
        <v>0</v>
      </c>
      <c r="G143" s="70">
        <f>E143*F143</f>
        <v>0</v>
      </c>
      <c r="H143" s="71">
        <f>E143+G143</f>
        <v>0</v>
      </c>
      <c r="I143" s="107">
        <f t="shared" si="75"/>
        <v>0</v>
      </c>
      <c r="J143" s="73">
        <v>0</v>
      </c>
      <c r="K143" s="104">
        <f t="shared" si="70"/>
        <v>0</v>
      </c>
      <c r="L143" s="129">
        <f t="shared" si="71"/>
        <v>0</v>
      </c>
      <c r="M143" s="51">
        <f t="shared" si="76"/>
        <v>0</v>
      </c>
      <c r="N143" s="122">
        <f>$K143*M$9</f>
        <v>0</v>
      </c>
      <c r="O143" s="52">
        <f>M143+N143</f>
        <v>0</v>
      </c>
      <c r="P143" s="51">
        <f t="shared" si="79"/>
        <v>0</v>
      </c>
      <c r="Q143" s="122">
        <f>$K143*P$9</f>
        <v>0</v>
      </c>
      <c r="R143" s="52">
        <f>P143+Q143</f>
        <v>0</v>
      </c>
      <c r="S143" s="51">
        <f t="shared" si="82"/>
        <v>0</v>
      </c>
      <c r="T143" s="122">
        <f>$K143*S$9</f>
        <v>0</v>
      </c>
      <c r="U143" s="52">
        <f>S143+T143</f>
        <v>0</v>
      </c>
      <c r="V143" s="51">
        <f t="shared" si="85"/>
        <v>0</v>
      </c>
      <c r="W143" s="122">
        <f>$K143*V$9</f>
        <v>0</v>
      </c>
      <c r="X143" s="52">
        <f>V143+W143</f>
        <v>0</v>
      </c>
      <c r="Y143" s="138">
        <f t="shared" si="72"/>
        <v>0</v>
      </c>
      <c r="Z143" s="138">
        <f t="shared" si="73"/>
        <v>0</v>
      </c>
      <c r="AA143" s="130">
        <f t="shared" si="74"/>
        <v>0</v>
      </c>
      <c r="AB143" s="18"/>
      <c r="AC143" s="18"/>
      <c r="AD143" s="18"/>
      <c r="AE143" s="18"/>
      <c r="AF143" s="19"/>
      <c r="AG143" s="18"/>
      <c r="AH143" s="18"/>
    </row>
    <row r="144" spans="1:34" ht="14.25" customHeight="1">
      <c r="A144" s="124">
        <v>12</v>
      </c>
      <c r="B144" s="56">
        <v>44531</v>
      </c>
      <c r="C144" s="68">
        <f>'BENEFÍCIOS-SEM JRS E SEM CORREÇ'!C145</f>
        <v>0</v>
      </c>
      <c r="D144" s="222">
        <f>'base(indices)'!G147</f>
        <v>0</v>
      </c>
      <c r="E144" s="70">
        <f>C144*D144</f>
        <v>0</v>
      </c>
      <c r="F144" s="305">
        <f>'base(indices)'!I147</f>
        <v>0</v>
      </c>
      <c r="G144" s="70">
        <f>E144*F144</f>
        <v>0</v>
      </c>
      <c r="H144" s="71">
        <f>E144+G144</f>
        <v>0</v>
      </c>
      <c r="I144" s="106">
        <f t="shared" si="75"/>
        <v>0</v>
      </c>
      <c r="J144" s="63">
        <v>0</v>
      </c>
      <c r="K144" s="102">
        <f>I144</f>
        <v>0</v>
      </c>
      <c r="L144" s="127">
        <f>J144+K144</f>
        <v>0</v>
      </c>
      <c r="M144" s="65">
        <f t="shared" si="76"/>
        <v>0</v>
      </c>
      <c r="N144" s="102">
        <f>$K144*M$9</f>
        <v>0</v>
      </c>
      <c r="O144" s="66">
        <f>M144+N144</f>
        <v>0</v>
      </c>
      <c r="P144" s="65">
        <f t="shared" si="79"/>
        <v>0</v>
      </c>
      <c r="Q144" s="102">
        <f>$K144*P$9</f>
        <v>0</v>
      </c>
      <c r="R144" s="66">
        <f>P144+Q144</f>
        <v>0</v>
      </c>
      <c r="S144" s="65">
        <f t="shared" si="82"/>
        <v>0</v>
      </c>
      <c r="T144" s="102">
        <f>$K144*S$9</f>
        <v>0</v>
      </c>
      <c r="U144" s="66">
        <f>S144+T144</f>
        <v>0</v>
      </c>
      <c r="V144" s="65">
        <f t="shared" si="85"/>
        <v>0</v>
      </c>
      <c r="W144" s="102">
        <f>$K144*V$9</f>
        <v>0</v>
      </c>
      <c r="X144" s="66">
        <f>V144+W144</f>
        <v>0</v>
      </c>
      <c r="Y144" s="65">
        <f t="shared" si="72"/>
        <v>0</v>
      </c>
      <c r="Z144" s="65">
        <f t="shared" si="73"/>
        <v>0</v>
      </c>
      <c r="AA144" s="66">
        <f t="shared" si="74"/>
        <v>0</v>
      </c>
      <c r="AB144" s="18"/>
      <c r="AC144" s="18"/>
      <c r="AD144" s="18"/>
      <c r="AE144" s="18"/>
      <c r="AF144" s="19"/>
      <c r="AG144" s="18"/>
      <c r="AH144" s="18"/>
    </row>
    <row r="145" spans="1:28" ht="5.25" customHeight="1" thickBot="1">
      <c r="A145" s="116"/>
      <c r="B145" s="76"/>
      <c r="C145" s="77"/>
      <c r="D145" s="243"/>
      <c r="E145" s="80"/>
      <c r="F145" s="79"/>
      <c r="G145" s="80"/>
      <c r="H145" s="81"/>
      <c r="I145" s="93"/>
      <c r="J145" s="94"/>
      <c r="K145" s="95"/>
      <c r="L145" s="121"/>
      <c r="M145" s="85"/>
      <c r="N145" s="83"/>
      <c r="O145" s="86"/>
      <c r="P145" s="85"/>
      <c r="Q145" s="83"/>
      <c r="R145" s="86"/>
      <c r="S145" s="85"/>
      <c r="T145" s="83"/>
      <c r="U145" s="86"/>
      <c r="V145" s="85"/>
      <c r="W145" s="83"/>
      <c r="X145" s="86"/>
      <c r="Y145" s="85"/>
      <c r="Z145" s="83"/>
      <c r="AA145" s="86"/>
      <c r="AB145" s="20"/>
    </row>
    <row r="146" spans="1:28" ht="7.5" customHeight="1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14"/>
    </row>
    <row r="147" spans="1:28" ht="15" customHeight="1">
      <c r="B147" s="43" t="s">
        <v>40</v>
      </c>
      <c r="C147" s="43"/>
      <c r="F147" s="434">
        <f>F131</f>
        <v>44348</v>
      </c>
      <c r="G147" s="434"/>
      <c r="H147" s="434"/>
      <c r="I147" s="423">
        <f>SUM(H133:H146)</f>
        <v>5625.2055600224767</v>
      </c>
      <c r="J147" s="423"/>
      <c r="K147" s="32"/>
      <c r="L147" s="32"/>
      <c r="M147" s="32"/>
      <c r="P147" s="25"/>
    </row>
    <row r="148" spans="1:28">
      <c r="C148" s="32" t="s">
        <v>163</v>
      </c>
      <c r="D148" s="32"/>
      <c r="I148" s="213">
        <v>66000</v>
      </c>
    </row>
    <row r="150" spans="1:28">
      <c r="B150" s="28" t="s">
        <v>167</v>
      </c>
    </row>
    <row r="208" spans="12:15" ht="13.5">
      <c r="L208"/>
      <c r="M208" s="14"/>
      <c r="N208" s="8"/>
      <c r="O208" s="14"/>
    </row>
  </sheetData>
  <mergeCells count="23">
    <mergeCell ref="A9:A10"/>
    <mergeCell ref="B9:B10"/>
    <mergeCell ref="C9:C10"/>
    <mergeCell ref="D9:D10"/>
    <mergeCell ref="E9:E10"/>
    <mergeCell ref="F147:H147"/>
    <mergeCell ref="I147:J147"/>
    <mergeCell ref="H9:H10"/>
    <mergeCell ref="I9:I10"/>
    <mergeCell ref="J9:L9"/>
    <mergeCell ref="F9:F10"/>
    <mergeCell ref="G9:G10"/>
    <mergeCell ref="W7:X7"/>
    <mergeCell ref="K7:L7"/>
    <mergeCell ref="V9:X9"/>
    <mergeCell ref="Y9:AA9"/>
    <mergeCell ref="F131:G131"/>
    <mergeCell ref="H131:I131"/>
    <mergeCell ref="M9:O9"/>
    <mergeCell ref="P9:R9"/>
    <mergeCell ref="S9:U9"/>
    <mergeCell ref="O7:P7"/>
    <mergeCell ref="I8:J8"/>
  </mergeCells>
  <conditionalFormatting sqref="E133">
    <cfRule type="cellIs" dxfId="1295" priority="457" stopIfTrue="1" operator="notEqual">
      <formula>""</formula>
    </cfRule>
  </conditionalFormatting>
  <conditionalFormatting sqref="E134 G134:H134">
    <cfRule type="cellIs" dxfId="1294" priority="455" stopIfTrue="1" operator="notEqual">
      <formula>""</formula>
    </cfRule>
  </conditionalFormatting>
  <conditionalFormatting sqref="E134">
    <cfRule type="cellIs" dxfId="1293" priority="453" stopIfTrue="1" operator="notEqual">
      <formula>""</formula>
    </cfRule>
  </conditionalFormatting>
  <conditionalFormatting sqref="E138 G138:H138">
    <cfRule type="cellIs" dxfId="1292" priority="447" stopIfTrue="1" operator="notEqual">
      <formula>""</formula>
    </cfRule>
  </conditionalFormatting>
  <conditionalFormatting sqref="E138">
    <cfRule type="cellIs" dxfId="1291" priority="445" stopIfTrue="1" operator="notEqual">
      <formula>""</formula>
    </cfRule>
  </conditionalFormatting>
  <conditionalFormatting sqref="F147">
    <cfRule type="cellIs" dxfId="1290" priority="441" stopIfTrue="1" operator="notEqual">
      <formula>""</formula>
    </cfRule>
  </conditionalFormatting>
  <conditionalFormatting sqref="J131:K132">
    <cfRule type="cellIs" dxfId="1289" priority="465" stopIfTrue="1" operator="notEqual">
      <formula>""</formula>
    </cfRule>
  </conditionalFormatting>
  <conditionalFormatting sqref="E133 G133:H133">
    <cfRule type="cellIs" dxfId="1288" priority="459" stopIfTrue="1" operator="notEqual">
      <formula>""</formula>
    </cfRule>
  </conditionalFormatting>
  <conditionalFormatting sqref="E145:H145">
    <cfRule type="cellIs" dxfId="1287" priority="460" stopIfTrue="1" operator="notEqual">
      <formula>""</formula>
    </cfRule>
  </conditionalFormatting>
  <conditionalFormatting sqref="H146">
    <cfRule type="cellIs" dxfId="1286" priority="461" stopIfTrue="1" operator="notEqual">
      <formula>""</formula>
    </cfRule>
  </conditionalFormatting>
  <conditionalFormatting sqref="E135 G135:H135">
    <cfRule type="cellIs" dxfId="1285" priority="449" stopIfTrue="1" operator="notEqual">
      <formula>""</formula>
    </cfRule>
  </conditionalFormatting>
  <conditionalFormatting sqref="E134 G134:H134">
    <cfRule type="cellIs" dxfId="1284" priority="454" stopIfTrue="1" operator="notEqual">
      <formula>""</formula>
    </cfRule>
  </conditionalFormatting>
  <conditionalFormatting sqref="E133 G133:H133">
    <cfRule type="cellIs" dxfId="1283" priority="458" stopIfTrue="1" operator="notEqual">
      <formula>""</formula>
    </cfRule>
  </conditionalFormatting>
  <conditionalFormatting sqref="E135">
    <cfRule type="cellIs" dxfId="1282" priority="448" stopIfTrue="1" operator="notEqual">
      <formula>""</formula>
    </cfRule>
  </conditionalFormatting>
  <conditionalFormatting sqref="E135 G135:H135">
    <cfRule type="cellIs" dxfId="1281" priority="450" stopIfTrue="1" operator="notEqual">
      <formula>""</formula>
    </cfRule>
  </conditionalFormatting>
  <conditionalFormatting sqref="E138 G138:H138">
    <cfRule type="cellIs" dxfId="1280" priority="446" stopIfTrue="1" operator="notEqual">
      <formula>""</formula>
    </cfRule>
  </conditionalFormatting>
  <conditionalFormatting sqref="I146:X146">
    <cfRule type="cellIs" dxfId="1279" priority="464" stopIfTrue="1" operator="notEqual">
      <formula>""</formula>
    </cfRule>
  </conditionalFormatting>
  <conditionalFormatting sqref="F147">
    <cfRule type="cellIs" dxfId="1278" priority="440" stopIfTrue="1" operator="notEqual">
      <formula>""</formula>
    </cfRule>
  </conditionalFormatting>
  <conditionalFormatting sqref="E139 G139:H139">
    <cfRule type="cellIs" dxfId="1277" priority="444" stopIfTrue="1" operator="notEqual">
      <formula>""</formula>
    </cfRule>
  </conditionalFormatting>
  <conditionalFormatting sqref="E139 G139:H139">
    <cfRule type="cellIs" dxfId="1276" priority="443" stopIfTrue="1" operator="notEqual">
      <formula>""</formula>
    </cfRule>
  </conditionalFormatting>
  <conditionalFormatting sqref="F131:F132">
    <cfRule type="cellIs" dxfId="1275" priority="462" stopIfTrue="1" operator="notEqual">
      <formula>""</formula>
    </cfRule>
  </conditionalFormatting>
  <conditionalFormatting sqref="E139">
    <cfRule type="cellIs" dxfId="1274" priority="442" stopIfTrue="1" operator="notEqual">
      <formula>""</formula>
    </cfRule>
  </conditionalFormatting>
  <conditionalFormatting sqref="F131:F132">
    <cfRule type="cellIs" dxfId="1273" priority="463" stopIfTrue="1" operator="notEqual">
      <formula>""</formula>
    </cfRule>
  </conditionalFormatting>
  <conditionalFormatting sqref="E140 G140:H140">
    <cfRule type="cellIs" dxfId="1272" priority="439" stopIfTrue="1" operator="notEqual">
      <formula>""</formula>
    </cfRule>
  </conditionalFormatting>
  <conditionalFormatting sqref="E140">
    <cfRule type="cellIs" dxfId="1271" priority="437" stopIfTrue="1" operator="notEqual">
      <formula>""</formula>
    </cfRule>
  </conditionalFormatting>
  <conditionalFormatting sqref="E140 G140:H140">
    <cfRule type="cellIs" dxfId="1270" priority="438" stopIfTrue="1" operator="notEqual">
      <formula>""</formula>
    </cfRule>
  </conditionalFormatting>
  <conditionalFormatting sqref="E141 G141:H141">
    <cfRule type="cellIs" dxfId="1269" priority="436" stopIfTrue="1" operator="notEqual">
      <formula>""</formula>
    </cfRule>
  </conditionalFormatting>
  <conditionalFormatting sqref="E141 G141:H141">
    <cfRule type="cellIs" dxfId="1268" priority="435" stopIfTrue="1" operator="notEqual">
      <formula>""</formula>
    </cfRule>
  </conditionalFormatting>
  <conditionalFormatting sqref="E87:E89 G87:H89">
    <cfRule type="cellIs" dxfId="1267" priority="409" stopIfTrue="1" operator="notEqual">
      <formula>""</formula>
    </cfRule>
  </conditionalFormatting>
  <conditionalFormatting sqref="E87:E89 G87:H89">
    <cfRule type="cellIs" dxfId="1266" priority="410" stopIfTrue="1" operator="notEqual">
      <formula>""</formula>
    </cfRule>
  </conditionalFormatting>
  <conditionalFormatting sqref="E141">
    <cfRule type="cellIs" dxfId="1265" priority="434" stopIfTrue="1" operator="notEqual">
      <formula>""</formula>
    </cfRule>
  </conditionalFormatting>
  <conditionalFormatting sqref="E137 G137:H137">
    <cfRule type="cellIs" dxfId="1264" priority="415" stopIfTrue="1" operator="notEqual">
      <formula>""</formula>
    </cfRule>
  </conditionalFormatting>
  <conditionalFormatting sqref="E137">
    <cfRule type="cellIs" dxfId="1263" priority="414" stopIfTrue="1" operator="notEqual">
      <formula>""</formula>
    </cfRule>
  </conditionalFormatting>
  <conditionalFormatting sqref="E142 G142:H142">
    <cfRule type="cellIs" dxfId="1262" priority="433" stopIfTrue="1" operator="notEqual">
      <formula>""</formula>
    </cfRule>
  </conditionalFormatting>
  <conditionalFormatting sqref="E142">
    <cfRule type="cellIs" dxfId="1261" priority="431" stopIfTrue="1" operator="notEqual">
      <formula>""</formula>
    </cfRule>
  </conditionalFormatting>
  <conditionalFormatting sqref="E142 G142:H142">
    <cfRule type="cellIs" dxfId="1260" priority="432" stopIfTrue="1" operator="notEqual">
      <formula>""</formula>
    </cfRule>
  </conditionalFormatting>
  <conditionalFormatting sqref="E143 G143:H143 H144">
    <cfRule type="cellIs" dxfId="1259" priority="430" stopIfTrue="1" operator="notEqual">
      <formula>""</formula>
    </cfRule>
  </conditionalFormatting>
  <conditionalFormatting sqref="E143 G143:H143 H144">
    <cfRule type="cellIs" dxfId="1258" priority="429" stopIfTrue="1" operator="notEqual">
      <formula>""</formula>
    </cfRule>
  </conditionalFormatting>
  <conditionalFormatting sqref="E143">
    <cfRule type="cellIs" dxfId="1257" priority="428" stopIfTrue="1" operator="notEqual">
      <formula>""</formula>
    </cfRule>
  </conditionalFormatting>
  <conditionalFormatting sqref="E137 G137:H137">
    <cfRule type="cellIs" dxfId="1256" priority="416" stopIfTrue="1" operator="notEqual">
      <formula>""</formula>
    </cfRule>
  </conditionalFormatting>
  <conditionalFormatting sqref="E136 G136:H136">
    <cfRule type="cellIs" dxfId="1255" priority="421" stopIfTrue="1" operator="notEqual">
      <formula>""</formula>
    </cfRule>
  </conditionalFormatting>
  <conditionalFormatting sqref="E11:E86 G11:H86">
    <cfRule type="cellIs" dxfId="1254" priority="413" stopIfTrue="1" operator="notEqual">
      <formula>""</formula>
    </cfRule>
  </conditionalFormatting>
  <conditionalFormatting sqref="E90">
    <cfRule type="cellIs" dxfId="1253" priority="403" stopIfTrue="1" operator="notEqual">
      <formula>""</formula>
    </cfRule>
  </conditionalFormatting>
  <conditionalFormatting sqref="E91:E106">
    <cfRule type="cellIs" dxfId="1252" priority="398" stopIfTrue="1" operator="notEqual">
      <formula>""</formula>
    </cfRule>
  </conditionalFormatting>
  <conditionalFormatting sqref="E91:E106 G91:H106">
    <cfRule type="cellIs" dxfId="1251" priority="399" stopIfTrue="1" operator="notEqual">
      <formula>""</formula>
    </cfRule>
  </conditionalFormatting>
  <conditionalFormatting sqref="E107:E108">
    <cfRule type="cellIs" dxfId="1250" priority="386" stopIfTrue="1" operator="notEqual">
      <formula>""</formula>
    </cfRule>
  </conditionalFormatting>
  <conditionalFormatting sqref="E94:E106 G94:H106">
    <cfRule type="cellIs" dxfId="1249" priority="395" stopIfTrue="1" operator="notEqual">
      <formula>""</formula>
    </cfRule>
  </conditionalFormatting>
  <conditionalFormatting sqref="E94:E106 G94:H106">
    <cfRule type="cellIs" dxfId="1248" priority="394" stopIfTrue="1" operator="notEqual">
      <formula>""</formula>
    </cfRule>
  </conditionalFormatting>
  <conditionalFormatting sqref="E107:E108 G107:H108">
    <cfRule type="cellIs" dxfId="1247" priority="387" stopIfTrue="1" operator="notEqual">
      <formula>""</formula>
    </cfRule>
  </conditionalFormatting>
  <conditionalFormatting sqref="E94:E106">
    <cfRule type="cellIs" dxfId="1246" priority="393" stopIfTrue="1" operator="notEqual">
      <formula>""</formula>
    </cfRule>
  </conditionalFormatting>
  <conditionalFormatting sqref="E108 G108:H108">
    <cfRule type="cellIs" dxfId="1245" priority="384" stopIfTrue="1" operator="notEqual">
      <formula>""</formula>
    </cfRule>
  </conditionalFormatting>
  <conditionalFormatting sqref="E107:E108 G107:H108">
    <cfRule type="cellIs" dxfId="1244" priority="388" stopIfTrue="1" operator="notEqual">
      <formula>""</formula>
    </cfRule>
  </conditionalFormatting>
  <conditionalFormatting sqref="E108">
    <cfRule type="cellIs" dxfId="1243" priority="382" stopIfTrue="1" operator="notEqual">
      <formula>""</formula>
    </cfRule>
  </conditionalFormatting>
  <conditionalFormatting sqref="E109:E110 G109:H110">
    <cfRule type="cellIs" dxfId="1242" priority="376" stopIfTrue="1" operator="notEqual">
      <formula>""</formula>
    </cfRule>
  </conditionalFormatting>
  <conditionalFormatting sqref="E110 G110:H110">
    <cfRule type="cellIs" dxfId="1241" priority="372" stopIfTrue="1" operator="notEqual">
      <formula>""</formula>
    </cfRule>
  </conditionalFormatting>
  <conditionalFormatting sqref="E109:E110">
    <cfRule type="cellIs" dxfId="1240" priority="375" stopIfTrue="1" operator="notEqual">
      <formula>""</formula>
    </cfRule>
  </conditionalFormatting>
  <conditionalFormatting sqref="E110 G110:H110">
    <cfRule type="cellIs" dxfId="1239" priority="373" stopIfTrue="1" operator="notEqual">
      <formula>""</formula>
    </cfRule>
  </conditionalFormatting>
  <conditionalFormatting sqref="E109:E110 G109:H110">
    <cfRule type="cellIs" dxfId="1238" priority="377" stopIfTrue="1" operator="notEqual">
      <formula>""</formula>
    </cfRule>
  </conditionalFormatting>
  <conditionalFormatting sqref="E110">
    <cfRule type="cellIs" dxfId="1237" priority="371" stopIfTrue="1" operator="notEqual">
      <formula>""</formula>
    </cfRule>
  </conditionalFormatting>
  <conditionalFormatting sqref="E111:E112 G111:H112">
    <cfRule type="cellIs" dxfId="1236" priority="365" stopIfTrue="1" operator="notEqual">
      <formula>""</formula>
    </cfRule>
  </conditionalFormatting>
  <conditionalFormatting sqref="E111:E112 G111:H112">
    <cfRule type="cellIs" dxfId="1235" priority="366" stopIfTrue="1" operator="notEqual">
      <formula>""</formula>
    </cfRule>
  </conditionalFormatting>
  <conditionalFormatting sqref="E113:E114 G113:H114">
    <cfRule type="cellIs" dxfId="1234" priority="354" stopIfTrue="1" operator="notEqual">
      <formula>""</formula>
    </cfRule>
  </conditionalFormatting>
  <conditionalFormatting sqref="E111:E112">
    <cfRule type="cellIs" dxfId="1233" priority="364" stopIfTrue="1" operator="notEqual">
      <formula>""</formula>
    </cfRule>
  </conditionalFormatting>
  <conditionalFormatting sqref="E112 G112:H112">
    <cfRule type="cellIs" dxfId="1232" priority="362" stopIfTrue="1" operator="notEqual">
      <formula>""</formula>
    </cfRule>
  </conditionalFormatting>
  <conditionalFormatting sqref="E112">
    <cfRule type="cellIs" dxfId="1231" priority="360" stopIfTrue="1" operator="notEqual">
      <formula>""</formula>
    </cfRule>
  </conditionalFormatting>
  <conditionalFormatting sqref="E113:E114">
    <cfRule type="cellIs" dxfId="1230" priority="353" stopIfTrue="1" operator="notEqual">
      <formula>""</formula>
    </cfRule>
  </conditionalFormatting>
  <conditionalFormatting sqref="C133:C144">
    <cfRule type="cellIs" dxfId="1229" priority="427" stopIfTrue="1" operator="notEqual">
      <formula>""</formula>
    </cfRule>
  </conditionalFormatting>
  <conditionalFormatting sqref="B145:C145 C133:C144">
    <cfRule type="cellIs" dxfId="1228" priority="426" stopIfTrue="1" operator="notEqual">
      <formula>""</formula>
    </cfRule>
  </conditionalFormatting>
  <conditionalFormatting sqref="E144 G144">
    <cfRule type="cellIs" dxfId="1227" priority="425" stopIfTrue="1" operator="notEqual">
      <formula>""</formula>
    </cfRule>
  </conditionalFormatting>
  <conditionalFormatting sqref="E144 G144">
    <cfRule type="cellIs" dxfId="1226" priority="424" stopIfTrue="1" operator="notEqual">
      <formula>""</formula>
    </cfRule>
  </conditionalFormatting>
  <conditionalFormatting sqref="E144">
    <cfRule type="cellIs" dxfId="1225" priority="423" stopIfTrue="1" operator="notEqual">
      <formula>""</formula>
    </cfRule>
  </conditionalFormatting>
  <conditionalFormatting sqref="Y146:AA146">
    <cfRule type="cellIs" dxfId="1224" priority="422" stopIfTrue="1" operator="notEqual">
      <formula>""</formula>
    </cfRule>
  </conditionalFormatting>
  <conditionalFormatting sqref="E136">
    <cfRule type="cellIs" dxfId="1223" priority="419" stopIfTrue="1" operator="notEqual">
      <formula>""</formula>
    </cfRule>
  </conditionalFormatting>
  <conditionalFormatting sqref="E136 G136:H136">
    <cfRule type="cellIs" dxfId="1222" priority="420" stopIfTrue="1" operator="notEqual">
      <formula>""</formula>
    </cfRule>
  </conditionalFormatting>
  <conditionalFormatting sqref="D11:D130">
    <cfRule type="cellIs" dxfId="1221" priority="412" stopIfTrue="1" operator="equal">
      <formula>"Total"</formula>
    </cfRule>
  </conditionalFormatting>
  <conditionalFormatting sqref="E87:E89">
    <cfRule type="cellIs" dxfId="1220" priority="408" stopIfTrue="1" operator="notEqual">
      <formula>""</formula>
    </cfRule>
  </conditionalFormatting>
  <conditionalFormatting sqref="E90 G90:H90">
    <cfRule type="cellIs" dxfId="1219" priority="405" stopIfTrue="1" operator="notEqual">
      <formula>""</formula>
    </cfRule>
  </conditionalFormatting>
  <conditionalFormatting sqref="E90 G90:H90">
    <cfRule type="cellIs" dxfId="1218" priority="404" stopIfTrue="1" operator="notEqual">
      <formula>""</formula>
    </cfRule>
  </conditionalFormatting>
  <conditionalFormatting sqref="E91:E106 G91:H106">
    <cfRule type="cellIs" dxfId="1217" priority="400" stopIfTrue="1" operator="notEqual">
      <formula>""</formula>
    </cfRule>
  </conditionalFormatting>
  <conditionalFormatting sqref="E108 G108:H108">
    <cfRule type="cellIs" dxfId="1216" priority="383" stopIfTrue="1" operator="notEqual">
      <formula>""</formula>
    </cfRule>
  </conditionalFormatting>
  <conditionalFormatting sqref="E112 G112:H112">
    <cfRule type="cellIs" dxfId="1215" priority="361" stopIfTrue="1" operator="notEqual">
      <formula>""</formula>
    </cfRule>
  </conditionalFormatting>
  <conditionalFormatting sqref="E114 G114:H114">
    <cfRule type="cellIs" dxfId="1214" priority="351" stopIfTrue="1" operator="notEqual">
      <formula>""</formula>
    </cfRule>
  </conditionalFormatting>
  <conditionalFormatting sqref="E113:E114 G113:H114">
    <cfRule type="cellIs" dxfId="1213" priority="355" stopIfTrue="1" operator="notEqual">
      <formula>""</formula>
    </cfRule>
  </conditionalFormatting>
  <conditionalFormatting sqref="E114 G114:H114">
    <cfRule type="cellIs" dxfId="1212" priority="350" stopIfTrue="1" operator="notEqual">
      <formula>""</formula>
    </cfRule>
  </conditionalFormatting>
  <conditionalFormatting sqref="E115:E116 G115:H116">
    <cfRule type="cellIs" dxfId="1211" priority="343" stopIfTrue="1" operator="notEqual">
      <formula>""</formula>
    </cfRule>
  </conditionalFormatting>
  <conditionalFormatting sqref="E114">
    <cfRule type="cellIs" dxfId="1210" priority="349" stopIfTrue="1" operator="notEqual">
      <formula>""</formula>
    </cfRule>
  </conditionalFormatting>
  <conditionalFormatting sqref="E115:E116">
    <cfRule type="cellIs" dxfId="1209" priority="342" stopIfTrue="1" operator="notEqual">
      <formula>""</formula>
    </cfRule>
  </conditionalFormatting>
  <conditionalFormatting sqref="E116 G116:H116">
    <cfRule type="cellIs" dxfId="1208" priority="340" stopIfTrue="1" operator="notEqual">
      <formula>""</formula>
    </cfRule>
  </conditionalFormatting>
  <conditionalFormatting sqref="E115:E116 G115:H116">
    <cfRule type="cellIs" dxfId="1207" priority="344" stopIfTrue="1" operator="notEqual">
      <formula>""</formula>
    </cfRule>
  </conditionalFormatting>
  <conditionalFormatting sqref="E116 G116:H116">
    <cfRule type="cellIs" dxfId="1206" priority="339" stopIfTrue="1" operator="notEqual">
      <formula>""</formula>
    </cfRule>
  </conditionalFormatting>
  <conditionalFormatting sqref="E117:E130 G117:H130">
    <cfRule type="cellIs" dxfId="1205" priority="332" stopIfTrue="1" operator="notEqual">
      <formula>""</formula>
    </cfRule>
  </conditionalFormatting>
  <conditionalFormatting sqref="E116">
    <cfRule type="cellIs" dxfId="1204" priority="338" stopIfTrue="1" operator="notEqual">
      <formula>""</formula>
    </cfRule>
  </conditionalFormatting>
  <conditionalFormatting sqref="E117:E130">
    <cfRule type="cellIs" dxfId="1203" priority="331" stopIfTrue="1" operator="notEqual">
      <formula>""</formula>
    </cfRule>
  </conditionalFormatting>
  <conditionalFormatting sqref="E118 G118:H118 E120 E122 E124 E126 E128 E130 G120:H120 G122:H122 G124:H124 G126:H126 G128:H128 G130:H130">
    <cfRule type="cellIs" dxfId="1202" priority="329" stopIfTrue="1" operator="notEqual">
      <formula>""</formula>
    </cfRule>
  </conditionalFormatting>
  <conditionalFormatting sqref="E117:E130 G117:H130">
    <cfRule type="cellIs" dxfId="1201" priority="333" stopIfTrue="1" operator="notEqual">
      <formula>""</formula>
    </cfRule>
  </conditionalFormatting>
  <conditionalFormatting sqref="E118 G118:H118 E120 E122 E124 E126 E128 E130 G120:H120 G122:H122 G124:H124 G126:H126 G128:H128 G130:H130">
    <cfRule type="cellIs" dxfId="1200" priority="328" stopIfTrue="1" operator="notEqual">
      <formula>""</formula>
    </cfRule>
  </conditionalFormatting>
  <conditionalFormatting sqref="D133">
    <cfRule type="cellIs" dxfId="1199" priority="319" stopIfTrue="1" operator="notEqual">
      <formula>""</formula>
    </cfRule>
  </conditionalFormatting>
  <conditionalFormatting sqref="D133">
    <cfRule type="cellIs" dxfId="1198" priority="320" stopIfTrue="1" operator="notEqual">
      <formula>""</formula>
    </cfRule>
  </conditionalFormatting>
  <conditionalFormatting sqref="E118 E120 E122 E124 E126 E128 E130">
    <cfRule type="cellIs" dxfId="1197" priority="327" stopIfTrue="1" operator="notEqual">
      <formula>""</formula>
    </cfRule>
  </conditionalFormatting>
  <conditionalFormatting sqref="D9">
    <cfRule type="cellIs" dxfId="1196" priority="323" stopIfTrue="1" operator="equal">
      <formula>"Total"</formula>
    </cfRule>
  </conditionalFormatting>
  <conditionalFormatting sqref="D9">
    <cfRule type="cellIs" dxfId="1195" priority="322" stopIfTrue="1" operator="equal">
      <formula>"Total"</formula>
    </cfRule>
  </conditionalFormatting>
  <conditionalFormatting sqref="D145">
    <cfRule type="cellIs" dxfId="1194" priority="321" stopIfTrue="1" operator="equal">
      <formula>"Total"</formula>
    </cfRule>
  </conditionalFormatting>
  <conditionalFormatting sqref="D133">
    <cfRule type="cellIs" dxfId="1193" priority="318" stopIfTrue="1" operator="notEqual">
      <formula>""</formula>
    </cfRule>
  </conditionalFormatting>
  <conditionalFormatting sqref="D134:D144">
    <cfRule type="cellIs" dxfId="1192" priority="317" stopIfTrue="1" operator="equal">
      <formula>"Total"</formula>
    </cfRule>
  </conditionalFormatting>
  <conditionalFormatting sqref="C106 C11:C94">
    <cfRule type="cellIs" dxfId="1191" priority="316" stopIfTrue="1" operator="notEqual">
      <formula>""</formula>
    </cfRule>
  </conditionalFormatting>
  <conditionalFormatting sqref="C22">
    <cfRule type="cellIs" dxfId="1190" priority="315" stopIfTrue="1" operator="notEqual">
      <formula>""</formula>
    </cfRule>
  </conditionalFormatting>
  <conditionalFormatting sqref="C13:C24">
    <cfRule type="cellIs" dxfId="1189" priority="314" stopIfTrue="1" operator="notEqual">
      <formula>""</formula>
    </cfRule>
  </conditionalFormatting>
  <conditionalFormatting sqref="C106 C72:C82 C84:C94">
    <cfRule type="cellIs" dxfId="1188" priority="313" stopIfTrue="1" operator="notEqual">
      <formula>""</formula>
    </cfRule>
  </conditionalFormatting>
  <conditionalFormatting sqref="C83">
    <cfRule type="cellIs" dxfId="1187" priority="312" stopIfTrue="1" operator="notEqual">
      <formula>""</formula>
    </cfRule>
  </conditionalFormatting>
  <conditionalFormatting sqref="C83">
    <cfRule type="cellIs" dxfId="1186" priority="311" stopIfTrue="1" operator="notEqual">
      <formula>""</formula>
    </cfRule>
  </conditionalFormatting>
  <conditionalFormatting sqref="C84:C93">
    <cfRule type="cellIs" dxfId="1185" priority="307" stopIfTrue="1" operator="notEqual">
      <formula>""</formula>
    </cfRule>
  </conditionalFormatting>
  <conditionalFormatting sqref="C11:C22">
    <cfRule type="cellIs" dxfId="1184" priority="310" stopIfTrue="1" operator="notEqual">
      <formula>""</formula>
    </cfRule>
  </conditionalFormatting>
  <conditionalFormatting sqref="C72:C82">
    <cfRule type="cellIs" dxfId="1183" priority="309" stopIfTrue="1" operator="notEqual">
      <formula>""</formula>
    </cfRule>
  </conditionalFormatting>
  <conditionalFormatting sqref="C84:C93">
    <cfRule type="cellIs" dxfId="1182" priority="308" stopIfTrue="1" operator="notEqual">
      <formula>""</formula>
    </cfRule>
  </conditionalFormatting>
  <conditionalFormatting sqref="C83">
    <cfRule type="cellIs" dxfId="1181" priority="306" stopIfTrue="1" operator="notEqual">
      <formula>""</formula>
    </cfRule>
  </conditionalFormatting>
  <conditionalFormatting sqref="C83">
    <cfRule type="cellIs" dxfId="1180" priority="305" stopIfTrue="1" operator="notEqual">
      <formula>""</formula>
    </cfRule>
  </conditionalFormatting>
  <conditionalFormatting sqref="C72:C82">
    <cfRule type="cellIs" dxfId="1179" priority="304" stopIfTrue="1" operator="notEqual">
      <formula>""</formula>
    </cfRule>
  </conditionalFormatting>
  <conditionalFormatting sqref="C71">
    <cfRule type="cellIs" dxfId="1178" priority="303" stopIfTrue="1" operator="notEqual">
      <formula>""</formula>
    </cfRule>
  </conditionalFormatting>
  <conditionalFormatting sqref="C71">
    <cfRule type="cellIs" dxfId="1177" priority="302" stopIfTrue="1" operator="notEqual">
      <formula>""</formula>
    </cfRule>
  </conditionalFormatting>
  <conditionalFormatting sqref="C72:C81">
    <cfRule type="cellIs" dxfId="1176" priority="299" stopIfTrue="1" operator="notEqual">
      <formula>""</formula>
    </cfRule>
  </conditionalFormatting>
  <conditionalFormatting sqref="C60:C70">
    <cfRule type="cellIs" dxfId="1175" priority="301" stopIfTrue="1" operator="notEqual">
      <formula>""</formula>
    </cfRule>
  </conditionalFormatting>
  <conditionalFormatting sqref="C72:C81">
    <cfRule type="cellIs" dxfId="1174" priority="300" stopIfTrue="1" operator="notEqual">
      <formula>""</formula>
    </cfRule>
  </conditionalFormatting>
  <conditionalFormatting sqref="C84:C93">
    <cfRule type="cellIs" dxfId="1173" priority="298" stopIfTrue="1" operator="notEqual">
      <formula>""</formula>
    </cfRule>
  </conditionalFormatting>
  <conditionalFormatting sqref="C84:C93">
    <cfRule type="cellIs" dxfId="1172" priority="297" stopIfTrue="1" operator="notEqual">
      <formula>""</formula>
    </cfRule>
  </conditionalFormatting>
  <conditionalFormatting sqref="C83:C93">
    <cfRule type="cellIs" dxfId="1171" priority="296" stopIfTrue="1" operator="notEqual">
      <formula>""</formula>
    </cfRule>
  </conditionalFormatting>
  <conditionalFormatting sqref="C83:C93">
    <cfRule type="cellIs" dxfId="1170" priority="295" stopIfTrue="1" operator="notEqual">
      <formula>""</formula>
    </cfRule>
  </conditionalFormatting>
  <conditionalFormatting sqref="C11:C12 C14 C16 C18 C20">
    <cfRule type="cellIs" dxfId="1169" priority="294" stopIfTrue="1" operator="notEqual">
      <formula>""</formula>
    </cfRule>
  </conditionalFormatting>
  <conditionalFormatting sqref="C72:C82">
    <cfRule type="cellIs" dxfId="1168" priority="293" stopIfTrue="1" operator="notEqual">
      <formula>""</formula>
    </cfRule>
  </conditionalFormatting>
  <conditionalFormatting sqref="C71">
    <cfRule type="cellIs" dxfId="1167" priority="292" stopIfTrue="1" operator="notEqual">
      <formula>""</formula>
    </cfRule>
  </conditionalFormatting>
  <conditionalFormatting sqref="C71">
    <cfRule type="cellIs" dxfId="1166" priority="291" stopIfTrue="1" operator="notEqual">
      <formula>""</formula>
    </cfRule>
  </conditionalFormatting>
  <conditionalFormatting sqref="C72:C81">
    <cfRule type="cellIs" dxfId="1165" priority="288" stopIfTrue="1" operator="notEqual">
      <formula>""</formula>
    </cfRule>
  </conditionalFormatting>
  <conditionalFormatting sqref="C60:C70">
    <cfRule type="cellIs" dxfId="1164" priority="290" stopIfTrue="1" operator="notEqual">
      <formula>""</formula>
    </cfRule>
  </conditionalFormatting>
  <conditionalFormatting sqref="C72:C81">
    <cfRule type="cellIs" dxfId="1163" priority="289" stopIfTrue="1" operator="notEqual">
      <formula>""</formula>
    </cfRule>
  </conditionalFormatting>
  <conditionalFormatting sqref="C71">
    <cfRule type="cellIs" dxfId="1162" priority="287" stopIfTrue="1" operator="notEqual">
      <formula>""</formula>
    </cfRule>
  </conditionalFormatting>
  <conditionalFormatting sqref="C71">
    <cfRule type="cellIs" dxfId="1161" priority="286" stopIfTrue="1" operator="notEqual">
      <formula>""</formula>
    </cfRule>
  </conditionalFormatting>
  <conditionalFormatting sqref="C60:C70">
    <cfRule type="cellIs" dxfId="1160" priority="285" stopIfTrue="1" operator="notEqual">
      <formula>""</formula>
    </cfRule>
  </conditionalFormatting>
  <conditionalFormatting sqref="C59">
    <cfRule type="cellIs" dxfId="1159" priority="284" stopIfTrue="1" operator="notEqual">
      <formula>""</formula>
    </cfRule>
  </conditionalFormatting>
  <conditionalFormatting sqref="C59">
    <cfRule type="cellIs" dxfId="1158" priority="283" stopIfTrue="1" operator="notEqual">
      <formula>""</formula>
    </cfRule>
  </conditionalFormatting>
  <conditionalFormatting sqref="C60:C69">
    <cfRule type="cellIs" dxfId="1157" priority="280" stopIfTrue="1" operator="notEqual">
      <formula>""</formula>
    </cfRule>
  </conditionalFormatting>
  <conditionalFormatting sqref="C48:C58">
    <cfRule type="cellIs" dxfId="1156" priority="282" stopIfTrue="1" operator="notEqual">
      <formula>""</formula>
    </cfRule>
  </conditionalFormatting>
  <conditionalFormatting sqref="C60:C69">
    <cfRule type="cellIs" dxfId="1155" priority="281" stopIfTrue="1" operator="notEqual">
      <formula>""</formula>
    </cfRule>
  </conditionalFormatting>
  <conditionalFormatting sqref="C72:C81">
    <cfRule type="cellIs" dxfId="1154" priority="279" stopIfTrue="1" operator="notEqual">
      <formula>""</formula>
    </cfRule>
  </conditionalFormatting>
  <conditionalFormatting sqref="C72:C81">
    <cfRule type="cellIs" dxfId="1153" priority="278" stopIfTrue="1" operator="notEqual">
      <formula>""</formula>
    </cfRule>
  </conditionalFormatting>
  <conditionalFormatting sqref="B11:B130">
    <cfRule type="cellIs" dxfId="1152" priority="277" stopIfTrue="1" operator="notEqual">
      <formula>""</formula>
    </cfRule>
  </conditionalFormatting>
  <conditionalFormatting sqref="C83:C93">
    <cfRule type="cellIs" dxfId="1151" priority="276" stopIfTrue="1" operator="notEqual">
      <formula>""</formula>
    </cfRule>
  </conditionalFormatting>
  <conditionalFormatting sqref="C83:C93">
    <cfRule type="cellIs" dxfId="1150" priority="275" stopIfTrue="1" operator="notEqual">
      <formula>""</formula>
    </cfRule>
  </conditionalFormatting>
  <conditionalFormatting sqref="C11:C12 C14 C16 C18 C20">
    <cfRule type="cellIs" dxfId="1149" priority="274" stopIfTrue="1" operator="notEqual">
      <formula>""</formula>
    </cfRule>
  </conditionalFormatting>
  <conditionalFormatting sqref="C72:C82">
    <cfRule type="cellIs" dxfId="1148" priority="273" stopIfTrue="1" operator="notEqual">
      <formula>""</formula>
    </cfRule>
  </conditionalFormatting>
  <conditionalFormatting sqref="C71">
    <cfRule type="cellIs" dxfId="1147" priority="272" stopIfTrue="1" operator="notEqual">
      <formula>""</formula>
    </cfRule>
  </conditionalFormatting>
  <conditionalFormatting sqref="C71">
    <cfRule type="cellIs" dxfId="1146" priority="271" stopIfTrue="1" operator="notEqual">
      <formula>""</formula>
    </cfRule>
  </conditionalFormatting>
  <conditionalFormatting sqref="C72:C81">
    <cfRule type="cellIs" dxfId="1145" priority="268" stopIfTrue="1" operator="notEqual">
      <formula>""</formula>
    </cfRule>
  </conditionalFormatting>
  <conditionalFormatting sqref="C60:C70">
    <cfRule type="cellIs" dxfId="1144" priority="270" stopIfTrue="1" operator="notEqual">
      <formula>""</formula>
    </cfRule>
  </conditionalFormatting>
  <conditionalFormatting sqref="C72:C81">
    <cfRule type="cellIs" dxfId="1143" priority="269" stopIfTrue="1" operator="notEqual">
      <formula>""</formula>
    </cfRule>
  </conditionalFormatting>
  <conditionalFormatting sqref="C71">
    <cfRule type="cellIs" dxfId="1142" priority="267" stopIfTrue="1" operator="notEqual">
      <formula>""</formula>
    </cfRule>
  </conditionalFormatting>
  <conditionalFormatting sqref="C71">
    <cfRule type="cellIs" dxfId="1141" priority="266" stopIfTrue="1" operator="notEqual">
      <formula>""</formula>
    </cfRule>
  </conditionalFormatting>
  <conditionalFormatting sqref="C60:C70">
    <cfRule type="cellIs" dxfId="1140" priority="265" stopIfTrue="1" operator="notEqual">
      <formula>""</formula>
    </cfRule>
  </conditionalFormatting>
  <conditionalFormatting sqref="C59">
    <cfRule type="cellIs" dxfId="1139" priority="264" stopIfTrue="1" operator="notEqual">
      <formula>""</formula>
    </cfRule>
  </conditionalFormatting>
  <conditionalFormatting sqref="C59">
    <cfRule type="cellIs" dxfId="1138" priority="263" stopIfTrue="1" operator="notEqual">
      <formula>""</formula>
    </cfRule>
  </conditionalFormatting>
  <conditionalFormatting sqref="C60:C69">
    <cfRule type="cellIs" dxfId="1137" priority="260" stopIfTrue="1" operator="notEqual">
      <formula>""</formula>
    </cfRule>
  </conditionalFormatting>
  <conditionalFormatting sqref="C48:C58">
    <cfRule type="cellIs" dxfId="1136" priority="262" stopIfTrue="1" operator="notEqual">
      <formula>""</formula>
    </cfRule>
  </conditionalFormatting>
  <conditionalFormatting sqref="C60:C69">
    <cfRule type="cellIs" dxfId="1135" priority="261" stopIfTrue="1" operator="notEqual">
      <formula>""</formula>
    </cfRule>
  </conditionalFormatting>
  <conditionalFormatting sqref="C72:C81">
    <cfRule type="cellIs" dxfId="1134" priority="259" stopIfTrue="1" operator="notEqual">
      <formula>""</formula>
    </cfRule>
  </conditionalFormatting>
  <conditionalFormatting sqref="C72:C81">
    <cfRule type="cellIs" dxfId="1133" priority="258" stopIfTrue="1" operator="notEqual">
      <formula>""</formula>
    </cfRule>
  </conditionalFormatting>
  <conditionalFormatting sqref="C71:C81">
    <cfRule type="cellIs" dxfId="1132" priority="257" stopIfTrue="1" operator="notEqual">
      <formula>""</formula>
    </cfRule>
  </conditionalFormatting>
  <conditionalFormatting sqref="C71:C81">
    <cfRule type="cellIs" dxfId="1131" priority="256" stopIfTrue="1" operator="notEqual">
      <formula>""</formula>
    </cfRule>
  </conditionalFormatting>
  <conditionalFormatting sqref="C60:C70">
    <cfRule type="cellIs" dxfId="1130" priority="255" stopIfTrue="1" operator="notEqual">
      <formula>""</formula>
    </cfRule>
  </conditionalFormatting>
  <conditionalFormatting sqref="C59">
    <cfRule type="cellIs" dxfId="1129" priority="254" stopIfTrue="1" operator="notEqual">
      <formula>""</formula>
    </cfRule>
  </conditionalFormatting>
  <conditionalFormatting sqref="C59">
    <cfRule type="cellIs" dxfId="1128" priority="253" stopIfTrue="1" operator="notEqual">
      <formula>""</formula>
    </cfRule>
  </conditionalFormatting>
  <conditionalFormatting sqref="C60:C69">
    <cfRule type="cellIs" dxfId="1127" priority="250" stopIfTrue="1" operator="notEqual">
      <formula>""</formula>
    </cfRule>
  </conditionalFormatting>
  <conditionalFormatting sqref="C48:C58">
    <cfRule type="cellIs" dxfId="1126" priority="252" stopIfTrue="1" operator="notEqual">
      <formula>""</formula>
    </cfRule>
  </conditionalFormatting>
  <conditionalFormatting sqref="C60:C69">
    <cfRule type="cellIs" dxfId="1125" priority="251" stopIfTrue="1" operator="notEqual">
      <formula>""</formula>
    </cfRule>
  </conditionalFormatting>
  <conditionalFormatting sqref="C59">
    <cfRule type="cellIs" dxfId="1124" priority="249" stopIfTrue="1" operator="notEqual">
      <formula>""</formula>
    </cfRule>
  </conditionalFormatting>
  <conditionalFormatting sqref="C59">
    <cfRule type="cellIs" dxfId="1123" priority="248" stopIfTrue="1" operator="notEqual">
      <formula>""</formula>
    </cfRule>
  </conditionalFormatting>
  <conditionalFormatting sqref="C48:C58">
    <cfRule type="cellIs" dxfId="1122" priority="247" stopIfTrue="1" operator="notEqual">
      <formula>""</formula>
    </cfRule>
  </conditionalFormatting>
  <conditionalFormatting sqref="C47">
    <cfRule type="cellIs" dxfId="1121" priority="246" stopIfTrue="1" operator="notEqual">
      <formula>""</formula>
    </cfRule>
  </conditionalFormatting>
  <conditionalFormatting sqref="C47">
    <cfRule type="cellIs" dxfId="1120" priority="245" stopIfTrue="1" operator="notEqual">
      <formula>""</formula>
    </cfRule>
  </conditionalFormatting>
  <conditionalFormatting sqref="C48:C57">
    <cfRule type="cellIs" dxfId="1119" priority="242" stopIfTrue="1" operator="notEqual">
      <formula>""</formula>
    </cfRule>
  </conditionalFormatting>
  <conditionalFormatting sqref="C36:C46">
    <cfRule type="cellIs" dxfId="1118" priority="244" stopIfTrue="1" operator="notEqual">
      <formula>""</formula>
    </cfRule>
  </conditionalFormatting>
  <conditionalFormatting sqref="C48:C57">
    <cfRule type="cellIs" dxfId="1117" priority="243" stopIfTrue="1" operator="notEqual">
      <formula>""</formula>
    </cfRule>
  </conditionalFormatting>
  <conditionalFormatting sqref="C60:C69">
    <cfRule type="cellIs" dxfId="1116" priority="241" stopIfTrue="1" operator="notEqual">
      <formula>""</formula>
    </cfRule>
  </conditionalFormatting>
  <conditionalFormatting sqref="C60:C69">
    <cfRule type="cellIs" dxfId="1115" priority="240" stopIfTrue="1" operator="notEqual">
      <formula>""</formula>
    </cfRule>
  </conditionalFormatting>
  <conditionalFormatting sqref="C84:C93">
    <cfRule type="cellIs" dxfId="1114" priority="234" stopIfTrue="1" operator="notEqual">
      <formula>""</formula>
    </cfRule>
  </conditionalFormatting>
  <conditionalFormatting sqref="C84:C93">
    <cfRule type="cellIs" dxfId="1113" priority="233" stopIfTrue="1" operator="notEqual">
      <formula>""</formula>
    </cfRule>
  </conditionalFormatting>
  <conditionalFormatting sqref="C106 C72:C82 C84:C94">
    <cfRule type="cellIs" dxfId="1112" priority="239" stopIfTrue="1" operator="notEqual">
      <formula>""</formula>
    </cfRule>
  </conditionalFormatting>
  <conditionalFormatting sqref="C106 C72:C82 C84:C94">
    <cfRule type="cellIs" dxfId="1111" priority="232" stopIfTrue="1" operator="notEqual">
      <formula>""</formula>
    </cfRule>
  </conditionalFormatting>
  <conditionalFormatting sqref="C83">
    <cfRule type="cellIs" dxfId="1110" priority="231" stopIfTrue="1" operator="notEqual">
      <formula>""</formula>
    </cfRule>
  </conditionalFormatting>
  <conditionalFormatting sqref="C106 C72:C82 C84:C94">
    <cfRule type="cellIs" dxfId="1109" priority="238" stopIfTrue="1" operator="notEqual">
      <formula>""</formula>
    </cfRule>
  </conditionalFormatting>
  <conditionalFormatting sqref="C83">
    <cfRule type="cellIs" dxfId="1108" priority="237" stopIfTrue="1" operator="notEqual">
      <formula>""</formula>
    </cfRule>
  </conditionalFormatting>
  <conditionalFormatting sqref="C83">
    <cfRule type="cellIs" dxfId="1107" priority="236" stopIfTrue="1" operator="notEqual">
      <formula>""</formula>
    </cfRule>
  </conditionalFormatting>
  <conditionalFormatting sqref="C72:C82">
    <cfRule type="cellIs" dxfId="1106" priority="235" stopIfTrue="1" operator="notEqual">
      <formula>""</formula>
    </cfRule>
  </conditionalFormatting>
  <conditionalFormatting sqref="C72:C82">
    <cfRule type="cellIs" dxfId="1105" priority="224" stopIfTrue="1" operator="notEqual">
      <formula>""</formula>
    </cfRule>
  </conditionalFormatting>
  <conditionalFormatting sqref="C71">
    <cfRule type="cellIs" dxfId="1104" priority="223" stopIfTrue="1" operator="notEqual">
      <formula>""</formula>
    </cfRule>
  </conditionalFormatting>
  <conditionalFormatting sqref="C71">
    <cfRule type="cellIs" dxfId="1103" priority="222" stopIfTrue="1" operator="notEqual">
      <formula>""</formula>
    </cfRule>
  </conditionalFormatting>
  <conditionalFormatting sqref="C60:C70">
    <cfRule type="cellIs" dxfId="1102" priority="221" stopIfTrue="1" operator="notEqual">
      <formula>""</formula>
    </cfRule>
  </conditionalFormatting>
  <conditionalFormatting sqref="C83">
    <cfRule type="cellIs" dxfId="1101" priority="230" stopIfTrue="1" operator="notEqual">
      <formula>""</formula>
    </cfRule>
  </conditionalFormatting>
  <conditionalFormatting sqref="C84:C93">
    <cfRule type="cellIs" dxfId="1100" priority="227" stopIfTrue="1" operator="notEqual">
      <formula>""</formula>
    </cfRule>
  </conditionalFormatting>
  <conditionalFormatting sqref="C72:C82">
    <cfRule type="cellIs" dxfId="1099" priority="229" stopIfTrue="1" operator="notEqual">
      <formula>""</formula>
    </cfRule>
  </conditionalFormatting>
  <conditionalFormatting sqref="C84:C93">
    <cfRule type="cellIs" dxfId="1098" priority="228" stopIfTrue="1" operator="notEqual">
      <formula>""</formula>
    </cfRule>
  </conditionalFormatting>
  <conditionalFormatting sqref="C83">
    <cfRule type="cellIs" dxfId="1097" priority="226" stopIfTrue="1" operator="notEqual">
      <formula>""</formula>
    </cfRule>
  </conditionalFormatting>
  <conditionalFormatting sqref="C83">
    <cfRule type="cellIs" dxfId="1096" priority="225" stopIfTrue="1" operator="notEqual">
      <formula>""</formula>
    </cfRule>
  </conditionalFormatting>
  <conditionalFormatting sqref="C72:C81">
    <cfRule type="cellIs" dxfId="1095" priority="219" stopIfTrue="1" operator="notEqual">
      <formula>""</formula>
    </cfRule>
  </conditionalFormatting>
  <conditionalFormatting sqref="C72:C81">
    <cfRule type="cellIs" dxfId="1094" priority="220" stopIfTrue="1" operator="notEqual">
      <formula>""</formula>
    </cfRule>
  </conditionalFormatting>
  <conditionalFormatting sqref="C84:C93">
    <cfRule type="cellIs" dxfId="1093" priority="218" stopIfTrue="1" operator="notEqual">
      <formula>""</formula>
    </cfRule>
  </conditionalFormatting>
  <conditionalFormatting sqref="C84:C93">
    <cfRule type="cellIs" dxfId="1092" priority="217" stopIfTrue="1" operator="notEqual">
      <formula>""</formula>
    </cfRule>
  </conditionalFormatting>
  <conditionalFormatting sqref="C71">
    <cfRule type="cellIs" dxfId="1091" priority="206" stopIfTrue="1" operator="notEqual">
      <formula>""</formula>
    </cfRule>
  </conditionalFormatting>
  <conditionalFormatting sqref="C60:C70">
    <cfRule type="cellIs" dxfId="1090" priority="205" stopIfTrue="1" operator="notEqual">
      <formula>""</formula>
    </cfRule>
  </conditionalFormatting>
  <conditionalFormatting sqref="C106 C72:C82 C84:C94">
    <cfRule type="cellIs" dxfId="1089" priority="216" stopIfTrue="1" operator="notEqual">
      <formula>""</formula>
    </cfRule>
  </conditionalFormatting>
  <conditionalFormatting sqref="C83">
    <cfRule type="cellIs" dxfId="1088" priority="215" stopIfTrue="1" operator="notEqual">
      <formula>""</formula>
    </cfRule>
  </conditionalFormatting>
  <conditionalFormatting sqref="C83">
    <cfRule type="cellIs" dxfId="1087" priority="214" stopIfTrue="1" operator="notEqual">
      <formula>""</formula>
    </cfRule>
  </conditionalFormatting>
  <conditionalFormatting sqref="C84:C93">
    <cfRule type="cellIs" dxfId="1086" priority="211" stopIfTrue="1" operator="notEqual">
      <formula>""</formula>
    </cfRule>
  </conditionalFormatting>
  <conditionalFormatting sqref="C72:C82">
    <cfRule type="cellIs" dxfId="1085" priority="213" stopIfTrue="1" operator="notEqual">
      <formula>""</formula>
    </cfRule>
  </conditionalFormatting>
  <conditionalFormatting sqref="C84:C93">
    <cfRule type="cellIs" dxfId="1084" priority="212" stopIfTrue="1" operator="notEqual">
      <formula>""</formula>
    </cfRule>
  </conditionalFormatting>
  <conditionalFormatting sqref="C83">
    <cfRule type="cellIs" dxfId="1083" priority="210" stopIfTrue="1" operator="notEqual">
      <formula>""</formula>
    </cfRule>
  </conditionalFormatting>
  <conditionalFormatting sqref="C83">
    <cfRule type="cellIs" dxfId="1082" priority="209" stopIfTrue="1" operator="notEqual">
      <formula>""</formula>
    </cfRule>
  </conditionalFormatting>
  <conditionalFormatting sqref="C72:C82">
    <cfRule type="cellIs" dxfId="1081" priority="208" stopIfTrue="1" operator="notEqual">
      <formula>""</formula>
    </cfRule>
  </conditionalFormatting>
  <conditionalFormatting sqref="C71">
    <cfRule type="cellIs" dxfId="1080" priority="207" stopIfTrue="1" operator="notEqual">
      <formula>""</formula>
    </cfRule>
  </conditionalFormatting>
  <conditionalFormatting sqref="C72:C81">
    <cfRule type="cellIs" dxfId="1079" priority="203" stopIfTrue="1" operator="notEqual">
      <formula>""</formula>
    </cfRule>
  </conditionalFormatting>
  <conditionalFormatting sqref="C72:C81">
    <cfRule type="cellIs" dxfId="1078" priority="204" stopIfTrue="1" operator="notEqual">
      <formula>""</formula>
    </cfRule>
  </conditionalFormatting>
  <conditionalFormatting sqref="C84:C93">
    <cfRule type="cellIs" dxfId="1077" priority="202" stopIfTrue="1" operator="notEqual">
      <formula>""</formula>
    </cfRule>
  </conditionalFormatting>
  <conditionalFormatting sqref="C84:C93">
    <cfRule type="cellIs" dxfId="1076" priority="201" stopIfTrue="1" operator="notEqual">
      <formula>""</formula>
    </cfRule>
  </conditionalFormatting>
  <conditionalFormatting sqref="C83:C93">
    <cfRule type="cellIs" dxfId="1075" priority="200" stopIfTrue="1" operator="notEqual">
      <formula>""</formula>
    </cfRule>
  </conditionalFormatting>
  <conditionalFormatting sqref="C83:C93">
    <cfRule type="cellIs" dxfId="1074" priority="199" stopIfTrue="1" operator="notEqual">
      <formula>""</formula>
    </cfRule>
  </conditionalFormatting>
  <conditionalFormatting sqref="C72:C82">
    <cfRule type="cellIs" dxfId="1073" priority="198" stopIfTrue="1" operator="notEqual">
      <formula>""</formula>
    </cfRule>
  </conditionalFormatting>
  <conditionalFormatting sqref="C71">
    <cfRule type="cellIs" dxfId="1072" priority="197" stopIfTrue="1" operator="notEqual">
      <formula>""</formula>
    </cfRule>
  </conditionalFormatting>
  <conditionalFormatting sqref="C71">
    <cfRule type="cellIs" dxfId="1071" priority="196" stopIfTrue="1" operator="notEqual">
      <formula>""</formula>
    </cfRule>
  </conditionalFormatting>
  <conditionalFormatting sqref="C72:C81">
    <cfRule type="cellIs" dxfId="1070" priority="193" stopIfTrue="1" operator="notEqual">
      <formula>""</formula>
    </cfRule>
  </conditionalFormatting>
  <conditionalFormatting sqref="C60:C70">
    <cfRule type="cellIs" dxfId="1069" priority="195" stopIfTrue="1" operator="notEqual">
      <formula>""</formula>
    </cfRule>
  </conditionalFormatting>
  <conditionalFormatting sqref="C72:C81">
    <cfRule type="cellIs" dxfId="1068" priority="194" stopIfTrue="1" operator="notEqual">
      <formula>""</formula>
    </cfRule>
  </conditionalFormatting>
  <conditionalFormatting sqref="C71">
    <cfRule type="cellIs" dxfId="1067" priority="192" stopIfTrue="1" operator="notEqual">
      <formula>""</formula>
    </cfRule>
  </conditionalFormatting>
  <conditionalFormatting sqref="C71">
    <cfRule type="cellIs" dxfId="1066" priority="191" stopIfTrue="1" operator="notEqual">
      <formula>""</formula>
    </cfRule>
  </conditionalFormatting>
  <conditionalFormatting sqref="C60:C70">
    <cfRule type="cellIs" dxfId="1065" priority="190" stopIfTrue="1" operator="notEqual">
      <formula>""</formula>
    </cfRule>
  </conditionalFormatting>
  <conditionalFormatting sqref="C59">
    <cfRule type="cellIs" dxfId="1064" priority="189" stopIfTrue="1" operator="notEqual">
      <formula>""</formula>
    </cfRule>
  </conditionalFormatting>
  <conditionalFormatting sqref="C59">
    <cfRule type="cellIs" dxfId="1063" priority="188" stopIfTrue="1" operator="notEqual">
      <formula>""</formula>
    </cfRule>
  </conditionalFormatting>
  <conditionalFormatting sqref="C60:C69">
    <cfRule type="cellIs" dxfId="1062" priority="185" stopIfTrue="1" operator="notEqual">
      <formula>""</formula>
    </cfRule>
  </conditionalFormatting>
  <conditionalFormatting sqref="C48:C58">
    <cfRule type="cellIs" dxfId="1061" priority="187" stopIfTrue="1" operator="notEqual">
      <formula>""</formula>
    </cfRule>
  </conditionalFormatting>
  <conditionalFormatting sqref="C60:C69">
    <cfRule type="cellIs" dxfId="1060" priority="186" stopIfTrue="1" operator="notEqual">
      <formula>""</formula>
    </cfRule>
  </conditionalFormatting>
  <conditionalFormatting sqref="C72:C81">
    <cfRule type="cellIs" dxfId="1059" priority="184" stopIfTrue="1" operator="notEqual">
      <formula>""</formula>
    </cfRule>
  </conditionalFormatting>
  <conditionalFormatting sqref="C72:C81">
    <cfRule type="cellIs" dxfId="1058" priority="183" stopIfTrue="1" operator="notEqual">
      <formula>""</formula>
    </cfRule>
  </conditionalFormatting>
  <conditionalFormatting sqref="C96:C105">
    <cfRule type="cellIs" dxfId="1057" priority="176" stopIfTrue="1" operator="notEqual">
      <formula>""</formula>
    </cfRule>
  </conditionalFormatting>
  <conditionalFormatting sqref="C96:C105">
    <cfRule type="cellIs" dxfId="1056" priority="175" stopIfTrue="1" operator="notEqual">
      <formula>""</formula>
    </cfRule>
  </conditionalFormatting>
  <conditionalFormatting sqref="C95">
    <cfRule type="cellIs" dxfId="1055" priority="174" stopIfTrue="1" operator="notEqual">
      <formula>""</formula>
    </cfRule>
  </conditionalFormatting>
  <conditionalFormatting sqref="C95">
    <cfRule type="cellIs" dxfId="1054" priority="173" stopIfTrue="1" operator="notEqual">
      <formula>""</formula>
    </cfRule>
  </conditionalFormatting>
  <conditionalFormatting sqref="C96:C105">
    <cfRule type="cellIs" dxfId="1053" priority="172" stopIfTrue="1" operator="notEqual">
      <formula>""</formula>
    </cfRule>
  </conditionalFormatting>
  <conditionalFormatting sqref="C95">
    <cfRule type="cellIs" dxfId="1052" priority="182" stopIfTrue="1" operator="notEqual">
      <formula>""</formula>
    </cfRule>
  </conditionalFormatting>
  <conditionalFormatting sqref="C95:C105">
    <cfRule type="cellIs" dxfId="1051" priority="181" stopIfTrue="1" operator="notEqual">
      <formula>""</formula>
    </cfRule>
  </conditionalFormatting>
  <conditionalFormatting sqref="C95:C105">
    <cfRule type="cellIs" dxfId="1050" priority="180" stopIfTrue="1" operator="notEqual">
      <formula>""</formula>
    </cfRule>
  </conditionalFormatting>
  <conditionalFormatting sqref="C96:C105">
    <cfRule type="cellIs" dxfId="1049" priority="179" stopIfTrue="1" operator="notEqual">
      <formula>""</formula>
    </cfRule>
  </conditionalFormatting>
  <conditionalFormatting sqref="C95">
    <cfRule type="cellIs" dxfId="1048" priority="178" stopIfTrue="1" operator="notEqual">
      <formula>""</formula>
    </cfRule>
  </conditionalFormatting>
  <conditionalFormatting sqref="C95">
    <cfRule type="cellIs" dxfId="1047" priority="177" stopIfTrue="1" operator="notEqual">
      <formula>""</formula>
    </cfRule>
  </conditionalFormatting>
  <conditionalFormatting sqref="C96:C105">
    <cfRule type="cellIs" dxfId="1046" priority="171" stopIfTrue="1" operator="notEqual">
      <formula>""</formula>
    </cfRule>
  </conditionalFormatting>
  <conditionalFormatting sqref="C95:C105">
    <cfRule type="cellIs" dxfId="1045" priority="170" stopIfTrue="1" operator="notEqual">
      <formula>""</formula>
    </cfRule>
  </conditionalFormatting>
  <conditionalFormatting sqref="C95:C105">
    <cfRule type="cellIs" dxfId="1044" priority="169" stopIfTrue="1" operator="notEqual">
      <formula>""</formula>
    </cfRule>
  </conditionalFormatting>
  <conditionalFormatting sqref="C95:C105">
    <cfRule type="cellIs" dxfId="1043" priority="168" stopIfTrue="1" operator="notEqual">
      <formula>""</formula>
    </cfRule>
  </conditionalFormatting>
  <conditionalFormatting sqref="C95:C105">
    <cfRule type="cellIs" dxfId="1042" priority="167" stopIfTrue="1" operator="notEqual">
      <formula>""</formula>
    </cfRule>
  </conditionalFormatting>
  <conditionalFormatting sqref="C96:C105">
    <cfRule type="cellIs" dxfId="1041" priority="166" stopIfTrue="1" operator="notEqual">
      <formula>""</formula>
    </cfRule>
  </conditionalFormatting>
  <conditionalFormatting sqref="C96:C105">
    <cfRule type="cellIs" dxfId="1040" priority="165" stopIfTrue="1" operator="notEqual">
      <formula>""</formula>
    </cfRule>
  </conditionalFormatting>
  <conditionalFormatting sqref="C96:C105">
    <cfRule type="cellIs" dxfId="1039" priority="164" stopIfTrue="1" operator="notEqual">
      <formula>""</formula>
    </cfRule>
  </conditionalFormatting>
  <conditionalFormatting sqref="C96:C105">
    <cfRule type="cellIs" dxfId="1038" priority="163" stopIfTrue="1" operator="notEqual">
      <formula>""</formula>
    </cfRule>
  </conditionalFormatting>
  <conditionalFormatting sqref="C96:C105">
    <cfRule type="cellIs" dxfId="1037" priority="162" stopIfTrue="1" operator="notEqual">
      <formula>""</formula>
    </cfRule>
  </conditionalFormatting>
  <conditionalFormatting sqref="C118">
    <cfRule type="cellIs" dxfId="1036" priority="161" stopIfTrue="1" operator="notEqual">
      <formula>""</formula>
    </cfRule>
  </conditionalFormatting>
  <conditionalFormatting sqref="C118">
    <cfRule type="cellIs" dxfId="1035" priority="160" stopIfTrue="1" operator="notEqual">
      <formula>""</formula>
    </cfRule>
  </conditionalFormatting>
  <conditionalFormatting sqref="C107:C108">
    <cfRule type="cellIs" dxfId="1034" priority="159" stopIfTrue="1" operator="notEqual">
      <formula>""</formula>
    </cfRule>
  </conditionalFormatting>
  <conditionalFormatting sqref="C107:C108">
    <cfRule type="cellIs" dxfId="1033" priority="158" stopIfTrue="1" operator="notEqual">
      <formula>""</formula>
    </cfRule>
  </conditionalFormatting>
  <conditionalFormatting sqref="C96:C105 C107:C117 C119:C130">
    <cfRule type="cellIs" dxfId="1032" priority="157" stopIfTrue="1" operator="notEqual">
      <formula>""</formula>
    </cfRule>
  </conditionalFormatting>
  <conditionalFormatting sqref="C96:C105 C107:C117 C119:C130">
    <cfRule type="cellIs" dxfId="1031" priority="156" stopIfTrue="1" operator="notEqual">
      <formula>""</formula>
    </cfRule>
  </conditionalFormatting>
  <conditionalFormatting sqref="C12">
    <cfRule type="cellIs" dxfId="1030" priority="155" stopIfTrue="1" operator="notEqual">
      <formula>""</formula>
    </cfRule>
  </conditionalFormatting>
  <conditionalFormatting sqref="C71">
    <cfRule type="cellIs" dxfId="1029" priority="154" stopIfTrue="1" operator="notEqual">
      <formula>""</formula>
    </cfRule>
  </conditionalFormatting>
  <conditionalFormatting sqref="C71">
    <cfRule type="cellIs" dxfId="1028" priority="153" stopIfTrue="1" operator="notEqual">
      <formula>""</formula>
    </cfRule>
  </conditionalFormatting>
  <conditionalFormatting sqref="C72:C81">
    <cfRule type="cellIs" dxfId="1027" priority="150" stopIfTrue="1" operator="notEqual">
      <formula>""</formula>
    </cfRule>
  </conditionalFormatting>
  <conditionalFormatting sqref="C60:C70">
    <cfRule type="cellIs" dxfId="1026" priority="152" stopIfTrue="1" operator="notEqual">
      <formula>""</formula>
    </cfRule>
  </conditionalFormatting>
  <conditionalFormatting sqref="C72:C81">
    <cfRule type="cellIs" dxfId="1025" priority="151" stopIfTrue="1" operator="notEqual">
      <formula>""</formula>
    </cfRule>
  </conditionalFormatting>
  <conditionalFormatting sqref="C71">
    <cfRule type="cellIs" dxfId="1024" priority="149" stopIfTrue="1" operator="notEqual">
      <formula>""</formula>
    </cfRule>
  </conditionalFormatting>
  <conditionalFormatting sqref="C71">
    <cfRule type="cellIs" dxfId="1023" priority="148" stopIfTrue="1" operator="notEqual">
      <formula>""</formula>
    </cfRule>
  </conditionalFormatting>
  <conditionalFormatting sqref="C60:C70">
    <cfRule type="cellIs" dxfId="1022" priority="147" stopIfTrue="1" operator="notEqual">
      <formula>""</formula>
    </cfRule>
  </conditionalFormatting>
  <conditionalFormatting sqref="C59">
    <cfRule type="cellIs" dxfId="1021" priority="146" stopIfTrue="1" operator="notEqual">
      <formula>""</formula>
    </cfRule>
  </conditionalFormatting>
  <conditionalFormatting sqref="C59">
    <cfRule type="cellIs" dxfId="1020" priority="145" stopIfTrue="1" operator="notEqual">
      <formula>""</formula>
    </cfRule>
  </conditionalFormatting>
  <conditionalFormatting sqref="C60:C69">
    <cfRule type="cellIs" dxfId="1019" priority="142" stopIfTrue="1" operator="notEqual">
      <formula>""</formula>
    </cfRule>
  </conditionalFormatting>
  <conditionalFormatting sqref="C48:C58">
    <cfRule type="cellIs" dxfId="1018" priority="144" stopIfTrue="1" operator="notEqual">
      <formula>""</formula>
    </cfRule>
  </conditionalFormatting>
  <conditionalFormatting sqref="C60:C69">
    <cfRule type="cellIs" dxfId="1017" priority="143" stopIfTrue="1" operator="notEqual">
      <formula>""</formula>
    </cfRule>
  </conditionalFormatting>
  <conditionalFormatting sqref="C72:C81">
    <cfRule type="cellIs" dxfId="1016" priority="141" stopIfTrue="1" operator="notEqual">
      <formula>""</formula>
    </cfRule>
  </conditionalFormatting>
  <conditionalFormatting sqref="C72:C81">
    <cfRule type="cellIs" dxfId="1015" priority="140" stopIfTrue="1" operator="notEqual">
      <formula>""</formula>
    </cfRule>
  </conditionalFormatting>
  <conditionalFormatting sqref="C71:C81">
    <cfRule type="cellIs" dxfId="1014" priority="139" stopIfTrue="1" operator="notEqual">
      <formula>""</formula>
    </cfRule>
  </conditionalFormatting>
  <conditionalFormatting sqref="C71:C81">
    <cfRule type="cellIs" dxfId="1013" priority="138" stopIfTrue="1" operator="notEqual">
      <formula>""</formula>
    </cfRule>
  </conditionalFormatting>
  <conditionalFormatting sqref="C60:C70">
    <cfRule type="cellIs" dxfId="1012" priority="137" stopIfTrue="1" operator="notEqual">
      <formula>""</formula>
    </cfRule>
  </conditionalFormatting>
  <conditionalFormatting sqref="C59">
    <cfRule type="cellIs" dxfId="1011" priority="136" stopIfTrue="1" operator="notEqual">
      <formula>""</formula>
    </cfRule>
  </conditionalFormatting>
  <conditionalFormatting sqref="C59">
    <cfRule type="cellIs" dxfId="1010" priority="135" stopIfTrue="1" operator="notEqual">
      <formula>""</formula>
    </cfRule>
  </conditionalFormatting>
  <conditionalFormatting sqref="C60:C69">
    <cfRule type="cellIs" dxfId="1009" priority="132" stopIfTrue="1" operator="notEqual">
      <formula>""</formula>
    </cfRule>
  </conditionalFormatting>
  <conditionalFormatting sqref="C48:C58">
    <cfRule type="cellIs" dxfId="1008" priority="134" stopIfTrue="1" operator="notEqual">
      <formula>""</formula>
    </cfRule>
  </conditionalFormatting>
  <conditionalFormatting sqref="C60:C69">
    <cfRule type="cellIs" dxfId="1007" priority="133" stopIfTrue="1" operator="notEqual">
      <formula>""</formula>
    </cfRule>
  </conditionalFormatting>
  <conditionalFormatting sqref="C59">
    <cfRule type="cellIs" dxfId="1006" priority="131" stopIfTrue="1" operator="notEqual">
      <formula>""</formula>
    </cfRule>
  </conditionalFormatting>
  <conditionalFormatting sqref="C59">
    <cfRule type="cellIs" dxfId="1005" priority="130" stopIfTrue="1" operator="notEqual">
      <formula>""</formula>
    </cfRule>
  </conditionalFormatting>
  <conditionalFormatting sqref="C48:C58">
    <cfRule type="cellIs" dxfId="1004" priority="129" stopIfTrue="1" operator="notEqual">
      <formula>""</formula>
    </cfRule>
  </conditionalFormatting>
  <conditionalFormatting sqref="C47">
    <cfRule type="cellIs" dxfId="1003" priority="128" stopIfTrue="1" operator="notEqual">
      <formula>""</formula>
    </cfRule>
  </conditionalFormatting>
  <conditionalFormatting sqref="C47">
    <cfRule type="cellIs" dxfId="1002" priority="127" stopIfTrue="1" operator="notEqual">
      <formula>""</formula>
    </cfRule>
  </conditionalFormatting>
  <conditionalFormatting sqref="C48:C57">
    <cfRule type="cellIs" dxfId="1001" priority="124" stopIfTrue="1" operator="notEqual">
      <formula>""</formula>
    </cfRule>
  </conditionalFormatting>
  <conditionalFormatting sqref="C36:C46">
    <cfRule type="cellIs" dxfId="1000" priority="126" stopIfTrue="1" operator="notEqual">
      <formula>""</formula>
    </cfRule>
  </conditionalFormatting>
  <conditionalFormatting sqref="C48:C57">
    <cfRule type="cellIs" dxfId="999" priority="125" stopIfTrue="1" operator="notEqual">
      <formula>""</formula>
    </cfRule>
  </conditionalFormatting>
  <conditionalFormatting sqref="C60:C69">
    <cfRule type="cellIs" dxfId="998" priority="123" stopIfTrue="1" operator="notEqual">
      <formula>""</formula>
    </cfRule>
  </conditionalFormatting>
  <conditionalFormatting sqref="C60:C69">
    <cfRule type="cellIs" dxfId="997" priority="122" stopIfTrue="1" operator="notEqual">
      <formula>""</formula>
    </cfRule>
  </conditionalFormatting>
  <conditionalFormatting sqref="C71:C81">
    <cfRule type="cellIs" dxfId="996" priority="121" stopIfTrue="1" operator="notEqual">
      <formula>""</formula>
    </cfRule>
  </conditionalFormatting>
  <conditionalFormatting sqref="C71:C81">
    <cfRule type="cellIs" dxfId="995" priority="120" stopIfTrue="1" operator="notEqual">
      <formula>""</formula>
    </cfRule>
  </conditionalFormatting>
  <conditionalFormatting sqref="C60:C70">
    <cfRule type="cellIs" dxfId="994" priority="119" stopIfTrue="1" operator="notEqual">
      <formula>""</formula>
    </cfRule>
  </conditionalFormatting>
  <conditionalFormatting sqref="C59">
    <cfRule type="cellIs" dxfId="993" priority="118" stopIfTrue="1" operator="notEqual">
      <formula>""</formula>
    </cfRule>
  </conditionalFormatting>
  <conditionalFormatting sqref="C59">
    <cfRule type="cellIs" dxfId="992" priority="117" stopIfTrue="1" operator="notEqual">
      <formula>""</formula>
    </cfRule>
  </conditionalFormatting>
  <conditionalFormatting sqref="C60:C69">
    <cfRule type="cellIs" dxfId="991" priority="114" stopIfTrue="1" operator="notEqual">
      <formula>""</formula>
    </cfRule>
  </conditionalFormatting>
  <conditionalFormatting sqref="C48:C58">
    <cfRule type="cellIs" dxfId="990" priority="116" stopIfTrue="1" operator="notEqual">
      <formula>""</formula>
    </cfRule>
  </conditionalFormatting>
  <conditionalFormatting sqref="C60:C69">
    <cfRule type="cellIs" dxfId="989" priority="115" stopIfTrue="1" operator="notEqual">
      <formula>""</formula>
    </cfRule>
  </conditionalFormatting>
  <conditionalFormatting sqref="C59">
    <cfRule type="cellIs" dxfId="988" priority="113" stopIfTrue="1" operator="notEqual">
      <formula>""</formula>
    </cfRule>
  </conditionalFormatting>
  <conditionalFormatting sqref="C59">
    <cfRule type="cellIs" dxfId="987" priority="112" stopIfTrue="1" operator="notEqual">
      <formula>""</formula>
    </cfRule>
  </conditionalFormatting>
  <conditionalFormatting sqref="C48:C58">
    <cfRule type="cellIs" dxfId="986" priority="111" stopIfTrue="1" operator="notEqual">
      <formula>""</formula>
    </cfRule>
  </conditionalFormatting>
  <conditionalFormatting sqref="C47">
    <cfRule type="cellIs" dxfId="985" priority="110" stopIfTrue="1" operator="notEqual">
      <formula>""</formula>
    </cfRule>
  </conditionalFormatting>
  <conditionalFormatting sqref="C47">
    <cfRule type="cellIs" dxfId="984" priority="109" stopIfTrue="1" operator="notEqual">
      <formula>""</formula>
    </cfRule>
  </conditionalFormatting>
  <conditionalFormatting sqref="C48:C57">
    <cfRule type="cellIs" dxfId="983" priority="106" stopIfTrue="1" operator="notEqual">
      <formula>""</formula>
    </cfRule>
  </conditionalFormatting>
  <conditionalFormatting sqref="C36:C46">
    <cfRule type="cellIs" dxfId="982" priority="108" stopIfTrue="1" operator="notEqual">
      <formula>""</formula>
    </cfRule>
  </conditionalFormatting>
  <conditionalFormatting sqref="C48:C57">
    <cfRule type="cellIs" dxfId="981" priority="107" stopIfTrue="1" operator="notEqual">
      <formula>""</formula>
    </cfRule>
  </conditionalFormatting>
  <conditionalFormatting sqref="C60:C69">
    <cfRule type="cellIs" dxfId="980" priority="105" stopIfTrue="1" operator="notEqual">
      <formula>""</formula>
    </cfRule>
  </conditionalFormatting>
  <conditionalFormatting sqref="C60:C69">
    <cfRule type="cellIs" dxfId="979" priority="104" stopIfTrue="1" operator="notEqual">
      <formula>""</formula>
    </cfRule>
  </conditionalFormatting>
  <conditionalFormatting sqref="C59:C69">
    <cfRule type="cellIs" dxfId="978" priority="103" stopIfTrue="1" operator="notEqual">
      <formula>""</formula>
    </cfRule>
  </conditionalFormatting>
  <conditionalFormatting sqref="C59:C69">
    <cfRule type="cellIs" dxfId="977" priority="102" stopIfTrue="1" operator="notEqual">
      <formula>""</formula>
    </cfRule>
  </conditionalFormatting>
  <conditionalFormatting sqref="C48:C58">
    <cfRule type="cellIs" dxfId="976" priority="101" stopIfTrue="1" operator="notEqual">
      <formula>""</formula>
    </cfRule>
  </conditionalFormatting>
  <conditionalFormatting sqref="C47">
    <cfRule type="cellIs" dxfId="975" priority="100" stopIfTrue="1" operator="notEqual">
      <formula>""</formula>
    </cfRule>
  </conditionalFormatting>
  <conditionalFormatting sqref="C47">
    <cfRule type="cellIs" dxfId="974" priority="99" stopIfTrue="1" operator="notEqual">
      <formula>""</formula>
    </cfRule>
  </conditionalFormatting>
  <conditionalFormatting sqref="C48:C57">
    <cfRule type="cellIs" dxfId="973" priority="96" stopIfTrue="1" operator="notEqual">
      <formula>""</formula>
    </cfRule>
  </conditionalFormatting>
  <conditionalFormatting sqref="C36:C46">
    <cfRule type="cellIs" dxfId="972" priority="98" stopIfTrue="1" operator="notEqual">
      <formula>""</formula>
    </cfRule>
  </conditionalFormatting>
  <conditionalFormatting sqref="C48:C57">
    <cfRule type="cellIs" dxfId="971" priority="97" stopIfTrue="1" operator="notEqual">
      <formula>""</formula>
    </cfRule>
  </conditionalFormatting>
  <conditionalFormatting sqref="C47">
    <cfRule type="cellIs" dxfId="970" priority="95" stopIfTrue="1" operator="notEqual">
      <formula>""</formula>
    </cfRule>
  </conditionalFormatting>
  <conditionalFormatting sqref="C47">
    <cfRule type="cellIs" dxfId="969" priority="94" stopIfTrue="1" operator="notEqual">
      <formula>""</formula>
    </cfRule>
  </conditionalFormatting>
  <conditionalFormatting sqref="C36:C46">
    <cfRule type="cellIs" dxfId="968" priority="93" stopIfTrue="1" operator="notEqual">
      <formula>""</formula>
    </cfRule>
  </conditionalFormatting>
  <conditionalFormatting sqref="C35">
    <cfRule type="cellIs" dxfId="967" priority="92" stopIfTrue="1" operator="notEqual">
      <formula>""</formula>
    </cfRule>
  </conditionalFormatting>
  <conditionalFormatting sqref="C35">
    <cfRule type="cellIs" dxfId="966" priority="91" stopIfTrue="1" operator="notEqual">
      <formula>""</formula>
    </cfRule>
  </conditionalFormatting>
  <conditionalFormatting sqref="C36:C45">
    <cfRule type="cellIs" dxfId="965" priority="88" stopIfTrue="1" operator="notEqual">
      <formula>""</formula>
    </cfRule>
  </conditionalFormatting>
  <conditionalFormatting sqref="C24:C34">
    <cfRule type="cellIs" dxfId="964" priority="90" stopIfTrue="1" operator="notEqual">
      <formula>""</formula>
    </cfRule>
  </conditionalFormatting>
  <conditionalFormatting sqref="C36:C45">
    <cfRule type="cellIs" dxfId="963" priority="89" stopIfTrue="1" operator="notEqual">
      <formula>""</formula>
    </cfRule>
  </conditionalFormatting>
  <conditionalFormatting sqref="C48:C57">
    <cfRule type="cellIs" dxfId="962" priority="87" stopIfTrue="1" operator="notEqual">
      <formula>""</formula>
    </cfRule>
  </conditionalFormatting>
  <conditionalFormatting sqref="C48:C57">
    <cfRule type="cellIs" dxfId="961" priority="86" stopIfTrue="1" operator="notEqual">
      <formula>""</formula>
    </cfRule>
  </conditionalFormatting>
  <conditionalFormatting sqref="C72:C81">
    <cfRule type="cellIs" dxfId="960" priority="82" stopIfTrue="1" operator="notEqual">
      <formula>""</formula>
    </cfRule>
  </conditionalFormatting>
  <conditionalFormatting sqref="C72:C81">
    <cfRule type="cellIs" dxfId="959" priority="81" stopIfTrue="1" operator="notEqual">
      <formula>""</formula>
    </cfRule>
  </conditionalFormatting>
  <conditionalFormatting sqref="C71">
    <cfRule type="cellIs" dxfId="958" priority="80" stopIfTrue="1" operator="notEqual">
      <formula>""</formula>
    </cfRule>
  </conditionalFormatting>
  <conditionalFormatting sqref="C71">
    <cfRule type="cellIs" dxfId="957" priority="85" stopIfTrue="1" operator="notEqual">
      <formula>""</formula>
    </cfRule>
  </conditionalFormatting>
  <conditionalFormatting sqref="C71">
    <cfRule type="cellIs" dxfId="956" priority="84" stopIfTrue="1" operator="notEqual">
      <formula>""</formula>
    </cfRule>
  </conditionalFormatting>
  <conditionalFormatting sqref="C60:C70">
    <cfRule type="cellIs" dxfId="955" priority="83" stopIfTrue="1" operator="notEqual">
      <formula>""</formula>
    </cfRule>
  </conditionalFormatting>
  <conditionalFormatting sqref="C60:C70">
    <cfRule type="cellIs" dxfId="954" priority="73" stopIfTrue="1" operator="notEqual">
      <formula>""</formula>
    </cfRule>
  </conditionalFormatting>
  <conditionalFormatting sqref="C59">
    <cfRule type="cellIs" dxfId="953" priority="72" stopIfTrue="1" operator="notEqual">
      <formula>""</formula>
    </cfRule>
  </conditionalFormatting>
  <conditionalFormatting sqref="C59">
    <cfRule type="cellIs" dxfId="952" priority="71" stopIfTrue="1" operator="notEqual">
      <formula>""</formula>
    </cfRule>
  </conditionalFormatting>
  <conditionalFormatting sqref="C48:C58">
    <cfRule type="cellIs" dxfId="951" priority="70" stopIfTrue="1" operator="notEqual">
      <formula>""</formula>
    </cfRule>
  </conditionalFormatting>
  <conditionalFormatting sqref="C71">
    <cfRule type="cellIs" dxfId="950" priority="79" stopIfTrue="1" operator="notEqual">
      <formula>""</formula>
    </cfRule>
  </conditionalFormatting>
  <conditionalFormatting sqref="C72:C81">
    <cfRule type="cellIs" dxfId="949" priority="76" stopIfTrue="1" operator="notEqual">
      <formula>""</formula>
    </cfRule>
  </conditionalFormatting>
  <conditionalFormatting sqref="C60:C70">
    <cfRule type="cellIs" dxfId="948" priority="78" stopIfTrue="1" operator="notEqual">
      <formula>""</formula>
    </cfRule>
  </conditionalFormatting>
  <conditionalFormatting sqref="C72:C81">
    <cfRule type="cellIs" dxfId="947" priority="77" stopIfTrue="1" operator="notEqual">
      <formula>""</formula>
    </cfRule>
  </conditionalFormatting>
  <conditionalFormatting sqref="C71">
    <cfRule type="cellIs" dxfId="946" priority="75" stopIfTrue="1" operator="notEqual">
      <formula>""</formula>
    </cfRule>
  </conditionalFormatting>
  <conditionalFormatting sqref="C71">
    <cfRule type="cellIs" dxfId="945" priority="74" stopIfTrue="1" operator="notEqual">
      <formula>""</formula>
    </cfRule>
  </conditionalFormatting>
  <conditionalFormatting sqref="C60:C69">
    <cfRule type="cellIs" dxfId="944" priority="68" stopIfTrue="1" operator="notEqual">
      <formula>""</formula>
    </cfRule>
  </conditionalFormatting>
  <conditionalFormatting sqref="C60:C69">
    <cfRule type="cellIs" dxfId="943" priority="69" stopIfTrue="1" operator="notEqual">
      <formula>""</formula>
    </cfRule>
  </conditionalFormatting>
  <conditionalFormatting sqref="C72:C81">
    <cfRule type="cellIs" dxfId="942" priority="67" stopIfTrue="1" operator="notEqual">
      <formula>""</formula>
    </cfRule>
  </conditionalFormatting>
  <conditionalFormatting sqref="C72:C81">
    <cfRule type="cellIs" dxfId="941" priority="66" stopIfTrue="1" operator="notEqual">
      <formula>""</formula>
    </cfRule>
  </conditionalFormatting>
  <conditionalFormatting sqref="C59">
    <cfRule type="cellIs" dxfId="940" priority="56" stopIfTrue="1" operator="notEqual">
      <formula>""</formula>
    </cfRule>
  </conditionalFormatting>
  <conditionalFormatting sqref="C48:C58">
    <cfRule type="cellIs" dxfId="939" priority="55" stopIfTrue="1" operator="notEqual">
      <formula>""</formula>
    </cfRule>
  </conditionalFormatting>
  <conditionalFormatting sqref="C71">
    <cfRule type="cellIs" dxfId="938" priority="65" stopIfTrue="1" operator="notEqual">
      <formula>""</formula>
    </cfRule>
  </conditionalFormatting>
  <conditionalFormatting sqref="C71">
    <cfRule type="cellIs" dxfId="937" priority="64" stopIfTrue="1" operator="notEqual">
      <formula>""</formula>
    </cfRule>
  </conditionalFormatting>
  <conditionalFormatting sqref="C72:C81">
    <cfRule type="cellIs" dxfId="936" priority="61" stopIfTrue="1" operator="notEqual">
      <formula>""</formula>
    </cfRule>
  </conditionalFormatting>
  <conditionalFormatting sqref="C60:C70">
    <cfRule type="cellIs" dxfId="935" priority="63" stopIfTrue="1" operator="notEqual">
      <formula>""</formula>
    </cfRule>
  </conditionalFormatting>
  <conditionalFormatting sqref="C72:C81">
    <cfRule type="cellIs" dxfId="934" priority="62" stopIfTrue="1" operator="notEqual">
      <formula>""</formula>
    </cfRule>
  </conditionalFormatting>
  <conditionalFormatting sqref="C71">
    <cfRule type="cellIs" dxfId="933" priority="60" stopIfTrue="1" operator="notEqual">
      <formula>""</formula>
    </cfRule>
  </conditionalFormatting>
  <conditionalFormatting sqref="C71">
    <cfRule type="cellIs" dxfId="932" priority="59" stopIfTrue="1" operator="notEqual">
      <formula>""</formula>
    </cfRule>
  </conditionalFormatting>
  <conditionalFormatting sqref="C60:C70">
    <cfRule type="cellIs" dxfId="931" priority="58" stopIfTrue="1" operator="notEqual">
      <formula>""</formula>
    </cfRule>
  </conditionalFormatting>
  <conditionalFormatting sqref="C59">
    <cfRule type="cellIs" dxfId="930" priority="57" stopIfTrue="1" operator="notEqual">
      <formula>""</formula>
    </cfRule>
  </conditionalFormatting>
  <conditionalFormatting sqref="C60:C69">
    <cfRule type="cellIs" dxfId="929" priority="53" stopIfTrue="1" operator="notEqual">
      <formula>""</formula>
    </cfRule>
  </conditionalFormatting>
  <conditionalFormatting sqref="C60:C69">
    <cfRule type="cellIs" dxfId="928" priority="54" stopIfTrue="1" operator="notEqual">
      <formula>""</formula>
    </cfRule>
  </conditionalFormatting>
  <conditionalFormatting sqref="C72:C81">
    <cfRule type="cellIs" dxfId="927" priority="52" stopIfTrue="1" operator="notEqual">
      <formula>""</formula>
    </cfRule>
  </conditionalFormatting>
  <conditionalFormatting sqref="C72:C81">
    <cfRule type="cellIs" dxfId="926" priority="51" stopIfTrue="1" operator="notEqual">
      <formula>""</formula>
    </cfRule>
  </conditionalFormatting>
  <conditionalFormatting sqref="C71:C81">
    <cfRule type="cellIs" dxfId="925" priority="50" stopIfTrue="1" operator="notEqual">
      <formula>""</formula>
    </cfRule>
  </conditionalFormatting>
  <conditionalFormatting sqref="C71:C81">
    <cfRule type="cellIs" dxfId="924" priority="49" stopIfTrue="1" operator="notEqual">
      <formula>""</formula>
    </cfRule>
  </conditionalFormatting>
  <conditionalFormatting sqref="C60:C70">
    <cfRule type="cellIs" dxfId="923" priority="48" stopIfTrue="1" operator="notEqual">
      <formula>""</formula>
    </cfRule>
  </conditionalFormatting>
  <conditionalFormatting sqref="C59">
    <cfRule type="cellIs" dxfId="922" priority="47" stopIfTrue="1" operator="notEqual">
      <formula>""</formula>
    </cfRule>
  </conditionalFormatting>
  <conditionalFormatting sqref="C59">
    <cfRule type="cellIs" dxfId="921" priority="46" stopIfTrue="1" operator="notEqual">
      <formula>""</formula>
    </cfRule>
  </conditionalFormatting>
  <conditionalFormatting sqref="C60:C69">
    <cfRule type="cellIs" dxfId="920" priority="43" stopIfTrue="1" operator="notEqual">
      <formula>""</formula>
    </cfRule>
  </conditionalFormatting>
  <conditionalFormatting sqref="C48:C58">
    <cfRule type="cellIs" dxfId="919" priority="45" stopIfTrue="1" operator="notEqual">
      <formula>""</formula>
    </cfRule>
  </conditionalFormatting>
  <conditionalFormatting sqref="C60:C69">
    <cfRule type="cellIs" dxfId="918" priority="44" stopIfTrue="1" operator="notEqual">
      <formula>""</formula>
    </cfRule>
  </conditionalFormatting>
  <conditionalFormatting sqref="C59">
    <cfRule type="cellIs" dxfId="917" priority="42" stopIfTrue="1" operator="notEqual">
      <formula>""</formula>
    </cfRule>
  </conditionalFormatting>
  <conditionalFormatting sqref="C59">
    <cfRule type="cellIs" dxfId="916" priority="41" stopIfTrue="1" operator="notEqual">
      <formula>""</formula>
    </cfRule>
  </conditionalFormatting>
  <conditionalFormatting sqref="C48:C58">
    <cfRule type="cellIs" dxfId="915" priority="40" stopIfTrue="1" operator="notEqual">
      <formula>""</formula>
    </cfRule>
  </conditionalFormatting>
  <conditionalFormatting sqref="C47">
    <cfRule type="cellIs" dxfId="914" priority="39" stopIfTrue="1" operator="notEqual">
      <formula>""</formula>
    </cfRule>
  </conditionalFormatting>
  <conditionalFormatting sqref="C47">
    <cfRule type="cellIs" dxfId="913" priority="38" stopIfTrue="1" operator="notEqual">
      <formula>""</formula>
    </cfRule>
  </conditionalFormatting>
  <conditionalFormatting sqref="C48:C57">
    <cfRule type="cellIs" dxfId="912" priority="35" stopIfTrue="1" operator="notEqual">
      <formula>""</formula>
    </cfRule>
  </conditionalFormatting>
  <conditionalFormatting sqref="C36:C46">
    <cfRule type="cellIs" dxfId="911" priority="37" stopIfTrue="1" operator="notEqual">
      <formula>""</formula>
    </cfRule>
  </conditionalFormatting>
  <conditionalFormatting sqref="C48:C57">
    <cfRule type="cellIs" dxfId="910" priority="36" stopIfTrue="1" operator="notEqual">
      <formula>""</formula>
    </cfRule>
  </conditionalFormatting>
  <conditionalFormatting sqref="C60:C69">
    <cfRule type="cellIs" dxfId="909" priority="34" stopIfTrue="1" operator="notEqual">
      <formula>""</formula>
    </cfRule>
  </conditionalFormatting>
  <conditionalFormatting sqref="C60:C69">
    <cfRule type="cellIs" dxfId="908" priority="33" stopIfTrue="1" operator="notEqual">
      <formula>""</formula>
    </cfRule>
  </conditionalFormatting>
  <conditionalFormatting sqref="C84:C93">
    <cfRule type="cellIs" dxfId="907" priority="26" stopIfTrue="1" operator="notEqual">
      <formula>""</formula>
    </cfRule>
  </conditionalFormatting>
  <conditionalFormatting sqref="C84:C93">
    <cfRule type="cellIs" dxfId="906" priority="25" stopIfTrue="1" operator="notEqual">
      <formula>""</formula>
    </cfRule>
  </conditionalFormatting>
  <conditionalFormatting sqref="C83">
    <cfRule type="cellIs" dxfId="905" priority="24" stopIfTrue="1" operator="notEqual">
      <formula>""</formula>
    </cfRule>
  </conditionalFormatting>
  <conditionalFormatting sqref="C83">
    <cfRule type="cellIs" dxfId="904" priority="23" stopIfTrue="1" operator="notEqual">
      <formula>""</formula>
    </cfRule>
  </conditionalFormatting>
  <conditionalFormatting sqref="C84:C93">
    <cfRule type="cellIs" dxfId="903" priority="22" stopIfTrue="1" operator="notEqual">
      <formula>""</formula>
    </cfRule>
  </conditionalFormatting>
  <conditionalFormatting sqref="C83">
    <cfRule type="cellIs" dxfId="902" priority="32" stopIfTrue="1" operator="notEqual">
      <formula>""</formula>
    </cfRule>
  </conditionalFormatting>
  <conditionalFormatting sqref="C83:C93">
    <cfRule type="cellIs" dxfId="901" priority="31" stopIfTrue="1" operator="notEqual">
      <formula>""</formula>
    </cfRule>
  </conditionalFormatting>
  <conditionalFormatting sqref="C83:C93">
    <cfRule type="cellIs" dxfId="900" priority="30" stopIfTrue="1" operator="notEqual">
      <formula>""</formula>
    </cfRule>
  </conditionalFormatting>
  <conditionalFormatting sqref="C84:C93">
    <cfRule type="cellIs" dxfId="899" priority="29" stopIfTrue="1" operator="notEqual">
      <formula>""</formula>
    </cfRule>
  </conditionalFormatting>
  <conditionalFormatting sqref="C83">
    <cfRule type="cellIs" dxfId="898" priority="28" stopIfTrue="1" operator="notEqual">
      <formula>""</formula>
    </cfRule>
  </conditionalFormatting>
  <conditionalFormatting sqref="C83">
    <cfRule type="cellIs" dxfId="897" priority="27" stopIfTrue="1" operator="notEqual">
      <formula>""</formula>
    </cfRule>
  </conditionalFormatting>
  <conditionalFormatting sqref="C84:C93">
    <cfRule type="cellIs" dxfId="896" priority="21" stopIfTrue="1" operator="notEqual">
      <formula>""</formula>
    </cfRule>
  </conditionalFormatting>
  <conditionalFormatting sqref="C83:C93">
    <cfRule type="cellIs" dxfId="895" priority="20" stopIfTrue="1" operator="notEqual">
      <formula>""</formula>
    </cfRule>
  </conditionalFormatting>
  <conditionalFormatting sqref="C83:C93">
    <cfRule type="cellIs" dxfId="894" priority="19" stopIfTrue="1" operator="notEqual">
      <formula>""</formula>
    </cfRule>
  </conditionalFormatting>
  <conditionalFormatting sqref="C83:C93">
    <cfRule type="cellIs" dxfId="893" priority="18" stopIfTrue="1" operator="notEqual">
      <formula>""</formula>
    </cfRule>
  </conditionalFormatting>
  <conditionalFormatting sqref="C83:C93">
    <cfRule type="cellIs" dxfId="892" priority="17" stopIfTrue="1" operator="notEqual">
      <formula>""</formula>
    </cfRule>
  </conditionalFormatting>
  <conditionalFormatting sqref="C84:C93">
    <cfRule type="cellIs" dxfId="891" priority="16" stopIfTrue="1" operator="notEqual">
      <formula>""</formula>
    </cfRule>
  </conditionalFormatting>
  <conditionalFormatting sqref="C84:C93">
    <cfRule type="cellIs" dxfId="890" priority="15" stopIfTrue="1" operator="notEqual">
      <formula>""</formula>
    </cfRule>
  </conditionalFormatting>
  <conditionalFormatting sqref="C84:C93">
    <cfRule type="cellIs" dxfId="889" priority="14" stopIfTrue="1" operator="notEqual">
      <formula>""</formula>
    </cfRule>
  </conditionalFormatting>
  <conditionalFormatting sqref="C84:C93">
    <cfRule type="cellIs" dxfId="888" priority="13" stopIfTrue="1" operator="notEqual">
      <formula>""</formula>
    </cfRule>
  </conditionalFormatting>
  <conditionalFormatting sqref="C84:C93">
    <cfRule type="cellIs" dxfId="887" priority="12" stopIfTrue="1" operator="notEqual">
      <formula>""</formula>
    </cfRule>
  </conditionalFormatting>
  <conditionalFormatting sqref="C106">
    <cfRule type="cellIs" dxfId="886" priority="11" stopIfTrue="1" operator="notEqual">
      <formula>""</formula>
    </cfRule>
  </conditionalFormatting>
  <conditionalFormatting sqref="C106">
    <cfRule type="cellIs" dxfId="885" priority="10" stopIfTrue="1" operator="notEqual">
      <formula>""</formula>
    </cfRule>
  </conditionalFormatting>
  <conditionalFormatting sqref="C95:C96">
    <cfRule type="cellIs" dxfId="884" priority="9" stopIfTrue="1" operator="notEqual">
      <formula>""</formula>
    </cfRule>
  </conditionalFormatting>
  <conditionalFormatting sqref="C95:C96">
    <cfRule type="cellIs" dxfId="883" priority="8" stopIfTrue="1" operator="notEqual">
      <formula>""</formula>
    </cfRule>
  </conditionalFormatting>
  <conditionalFormatting sqref="B133:B144">
    <cfRule type="cellIs" dxfId="882" priority="7" stopIfTrue="1" operator="notEqual">
      <formula>""</formula>
    </cfRule>
  </conditionalFormatting>
  <conditionalFormatting sqref="B133:B144">
    <cfRule type="cellIs" dxfId="881" priority="6" stopIfTrue="1" operator="notEqual">
      <formula>""</formula>
    </cfRule>
  </conditionalFormatting>
  <conditionalFormatting sqref="F11:F130">
    <cfRule type="cellIs" dxfId="880" priority="5" stopIfTrue="1" operator="equal">
      <formula>"Total"</formula>
    </cfRule>
  </conditionalFormatting>
  <conditionalFormatting sqref="F133">
    <cfRule type="cellIs" dxfId="879" priority="2" stopIfTrue="1" operator="notEqual">
      <formula>""</formula>
    </cfRule>
  </conditionalFormatting>
  <conditionalFormatting sqref="F133">
    <cfRule type="cellIs" dxfId="878" priority="4" stopIfTrue="1" operator="notEqual">
      <formula>""</formula>
    </cfRule>
  </conditionalFormatting>
  <conditionalFormatting sqref="F133">
    <cfRule type="cellIs" dxfId="877" priority="3" stopIfTrue="1" operator="notEqual">
      <formula>""</formula>
    </cfRule>
  </conditionalFormatting>
  <conditionalFormatting sqref="F134:F144">
    <cfRule type="cellIs" dxfId="876" priority="1" stopIfTrue="1" operator="equal">
      <formula>"Total"</formula>
    </cfRule>
  </conditionalFormatting>
  <pageMargins left="0.23622047244094491" right="0.11811023622047245" top="0.31496062992125984" bottom="0.31496062992125984" header="0.15748031496062992" footer="0.31496062992125984"/>
  <pageSetup paperSize="9" scale="9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1"/>
  <sheetViews>
    <sheetView zoomScale="110" zoomScaleNormal="110" workbookViewId="0">
      <pane ySplit="11" topLeftCell="A123" activePane="bottomLeft" state="frozen"/>
      <selection pane="bottomLeft" activeCell="H10" sqref="H10:L11"/>
    </sheetView>
  </sheetViews>
  <sheetFormatPr defaultRowHeight="12.75"/>
  <cols>
    <col min="1" max="1" width="2.7109375" customWidth="1"/>
    <col min="2" max="2" width="5" style="1" customWidth="1"/>
    <col min="3" max="3" width="5.85546875" style="1" customWidth="1"/>
    <col min="4" max="4" width="6.7109375" style="1" customWidth="1"/>
    <col min="5" max="5" width="5.85546875" style="1" customWidth="1"/>
    <col min="6" max="7" width="5" style="1" customWidth="1"/>
    <col min="8" max="8" width="8" style="1" customWidth="1"/>
    <col min="9" max="9" width="5.85546875" style="1" customWidth="1"/>
    <col min="10" max="10" width="6" style="1" customWidth="1"/>
    <col min="11" max="11" width="4.5703125" style="1" customWidth="1"/>
    <col min="12" max="13" width="6" style="1" customWidth="1"/>
    <col min="14" max="14" width="4.5703125" style="1" customWidth="1"/>
    <col min="15" max="16" width="6" style="1" customWidth="1"/>
    <col min="17" max="17" width="4.5703125" style="1" customWidth="1"/>
    <col min="18" max="19" width="6" style="1" customWidth="1"/>
    <col min="20" max="20" width="4.42578125" style="1" customWidth="1"/>
    <col min="21" max="21" width="6" style="1" customWidth="1"/>
    <col min="22" max="22" width="6.140625" style="1" customWidth="1"/>
    <col min="23" max="23" width="4.5703125" style="1" customWidth="1"/>
    <col min="24" max="25" width="6" style="1" customWidth="1"/>
    <col min="26" max="26" width="4.5703125" style="1" customWidth="1"/>
    <col min="27" max="27" width="6.28515625" style="1" customWidth="1"/>
  </cols>
  <sheetData>
    <row r="1" spans="1:27" ht="1.5" customHeight="1"/>
    <row r="3" spans="1:27" ht="9" customHeight="1"/>
    <row r="4" spans="1:27" ht="9.75" customHeight="1">
      <c r="I4" s="3" t="s">
        <v>2</v>
      </c>
      <c r="J4" s="2"/>
      <c r="K4" s="2"/>
      <c r="L4" s="2"/>
      <c r="M4" s="2"/>
      <c r="N4" s="2"/>
    </row>
    <row r="5" spans="1:27" ht="9.75" customHeight="1">
      <c r="I5" s="3" t="s">
        <v>174</v>
      </c>
      <c r="J5" s="2"/>
      <c r="K5" s="2"/>
      <c r="L5" s="2"/>
      <c r="M5" s="2"/>
      <c r="N5" s="2"/>
    </row>
    <row r="6" spans="1:27">
      <c r="I6" s="4" t="s">
        <v>1</v>
      </c>
    </row>
    <row r="7" spans="1:27" ht="3.75" customHeight="1"/>
    <row r="8" spans="1:27" ht="15">
      <c r="B8" s="114" t="s">
        <v>169</v>
      </c>
      <c r="C8" s="114"/>
      <c r="D8" s="114"/>
      <c r="E8" s="114"/>
      <c r="F8" s="114"/>
      <c r="G8" s="114"/>
      <c r="H8" s="45"/>
      <c r="I8" s="110"/>
      <c r="P8" s="115" t="s">
        <v>100</v>
      </c>
      <c r="Q8" s="21"/>
      <c r="R8" s="21"/>
      <c r="S8" s="21"/>
      <c r="T8" s="274"/>
      <c r="U8" s="274"/>
      <c r="V8" s="391">
        <f>'base(indices)'!H1</f>
        <v>44348</v>
      </c>
      <c r="W8" s="391"/>
    </row>
    <row r="9" spans="1:27" ht="13.5" thickBot="1">
      <c r="B9" s="6" t="s">
        <v>85</v>
      </c>
      <c r="C9" s="6"/>
      <c r="F9" s="5"/>
      <c r="G9" s="5"/>
      <c r="K9" s="135" t="s">
        <v>68</v>
      </c>
      <c r="L9" s="109"/>
      <c r="M9" s="110"/>
      <c r="N9" s="111"/>
      <c r="O9" s="110"/>
    </row>
    <row r="10" spans="1:27" ht="12" customHeight="1" thickBot="1">
      <c r="A10" s="424" t="s">
        <v>42</v>
      </c>
      <c r="B10" s="395" t="s">
        <v>4</v>
      </c>
      <c r="C10" s="397" t="s">
        <v>36</v>
      </c>
      <c r="D10" s="399" t="s">
        <v>37</v>
      </c>
      <c r="E10" s="399" t="s">
        <v>43</v>
      </c>
      <c r="F10" s="415" t="s">
        <v>44</v>
      </c>
      <c r="G10" s="415" t="s">
        <v>45</v>
      </c>
      <c r="H10" s="469" t="s">
        <v>196</v>
      </c>
      <c r="I10" s="409" t="s">
        <v>70</v>
      </c>
      <c r="J10" s="464" t="s">
        <v>69</v>
      </c>
      <c r="K10" s="465"/>
      <c r="L10" s="390" t="s">
        <v>123</v>
      </c>
      <c r="M10" s="149">
        <v>0.9</v>
      </c>
      <c r="N10" s="150" t="s">
        <v>123</v>
      </c>
      <c r="O10" s="151"/>
      <c r="P10" s="152">
        <v>0.8</v>
      </c>
      <c r="Q10" s="153" t="s">
        <v>123</v>
      </c>
      <c r="R10" s="154"/>
      <c r="S10" s="149">
        <v>0.7</v>
      </c>
      <c r="T10" s="150"/>
      <c r="U10" s="151"/>
      <c r="V10" s="152">
        <v>0.6</v>
      </c>
      <c r="W10" s="153" t="s">
        <v>124</v>
      </c>
      <c r="X10" s="154"/>
      <c r="Y10" s="155">
        <v>0.5</v>
      </c>
      <c r="Z10" s="150" t="s">
        <v>123</v>
      </c>
      <c r="AA10" s="156"/>
    </row>
    <row r="11" spans="1:27" ht="24" customHeight="1" thickBot="1">
      <c r="A11" s="468"/>
      <c r="B11" s="396"/>
      <c r="C11" s="398"/>
      <c r="D11" s="400"/>
      <c r="E11" s="400"/>
      <c r="F11" s="416"/>
      <c r="G11" s="416"/>
      <c r="H11" s="470"/>
      <c r="I11" s="471"/>
      <c r="J11" s="35" t="s">
        <v>132</v>
      </c>
      <c r="K11" s="172" t="s">
        <v>131</v>
      </c>
      <c r="L11" s="292" t="s">
        <v>0</v>
      </c>
      <c r="M11" s="35" t="s">
        <v>132</v>
      </c>
      <c r="N11" s="172" t="s">
        <v>131</v>
      </c>
      <c r="O11" s="34" t="s">
        <v>39</v>
      </c>
      <c r="P11" s="35" t="s">
        <v>132</v>
      </c>
      <c r="Q11" s="172" t="s">
        <v>131</v>
      </c>
      <c r="R11" s="34" t="s">
        <v>46</v>
      </c>
      <c r="S11" s="35" t="s">
        <v>132</v>
      </c>
      <c r="T11" s="172" t="s">
        <v>131</v>
      </c>
      <c r="U11" s="34" t="s">
        <v>47</v>
      </c>
      <c r="V11" s="35" t="s">
        <v>132</v>
      </c>
      <c r="W11" s="172" t="s">
        <v>131</v>
      </c>
      <c r="X11" s="34" t="s">
        <v>48</v>
      </c>
      <c r="Y11" s="172" t="s">
        <v>131</v>
      </c>
      <c r="Z11" s="172" t="s">
        <v>131</v>
      </c>
      <c r="AA11" s="34" t="s">
        <v>55</v>
      </c>
    </row>
    <row r="12" spans="1:27" ht="12.75" customHeight="1">
      <c r="A12" s="275">
        <v>5</v>
      </c>
      <c r="B12" s="215">
        <v>40544</v>
      </c>
      <c r="C12" s="47">
        <v>540</v>
      </c>
      <c r="D12" s="97">
        <f>'base(indices)'!G16</f>
        <v>1.4015567600000001</v>
      </c>
      <c r="E12" s="163">
        <f t="shared" ref="E12:E75" si="0">C12*D12</f>
        <v>756.84065040000007</v>
      </c>
      <c r="F12" s="88">
        <v>0</v>
      </c>
      <c r="G12" s="87">
        <f t="shared" ref="G12:G75" si="1">E12*F12</f>
        <v>0</v>
      </c>
      <c r="H12" s="276">
        <f>(E12+G12)*4</f>
        <v>3027.3626016000003</v>
      </c>
      <c r="I12" s="108">
        <f>E12/3</f>
        <v>252.28021680000003</v>
      </c>
      <c r="J12" s="108">
        <f>H12+I12</f>
        <v>3279.6428184000001</v>
      </c>
      <c r="K12" s="165"/>
      <c r="L12" s="277">
        <f t="shared" ref="L12:L21" si="2">J12+K12</f>
        <v>3279.6428184000001</v>
      </c>
      <c r="M12" s="54">
        <f t="shared" ref="M12:M21" si="3">J12*M$10</f>
        <v>2951.6785365600003</v>
      </c>
      <c r="N12" s="165">
        <f t="shared" ref="N12:N21" si="4">K12*M$10</f>
        <v>0</v>
      </c>
      <c r="O12" s="55">
        <f t="shared" ref="O12:O21" si="5">M12+N12</f>
        <v>2951.6785365600003</v>
      </c>
      <c r="P12" s="128">
        <f t="shared" ref="P12:P30" si="6">J12*$P$10</f>
        <v>2623.7142547200001</v>
      </c>
      <c r="Q12" s="165">
        <f t="shared" ref="Q12:Q75" si="7">K12*P$10</f>
        <v>0</v>
      </c>
      <c r="R12" s="166">
        <f t="shared" ref="R12:R37" si="8">P12+Q12</f>
        <v>2623.7142547200001</v>
      </c>
      <c r="S12" s="54">
        <f t="shared" ref="S12:S75" si="9">J12*S$10</f>
        <v>2295.7499728799999</v>
      </c>
      <c r="T12" s="165">
        <f t="shared" ref="T12:T75" si="10">K12*S$10</f>
        <v>0</v>
      </c>
      <c r="U12" s="55">
        <f t="shared" ref="U12:U75" si="11">S12+T12</f>
        <v>2295.7499728799999</v>
      </c>
      <c r="V12" s="54">
        <f>J12*V$10</f>
        <v>1967.7856910400001</v>
      </c>
      <c r="W12" s="165">
        <f t="shared" ref="W12:W75" si="12">K12*V$10</f>
        <v>0</v>
      </c>
      <c r="X12" s="55">
        <f t="shared" ref="X12:X75" si="13">V12+W12</f>
        <v>1967.7856910400001</v>
      </c>
      <c r="Y12" s="54">
        <f t="shared" ref="Y12:Y75" si="14">J12*Y$10</f>
        <v>1639.8214092000001</v>
      </c>
      <c r="Z12" s="165">
        <f t="shared" ref="Z12:Z75" si="15">N12*Y$10</f>
        <v>0</v>
      </c>
      <c r="AA12" s="55">
        <f t="shared" ref="AA12:AA75" si="16">Y12+Z12</f>
        <v>1639.8214092000001</v>
      </c>
    </row>
    <row r="13" spans="1:27" s="30" customFormat="1" ht="12.75" customHeight="1">
      <c r="A13" s="124">
        <v>5</v>
      </c>
      <c r="B13" s="216">
        <v>40575</v>
      </c>
      <c r="C13" s="68">
        <v>540</v>
      </c>
      <c r="D13" s="96">
        <f>'base(indices)'!G17</f>
        <v>1.40055536</v>
      </c>
      <c r="E13" s="58">
        <f t="shared" si="0"/>
        <v>756.29989439999997</v>
      </c>
      <c r="F13" s="48">
        <v>0</v>
      </c>
      <c r="G13" s="60">
        <f t="shared" si="1"/>
        <v>0</v>
      </c>
      <c r="H13" s="190">
        <f>(E13+G13)*4</f>
        <v>3025.1995775999999</v>
      </c>
      <c r="I13" s="106">
        <f>E13/3</f>
        <v>252.09996479999998</v>
      </c>
      <c r="J13" s="106">
        <f>H13+I13</f>
        <v>3277.2995424000001</v>
      </c>
      <c r="K13" s="63">
        <v>0</v>
      </c>
      <c r="L13" s="64">
        <f t="shared" si="2"/>
        <v>3277.2995424000001</v>
      </c>
      <c r="M13" s="65">
        <f t="shared" si="3"/>
        <v>2949.56958816</v>
      </c>
      <c r="N13" s="63">
        <f t="shared" si="4"/>
        <v>0</v>
      </c>
      <c r="O13" s="66">
        <f t="shared" si="5"/>
        <v>2949.56958816</v>
      </c>
      <c r="P13" s="63">
        <f t="shared" si="6"/>
        <v>2621.8396339200003</v>
      </c>
      <c r="Q13" s="63">
        <f t="shared" si="7"/>
        <v>0</v>
      </c>
      <c r="R13" s="67">
        <f t="shared" si="8"/>
        <v>2621.8396339200003</v>
      </c>
      <c r="S13" s="65">
        <f t="shared" si="9"/>
        <v>2294.1096796799998</v>
      </c>
      <c r="T13" s="63">
        <f t="shared" si="10"/>
        <v>0</v>
      </c>
      <c r="U13" s="66">
        <f t="shared" si="11"/>
        <v>2294.1096796799998</v>
      </c>
      <c r="V13" s="65">
        <f t="shared" ref="V13:V76" si="17">J13*V$10</f>
        <v>1966.3797254399999</v>
      </c>
      <c r="W13" s="63">
        <f t="shared" si="12"/>
        <v>0</v>
      </c>
      <c r="X13" s="66">
        <f t="shared" si="13"/>
        <v>1966.3797254399999</v>
      </c>
      <c r="Y13" s="65">
        <f t="shared" si="14"/>
        <v>1638.6497712</v>
      </c>
      <c r="Z13" s="63">
        <f t="shared" si="15"/>
        <v>0</v>
      </c>
      <c r="AA13" s="66">
        <f t="shared" si="16"/>
        <v>1638.6497712</v>
      </c>
    </row>
    <row r="14" spans="1:27" ht="12.75" customHeight="1">
      <c r="A14" s="124">
        <v>5</v>
      </c>
      <c r="B14" s="217">
        <v>40603</v>
      </c>
      <c r="C14" s="68">
        <v>545</v>
      </c>
      <c r="D14" s="96">
        <f>'base(indices)'!G18</f>
        <v>1.3998218600000001</v>
      </c>
      <c r="E14" s="69">
        <f t="shared" si="0"/>
        <v>762.9029137</v>
      </c>
      <c r="F14" s="48">
        <v>0</v>
      </c>
      <c r="G14" s="70">
        <f t="shared" si="1"/>
        <v>0</v>
      </c>
      <c r="H14" s="190">
        <f t="shared" ref="H14:H77" si="18">(E14+G14)*4</f>
        <v>3051.6116548</v>
      </c>
      <c r="I14" s="107">
        <f>E14/3</f>
        <v>254.30097123333334</v>
      </c>
      <c r="J14" s="107">
        <f t="shared" ref="J14:J77" si="19">H14+I14</f>
        <v>3305.9126260333333</v>
      </c>
      <c r="K14" s="49">
        <v>0</v>
      </c>
      <c r="L14" s="50">
        <f t="shared" si="2"/>
        <v>3305.9126260333333</v>
      </c>
      <c r="M14" s="51">
        <f t="shared" si="3"/>
        <v>2975.32136343</v>
      </c>
      <c r="N14" s="49">
        <f t="shared" si="4"/>
        <v>0</v>
      </c>
      <c r="O14" s="52">
        <f t="shared" si="5"/>
        <v>2975.32136343</v>
      </c>
      <c r="P14" s="73">
        <f t="shared" si="6"/>
        <v>2644.7301008266668</v>
      </c>
      <c r="Q14" s="49">
        <f t="shared" si="7"/>
        <v>0</v>
      </c>
      <c r="R14" s="53">
        <f t="shared" si="8"/>
        <v>2644.7301008266668</v>
      </c>
      <c r="S14" s="51">
        <f t="shared" si="9"/>
        <v>2314.1388382233331</v>
      </c>
      <c r="T14" s="49">
        <f t="shared" si="10"/>
        <v>0</v>
      </c>
      <c r="U14" s="52">
        <f t="shared" si="11"/>
        <v>2314.1388382233331</v>
      </c>
      <c r="V14" s="51">
        <f t="shared" si="17"/>
        <v>1983.5475756199999</v>
      </c>
      <c r="W14" s="49">
        <f t="shared" si="12"/>
        <v>0</v>
      </c>
      <c r="X14" s="52">
        <f t="shared" si="13"/>
        <v>1983.5475756199999</v>
      </c>
      <c r="Y14" s="51">
        <f t="shared" si="14"/>
        <v>1652.9563130166666</v>
      </c>
      <c r="Z14" s="49">
        <f t="shared" si="15"/>
        <v>0</v>
      </c>
      <c r="AA14" s="52">
        <f t="shared" si="16"/>
        <v>1652.9563130166666</v>
      </c>
    </row>
    <row r="15" spans="1:27" s="30" customFormat="1" ht="12.75" customHeight="1">
      <c r="A15" s="124">
        <v>5</v>
      </c>
      <c r="B15" s="216">
        <v>40634</v>
      </c>
      <c r="C15" s="68">
        <v>545</v>
      </c>
      <c r="D15" s="96">
        <f>'base(indices)'!G19</f>
        <v>1.3981273299999999</v>
      </c>
      <c r="E15" s="58">
        <f t="shared" si="0"/>
        <v>761.97939484999995</v>
      </c>
      <c r="F15" s="48">
        <v>0</v>
      </c>
      <c r="G15" s="60">
        <f t="shared" si="1"/>
        <v>0</v>
      </c>
      <c r="H15" s="190">
        <f t="shared" si="18"/>
        <v>3047.9175793999998</v>
      </c>
      <c r="I15" s="106">
        <f t="shared" ref="I15:I78" si="20">E15/3</f>
        <v>253.99313161666666</v>
      </c>
      <c r="J15" s="106">
        <f t="shared" si="19"/>
        <v>3301.9107110166665</v>
      </c>
      <c r="K15" s="63"/>
      <c r="L15" s="64">
        <f t="shared" si="2"/>
        <v>3301.9107110166665</v>
      </c>
      <c r="M15" s="65">
        <f t="shared" si="3"/>
        <v>2971.7196399149998</v>
      </c>
      <c r="N15" s="63">
        <f t="shared" si="4"/>
        <v>0</v>
      </c>
      <c r="O15" s="66">
        <f t="shared" si="5"/>
        <v>2971.7196399149998</v>
      </c>
      <c r="P15" s="63">
        <f t="shared" si="6"/>
        <v>2641.5285688133335</v>
      </c>
      <c r="Q15" s="63">
        <f t="shared" si="7"/>
        <v>0</v>
      </c>
      <c r="R15" s="67">
        <f t="shared" si="8"/>
        <v>2641.5285688133335</v>
      </c>
      <c r="S15" s="65">
        <f t="shared" si="9"/>
        <v>2311.3374977116664</v>
      </c>
      <c r="T15" s="63">
        <f t="shared" si="10"/>
        <v>0</v>
      </c>
      <c r="U15" s="66">
        <f t="shared" si="11"/>
        <v>2311.3374977116664</v>
      </c>
      <c r="V15" s="65">
        <f t="shared" si="17"/>
        <v>1981.1464266099997</v>
      </c>
      <c r="W15" s="63">
        <f t="shared" si="12"/>
        <v>0</v>
      </c>
      <c r="X15" s="66">
        <f t="shared" si="13"/>
        <v>1981.1464266099997</v>
      </c>
      <c r="Y15" s="65">
        <f t="shared" si="14"/>
        <v>1650.9553555083332</v>
      </c>
      <c r="Z15" s="63">
        <f t="shared" si="15"/>
        <v>0</v>
      </c>
      <c r="AA15" s="66">
        <f t="shared" si="16"/>
        <v>1650.9553555083332</v>
      </c>
    </row>
    <row r="16" spans="1:27" ht="12.75" customHeight="1">
      <c r="A16" s="124">
        <v>5</v>
      </c>
      <c r="B16" s="217">
        <v>40664</v>
      </c>
      <c r="C16" s="68">
        <v>545</v>
      </c>
      <c r="D16" s="96">
        <f>'base(indices)'!G20</f>
        <v>1.39761161</v>
      </c>
      <c r="E16" s="69">
        <f t="shared" si="0"/>
        <v>761.69832744999997</v>
      </c>
      <c r="F16" s="48">
        <v>0</v>
      </c>
      <c r="G16" s="70">
        <f t="shared" si="1"/>
        <v>0</v>
      </c>
      <c r="H16" s="190">
        <f t="shared" si="18"/>
        <v>3046.7933097999999</v>
      </c>
      <c r="I16" s="107">
        <f t="shared" si="20"/>
        <v>253.89944248333333</v>
      </c>
      <c r="J16" s="107">
        <f t="shared" si="19"/>
        <v>3300.692752283333</v>
      </c>
      <c r="K16" s="49"/>
      <c r="L16" s="50">
        <f t="shared" si="2"/>
        <v>3300.692752283333</v>
      </c>
      <c r="M16" s="51">
        <f t="shared" si="3"/>
        <v>2970.623477055</v>
      </c>
      <c r="N16" s="49">
        <f t="shared" si="4"/>
        <v>0</v>
      </c>
      <c r="O16" s="52">
        <f t="shared" si="5"/>
        <v>2970.623477055</v>
      </c>
      <c r="P16" s="73">
        <f t="shared" si="6"/>
        <v>2640.5542018266665</v>
      </c>
      <c r="Q16" s="49">
        <f t="shared" si="7"/>
        <v>0</v>
      </c>
      <c r="R16" s="53">
        <f t="shared" si="8"/>
        <v>2640.5542018266665</v>
      </c>
      <c r="S16" s="51">
        <f t="shared" si="9"/>
        <v>2310.484926598333</v>
      </c>
      <c r="T16" s="49">
        <f t="shared" si="10"/>
        <v>0</v>
      </c>
      <c r="U16" s="52">
        <f t="shared" si="11"/>
        <v>2310.484926598333</v>
      </c>
      <c r="V16" s="51">
        <f t="shared" si="17"/>
        <v>1980.4156513699998</v>
      </c>
      <c r="W16" s="49">
        <f t="shared" si="12"/>
        <v>0</v>
      </c>
      <c r="X16" s="52">
        <f t="shared" si="13"/>
        <v>1980.4156513699998</v>
      </c>
      <c r="Y16" s="51">
        <f t="shared" si="14"/>
        <v>1650.3463761416665</v>
      </c>
      <c r="Z16" s="49">
        <f t="shared" si="15"/>
        <v>0</v>
      </c>
      <c r="AA16" s="52">
        <f t="shared" si="16"/>
        <v>1650.3463761416665</v>
      </c>
    </row>
    <row r="17" spans="1:27" s="30" customFormat="1" ht="12.75" customHeight="1">
      <c r="A17" s="124">
        <v>5</v>
      </c>
      <c r="B17" s="216">
        <v>40695</v>
      </c>
      <c r="C17" s="68">
        <v>545</v>
      </c>
      <c r="D17" s="96">
        <f>'base(indices)'!G21</f>
        <v>1.3954207999999999</v>
      </c>
      <c r="E17" s="58">
        <f t="shared" si="0"/>
        <v>760.50433599999997</v>
      </c>
      <c r="F17" s="48">
        <v>0</v>
      </c>
      <c r="G17" s="60">
        <f t="shared" si="1"/>
        <v>0</v>
      </c>
      <c r="H17" s="190">
        <f t="shared" si="18"/>
        <v>3042.0173439999999</v>
      </c>
      <c r="I17" s="106">
        <f t="shared" si="20"/>
        <v>253.50144533333332</v>
      </c>
      <c r="J17" s="106">
        <f t="shared" si="19"/>
        <v>3295.5187893333332</v>
      </c>
      <c r="K17" s="63"/>
      <c r="L17" s="64">
        <f t="shared" si="2"/>
        <v>3295.5187893333332</v>
      </c>
      <c r="M17" s="65">
        <f t="shared" si="3"/>
        <v>2965.9669104</v>
      </c>
      <c r="N17" s="63">
        <f t="shared" si="4"/>
        <v>0</v>
      </c>
      <c r="O17" s="66">
        <f t="shared" si="5"/>
        <v>2965.9669104</v>
      </c>
      <c r="P17" s="63">
        <f t="shared" si="6"/>
        <v>2636.4150314666667</v>
      </c>
      <c r="Q17" s="63">
        <f t="shared" si="7"/>
        <v>0</v>
      </c>
      <c r="R17" s="67">
        <f t="shared" si="8"/>
        <v>2636.4150314666667</v>
      </c>
      <c r="S17" s="65">
        <f t="shared" si="9"/>
        <v>2306.8631525333331</v>
      </c>
      <c r="T17" s="63">
        <f t="shared" si="10"/>
        <v>0</v>
      </c>
      <c r="U17" s="66">
        <f t="shared" si="11"/>
        <v>2306.8631525333331</v>
      </c>
      <c r="V17" s="65">
        <f t="shared" si="17"/>
        <v>1977.3112735999998</v>
      </c>
      <c r="W17" s="63">
        <f t="shared" si="12"/>
        <v>0</v>
      </c>
      <c r="X17" s="66">
        <f t="shared" si="13"/>
        <v>1977.3112735999998</v>
      </c>
      <c r="Y17" s="65">
        <f t="shared" si="14"/>
        <v>1647.7593946666666</v>
      </c>
      <c r="Z17" s="63">
        <f t="shared" si="15"/>
        <v>0</v>
      </c>
      <c r="AA17" s="66">
        <f t="shared" si="16"/>
        <v>1647.7593946666666</v>
      </c>
    </row>
    <row r="18" spans="1:27" ht="12.75" customHeight="1">
      <c r="A18" s="124">
        <v>5</v>
      </c>
      <c r="B18" s="217">
        <v>40725</v>
      </c>
      <c r="C18" s="68">
        <v>545</v>
      </c>
      <c r="D18" s="96">
        <f>'base(indices)'!G22</f>
        <v>1.3938680299999999</v>
      </c>
      <c r="E18" s="69">
        <f t="shared" si="0"/>
        <v>759.65807634999999</v>
      </c>
      <c r="F18" s="48">
        <v>0</v>
      </c>
      <c r="G18" s="70">
        <f t="shared" si="1"/>
        <v>0</v>
      </c>
      <c r="H18" s="190">
        <f t="shared" si="18"/>
        <v>3038.6323054</v>
      </c>
      <c r="I18" s="107">
        <f t="shared" si="20"/>
        <v>253.21935878333332</v>
      </c>
      <c r="J18" s="107">
        <f t="shared" si="19"/>
        <v>3291.8516641833335</v>
      </c>
      <c r="K18" s="49"/>
      <c r="L18" s="50">
        <f t="shared" si="2"/>
        <v>3291.8516641833335</v>
      </c>
      <c r="M18" s="51">
        <f t="shared" si="3"/>
        <v>2962.6664977650003</v>
      </c>
      <c r="N18" s="49">
        <f t="shared" si="4"/>
        <v>0</v>
      </c>
      <c r="O18" s="52">
        <f t="shared" si="5"/>
        <v>2962.6664977650003</v>
      </c>
      <c r="P18" s="73">
        <f t="shared" si="6"/>
        <v>2633.481331346667</v>
      </c>
      <c r="Q18" s="49">
        <f t="shared" si="7"/>
        <v>0</v>
      </c>
      <c r="R18" s="53">
        <f t="shared" si="8"/>
        <v>2633.481331346667</v>
      </c>
      <c r="S18" s="51">
        <f t="shared" si="9"/>
        <v>2304.2961649283334</v>
      </c>
      <c r="T18" s="49">
        <f t="shared" si="10"/>
        <v>0</v>
      </c>
      <c r="U18" s="52">
        <f t="shared" si="11"/>
        <v>2304.2961649283334</v>
      </c>
      <c r="V18" s="51">
        <f t="shared" si="17"/>
        <v>1975.1109985099999</v>
      </c>
      <c r="W18" s="49">
        <f t="shared" si="12"/>
        <v>0</v>
      </c>
      <c r="X18" s="52">
        <f t="shared" si="13"/>
        <v>1975.1109985099999</v>
      </c>
      <c r="Y18" s="51">
        <f t="shared" si="14"/>
        <v>1645.9258320916667</v>
      </c>
      <c r="Z18" s="49">
        <f t="shared" si="15"/>
        <v>0</v>
      </c>
      <c r="AA18" s="52">
        <f t="shared" si="16"/>
        <v>1645.9258320916667</v>
      </c>
    </row>
    <row r="19" spans="1:27" s="30" customFormat="1" ht="12.75" customHeight="1">
      <c r="A19" s="124">
        <v>5</v>
      </c>
      <c r="B19" s="216">
        <v>40756</v>
      </c>
      <c r="C19" s="68">
        <v>545</v>
      </c>
      <c r="D19" s="96">
        <f>'base(indices)'!G23</f>
        <v>1.3921570700000001</v>
      </c>
      <c r="E19" s="58">
        <f t="shared" si="0"/>
        <v>758.7256031500001</v>
      </c>
      <c r="F19" s="48">
        <v>0</v>
      </c>
      <c r="G19" s="60">
        <f t="shared" si="1"/>
        <v>0</v>
      </c>
      <c r="H19" s="190">
        <f t="shared" si="18"/>
        <v>3034.9024126000004</v>
      </c>
      <c r="I19" s="106">
        <f t="shared" si="20"/>
        <v>252.90853438333338</v>
      </c>
      <c r="J19" s="106">
        <f t="shared" si="19"/>
        <v>3287.8109469833339</v>
      </c>
      <c r="K19" s="63"/>
      <c r="L19" s="64">
        <f t="shared" si="2"/>
        <v>3287.8109469833339</v>
      </c>
      <c r="M19" s="65">
        <f t="shared" si="3"/>
        <v>2959.0298522850007</v>
      </c>
      <c r="N19" s="63">
        <f t="shared" si="4"/>
        <v>0</v>
      </c>
      <c r="O19" s="66">
        <f t="shared" si="5"/>
        <v>2959.0298522850007</v>
      </c>
      <c r="P19" s="63">
        <f>J19*$P$10</f>
        <v>2630.2487575866671</v>
      </c>
      <c r="Q19" s="63">
        <f t="shared" si="7"/>
        <v>0</v>
      </c>
      <c r="R19" s="67">
        <f t="shared" si="8"/>
        <v>2630.2487575866671</v>
      </c>
      <c r="S19" s="65">
        <f t="shared" si="9"/>
        <v>2301.4676628883335</v>
      </c>
      <c r="T19" s="63">
        <f t="shared" si="10"/>
        <v>0</v>
      </c>
      <c r="U19" s="66">
        <f t="shared" si="11"/>
        <v>2301.4676628883335</v>
      </c>
      <c r="V19" s="65">
        <f t="shared" si="17"/>
        <v>1972.6865681900003</v>
      </c>
      <c r="W19" s="63">
        <f t="shared" si="12"/>
        <v>0</v>
      </c>
      <c r="X19" s="66">
        <f t="shared" si="13"/>
        <v>1972.6865681900003</v>
      </c>
      <c r="Y19" s="65">
        <f t="shared" si="14"/>
        <v>1643.905473491667</v>
      </c>
      <c r="Z19" s="63">
        <f t="shared" si="15"/>
        <v>0</v>
      </c>
      <c r="AA19" s="66">
        <f t="shared" si="16"/>
        <v>1643.905473491667</v>
      </c>
    </row>
    <row r="20" spans="1:27" ht="12.75" customHeight="1">
      <c r="A20" s="124">
        <v>5</v>
      </c>
      <c r="B20" s="217">
        <v>40787</v>
      </c>
      <c r="C20" s="68">
        <v>545</v>
      </c>
      <c r="D20" s="96">
        <f>'base(indices)'!G24</f>
        <v>1.3892729399999999</v>
      </c>
      <c r="E20" s="69">
        <f t="shared" si="0"/>
        <v>757.15375229999995</v>
      </c>
      <c r="F20" s="48">
        <v>0</v>
      </c>
      <c r="G20" s="70">
        <f t="shared" si="1"/>
        <v>0</v>
      </c>
      <c r="H20" s="190">
        <f t="shared" si="18"/>
        <v>3028.6150091999998</v>
      </c>
      <c r="I20" s="107">
        <f t="shared" si="20"/>
        <v>252.38458409999998</v>
      </c>
      <c r="J20" s="107">
        <f t="shared" si="19"/>
        <v>3280.9995933</v>
      </c>
      <c r="K20" s="49"/>
      <c r="L20" s="50">
        <f t="shared" si="2"/>
        <v>3280.9995933</v>
      </c>
      <c r="M20" s="51">
        <f t="shared" si="3"/>
        <v>2952.8996339700002</v>
      </c>
      <c r="N20" s="49">
        <f t="shared" si="4"/>
        <v>0</v>
      </c>
      <c r="O20" s="52">
        <f t="shared" si="5"/>
        <v>2952.8996339700002</v>
      </c>
      <c r="P20" s="73">
        <f t="shared" si="6"/>
        <v>2624.7996746400004</v>
      </c>
      <c r="Q20" s="49">
        <f t="shared" si="7"/>
        <v>0</v>
      </c>
      <c r="R20" s="53">
        <f t="shared" si="8"/>
        <v>2624.7996746400004</v>
      </c>
      <c r="S20" s="51">
        <f t="shared" si="9"/>
        <v>2296.6997153099996</v>
      </c>
      <c r="T20" s="49">
        <f t="shared" si="10"/>
        <v>0</v>
      </c>
      <c r="U20" s="52">
        <f t="shared" si="11"/>
        <v>2296.6997153099996</v>
      </c>
      <c r="V20" s="51">
        <f t="shared" si="17"/>
        <v>1968.5997559799998</v>
      </c>
      <c r="W20" s="49">
        <f t="shared" si="12"/>
        <v>0</v>
      </c>
      <c r="X20" s="52">
        <f t="shared" si="13"/>
        <v>1968.5997559799998</v>
      </c>
      <c r="Y20" s="51">
        <f t="shared" si="14"/>
        <v>1640.49979665</v>
      </c>
      <c r="Z20" s="49">
        <f t="shared" si="15"/>
        <v>0</v>
      </c>
      <c r="AA20" s="52">
        <f t="shared" si="16"/>
        <v>1640.49979665</v>
      </c>
    </row>
    <row r="21" spans="1:27" s="30" customFormat="1" ht="12.75" customHeight="1">
      <c r="A21" s="124">
        <v>5</v>
      </c>
      <c r="B21" s="216">
        <v>40817</v>
      </c>
      <c r="C21" s="68">
        <v>545</v>
      </c>
      <c r="D21" s="96">
        <f>'base(indices)'!G25</f>
        <v>1.3878808899999999</v>
      </c>
      <c r="E21" s="58">
        <f t="shared" si="0"/>
        <v>756.39508504999992</v>
      </c>
      <c r="F21" s="48">
        <v>0</v>
      </c>
      <c r="G21" s="60">
        <f t="shared" si="1"/>
        <v>0</v>
      </c>
      <c r="H21" s="190">
        <f t="shared" si="18"/>
        <v>3025.5803401999997</v>
      </c>
      <c r="I21" s="106">
        <f t="shared" si="20"/>
        <v>252.13169501666664</v>
      </c>
      <c r="J21" s="106">
        <f t="shared" si="19"/>
        <v>3277.7120352166662</v>
      </c>
      <c r="K21" s="63"/>
      <c r="L21" s="64">
        <f t="shared" si="2"/>
        <v>3277.7120352166662</v>
      </c>
      <c r="M21" s="65">
        <f t="shared" si="3"/>
        <v>2949.9408316949998</v>
      </c>
      <c r="N21" s="63">
        <f t="shared" si="4"/>
        <v>0</v>
      </c>
      <c r="O21" s="66">
        <f t="shared" si="5"/>
        <v>2949.9408316949998</v>
      </c>
      <c r="P21" s="63">
        <f t="shared" si="6"/>
        <v>2622.169628173333</v>
      </c>
      <c r="Q21" s="63">
        <f t="shared" si="7"/>
        <v>0</v>
      </c>
      <c r="R21" s="67">
        <f t="shared" si="8"/>
        <v>2622.169628173333</v>
      </c>
      <c r="S21" s="65">
        <f t="shared" si="9"/>
        <v>2294.3984246516661</v>
      </c>
      <c r="T21" s="63">
        <f t="shared" si="10"/>
        <v>0</v>
      </c>
      <c r="U21" s="66">
        <f t="shared" si="11"/>
        <v>2294.3984246516661</v>
      </c>
      <c r="V21" s="65">
        <f t="shared" si="17"/>
        <v>1966.6272211299997</v>
      </c>
      <c r="W21" s="63">
        <f t="shared" si="12"/>
        <v>0</v>
      </c>
      <c r="X21" s="66">
        <f t="shared" si="13"/>
        <v>1966.6272211299997</v>
      </c>
      <c r="Y21" s="65">
        <f t="shared" si="14"/>
        <v>1638.8560176083331</v>
      </c>
      <c r="Z21" s="63">
        <f t="shared" si="15"/>
        <v>0</v>
      </c>
      <c r="AA21" s="66">
        <f t="shared" si="16"/>
        <v>1638.8560176083331</v>
      </c>
    </row>
    <row r="22" spans="1:27" ht="13.5" customHeight="1">
      <c r="A22" s="124">
        <v>5</v>
      </c>
      <c r="B22" s="217">
        <v>40848</v>
      </c>
      <c r="C22" s="68">
        <v>545</v>
      </c>
      <c r="D22" s="96">
        <f>'base(indices)'!G26</f>
        <v>1.38702094</v>
      </c>
      <c r="E22" s="69">
        <f t="shared" si="0"/>
        <v>755.92641230000004</v>
      </c>
      <c r="F22" s="48">
        <v>0</v>
      </c>
      <c r="G22" s="70">
        <f t="shared" si="1"/>
        <v>0</v>
      </c>
      <c r="H22" s="190">
        <f t="shared" si="18"/>
        <v>3023.7056492000002</v>
      </c>
      <c r="I22" s="107">
        <f t="shared" si="20"/>
        <v>251.97547076666669</v>
      </c>
      <c r="J22" s="107">
        <f t="shared" si="19"/>
        <v>3275.6811199666668</v>
      </c>
      <c r="K22" s="49"/>
      <c r="L22" s="50">
        <f>J22+K22</f>
        <v>3275.6811199666668</v>
      </c>
      <c r="M22" s="51">
        <f>J22*M$10</f>
        <v>2948.1130079700001</v>
      </c>
      <c r="N22" s="49">
        <f>K22*M$10</f>
        <v>0</v>
      </c>
      <c r="O22" s="52">
        <f>M22+N22</f>
        <v>2948.1130079700001</v>
      </c>
      <c r="P22" s="73">
        <f t="shared" si="6"/>
        <v>2620.5448959733335</v>
      </c>
      <c r="Q22" s="49">
        <f t="shared" si="7"/>
        <v>0</v>
      </c>
      <c r="R22" s="53">
        <f t="shared" si="8"/>
        <v>2620.5448959733335</v>
      </c>
      <c r="S22" s="51">
        <f t="shared" si="9"/>
        <v>2292.9767839766664</v>
      </c>
      <c r="T22" s="49">
        <f t="shared" si="10"/>
        <v>0</v>
      </c>
      <c r="U22" s="52">
        <f t="shared" si="11"/>
        <v>2292.9767839766664</v>
      </c>
      <c r="V22" s="51">
        <f t="shared" si="17"/>
        <v>1965.40867198</v>
      </c>
      <c r="W22" s="49">
        <f t="shared" si="12"/>
        <v>0</v>
      </c>
      <c r="X22" s="52">
        <f t="shared" si="13"/>
        <v>1965.40867198</v>
      </c>
      <c r="Y22" s="51">
        <f t="shared" si="14"/>
        <v>1637.8405599833334</v>
      </c>
      <c r="Z22" s="49">
        <f t="shared" si="15"/>
        <v>0</v>
      </c>
      <c r="AA22" s="52">
        <f t="shared" si="16"/>
        <v>1637.8405599833334</v>
      </c>
    </row>
    <row r="23" spans="1:27" s="30" customFormat="1" ht="13.5" customHeight="1">
      <c r="A23" s="124">
        <v>5</v>
      </c>
      <c r="B23" s="216">
        <v>40878</v>
      </c>
      <c r="C23" s="68">
        <v>545</v>
      </c>
      <c r="D23" s="96">
        <f>'base(indices)'!G27</f>
        <v>1.3861268899999999</v>
      </c>
      <c r="E23" s="58">
        <f t="shared" si="0"/>
        <v>755.43915504999995</v>
      </c>
      <c r="F23" s="48">
        <v>0</v>
      </c>
      <c r="G23" s="60">
        <f t="shared" si="1"/>
        <v>0</v>
      </c>
      <c r="H23" s="190">
        <f t="shared" si="18"/>
        <v>3021.7566201999998</v>
      </c>
      <c r="I23" s="106">
        <f t="shared" si="20"/>
        <v>251.81305168333333</v>
      </c>
      <c r="J23" s="106">
        <f t="shared" si="19"/>
        <v>3273.5696718833333</v>
      </c>
      <c r="K23" s="63"/>
      <c r="L23" s="64">
        <f>J23+K23</f>
        <v>3273.5696718833333</v>
      </c>
      <c r="M23" s="65">
        <f>J23*M$10</f>
        <v>2946.212704695</v>
      </c>
      <c r="N23" s="63">
        <f t="shared" ref="N23:N86" si="21">K23*M$10</f>
        <v>0</v>
      </c>
      <c r="O23" s="66">
        <f t="shared" ref="O23:O86" si="22">M23+N23</f>
        <v>2946.212704695</v>
      </c>
      <c r="P23" s="63">
        <f t="shared" si="6"/>
        <v>2618.8557375066666</v>
      </c>
      <c r="Q23" s="63">
        <f t="shared" si="7"/>
        <v>0</v>
      </c>
      <c r="R23" s="67">
        <f t="shared" si="8"/>
        <v>2618.8557375066666</v>
      </c>
      <c r="S23" s="65">
        <f t="shared" si="9"/>
        <v>2291.4987703183333</v>
      </c>
      <c r="T23" s="63">
        <f t="shared" si="10"/>
        <v>0</v>
      </c>
      <c r="U23" s="66">
        <f t="shared" si="11"/>
        <v>2291.4987703183333</v>
      </c>
      <c r="V23" s="65">
        <f t="shared" si="17"/>
        <v>1964.14180313</v>
      </c>
      <c r="W23" s="63">
        <f t="shared" si="12"/>
        <v>0</v>
      </c>
      <c r="X23" s="66">
        <f t="shared" si="13"/>
        <v>1964.14180313</v>
      </c>
      <c r="Y23" s="65">
        <f t="shared" si="14"/>
        <v>1636.7848359416666</v>
      </c>
      <c r="Z23" s="63">
        <f t="shared" si="15"/>
        <v>0</v>
      </c>
      <c r="AA23" s="66">
        <f t="shared" si="16"/>
        <v>1636.7848359416666</v>
      </c>
    </row>
    <row r="24" spans="1:27" ht="13.5" customHeight="1">
      <c r="A24" s="124">
        <v>5</v>
      </c>
      <c r="B24" s="217">
        <v>40909</v>
      </c>
      <c r="C24" s="68">
        <v>622</v>
      </c>
      <c r="D24" s="96">
        <f>'base(indices)'!G28</f>
        <v>1.3848293</v>
      </c>
      <c r="E24" s="69">
        <f t="shared" si="0"/>
        <v>861.36382460000004</v>
      </c>
      <c r="F24" s="48">
        <v>0</v>
      </c>
      <c r="G24" s="70">
        <f t="shared" si="1"/>
        <v>0</v>
      </c>
      <c r="H24" s="190">
        <f t="shared" si="18"/>
        <v>3445.4552984000002</v>
      </c>
      <c r="I24" s="107">
        <f t="shared" si="20"/>
        <v>287.12127486666668</v>
      </c>
      <c r="J24" s="107">
        <f t="shared" si="19"/>
        <v>3732.5765732666669</v>
      </c>
      <c r="K24" s="49"/>
      <c r="L24" s="50">
        <f t="shared" ref="L24:L87" si="23">J24+K24</f>
        <v>3732.5765732666669</v>
      </c>
      <c r="M24" s="51">
        <f t="shared" ref="M24:M87" si="24">J24*M$10</f>
        <v>3359.3189159400004</v>
      </c>
      <c r="N24" s="49">
        <f t="shared" si="21"/>
        <v>0</v>
      </c>
      <c r="O24" s="52">
        <f t="shared" si="22"/>
        <v>3359.3189159400004</v>
      </c>
      <c r="P24" s="73">
        <f>J24*$P$10</f>
        <v>2986.0612586133338</v>
      </c>
      <c r="Q24" s="49">
        <f t="shared" si="7"/>
        <v>0</v>
      </c>
      <c r="R24" s="53">
        <f t="shared" si="8"/>
        <v>2986.0612586133338</v>
      </c>
      <c r="S24" s="51">
        <f t="shared" si="9"/>
        <v>2612.8036012866664</v>
      </c>
      <c r="T24" s="49">
        <f t="shared" si="10"/>
        <v>0</v>
      </c>
      <c r="U24" s="52">
        <f t="shared" si="11"/>
        <v>2612.8036012866664</v>
      </c>
      <c r="V24" s="51">
        <f t="shared" si="17"/>
        <v>2239.5459439599999</v>
      </c>
      <c r="W24" s="49">
        <f t="shared" si="12"/>
        <v>0</v>
      </c>
      <c r="X24" s="52">
        <f t="shared" si="13"/>
        <v>2239.5459439599999</v>
      </c>
      <c r="Y24" s="51">
        <f t="shared" si="14"/>
        <v>1866.2882866333334</v>
      </c>
      <c r="Z24" s="49">
        <f t="shared" si="15"/>
        <v>0</v>
      </c>
      <c r="AA24" s="52">
        <f t="shared" si="16"/>
        <v>1866.2882866333334</v>
      </c>
    </row>
    <row r="25" spans="1:27" s="30" customFormat="1" ht="13.5" customHeight="1">
      <c r="A25" s="124">
        <v>5</v>
      </c>
      <c r="B25" s="216">
        <v>40940</v>
      </c>
      <c r="C25" s="68">
        <v>622</v>
      </c>
      <c r="D25" s="96">
        <f>'base(indices)'!G29</f>
        <v>1.3836338399999999</v>
      </c>
      <c r="E25" s="58">
        <f t="shared" si="0"/>
        <v>860.62024847999999</v>
      </c>
      <c r="F25" s="48">
        <v>0</v>
      </c>
      <c r="G25" s="60">
        <f t="shared" si="1"/>
        <v>0</v>
      </c>
      <c r="H25" s="190">
        <f t="shared" si="18"/>
        <v>3442.4809939199999</v>
      </c>
      <c r="I25" s="106">
        <f t="shared" si="20"/>
        <v>286.87341615999998</v>
      </c>
      <c r="J25" s="106">
        <f t="shared" si="19"/>
        <v>3729.35441008</v>
      </c>
      <c r="K25" s="63"/>
      <c r="L25" s="64">
        <f t="shared" si="23"/>
        <v>3729.35441008</v>
      </c>
      <c r="M25" s="65">
        <f t="shared" si="24"/>
        <v>3356.418969072</v>
      </c>
      <c r="N25" s="63">
        <f t="shared" si="21"/>
        <v>0</v>
      </c>
      <c r="O25" s="66">
        <f t="shared" si="22"/>
        <v>3356.418969072</v>
      </c>
      <c r="P25" s="63">
        <f t="shared" si="6"/>
        <v>2983.483528064</v>
      </c>
      <c r="Q25" s="63">
        <f t="shared" si="7"/>
        <v>0</v>
      </c>
      <c r="R25" s="67">
        <f t="shared" si="8"/>
        <v>2983.483528064</v>
      </c>
      <c r="S25" s="65">
        <f t="shared" si="9"/>
        <v>2610.548087056</v>
      </c>
      <c r="T25" s="63">
        <f t="shared" si="10"/>
        <v>0</v>
      </c>
      <c r="U25" s="66">
        <f t="shared" si="11"/>
        <v>2610.548087056</v>
      </c>
      <c r="V25" s="65">
        <f t="shared" si="17"/>
        <v>2237.612646048</v>
      </c>
      <c r="W25" s="63">
        <f t="shared" si="12"/>
        <v>0</v>
      </c>
      <c r="X25" s="66">
        <f t="shared" si="13"/>
        <v>2237.612646048</v>
      </c>
      <c r="Y25" s="65">
        <f t="shared" si="14"/>
        <v>1864.67720504</v>
      </c>
      <c r="Z25" s="63">
        <f t="shared" si="15"/>
        <v>0</v>
      </c>
      <c r="AA25" s="66">
        <f t="shared" si="16"/>
        <v>1864.67720504</v>
      </c>
    </row>
    <row r="26" spans="1:27" ht="13.5" customHeight="1">
      <c r="A26" s="124">
        <v>5</v>
      </c>
      <c r="B26" s="216">
        <v>40969</v>
      </c>
      <c r="C26" s="68">
        <v>622</v>
      </c>
      <c r="D26" s="96">
        <f>'base(indices)'!G30</f>
        <v>1.3836338399999999</v>
      </c>
      <c r="E26" s="69">
        <f t="shared" si="0"/>
        <v>860.62024847999999</v>
      </c>
      <c r="F26" s="48">
        <v>0</v>
      </c>
      <c r="G26" s="70">
        <f t="shared" si="1"/>
        <v>0</v>
      </c>
      <c r="H26" s="190">
        <f t="shared" si="18"/>
        <v>3442.4809939199999</v>
      </c>
      <c r="I26" s="107">
        <f t="shared" si="20"/>
        <v>286.87341615999998</v>
      </c>
      <c r="J26" s="107">
        <f t="shared" si="19"/>
        <v>3729.35441008</v>
      </c>
      <c r="K26" s="49"/>
      <c r="L26" s="50">
        <f t="shared" si="23"/>
        <v>3729.35441008</v>
      </c>
      <c r="M26" s="51">
        <f t="shared" si="24"/>
        <v>3356.418969072</v>
      </c>
      <c r="N26" s="49">
        <f t="shared" si="21"/>
        <v>0</v>
      </c>
      <c r="O26" s="52">
        <f t="shared" si="22"/>
        <v>3356.418969072</v>
      </c>
      <c r="P26" s="73">
        <f t="shared" si="6"/>
        <v>2983.483528064</v>
      </c>
      <c r="Q26" s="49">
        <f t="shared" si="7"/>
        <v>0</v>
      </c>
      <c r="R26" s="53">
        <f t="shared" si="8"/>
        <v>2983.483528064</v>
      </c>
      <c r="S26" s="51">
        <f t="shared" si="9"/>
        <v>2610.548087056</v>
      </c>
      <c r="T26" s="49">
        <f t="shared" si="10"/>
        <v>0</v>
      </c>
      <c r="U26" s="52">
        <f t="shared" si="11"/>
        <v>2610.548087056</v>
      </c>
      <c r="V26" s="51">
        <f t="shared" si="17"/>
        <v>2237.612646048</v>
      </c>
      <c r="W26" s="49">
        <f t="shared" si="12"/>
        <v>0</v>
      </c>
      <c r="X26" s="52">
        <f t="shared" si="13"/>
        <v>2237.612646048</v>
      </c>
      <c r="Y26" s="51">
        <f t="shared" si="14"/>
        <v>1864.67720504</v>
      </c>
      <c r="Z26" s="49">
        <f t="shared" si="15"/>
        <v>0</v>
      </c>
      <c r="AA26" s="52">
        <f t="shared" si="16"/>
        <v>1864.67720504</v>
      </c>
    </row>
    <row r="27" spans="1:27" s="30" customFormat="1" ht="13.5" customHeight="1">
      <c r="A27" s="124">
        <v>5</v>
      </c>
      <c r="B27" s="217">
        <v>41000</v>
      </c>
      <c r="C27" s="68">
        <v>622</v>
      </c>
      <c r="D27" s="96">
        <f>'base(indices)'!G31</f>
        <v>1.3821577</v>
      </c>
      <c r="E27" s="58">
        <f t="shared" si="0"/>
        <v>859.70208939999998</v>
      </c>
      <c r="F27" s="48">
        <v>0</v>
      </c>
      <c r="G27" s="60">
        <f t="shared" si="1"/>
        <v>0</v>
      </c>
      <c r="H27" s="190">
        <f t="shared" si="18"/>
        <v>3438.8083575999999</v>
      </c>
      <c r="I27" s="106">
        <f t="shared" si="20"/>
        <v>286.56736313333334</v>
      </c>
      <c r="J27" s="106">
        <f t="shared" si="19"/>
        <v>3725.3757207333333</v>
      </c>
      <c r="K27" s="63"/>
      <c r="L27" s="64">
        <f t="shared" si="23"/>
        <v>3725.3757207333333</v>
      </c>
      <c r="M27" s="65">
        <f t="shared" si="24"/>
        <v>3352.8381486600001</v>
      </c>
      <c r="N27" s="63">
        <f t="shared" si="21"/>
        <v>0</v>
      </c>
      <c r="O27" s="66">
        <f t="shared" si="22"/>
        <v>3352.8381486600001</v>
      </c>
      <c r="P27" s="63">
        <f t="shared" si="6"/>
        <v>2980.3005765866669</v>
      </c>
      <c r="Q27" s="63">
        <f t="shared" si="7"/>
        <v>0</v>
      </c>
      <c r="R27" s="67">
        <f t="shared" si="8"/>
        <v>2980.3005765866669</v>
      </c>
      <c r="S27" s="65">
        <f t="shared" si="9"/>
        <v>2607.7630045133333</v>
      </c>
      <c r="T27" s="63">
        <f t="shared" si="10"/>
        <v>0</v>
      </c>
      <c r="U27" s="66">
        <f t="shared" si="11"/>
        <v>2607.7630045133333</v>
      </c>
      <c r="V27" s="65">
        <f t="shared" si="17"/>
        <v>2235.2254324400001</v>
      </c>
      <c r="W27" s="63">
        <f t="shared" si="12"/>
        <v>0</v>
      </c>
      <c r="X27" s="66">
        <f t="shared" si="13"/>
        <v>2235.2254324400001</v>
      </c>
      <c r="Y27" s="65">
        <f t="shared" si="14"/>
        <v>1862.6878603666667</v>
      </c>
      <c r="Z27" s="63">
        <f t="shared" si="15"/>
        <v>0</v>
      </c>
      <c r="AA27" s="66">
        <f t="shared" si="16"/>
        <v>1862.6878603666667</v>
      </c>
    </row>
    <row r="28" spans="1:27" ht="13.5" customHeight="1">
      <c r="A28" s="124">
        <v>5</v>
      </c>
      <c r="B28" s="216">
        <v>41030</v>
      </c>
      <c r="C28" s="68">
        <v>622</v>
      </c>
      <c r="D28" s="96">
        <f>'base(indices)'!G32</f>
        <v>1.38184402</v>
      </c>
      <c r="E28" s="69">
        <f t="shared" si="0"/>
        <v>859.50698044000001</v>
      </c>
      <c r="F28" s="48">
        <v>0</v>
      </c>
      <c r="G28" s="70">
        <f t="shared" si="1"/>
        <v>0</v>
      </c>
      <c r="H28" s="190">
        <f t="shared" si="18"/>
        <v>3438.02792176</v>
      </c>
      <c r="I28" s="107">
        <f t="shared" si="20"/>
        <v>286.50232681333335</v>
      </c>
      <c r="J28" s="107">
        <f t="shared" si="19"/>
        <v>3724.5302485733332</v>
      </c>
      <c r="K28" s="49"/>
      <c r="L28" s="50">
        <f t="shared" si="23"/>
        <v>3724.5302485733332</v>
      </c>
      <c r="M28" s="51">
        <f t="shared" si="24"/>
        <v>3352.0772237159999</v>
      </c>
      <c r="N28" s="49">
        <f t="shared" si="21"/>
        <v>0</v>
      </c>
      <c r="O28" s="52">
        <f t="shared" si="22"/>
        <v>3352.0772237159999</v>
      </c>
      <c r="P28" s="73">
        <f t="shared" si="6"/>
        <v>2979.6241988586667</v>
      </c>
      <c r="Q28" s="49">
        <f t="shared" si="7"/>
        <v>0</v>
      </c>
      <c r="R28" s="53">
        <f t="shared" si="8"/>
        <v>2979.6241988586667</v>
      </c>
      <c r="S28" s="51">
        <f t="shared" si="9"/>
        <v>2607.1711740013329</v>
      </c>
      <c r="T28" s="49">
        <f t="shared" si="10"/>
        <v>0</v>
      </c>
      <c r="U28" s="52">
        <f t="shared" si="11"/>
        <v>2607.1711740013329</v>
      </c>
      <c r="V28" s="51">
        <f t="shared" si="17"/>
        <v>2234.7181491439997</v>
      </c>
      <c r="W28" s="49">
        <f t="shared" si="12"/>
        <v>0</v>
      </c>
      <c r="X28" s="52">
        <f t="shared" si="13"/>
        <v>2234.7181491439997</v>
      </c>
      <c r="Y28" s="51">
        <f t="shared" si="14"/>
        <v>1862.2651242866666</v>
      </c>
      <c r="Z28" s="49">
        <f t="shared" si="15"/>
        <v>0</v>
      </c>
      <c r="AA28" s="52">
        <f t="shared" si="16"/>
        <v>1862.2651242866666</v>
      </c>
    </row>
    <row r="29" spans="1:27" s="30" customFormat="1" ht="13.5" customHeight="1">
      <c r="A29" s="124">
        <v>5</v>
      </c>
      <c r="B29" s="217">
        <v>41061</v>
      </c>
      <c r="C29" s="68">
        <v>622</v>
      </c>
      <c r="D29" s="96">
        <f>'base(indices)'!G33</f>
        <v>1.38119762</v>
      </c>
      <c r="E29" s="58">
        <f t="shared" si="0"/>
        <v>859.10491964000005</v>
      </c>
      <c r="F29" s="48">
        <v>0</v>
      </c>
      <c r="G29" s="60">
        <f t="shared" si="1"/>
        <v>0</v>
      </c>
      <c r="H29" s="190">
        <f t="shared" si="18"/>
        <v>3436.4196785600002</v>
      </c>
      <c r="I29" s="106">
        <f t="shared" si="20"/>
        <v>286.3683065466667</v>
      </c>
      <c r="J29" s="106">
        <f t="shared" si="19"/>
        <v>3722.7879851066668</v>
      </c>
      <c r="K29" s="63"/>
      <c r="L29" s="64">
        <f t="shared" si="23"/>
        <v>3722.7879851066668</v>
      </c>
      <c r="M29" s="65">
        <f t="shared" si="24"/>
        <v>3350.5091865960003</v>
      </c>
      <c r="N29" s="63">
        <f t="shared" si="21"/>
        <v>0</v>
      </c>
      <c r="O29" s="66">
        <f t="shared" si="22"/>
        <v>3350.5091865960003</v>
      </c>
      <c r="P29" s="63">
        <f t="shared" si="6"/>
        <v>2978.2303880853337</v>
      </c>
      <c r="Q29" s="63">
        <f t="shared" si="7"/>
        <v>0</v>
      </c>
      <c r="R29" s="67">
        <f t="shared" si="8"/>
        <v>2978.2303880853337</v>
      </c>
      <c r="S29" s="65">
        <f t="shared" si="9"/>
        <v>2605.9515895746667</v>
      </c>
      <c r="T29" s="63">
        <f t="shared" si="10"/>
        <v>0</v>
      </c>
      <c r="U29" s="66">
        <f t="shared" si="11"/>
        <v>2605.9515895746667</v>
      </c>
      <c r="V29" s="65">
        <f t="shared" si="17"/>
        <v>2233.6727910640002</v>
      </c>
      <c r="W29" s="63">
        <f t="shared" si="12"/>
        <v>0</v>
      </c>
      <c r="X29" s="66">
        <f t="shared" si="13"/>
        <v>2233.6727910640002</v>
      </c>
      <c r="Y29" s="65">
        <f t="shared" si="14"/>
        <v>1861.3939925533334</v>
      </c>
      <c r="Z29" s="63">
        <f t="shared" si="15"/>
        <v>0</v>
      </c>
      <c r="AA29" s="66">
        <f t="shared" si="16"/>
        <v>1861.3939925533334</v>
      </c>
    </row>
    <row r="30" spans="1:27" ht="13.5" customHeight="1">
      <c r="A30" s="124">
        <v>5</v>
      </c>
      <c r="B30" s="216">
        <v>41091</v>
      </c>
      <c r="C30" s="68">
        <v>622</v>
      </c>
      <c r="D30" s="96">
        <f>'base(indices)'!G34</f>
        <v>1.38119762</v>
      </c>
      <c r="E30" s="69">
        <f>C30*D30</f>
        <v>859.10491964000005</v>
      </c>
      <c r="F30" s="48">
        <v>0</v>
      </c>
      <c r="G30" s="70">
        <f t="shared" si="1"/>
        <v>0</v>
      </c>
      <c r="H30" s="190">
        <f t="shared" si="18"/>
        <v>3436.4196785600002</v>
      </c>
      <c r="I30" s="107">
        <f t="shared" si="20"/>
        <v>286.3683065466667</v>
      </c>
      <c r="J30" s="107">
        <f t="shared" si="19"/>
        <v>3722.7879851066668</v>
      </c>
      <c r="K30" s="49"/>
      <c r="L30" s="50">
        <f t="shared" si="23"/>
        <v>3722.7879851066668</v>
      </c>
      <c r="M30" s="51">
        <f t="shared" si="24"/>
        <v>3350.5091865960003</v>
      </c>
      <c r="N30" s="49">
        <f t="shared" si="21"/>
        <v>0</v>
      </c>
      <c r="O30" s="52">
        <f t="shared" si="22"/>
        <v>3350.5091865960003</v>
      </c>
      <c r="P30" s="73">
        <f t="shared" si="6"/>
        <v>2978.2303880853337</v>
      </c>
      <c r="Q30" s="49">
        <f t="shared" si="7"/>
        <v>0</v>
      </c>
      <c r="R30" s="53">
        <f t="shared" si="8"/>
        <v>2978.2303880853337</v>
      </c>
      <c r="S30" s="51">
        <f t="shared" si="9"/>
        <v>2605.9515895746667</v>
      </c>
      <c r="T30" s="49">
        <f t="shared" si="10"/>
        <v>0</v>
      </c>
      <c r="U30" s="52">
        <f t="shared" si="11"/>
        <v>2605.9515895746667</v>
      </c>
      <c r="V30" s="51">
        <f t="shared" si="17"/>
        <v>2233.6727910640002</v>
      </c>
      <c r="W30" s="49">
        <f t="shared" si="12"/>
        <v>0</v>
      </c>
      <c r="X30" s="52">
        <f t="shared" si="13"/>
        <v>2233.6727910640002</v>
      </c>
      <c r="Y30" s="51">
        <f t="shared" si="14"/>
        <v>1861.3939925533334</v>
      </c>
      <c r="Z30" s="49">
        <f t="shared" si="15"/>
        <v>0</v>
      </c>
      <c r="AA30" s="52">
        <f t="shared" si="16"/>
        <v>1861.3939925533334</v>
      </c>
    </row>
    <row r="31" spans="1:27" s="30" customFormat="1" ht="13.5" customHeight="1">
      <c r="A31" s="124">
        <v>5</v>
      </c>
      <c r="B31" s="217">
        <v>41122</v>
      </c>
      <c r="C31" s="68">
        <v>622</v>
      </c>
      <c r="D31" s="96">
        <f>'base(indices)'!G35</f>
        <v>1.38099876</v>
      </c>
      <c r="E31" s="58">
        <f t="shared" si="0"/>
        <v>858.98122871999999</v>
      </c>
      <c r="F31" s="48">
        <v>0</v>
      </c>
      <c r="G31" s="60">
        <f t="shared" si="1"/>
        <v>0</v>
      </c>
      <c r="H31" s="190">
        <f t="shared" si="18"/>
        <v>3435.92491488</v>
      </c>
      <c r="I31" s="106">
        <f t="shared" si="20"/>
        <v>286.32707624</v>
      </c>
      <c r="J31" s="106">
        <f t="shared" si="19"/>
        <v>3722.2519911199997</v>
      </c>
      <c r="K31" s="63"/>
      <c r="L31" s="64">
        <f t="shared" si="23"/>
        <v>3722.2519911199997</v>
      </c>
      <c r="M31" s="65">
        <f t="shared" si="24"/>
        <v>3350.026792008</v>
      </c>
      <c r="N31" s="63">
        <f t="shared" si="21"/>
        <v>0</v>
      </c>
      <c r="O31" s="66">
        <f t="shared" si="22"/>
        <v>3350.026792008</v>
      </c>
      <c r="P31" s="63">
        <f>J31*$P$10</f>
        <v>2977.8015928959999</v>
      </c>
      <c r="Q31" s="63">
        <f t="shared" si="7"/>
        <v>0</v>
      </c>
      <c r="R31" s="67">
        <f t="shared" si="8"/>
        <v>2977.8015928959999</v>
      </c>
      <c r="S31" s="65">
        <f t="shared" si="9"/>
        <v>2605.5763937839997</v>
      </c>
      <c r="T31" s="63">
        <f t="shared" si="10"/>
        <v>0</v>
      </c>
      <c r="U31" s="66">
        <f t="shared" si="11"/>
        <v>2605.5763937839997</v>
      </c>
      <c r="V31" s="65">
        <f t="shared" si="17"/>
        <v>2233.3511946719996</v>
      </c>
      <c r="W31" s="63">
        <f t="shared" si="12"/>
        <v>0</v>
      </c>
      <c r="X31" s="66">
        <f t="shared" si="13"/>
        <v>2233.3511946719996</v>
      </c>
      <c r="Y31" s="65">
        <f t="shared" si="14"/>
        <v>1861.1259955599999</v>
      </c>
      <c r="Z31" s="63">
        <f t="shared" si="15"/>
        <v>0</v>
      </c>
      <c r="AA31" s="66">
        <f t="shared" si="16"/>
        <v>1861.1259955599999</v>
      </c>
    </row>
    <row r="32" spans="1:27" ht="13.5" customHeight="1">
      <c r="A32" s="124">
        <v>5</v>
      </c>
      <c r="B32" s="216">
        <v>41153</v>
      </c>
      <c r="C32" s="68">
        <v>622</v>
      </c>
      <c r="D32" s="96">
        <f>'base(indices)'!G36</f>
        <v>1.38082891</v>
      </c>
      <c r="E32" s="69">
        <f t="shared" si="0"/>
        <v>858.87558202000002</v>
      </c>
      <c r="F32" s="48">
        <v>0</v>
      </c>
      <c r="G32" s="70">
        <f t="shared" si="1"/>
        <v>0</v>
      </c>
      <c r="H32" s="190">
        <f t="shared" si="18"/>
        <v>3435.5023280800001</v>
      </c>
      <c r="I32" s="107">
        <f t="shared" si="20"/>
        <v>286.29186067333336</v>
      </c>
      <c r="J32" s="107">
        <f t="shared" si="19"/>
        <v>3721.7941887533334</v>
      </c>
      <c r="K32" s="49"/>
      <c r="L32" s="50">
        <f t="shared" si="23"/>
        <v>3721.7941887533334</v>
      </c>
      <c r="M32" s="51">
        <f t="shared" si="24"/>
        <v>3349.6147698780001</v>
      </c>
      <c r="N32" s="49">
        <f t="shared" si="21"/>
        <v>0</v>
      </c>
      <c r="O32" s="52">
        <f t="shared" si="22"/>
        <v>3349.6147698780001</v>
      </c>
      <c r="P32" s="73">
        <f>J32*$P$10</f>
        <v>2977.4353510026667</v>
      </c>
      <c r="Q32" s="49">
        <f t="shared" si="7"/>
        <v>0</v>
      </c>
      <c r="R32" s="53">
        <f t="shared" si="8"/>
        <v>2977.4353510026667</v>
      </c>
      <c r="S32" s="51">
        <f t="shared" si="9"/>
        <v>2605.2559321273334</v>
      </c>
      <c r="T32" s="49">
        <f t="shared" si="10"/>
        <v>0</v>
      </c>
      <c r="U32" s="52">
        <f t="shared" si="11"/>
        <v>2605.2559321273334</v>
      </c>
      <c r="V32" s="51">
        <f t="shared" si="17"/>
        <v>2233.076513252</v>
      </c>
      <c r="W32" s="49">
        <f t="shared" si="12"/>
        <v>0</v>
      </c>
      <c r="X32" s="52">
        <f t="shared" si="13"/>
        <v>2233.076513252</v>
      </c>
      <c r="Y32" s="51">
        <f t="shared" si="14"/>
        <v>1860.8970943766667</v>
      </c>
      <c r="Z32" s="49">
        <f t="shared" si="15"/>
        <v>0</v>
      </c>
      <c r="AA32" s="52">
        <f t="shared" si="16"/>
        <v>1860.8970943766667</v>
      </c>
    </row>
    <row r="33" spans="1:27" s="30" customFormat="1" ht="13.5" customHeight="1">
      <c r="A33" s="124">
        <v>5</v>
      </c>
      <c r="B33" s="217">
        <v>41183</v>
      </c>
      <c r="C33" s="68">
        <v>622</v>
      </c>
      <c r="D33" s="96">
        <f>'base(indices)'!G37</f>
        <v>1.38082891</v>
      </c>
      <c r="E33" s="58">
        <f t="shared" si="0"/>
        <v>858.87558202000002</v>
      </c>
      <c r="F33" s="48">
        <v>0</v>
      </c>
      <c r="G33" s="60">
        <f t="shared" si="1"/>
        <v>0</v>
      </c>
      <c r="H33" s="190">
        <f t="shared" si="18"/>
        <v>3435.5023280800001</v>
      </c>
      <c r="I33" s="106">
        <f t="shared" si="20"/>
        <v>286.29186067333336</v>
      </c>
      <c r="J33" s="106">
        <f t="shared" si="19"/>
        <v>3721.7941887533334</v>
      </c>
      <c r="K33" s="63"/>
      <c r="L33" s="64">
        <f t="shared" si="23"/>
        <v>3721.7941887533334</v>
      </c>
      <c r="M33" s="65">
        <f t="shared" si="24"/>
        <v>3349.6147698780001</v>
      </c>
      <c r="N33" s="63">
        <f t="shared" si="21"/>
        <v>0</v>
      </c>
      <c r="O33" s="66">
        <f t="shared" si="22"/>
        <v>3349.6147698780001</v>
      </c>
      <c r="P33" s="63">
        <f t="shared" ref="P33:P50" si="25">J33*$P$10</f>
        <v>2977.4353510026667</v>
      </c>
      <c r="Q33" s="63">
        <f t="shared" si="7"/>
        <v>0</v>
      </c>
      <c r="R33" s="67">
        <f t="shared" si="8"/>
        <v>2977.4353510026667</v>
      </c>
      <c r="S33" s="65">
        <f t="shared" si="9"/>
        <v>2605.2559321273334</v>
      </c>
      <c r="T33" s="63">
        <f t="shared" si="10"/>
        <v>0</v>
      </c>
      <c r="U33" s="66">
        <f t="shared" si="11"/>
        <v>2605.2559321273334</v>
      </c>
      <c r="V33" s="65">
        <f t="shared" si="17"/>
        <v>2233.076513252</v>
      </c>
      <c r="W33" s="63">
        <f t="shared" si="12"/>
        <v>0</v>
      </c>
      <c r="X33" s="66">
        <f t="shared" si="13"/>
        <v>2233.076513252</v>
      </c>
      <c r="Y33" s="65">
        <f t="shared" si="14"/>
        <v>1860.8970943766667</v>
      </c>
      <c r="Z33" s="63">
        <f t="shared" si="15"/>
        <v>0</v>
      </c>
      <c r="AA33" s="66">
        <f t="shared" si="16"/>
        <v>1860.8970943766667</v>
      </c>
    </row>
    <row r="34" spans="1:27" ht="13.5" customHeight="1">
      <c r="A34" s="124">
        <v>5</v>
      </c>
      <c r="B34" s="216">
        <v>41214</v>
      </c>
      <c r="C34" s="68">
        <v>622</v>
      </c>
      <c r="D34" s="96">
        <f>'base(indices)'!G38</f>
        <v>1.38082891</v>
      </c>
      <c r="E34" s="69">
        <f t="shared" si="0"/>
        <v>858.87558202000002</v>
      </c>
      <c r="F34" s="48">
        <v>0</v>
      </c>
      <c r="G34" s="70">
        <f t="shared" si="1"/>
        <v>0</v>
      </c>
      <c r="H34" s="190">
        <f t="shared" si="18"/>
        <v>3435.5023280800001</v>
      </c>
      <c r="I34" s="107">
        <f t="shared" si="20"/>
        <v>286.29186067333336</v>
      </c>
      <c r="J34" s="107">
        <f t="shared" si="19"/>
        <v>3721.7941887533334</v>
      </c>
      <c r="K34" s="49"/>
      <c r="L34" s="50">
        <f t="shared" si="23"/>
        <v>3721.7941887533334</v>
      </c>
      <c r="M34" s="51">
        <f t="shared" si="24"/>
        <v>3349.6147698780001</v>
      </c>
      <c r="N34" s="49">
        <f t="shared" si="21"/>
        <v>0</v>
      </c>
      <c r="O34" s="52">
        <f t="shared" si="22"/>
        <v>3349.6147698780001</v>
      </c>
      <c r="P34" s="73">
        <f t="shared" si="25"/>
        <v>2977.4353510026667</v>
      </c>
      <c r="Q34" s="49">
        <f t="shared" si="7"/>
        <v>0</v>
      </c>
      <c r="R34" s="53">
        <f t="shared" si="8"/>
        <v>2977.4353510026667</v>
      </c>
      <c r="S34" s="51">
        <f t="shared" si="9"/>
        <v>2605.2559321273334</v>
      </c>
      <c r="T34" s="49">
        <f t="shared" si="10"/>
        <v>0</v>
      </c>
      <c r="U34" s="52">
        <f t="shared" si="11"/>
        <v>2605.2559321273334</v>
      </c>
      <c r="V34" s="51">
        <f t="shared" si="17"/>
        <v>2233.076513252</v>
      </c>
      <c r="W34" s="49">
        <f t="shared" si="12"/>
        <v>0</v>
      </c>
      <c r="X34" s="52">
        <f t="shared" si="13"/>
        <v>2233.076513252</v>
      </c>
      <c r="Y34" s="51">
        <f t="shared" si="14"/>
        <v>1860.8970943766667</v>
      </c>
      <c r="Z34" s="49">
        <f t="shared" si="15"/>
        <v>0</v>
      </c>
      <c r="AA34" s="52">
        <f t="shared" si="16"/>
        <v>1860.8970943766667</v>
      </c>
    </row>
    <row r="35" spans="1:27" s="30" customFormat="1" ht="13.5" customHeight="1">
      <c r="A35" s="124">
        <v>5</v>
      </c>
      <c r="B35" s="217">
        <v>41244</v>
      </c>
      <c r="C35" s="68">
        <v>622</v>
      </c>
      <c r="D35" s="96">
        <f>'base(indices)'!G39</f>
        <v>1.38082891</v>
      </c>
      <c r="E35" s="58">
        <f t="shared" si="0"/>
        <v>858.87558202000002</v>
      </c>
      <c r="F35" s="48">
        <v>0</v>
      </c>
      <c r="G35" s="60">
        <f t="shared" si="1"/>
        <v>0</v>
      </c>
      <c r="H35" s="190">
        <f t="shared" si="18"/>
        <v>3435.5023280800001</v>
      </c>
      <c r="I35" s="106">
        <f t="shared" si="20"/>
        <v>286.29186067333336</v>
      </c>
      <c r="J35" s="106">
        <f t="shared" si="19"/>
        <v>3721.7941887533334</v>
      </c>
      <c r="K35" s="63"/>
      <c r="L35" s="64">
        <f t="shared" si="23"/>
        <v>3721.7941887533334</v>
      </c>
      <c r="M35" s="65">
        <f t="shared" si="24"/>
        <v>3349.6147698780001</v>
      </c>
      <c r="N35" s="63">
        <f t="shared" si="21"/>
        <v>0</v>
      </c>
      <c r="O35" s="66">
        <f t="shared" si="22"/>
        <v>3349.6147698780001</v>
      </c>
      <c r="P35" s="63">
        <f t="shared" si="25"/>
        <v>2977.4353510026667</v>
      </c>
      <c r="Q35" s="63">
        <f t="shared" si="7"/>
        <v>0</v>
      </c>
      <c r="R35" s="67">
        <f t="shared" si="8"/>
        <v>2977.4353510026667</v>
      </c>
      <c r="S35" s="65">
        <f t="shared" si="9"/>
        <v>2605.2559321273334</v>
      </c>
      <c r="T35" s="63">
        <f t="shared" si="10"/>
        <v>0</v>
      </c>
      <c r="U35" s="66">
        <f t="shared" si="11"/>
        <v>2605.2559321273334</v>
      </c>
      <c r="V35" s="65">
        <f t="shared" si="17"/>
        <v>2233.076513252</v>
      </c>
      <c r="W35" s="63">
        <f t="shared" si="12"/>
        <v>0</v>
      </c>
      <c r="X35" s="66">
        <f t="shared" si="13"/>
        <v>2233.076513252</v>
      </c>
      <c r="Y35" s="65">
        <f t="shared" si="14"/>
        <v>1860.8970943766667</v>
      </c>
      <c r="Z35" s="63">
        <f t="shared" si="15"/>
        <v>0</v>
      </c>
      <c r="AA35" s="66">
        <f t="shared" si="16"/>
        <v>1860.8970943766667</v>
      </c>
    </row>
    <row r="36" spans="1:27" ht="13.5" customHeight="1">
      <c r="A36" s="124">
        <v>5</v>
      </c>
      <c r="B36" s="216">
        <v>41275</v>
      </c>
      <c r="C36" s="68">
        <v>678</v>
      </c>
      <c r="D36" s="96">
        <f>'base(indices)'!G40</f>
        <v>1.38082891</v>
      </c>
      <c r="E36" s="69">
        <f t="shared" si="0"/>
        <v>936.20200097999998</v>
      </c>
      <c r="F36" s="91">
        <v>0</v>
      </c>
      <c r="G36" s="70">
        <f t="shared" si="1"/>
        <v>0</v>
      </c>
      <c r="H36" s="190">
        <f t="shared" si="18"/>
        <v>3744.8080039199999</v>
      </c>
      <c r="I36" s="107">
        <f t="shared" si="20"/>
        <v>312.06733365999997</v>
      </c>
      <c r="J36" s="107">
        <f t="shared" si="19"/>
        <v>4056.8753375799997</v>
      </c>
      <c r="K36" s="49"/>
      <c r="L36" s="50">
        <f t="shared" si="23"/>
        <v>4056.8753375799997</v>
      </c>
      <c r="M36" s="51">
        <f t="shared" si="24"/>
        <v>3651.1878038219998</v>
      </c>
      <c r="N36" s="49">
        <f t="shared" si="21"/>
        <v>0</v>
      </c>
      <c r="O36" s="52">
        <f t="shared" si="22"/>
        <v>3651.1878038219998</v>
      </c>
      <c r="P36" s="73">
        <f t="shared" si="25"/>
        <v>3245.5002700639998</v>
      </c>
      <c r="Q36" s="49">
        <f t="shared" si="7"/>
        <v>0</v>
      </c>
      <c r="R36" s="53">
        <f t="shared" si="8"/>
        <v>3245.5002700639998</v>
      </c>
      <c r="S36" s="51">
        <f t="shared" si="9"/>
        <v>2839.8127363059998</v>
      </c>
      <c r="T36" s="49">
        <f t="shared" si="10"/>
        <v>0</v>
      </c>
      <c r="U36" s="52">
        <f t="shared" si="11"/>
        <v>2839.8127363059998</v>
      </c>
      <c r="V36" s="51">
        <f t="shared" si="17"/>
        <v>2434.1252025479998</v>
      </c>
      <c r="W36" s="49">
        <f t="shared" si="12"/>
        <v>0</v>
      </c>
      <c r="X36" s="52">
        <f t="shared" si="13"/>
        <v>2434.1252025479998</v>
      </c>
      <c r="Y36" s="51">
        <f t="shared" si="14"/>
        <v>2028.4376687899999</v>
      </c>
      <c r="Z36" s="49">
        <f t="shared" si="15"/>
        <v>0</v>
      </c>
      <c r="AA36" s="52">
        <f t="shared" si="16"/>
        <v>2028.4376687899999</v>
      </c>
    </row>
    <row r="37" spans="1:27" s="30" customFormat="1" ht="13.5" customHeight="1">
      <c r="A37" s="124">
        <v>5</v>
      </c>
      <c r="B37" s="217">
        <v>41306</v>
      </c>
      <c r="C37" s="68">
        <v>678</v>
      </c>
      <c r="D37" s="96">
        <f>'base(indices)'!G41</f>
        <v>1.38082891</v>
      </c>
      <c r="E37" s="58">
        <f t="shared" si="0"/>
        <v>936.20200097999998</v>
      </c>
      <c r="F37" s="91">
        <v>0</v>
      </c>
      <c r="G37" s="60">
        <f t="shared" si="1"/>
        <v>0</v>
      </c>
      <c r="H37" s="190">
        <f t="shared" si="18"/>
        <v>3744.8080039199999</v>
      </c>
      <c r="I37" s="106">
        <f t="shared" si="20"/>
        <v>312.06733365999997</v>
      </c>
      <c r="J37" s="106">
        <f t="shared" si="19"/>
        <v>4056.8753375799997</v>
      </c>
      <c r="K37" s="63"/>
      <c r="L37" s="64">
        <f t="shared" si="23"/>
        <v>4056.8753375799997</v>
      </c>
      <c r="M37" s="65">
        <f t="shared" si="24"/>
        <v>3651.1878038219998</v>
      </c>
      <c r="N37" s="63">
        <f t="shared" si="21"/>
        <v>0</v>
      </c>
      <c r="O37" s="66">
        <f t="shared" si="22"/>
        <v>3651.1878038219998</v>
      </c>
      <c r="P37" s="63">
        <f t="shared" si="25"/>
        <v>3245.5002700639998</v>
      </c>
      <c r="Q37" s="63">
        <f t="shared" si="7"/>
        <v>0</v>
      </c>
      <c r="R37" s="67">
        <f t="shared" si="8"/>
        <v>3245.5002700639998</v>
      </c>
      <c r="S37" s="65">
        <f t="shared" si="9"/>
        <v>2839.8127363059998</v>
      </c>
      <c r="T37" s="63">
        <f t="shared" si="10"/>
        <v>0</v>
      </c>
      <c r="U37" s="66">
        <f t="shared" si="11"/>
        <v>2839.8127363059998</v>
      </c>
      <c r="V37" s="65">
        <f t="shared" si="17"/>
        <v>2434.1252025479998</v>
      </c>
      <c r="W37" s="63">
        <f t="shared" si="12"/>
        <v>0</v>
      </c>
      <c r="X37" s="66">
        <f t="shared" si="13"/>
        <v>2434.1252025479998</v>
      </c>
      <c r="Y37" s="65">
        <f t="shared" si="14"/>
        <v>2028.4376687899999</v>
      </c>
      <c r="Z37" s="63">
        <f t="shared" si="15"/>
        <v>0</v>
      </c>
      <c r="AA37" s="66">
        <f t="shared" si="16"/>
        <v>2028.4376687899999</v>
      </c>
    </row>
    <row r="38" spans="1:27" ht="13.5" customHeight="1">
      <c r="A38" s="124">
        <v>5</v>
      </c>
      <c r="B38" s="216">
        <v>41334</v>
      </c>
      <c r="C38" s="68">
        <v>678</v>
      </c>
      <c r="D38" s="96">
        <f>'base(indices)'!G42</f>
        <v>1.38082891</v>
      </c>
      <c r="E38" s="69">
        <f t="shared" si="0"/>
        <v>936.20200097999998</v>
      </c>
      <c r="F38" s="48">
        <v>0</v>
      </c>
      <c r="G38" s="70">
        <f t="shared" si="1"/>
        <v>0</v>
      </c>
      <c r="H38" s="190">
        <f t="shared" si="18"/>
        <v>3744.8080039199999</v>
      </c>
      <c r="I38" s="107">
        <f t="shared" si="20"/>
        <v>312.06733365999997</v>
      </c>
      <c r="J38" s="107">
        <f t="shared" si="19"/>
        <v>4056.8753375799997</v>
      </c>
      <c r="K38" s="73"/>
      <c r="L38" s="74">
        <f t="shared" si="23"/>
        <v>4056.8753375799997</v>
      </c>
      <c r="M38" s="51">
        <f t="shared" si="24"/>
        <v>3651.1878038219998</v>
      </c>
      <c r="N38" s="49">
        <f t="shared" si="21"/>
        <v>0</v>
      </c>
      <c r="O38" s="52">
        <f t="shared" si="22"/>
        <v>3651.1878038219998</v>
      </c>
      <c r="P38" s="73">
        <f t="shared" si="25"/>
        <v>3245.5002700639998</v>
      </c>
      <c r="Q38" s="49">
        <f t="shared" si="7"/>
        <v>0</v>
      </c>
      <c r="R38" s="53">
        <f>P38+Q38</f>
        <v>3245.5002700639998</v>
      </c>
      <c r="S38" s="51">
        <f t="shared" si="9"/>
        <v>2839.8127363059998</v>
      </c>
      <c r="T38" s="49">
        <f t="shared" si="10"/>
        <v>0</v>
      </c>
      <c r="U38" s="52">
        <f t="shared" si="11"/>
        <v>2839.8127363059998</v>
      </c>
      <c r="V38" s="51">
        <f t="shared" si="17"/>
        <v>2434.1252025479998</v>
      </c>
      <c r="W38" s="49">
        <f t="shared" si="12"/>
        <v>0</v>
      </c>
      <c r="X38" s="52">
        <f t="shared" si="13"/>
        <v>2434.1252025479998</v>
      </c>
      <c r="Y38" s="51">
        <f t="shared" si="14"/>
        <v>2028.4376687899999</v>
      </c>
      <c r="Z38" s="49">
        <f t="shared" si="15"/>
        <v>0</v>
      </c>
      <c r="AA38" s="52">
        <f t="shared" si="16"/>
        <v>2028.4376687899999</v>
      </c>
    </row>
    <row r="39" spans="1:27" s="30" customFormat="1" ht="13.5" customHeight="1">
      <c r="A39" s="124">
        <v>5</v>
      </c>
      <c r="B39" s="216">
        <v>41365</v>
      </c>
      <c r="C39" s="68">
        <v>678</v>
      </c>
      <c r="D39" s="96">
        <f>'base(indices)'!G43</f>
        <v>1.38082891</v>
      </c>
      <c r="E39" s="58">
        <f t="shared" si="0"/>
        <v>936.20200097999998</v>
      </c>
      <c r="F39" s="48">
        <v>0</v>
      </c>
      <c r="G39" s="60">
        <f t="shared" si="1"/>
        <v>0</v>
      </c>
      <c r="H39" s="190">
        <f t="shared" si="18"/>
        <v>3744.8080039199999</v>
      </c>
      <c r="I39" s="106">
        <f t="shared" si="20"/>
        <v>312.06733365999997</v>
      </c>
      <c r="J39" s="106">
        <f t="shared" si="19"/>
        <v>4056.8753375799997</v>
      </c>
      <c r="K39" s="63"/>
      <c r="L39" s="75">
        <f t="shared" si="23"/>
        <v>4056.8753375799997</v>
      </c>
      <c r="M39" s="65">
        <f t="shared" si="24"/>
        <v>3651.1878038219998</v>
      </c>
      <c r="N39" s="63">
        <f t="shared" si="21"/>
        <v>0</v>
      </c>
      <c r="O39" s="66">
        <f t="shared" si="22"/>
        <v>3651.1878038219998</v>
      </c>
      <c r="P39" s="63">
        <f>J39*$P$10</f>
        <v>3245.5002700639998</v>
      </c>
      <c r="Q39" s="63">
        <f t="shared" si="7"/>
        <v>0</v>
      </c>
      <c r="R39" s="67">
        <f t="shared" ref="R39:R54" si="26">P39+Q39</f>
        <v>3245.5002700639998</v>
      </c>
      <c r="S39" s="65">
        <f t="shared" si="9"/>
        <v>2839.8127363059998</v>
      </c>
      <c r="T39" s="63">
        <f t="shared" si="10"/>
        <v>0</v>
      </c>
      <c r="U39" s="66">
        <f t="shared" si="11"/>
        <v>2839.8127363059998</v>
      </c>
      <c r="V39" s="65">
        <f t="shared" si="17"/>
        <v>2434.1252025479998</v>
      </c>
      <c r="W39" s="63">
        <f t="shared" si="12"/>
        <v>0</v>
      </c>
      <c r="X39" s="66">
        <f t="shared" si="13"/>
        <v>2434.1252025479998</v>
      </c>
      <c r="Y39" s="65">
        <f t="shared" si="14"/>
        <v>2028.4376687899999</v>
      </c>
      <c r="Z39" s="63">
        <f t="shared" si="15"/>
        <v>0</v>
      </c>
      <c r="AA39" s="66">
        <f t="shared" si="16"/>
        <v>2028.4376687899999</v>
      </c>
    </row>
    <row r="40" spans="1:27" ht="13.5" customHeight="1">
      <c r="A40" s="124">
        <v>5</v>
      </c>
      <c r="B40" s="217">
        <v>41395</v>
      </c>
      <c r="C40" s="68">
        <v>678</v>
      </c>
      <c r="D40" s="96">
        <f>'base(indices)'!G44</f>
        <v>1.38082891</v>
      </c>
      <c r="E40" s="69">
        <f t="shared" si="0"/>
        <v>936.20200097999998</v>
      </c>
      <c r="F40" s="48">
        <v>0</v>
      </c>
      <c r="G40" s="70">
        <f t="shared" si="1"/>
        <v>0</v>
      </c>
      <c r="H40" s="190">
        <f t="shared" si="18"/>
        <v>3744.8080039199999</v>
      </c>
      <c r="I40" s="107">
        <f t="shared" si="20"/>
        <v>312.06733365999997</v>
      </c>
      <c r="J40" s="107">
        <f t="shared" si="19"/>
        <v>4056.8753375799997</v>
      </c>
      <c r="K40" s="49"/>
      <c r="L40" s="50">
        <f t="shared" si="23"/>
        <v>4056.8753375799997</v>
      </c>
      <c r="M40" s="51">
        <f t="shared" si="24"/>
        <v>3651.1878038219998</v>
      </c>
      <c r="N40" s="49">
        <f t="shared" si="21"/>
        <v>0</v>
      </c>
      <c r="O40" s="52">
        <f t="shared" si="22"/>
        <v>3651.1878038219998</v>
      </c>
      <c r="P40" s="73">
        <f t="shared" si="25"/>
        <v>3245.5002700639998</v>
      </c>
      <c r="Q40" s="49">
        <f t="shared" si="7"/>
        <v>0</v>
      </c>
      <c r="R40" s="53">
        <f t="shared" si="26"/>
        <v>3245.5002700639998</v>
      </c>
      <c r="S40" s="51">
        <f t="shared" si="9"/>
        <v>2839.8127363059998</v>
      </c>
      <c r="T40" s="49">
        <f t="shared" si="10"/>
        <v>0</v>
      </c>
      <c r="U40" s="52">
        <f t="shared" si="11"/>
        <v>2839.8127363059998</v>
      </c>
      <c r="V40" s="51">
        <f t="shared" si="17"/>
        <v>2434.1252025479998</v>
      </c>
      <c r="W40" s="49">
        <f t="shared" si="12"/>
        <v>0</v>
      </c>
      <c r="X40" s="52">
        <f t="shared" si="13"/>
        <v>2434.1252025479998</v>
      </c>
      <c r="Y40" s="51">
        <f t="shared" si="14"/>
        <v>2028.4376687899999</v>
      </c>
      <c r="Z40" s="49">
        <f t="shared" si="15"/>
        <v>0</v>
      </c>
      <c r="AA40" s="52">
        <f t="shared" si="16"/>
        <v>2028.4376687899999</v>
      </c>
    </row>
    <row r="41" spans="1:27" s="30" customFormat="1" ht="13.5" customHeight="1">
      <c r="A41" s="124">
        <v>5</v>
      </c>
      <c r="B41" s="216">
        <v>41426</v>
      </c>
      <c r="C41" s="68">
        <v>678</v>
      </c>
      <c r="D41" s="96">
        <f>'base(indices)'!G45</f>
        <v>1.38082891</v>
      </c>
      <c r="E41" s="58">
        <f t="shared" si="0"/>
        <v>936.20200097999998</v>
      </c>
      <c r="F41" s="48">
        <v>0</v>
      </c>
      <c r="G41" s="60">
        <f t="shared" si="1"/>
        <v>0</v>
      </c>
      <c r="H41" s="190">
        <f t="shared" si="18"/>
        <v>3744.8080039199999</v>
      </c>
      <c r="I41" s="106">
        <f t="shared" si="20"/>
        <v>312.06733365999997</v>
      </c>
      <c r="J41" s="106">
        <f t="shared" si="19"/>
        <v>4056.8753375799997</v>
      </c>
      <c r="K41" s="63"/>
      <c r="L41" s="75">
        <f t="shared" si="23"/>
        <v>4056.8753375799997</v>
      </c>
      <c r="M41" s="65">
        <f t="shared" si="24"/>
        <v>3651.1878038219998</v>
      </c>
      <c r="N41" s="63">
        <f t="shared" si="21"/>
        <v>0</v>
      </c>
      <c r="O41" s="66">
        <f t="shared" si="22"/>
        <v>3651.1878038219998</v>
      </c>
      <c r="P41" s="63">
        <f t="shared" si="25"/>
        <v>3245.5002700639998</v>
      </c>
      <c r="Q41" s="63">
        <f t="shared" si="7"/>
        <v>0</v>
      </c>
      <c r="R41" s="67">
        <f t="shared" si="26"/>
        <v>3245.5002700639998</v>
      </c>
      <c r="S41" s="65">
        <f t="shared" si="9"/>
        <v>2839.8127363059998</v>
      </c>
      <c r="T41" s="63">
        <f t="shared" si="10"/>
        <v>0</v>
      </c>
      <c r="U41" s="66">
        <f t="shared" si="11"/>
        <v>2839.8127363059998</v>
      </c>
      <c r="V41" s="65">
        <f t="shared" si="17"/>
        <v>2434.1252025479998</v>
      </c>
      <c r="W41" s="63">
        <f t="shared" si="12"/>
        <v>0</v>
      </c>
      <c r="X41" s="66">
        <f t="shared" si="13"/>
        <v>2434.1252025479998</v>
      </c>
      <c r="Y41" s="65">
        <f t="shared" si="14"/>
        <v>2028.4376687899999</v>
      </c>
      <c r="Z41" s="63">
        <f t="shared" si="15"/>
        <v>0</v>
      </c>
      <c r="AA41" s="66">
        <f t="shared" si="16"/>
        <v>2028.4376687899999</v>
      </c>
    </row>
    <row r="42" spans="1:27" ht="13.5" customHeight="1">
      <c r="A42" s="124">
        <v>5</v>
      </c>
      <c r="B42" s="217">
        <v>41456</v>
      </c>
      <c r="C42" s="68">
        <v>678</v>
      </c>
      <c r="D42" s="96">
        <f>'base(indices)'!G46</f>
        <v>1.38082891</v>
      </c>
      <c r="E42" s="69">
        <f t="shared" si="0"/>
        <v>936.20200097999998</v>
      </c>
      <c r="F42" s="48">
        <v>0</v>
      </c>
      <c r="G42" s="70">
        <f t="shared" si="1"/>
        <v>0</v>
      </c>
      <c r="H42" s="190">
        <f t="shared" si="18"/>
        <v>3744.8080039199999</v>
      </c>
      <c r="I42" s="107">
        <f t="shared" si="20"/>
        <v>312.06733365999997</v>
      </c>
      <c r="J42" s="107">
        <f t="shared" si="19"/>
        <v>4056.8753375799997</v>
      </c>
      <c r="K42" s="49"/>
      <c r="L42" s="50">
        <f t="shared" si="23"/>
        <v>4056.8753375799997</v>
      </c>
      <c r="M42" s="51">
        <f t="shared" si="24"/>
        <v>3651.1878038219998</v>
      </c>
      <c r="N42" s="49">
        <f t="shared" si="21"/>
        <v>0</v>
      </c>
      <c r="O42" s="52">
        <f t="shared" si="22"/>
        <v>3651.1878038219998</v>
      </c>
      <c r="P42" s="73">
        <f t="shared" si="25"/>
        <v>3245.5002700639998</v>
      </c>
      <c r="Q42" s="49">
        <f t="shared" si="7"/>
        <v>0</v>
      </c>
      <c r="R42" s="53">
        <f t="shared" si="26"/>
        <v>3245.5002700639998</v>
      </c>
      <c r="S42" s="51">
        <f t="shared" si="9"/>
        <v>2839.8127363059998</v>
      </c>
      <c r="T42" s="49">
        <f t="shared" si="10"/>
        <v>0</v>
      </c>
      <c r="U42" s="52">
        <f t="shared" si="11"/>
        <v>2839.8127363059998</v>
      </c>
      <c r="V42" s="51">
        <f t="shared" si="17"/>
        <v>2434.1252025479998</v>
      </c>
      <c r="W42" s="49">
        <f t="shared" si="12"/>
        <v>0</v>
      </c>
      <c r="X42" s="52">
        <f t="shared" si="13"/>
        <v>2434.1252025479998</v>
      </c>
      <c r="Y42" s="51">
        <f t="shared" si="14"/>
        <v>2028.4376687899999</v>
      </c>
      <c r="Z42" s="49">
        <f t="shared" si="15"/>
        <v>0</v>
      </c>
      <c r="AA42" s="52">
        <f t="shared" si="16"/>
        <v>2028.4376687899999</v>
      </c>
    </row>
    <row r="43" spans="1:27" s="30" customFormat="1" ht="13.5" customHeight="1">
      <c r="A43" s="124">
        <v>5</v>
      </c>
      <c r="B43" s="216">
        <v>41487</v>
      </c>
      <c r="C43" s="68">
        <v>678</v>
      </c>
      <c r="D43" s="96">
        <f>'base(indices)'!G47</f>
        <v>1.38054038</v>
      </c>
      <c r="E43" s="58">
        <f t="shared" si="0"/>
        <v>936.00637763999998</v>
      </c>
      <c r="F43" s="48">
        <v>0</v>
      </c>
      <c r="G43" s="60">
        <f t="shared" si="1"/>
        <v>0</v>
      </c>
      <c r="H43" s="190">
        <f t="shared" si="18"/>
        <v>3744.0255105599999</v>
      </c>
      <c r="I43" s="106">
        <f t="shared" si="20"/>
        <v>312.00212587999999</v>
      </c>
      <c r="J43" s="106">
        <f t="shared" si="19"/>
        <v>4056.0276364399997</v>
      </c>
      <c r="K43" s="63"/>
      <c r="L43" s="75">
        <f t="shared" si="23"/>
        <v>4056.0276364399997</v>
      </c>
      <c r="M43" s="65">
        <f t="shared" si="24"/>
        <v>3650.4248727959998</v>
      </c>
      <c r="N43" s="63">
        <f t="shared" si="21"/>
        <v>0</v>
      </c>
      <c r="O43" s="66">
        <f t="shared" si="22"/>
        <v>3650.4248727959998</v>
      </c>
      <c r="P43" s="63">
        <f t="shared" si="25"/>
        <v>3244.8221091519999</v>
      </c>
      <c r="Q43" s="63">
        <f t="shared" si="7"/>
        <v>0</v>
      </c>
      <c r="R43" s="67">
        <f t="shared" si="26"/>
        <v>3244.8221091519999</v>
      </c>
      <c r="S43" s="65">
        <f t="shared" si="9"/>
        <v>2839.2193455079996</v>
      </c>
      <c r="T43" s="63">
        <f t="shared" si="10"/>
        <v>0</v>
      </c>
      <c r="U43" s="66">
        <f t="shared" si="11"/>
        <v>2839.2193455079996</v>
      </c>
      <c r="V43" s="65">
        <f t="shared" si="17"/>
        <v>2433.6165818639997</v>
      </c>
      <c r="W43" s="63">
        <f t="shared" si="12"/>
        <v>0</v>
      </c>
      <c r="X43" s="66">
        <f t="shared" si="13"/>
        <v>2433.6165818639997</v>
      </c>
      <c r="Y43" s="65">
        <f t="shared" si="14"/>
        <v>2028.0138182199998</v>
      </c>
      <c r="Z43" s="63">
        <f t="shared" si="15"/>
        <v>0</v>
      </c>
      <c r="AA43" s="66">
        <f t="shared" si="16"/>
        <v>2028.0138182199998</v>
      </c>
    </row>
    <row r="44" spans="1:27" ht="13.5" customHeight="1">
      <c r="A44" s="124">
        <v>5</v>
      </c>
      <c r="B44" s="217">
        <v>41518</v>
      </c>
      <c r="C44" s="68">
        <v>678</v>
      </c>
      <c r="D44" s="96">
        <f>'base(indices)'!G48</f>
        <v>1.38054038</v>
      </c>
      <c r="E44" s="69">
        <f t="shared" si="0"/>
        <v>936.00637763999998</v>
      </c>
      <c r="F44" s="48">
        <v>0</v>
      </c>
      <c r="G44" s="70">
        <f t="shared" si="1"/>
        <v>0</v>
      </c>
      <c r="H44" s="190">
        <f t="shared" si="18"/>
        <v>3744.0255105599999</v>
      </c>
      <c r="I44" s="107">
        <f t="shared" si="20"/>
        <v>312.00212587999999</v>
      </c>
      <c r="J44" s="107">
        <f t="shared" si="19"/>
        <v>4056.0276364399997</v>
      </c>
      <c r="K44" s="49"/>
      <c r="L44" s="50">
        <f t="shared" si="23"/>
        <v>4056.0276364399997</v>
      </c>
      <c r="M44" s="51">
        <f t="shared" si="24"/>
        <v>3650.4248727959998</v>
      </c>
      <c r="N44" s="49">
        <f t="shared" si="21"/>
        <v>0</v>
      </c>
      <c r="O44" s="52">
        <f t="shared" si="22"/>
        <v>3650.4248727959998</v>
      </c>
      <c r="P44" s="73">
        <f t="shared" si="25"/>
        <v>3244.8221091519999</v>
      </c>
      <c r="Q44" s="49">
        <f t="shared" si="7"/>
        <v>0</v>
      </c>
      <c r="R44" s="53">
        <f t="shared" si="26"/>
        <v>3244.8221091519999</v>
      </c>
      <c r="S44" s="51">
        <f t="shared" si="9"/>
        <v>2839.2193455079996</v>
      </c>
      <c r="T44" s="49">
        <f t="shared" si="10"/>
        <v>0</v>
      </c>
      <c r="U44" s="52">
        <f t="shared" si="11"/>
        <v>2839.2193455079996</v>
      </c>
      <c r="V44" s="51">
        <f t="shared" si="17"/>
        <v>2433.6165818639997</v>
      </c>
      <c r="W44" s="49">
        <f t="shared" si="12"/>
        <v>0</v>
      </c>
      <c r="X44" s="52">
        <f t="shared" si="13"/>
        <v>2433.6165818639997</v>
      </c>
      <c r="Y44" s="51">
        <f t="shared" si="14"/>
        <v>2028.0138182199998</v>
      </c>
      <c r="Z44" s="49">
        <f t="shared" si="15"/>
        <v>0</v>
      </c>
      <c r="AA44" s="52">
        <f t="shared" si="16"/>
        <v>2028.0138182199998</v>
      </c>
    </row>
    <row r="45" spans="1:27" s="30" customFormat="1" ht="13.5" customHeight="1">
      <c r="A45" s="124">
        <v>5</v>
      </c>
      <c r="B45" s="216">
        <v>41548</v>
      </c>
      <c r="C45" s="68">
        <v>678</v>
      </c>
      <c r="D45" s="96">
        <f>'base(indices)'!G49</f>
        <v>1.38043133</v>
      </c>
      <c r="E45" s="58">
        <f t="shared" si="0"/>
        <v>935.93244173999994</v>
      </c>
      <c r="F45" s="48">
        <v>0</v>
      </c>
      <c r="G45" s="60">
        <f t="shared" si="1"/>
        <v>0</v>
      </c>
      <c r="H45" s="190">
        <f t="shared" si="18"/>
        <v>3743.7297669599998</v>
      </c>
      <c r="I45" s="106">
        <f t="shared" si="20"/>
        <v>311.97748057999996</v>
      </c>
      <c r="J45" s="106">
        <f t="shared" si="19"/>
        <v>4055.7072475399996</v>
      </c>
      <c r="K45" s="63"/>
      <c r="L45" s="75">
        <f t="shared" si="23"/>
        <v>4055.7072475399996</v>
      </c>
      <c r="M45" s="65">
        <f t="shared" si="24"/>
        <v>3650.1365227859997</v>
      </c>
      <c r="N45" s="63">
        <f t="shared" si="21"/>
        <v>0</v>
      </c>
      <c r="O45" s="66">
        <f t="shared" si="22"/>
        <v>3650.1365227859997</v>
      </c>
      <c r="P45" s="63">
        <f t="shared" si="25"/>
        <v>3244.5657980319997</v>
      </c>
      <c r="Q45" s="63">
        <f t="shared" si="7"/>
        <v>0</v>
      </c>
      <c r="R45" s="67">
        <f t="shared" si="26"/>
        <v>3244.5657980319997</v>
      </c>
      <c r="S45" s="65">
        <f t="shared" si="9"/>
        <v>2838.9950732779994</v>
      </c>
      <c r="T45" s="63">
        <f t="shared" si="10"/>
        <v>0</v>
      </c>
      <c r="U45" s="66">
        <f t="shared" si="11"/>
        <v>2838.9950732779994</v>
      </c>
      <c r="V45" s="65">
        <f t="shared" si="17"/>
        <v>2433.4243485239995</v>
      </c>
      <c r="W45" s="63">
        <f t="shared" si="12"/>
        <v>0</v>
      </c>
      <c r="X45" s="66">
        <f t="shared" si="13"/>
        <v>2433.4243485239995</v>
      </c>
      <c r="Y45" s="65">
        <f t="shared" si="14"/>
        <v>2027.8536237699998</v>
      </c>
      <c r="Z45" s="63">
        <f t="shared" si="15"/>
        <v>0</v>
      </c>
      <c r="AA45" s="66">
        <f t="shared" si="16"/>
        <v>2027.8536237699998</v>
      </c>
    </row>
    <row r="46" spans="1:27" ht="13.5" customHeight="1">
      <c r="A46" s="124">
        <v>5</v>
      </c>
      <c r="B46" s="217">
        <v>41579</v>
      </c>
      <c r="C46" s="68">
        <v>678</v>
      </c>
      <c r="D46" s="96">
        <f>'base(indices)'!G50</f>
        <v>1.3791625000000001</v>
      </c>
      <c r="E46" s="69">
        <f t="shared" si="0"/>
        <v>935.07217500000002</v>
      </c>
      <c r="F46" s="48">
        <v>0</v>
      </c>
      <c r="G46" s="70">
        <f t="shared" si="1"/>
        <v>0</v>
      </c>
      <c r="H46" s="190">
        <f t="shared" si="18"/>
        <v>3740.2887000000001</v>
      </c>
      <c r="I46" s="107">
        <f t="shared" si="20"/>
        <v>311.69072499999999</v>
      </c>
      <c r="J46" s="107">
        <f t="shared" si="19"/>
        <v>4051.979425</v>
      </c>
      <c r="K46" s="49"/>
      <c r="L46" s="50">
        <f t="shared" si="23"/>
        <v>4051.979425</v>
      </c>
      <c r="M46" s="51">
        <f t="shared" si="24"/>
        <v>3646.7814825</v>
      </c>
      <c r="N46" s="49">
        <f t="shared" si="21"/>
        <v>0</v>
      </c>
      <c r="O46" s="52">
        <f t="shared" si="22"/>
        <v>3646.7814825</v>
      </c>
      <c r="P46" s="73">
        <f t="shared" si="25"/>
        <v>3241.5835400000001</v>
      </c>
      <c r="Q46" s="49">
        <f t="shared" si="7"/>
        <v>0</v>
      </c>
      <c r="R46" s="53">
        <f t="shared" si="26"/>
        <v>3241.5835400000001</v>
      </c>
      <c r="S46" s="51">
        <f t="shared" si="9"/>
        <v>2836.3855974999997</v>
      </c>
      <c r="T46" s="49">
        <f t="shared" si="10"/>
        <v>0</v>
      </c>
      <c r="U46" s="52">
        <f t="shared" si="11"/>
        <v>2836.3855974999997</v>
      </c>
      <c r="V46" s="51">
        <f t="shared" si="17"/>
        <v>2431.1876549999997</v>
      </c>
      <c r="W46" s="49">
        <f t="shared" si="12"/>
        <v>0</v>
      </c>
      <c r="X46" s="52">
        <f t="shared" si="13"/>
        <v>2431.1876549999997</v>
      </c>
      <c r="Y46" s="51">
        <f t="shared" si="14"/>
        <v>2025.9897125</v>
      </c>
      <c r="Z46" s="49">
        <f t="shared" si="15"/>
        <v>0</v>
      </c>
      <c r="AA46" s="52">
        <f t="shared" si="16"/>
        <v>2025.9897125</v>
      </c>
    </row>
    <row r="47" spans="1:27" s="30" customFormat="1" ht="13.5" customHeight="1">
      <c r="A47" s="124">
        <v>5</v>
      </c>
      <c r="B47" s="216">
        <v>41609</v>
      </c>
      <c r="C47" s="68">
        <v>678</v>
      </c>
      <c r="D47" s="96">
        <f>'base(indices)'!G51</f>
        <v>1.3788770699999999</v>
      </c>
      <c r="E47" s="58">
        <f>C47*D47</f>
        <v>934.8786534599999</v>
      </c>
      <c r="F47" s="48">
        <v>0</v>
      </c>
      <c r="G47" s="60">
        <f t="shared" si="1"/>
        <v>0</v>
      </c>
      <c r="H47" s="190">
        <f t="shared" si="18"/>
        <v>3739.5146138399996</v>
      </c>
      <c r="I47" s="106">
        <f t="shared" si="20"/>
        <v>311.62621781999997</v>
      </c>
      <c r="J47" s="106">
        <f t="shared" si="19"/>
        <v>4051.1408316599995</v>
      </c>
      <c r="K47" s="63"/>
      <c r="L47" s="75">
        <f t="shared" si="23"/>
        <v>4051.1408316599995</v>
      </c>
      <c r="M47" s="65">
        <f t="shared" si="24"/>
        <v>3646.0267484939995</v>
      </c>
      <c r="N47" s="63">
        <f t="shared" si="21"/>
        <v>0</v>
      </c>
      <c r="O47" s="66">
        <f t="shared" si="22"/>
        <v>3646.0267484939995</v>
      </c>
      <c r="P47" s="63">
        <f t="shared" si="25"/>
        <v>3240.912665328</v>
      </c>
      <c r="Q47" s="63">
        <f t="shared" si="7"/>
        <v>0</v>
      </c>
      <c r="R47" s="67">
        <f t="shared" si="26"/>
        <v>3240.912665328</v>
      </c>
      <c r="S47" s="65">
        <f t="shared" si="9"/>
        <v>2835.7985821619995</v>
      </c>
      <c r="T47" s="63">
        <f t="shared" si="10"/>
        <v>0</v>
      </c>
      <c r="U47" s="66">
        <f t="shared" si="11"/>
        <v>2835.7985821619995</v>
      </c>
      <c r="V47" s="65">
        <f t="shared" si="17"/>
        <v>2430.6844989959995</v>
      </c>
      <c r="W47" s="63">
        <f t="shared" si="12"/>
        <v>0</v>
      </c>
      <c r="X47" s="66">
        <f t="shared" si="13"/>
        <v>2430.6844989959995</v>
      </c>
      <c r="Y47" s="65">
        <f t="shared" si="14"/>
        <v>2025.5704158299998</v>
      </c>
      <c r="Z47" s="63">
        <f t="shared" si="15"/>
        <v>0</v>
      </c>
      <c r="AA47" s="66">
        <f t="shared" si="16"/>
        <v>2025.5704158299998</v>
      </c>
    </row>
    <row r="48" spans="1:27" ht="13.5" customHeight="1">
      <c r="A48" s="124">
        <v>5</v>
      </c>
      <c r="B48" s="217">
        <v>41640</v>
      </c>
      <c r="C48" s="68">
        <v>724</v>
      </c>
      <c r="D48" s="96">
        <f>'base(indices)'!G52</f>
        <v>1.3781962400000001</v>
      </c>
      <c r="E48" s="69">
        <f t="shared" si="0"/>
        <v>997.81407776000003</v>
      </c>
      <c r="F48" s="48">
        <v>0</v>
      </c>
      <c r="G48" s="70">
        <f t="shared" si="1"/>
        <v>0</v>
      </c>
      <c r="H48" s="190">
        <f t="shared" si="18"/>
        <v>3991.2563110400001</v>
      </c>
      <c r="I48" s="107">
        <f t="shared" si="20"/>
        <v>332.60469258666666</v>
      </c>
      <c r="J48" s="107">
        <f t="shared" si="19"/>
        <v>4323.8610036266664</v>
      </c>
      <c r="K48" s="49"/>
      <c r="L48" s="50">
        <f t="shared" si="23"/>
        <v>4323.8610036266664</v>
      </c>
      <c r="M48" s="51">
        <f t="shared" si="24"/>
        <v>3891.4749032639997</v>
      </c>
      <c r="N48" s="49">
        <f t="shared" si="21"/>
        <v>0</v>
      </c>
      <c r="O48" s="52">
        <f t="shared" si="22"/>
        <v>3891.4749032639997</v>
      </c>
      <c r="P48" s="73">
        <f t="shared" si="25"/>
        <v>3459.0888029013331</v>
      </c>
      <c r="Q48" s="49">
        <f t="shared" si="7"/>
        <v>0</v>
      </c>
      <c r="R48" s="53">
        <f t="shared" si="26"/>
        <v>3459.0888029013331</v>
      </c>
      <c r="S48" s="51">
        <f t="shared" si="9"/>
        <v>3026.7027025386665</v>
      </c>
      <c r="T48" s="49">
        <f t="shared" si="10"/>
        <v>0</v>
      </c>
      <c r="U48" s="52">
        <f t="shared" si="11"/>
        <v>3026.7027025386665</v>
      </c>
      <c r="V48" s="51">
        <f t="shared" si="17"/>
        <v>2594.3166021759998</v>
      </c>
      <c r="W48" s="49">
        <f t="shared" si="12"/>
        <v>0</v>
      </c>
      <c r="X48" s="52">
        <f t="shared" si="13"/>
        <v>2594.3166021759998</v>
      </c>
      <c r="Y48" s="51">
        <f t="shared" si="14"/>
        <v>2161.9305018133332</v>
      </c>
      <c r="Z48" s="49">
        <f t="shared" si="15"/>
        <v>0</v>
      </c>
      <c r="AA48" s="52">
        <f t="shared" si="16"/>
        <v>2161.9305018133332</v>
      </c>
    </row>
    <row r="49" spans="1:27" s="30" customFormat="1" ht="13.5" customHeight="1">
      <c r="A49" s="124">
        <v>5</v>
      </c>
      <c r="B49" s="216">
        <v>41671</v>
      </c>
      <c r="C49" s="68">
        <v>724</v>
      </c>
      <c r="D49" s="96">
        <f>'base(indices)'!G53</f>
        <v>1.3766461400000001</v>
      </c>
      <c r="E49" s="58">
        <f t="shared" si="0"/>
        <v>996.6918053600001</v>
      </c>
      <c r="F49" s="48">
        <v>0</v>
      </c>
      <c r="G49" s="60">
        <f t="shared" si="1"/>
        <v>0</v>
      </c>
      <c r="H49" s="190">
        <f t="shared" si="18"/>
        <v>3986.7672214400004</v>
      </c>
      <c r="I49" s="106">
        <f t="shared" si="20"/>
        <v>332.23060178666668</v>
      </c>
      <c r="J49" s="106">
        <f t="shared" si="19"/>
        <v>4318.9978232266667</v>
      </c>
      <c r="K49" s="63"/>
      <c r="L49" s="75">
        <f t="shared" si="23"/>
        <v>4318.9978232266667</v>
      </c>
      <c r="M49" s="65">
        <f t="shared" si="24"/>
        <v>3887.0980409040003</v>
      </c>
      <c r="N49" s="63">
        <f t="shared" si="21"/>
        <v>0</v>
      </c>
      <c r="O49" s="66">
        <f t="shared" si="22"/>
        <v>3887.0980409040003</v>
      </c>
      <c r="P49" s="63">
        <f t="shared" si="25"/>
        <v>3455.1982585813334</v>
      </c>
      <c r="Q49" s="63">
        <f t="shared" si="7"/>
        <v>0</v>
      </c>
      <c r="R49" s="67">
        <f t="shared" si="26"/>
        <v>3455.1982585813334</v>
      </c>
      <c r="S49" s="65">
        <f t="shared" si="9"/>
        <v>3023.2984762586666</v>
      </c>
      <c r="T49" s="63">
        <f t="shared" si="10"/>
        <v>0</v>
      </c>
      <c r="U49" s="66">
        <f t="shared" si="11"/>
        <v>3023.2984762586666</v>
      </c>
      <c r="V49" s="65">
        <f t="shared" si="17"/>
        <v>2591.3986939359997</v>
      </c>
      <c r="W49" s="63">
        <f t="shared" si="12"/>
        <v>0</v>
      </c>
      <c r="X49" s="66">
        <f t="shared" si="13"/>
        <v>2591.3986939359997</v>
      </c>
      <c r="Y49" s="65">
        <f t="shared" si="14"/>
        <v>2159.4989116133333</v>
      </c>
      <c r="Z49" s="63">
        <f t="shared" si="15"/>
        <v>0</v>
      </c>
      <c r="AA49" s="66">
        <f t="shared" si="16"/>
        <v>2159.4989116133333</v>
      </c>
    </row>
    <row r="50" spans="1:27" ht="13.5" customHeight="1">
      <c r="A50" s="124">
        <v>5</v>
      </c>
      <c r="B50" s="217">
        <v>41699</v>
      </c>
      <c r="C50" s="68">
        <v>724</v>
      </c>
      <c r="D50" s="96">
        <f>'base(indices)'!G54</f>
        <v>1.3759072800000001</v>
      </c>
      <c r="E50" s="69">
        <f t="shared" si="0"/>
        <v>996.15687072000003</v>
      </c>
      <c r="F50" s="48">
        <v>0</v>
      </c>
      <c r="G50" s="70">
        <f t="shared" si="1"/>
        <v>0</v>
      </c>
      <c r="H50" s="190">
        <f t="shared" si="18"/>
        <v>3984.6274828800001</v>
      </c>
      <c r="I50" s="107">
        <f t="shared" si="20"/>
        <v>332.05229023999999</v>
      </c>
      <c r="J50" s="107">
        <f t="shared" si="19"/>
        <v>4316.6797731200004</v>
      </c>
      <c r="K50" s="49"/>
      <c r="L50" s="50">
        <f t="shared" si="23"/>
        <v>4316.6797731200004</v>
      </c>
      <c r="M50" s="51">
        <f t="shared" si="24"/>
        <v>3885.0117958080004</v>
      </c>
      <c r="N50" s="49">
        <f t="shared" si="21"/>
        <v>0</v>
      </c>
      <c r="O50" s="52">
        <f t="shared" si="22"/>
        <v>3885.0117958080004</v>
      </c>
      <c r="P50" s="73">
        <f t="shared" si="25"/>
        <v>3453.3438184960005</v>
      </c>
      <c r="Q50" s="49">
        <f t="shared" si="7"/>
        <v>0</v>
      </c>
      <c r="R50" s="53">
        <f t="shared" si="26"/>
        <v>3453.3438184960005</v>
      </c>
      <c r="S50" s="51">
        <f t="shared" si="9"/>
        <v>3021.6758411840001</v>
      </c>
      <c r="T50" s="49">
        <f t="shared" si="10"/>
        <v>0</v>
      </c>
      <c r="U50" s="52">
        <f t="shared" si="11"/>
        <v>3021.6758411840001</v>
      </c>
      <c r="V50" s="51">
        <f t="shared" si="17"/>
        <v>2590.0078638720001</v>
      </c>
      <c r="W50" s="49">
        <f t="shared" si="12"/>
        <v>0</v>
      </c>
      <c r="X50" s="52">
        <f t="shared" si="13"/>
        <v>2590.0078638720001</v>
      </c>
      <c r="Y50" s="51">
        <f t="shared" si="14"/>
        <v>2158.3398865600002</v>
      </c>
      <c r="Z50" s="49">
        <f t="shared" si="15"/>
        <v>0</v>
      </c>
      <c r="AA50" s="52">
        <f t="shared" si="16"/>
        <v>2158.3398865600002</v>
      </c>
    </row>
    <row r="51" spans="1:27" s="30" customFormat="1" ht="13.5" customHeight="1">
      <c r="A51" s="124">
        <v>5</v>
      </c>
      <c r="B51" s="216">
        <v>41730</v>
      </c>
      <c r="C51" s="68">
        <v>724</v>
      </c>
      <c r="D51" s="96">
        <f>'base(indices)'!G55</f>
        <v>1.37554138</v>
      </c>
      <c r="E51" s="58">
        <f t="shared" si="0"/>
        <v>995.89195912000002</v>
      </c>
      <c r="F51" s="48">
        <v>0</v>
      </c>
      <c r="G51" s="60">
        <f t="shared" si="1"/>
        <v>0</v>
      </c>
      <c r="H51" s="190">
        <f t="shared" si="18"/>
        <v>3983.5678364800001</v>
      </c>
      <c r="I51" s="106">
        <f t="shared" si="20"/>
        <v>331.96398637333334</v>
      </c>
      <c r="J51" s="106">
        <f t="shared" si="19"/>
        <v>4315.5318228533333</v>
      </c>
      <c r="K51" s="63"/>
      <c r="L51" s="75">
        <f t="shared" si="23"/>
        <v>4315.5318228533333</v>
      </c>
      <c r="M51" s="65">
        <f t="shared" si="24"/>
        <v>3883.9786405680002</v>
      </c>
      <c r="N51" s="63">
        <f t="shared" si="21"/>
        <v>0</v>
      </c>
      <c r="O51" s="66">
        <f t="shared" si="22"/>
        <v>3883.9786405680002</v>
      </c>
      <c r="P51" s="63">
        <f>J51*$P$10</f>
        <v>3452.425458282667</v>
      </c>
      <c r="Q51" s="63">
        <f t="shared" si="7"/>
        <v>0</v>
      </c>
      <c r="R51" s="67">
        <f t="shared" si="26"/>
        <v>3452.425458282667</v>
      </c>
      <c r="S51" s="65">
        <f t="shared" si="9"/>
        <v>3020.872275997333</v>
      </c>
      <c r="T51" s="63">
        <f t="shared" si="10"/>
        <v>0</v>
      </c>
      <c r="U51" s="66">
        <f t="shared" si="11"/>
        <v>3020.872275997333</v>
      </c>
      <c r="V51" s="65">
        <f t="shared" si="17"/>
        <v>2589.3190937119998</v>
      </c>
      <c r="W51" s="63">
        <f t="shared" si="12"/>
        <v>0</v>
      </c>
      <c r="X51" s="66">
        <f t="shared" si="13"/>
        <v>2589.3190937119998</v>
      </c>
      <c r="Y51" s="65">
        <f t="shared" si="14"/>
        <v>2157.7659114266667</v>
      </c>
      <c r="Z51" s="63">
        <f t="shared" si="15"/>
        <v>0</v>
      </c>
      <c r="AA51" s="66">
        <f t="shared" si="16"/>
        <v>2157.7659114266667</v>
      </c>
    </row>
    <row r="52" spans="1:27" ht="13.5" customHeight="1">
      <c r="A52" s="124">
        <v>5</v>
      </c>
      <c r="B52" s="216">
        <v>41760</v>
      </c>
      <c r="C52" s="68">
        <v>724</v>
      </c>
      <c r="D52" s="96">
        <f>'base(indices)'!G56</f>
        <v>1.3749103</v>
      </c>
      <c r="E52" s="69">
        <f t="shared" si="0"/>
        <v>995.43505720000007</v>
      </c>
      <c r="F52" s="48">
        <v>0</v>
      </c>
      <c r="G52" s="70">
        <f t="shared" si="1"/>
        <v>0</v>
      </c>
      <c r="H52" s="190">
        <f t="shared" si="18"/>
        <v>3981.7402288000003</v>
      </c>
      <c r="I52" s="107">
        <f t="shared" si="20"/>
        <v>331.81168573333338</v>
      </c>
      <c r="J52" s="107">
        <f t="shared" si="19"/>
        <v>4313.5519145333337</v>
      </c>
      <c r="K52" s="49"/>
      <c r="L52" s="50">
        <f t="shared" si="23"/>
        <v>4313.5519145333337</v>
      </c>
      <c r="M52" s="51">
        <f t="shared" si="24"/>
        <v>3882.1967230800005</v>
      </c>
      <c r="N52" s="49">
        <f t="shared" si="21"/>
        <v>0</v>
      </c>
      <c r="O52" s="52">
        <f t="shared" si="22"/>
        <v>3882.1967230800005</v>
      </c>
      <c r="P52" s="73">
        <f>J52*$P$10</f>
        <v>3450.8415316266673</v>
      </c>
      <c r="Q52" s="49">
        <f t="shared" si="7"/>
        <v>0</v>
      </c>
      <c r="R52" s="53">
        <f t="shared" si="26"/>
        <v>3450.8415316266673</v>
      </c>
      <c r="S52" s="51">
        <f t="shared" si="9"/>
        <v>3019.4863401733332</v>
      </c>
      <c r="T52" s="49">
        <f t="shared" si="10"/>
        <v>0</v>
      </c>
      <c r="U52" s="52">
        <f t="shared" si="11"/>
        <v>3019.4863401733332</v>
      </c>
      <c r="V52" s="51">
        <f t="shared" si="17"/>
        <v>2588.1311487200001</v>
      </c>
      <c r="W52" s="49">
        <f t="shared" si="12"/>
        <v>0</v>
      </c>
      <c r="X52" s="52">
        <f t="shared" si="13"/>
        <v>2588.1311487200001</v>
      </c>
      <c r="Y52" s="51">
        <f t="shared" si="14"/>
        <v>2156.7759572666669</v>
      </c>
      <c r="Z52" s="49">
        <f t="shared" si="15"/>
        <v>0</v>
      </c>
      <c r="AA52" s="52">
        <f t="shared" si="16"/>
        <v>2156.7759572666669</v>
      </c>
    </row>
    <row r="53" spans="1:27" s="30" customFormat="1" ht="13.5" customHeight="1">
      <c r="A53" s="124">
        <v>5</v>
      </c>
      <c r="B53" s="217">
        <v>41791</v>
      </c>
      <c r="C53" s="68">
        <v>724</v>
      </c>
      <c r="D53" s="96">
        <f>'base(indices)'!G57</f>
        <v>1.3740803500000001</v>
      </c>
      <c r="E53" s="58">
        <f t="shared" si="0"/>
        <v>994.83417340000005</v>
      </c>
      <c r="F53" s="48">
        <v>0</v>
      </c>
      <c r="G53" s="60">
        <f t="shared" si="1"/>
        <v>0</v>
      </c>
      <c r="H53" s="190">
        <f t="shared" si="18"/>
        <v>3979.3366936000002</v>
      </c>
      <c r="I53" s="106">
        <f t="shared" si="20"/>
        <v>331.61139113333337</v>
      </c>
      <c r="J53" s="106">
        <f t="shared" si="19"/>
        <v>4310.9480847333334</v>
      </c>
      <c r="K53" s="63"/>
      <c r="L53" s="75">
        <f t="shared" si="23"/>
        <v>4310.9480847333334</v>
      </c>
      <c r="M53" s="65">
        <f t="shared" si="24"/>
        <v>3879.8532762600003</v>
      </c>
      <c r="N53" s="63">
        <f t="shared" si="21"/>
        <v>0</v>
      </c>
      <c r="O53" s="66">
        <f t="shared" si="22"/>
        <v>3879.8532762600003</v>
      </c>
      <c r="P53" s="63">
        <f t="shared" ref="P53:P72" si="27">J53*$P$10</f>
        <v>3448.7584677866671</v>
      </c>
      <c r="Q53" s="63">
        <f t="shared" si="7"/>
        <v>0</v>
      </c>
      <c r="R53" s="67">
        <f t="shared" si="26"/>
        <v>3448.7584677866671</v>
      </c>
      <c r="S53" s="65">
        <f t="shared" si="9"/>
        <v>3017.663659313333</v>
      </c>
      <c r="T53" s="63">
        <f t="shared" si="10"/>
        <v>0</v>
      </c>
      <c r="U53" s="66">
        <f t="shared" si="11"/>
        <v>3017.663659313333</v>
      </c>
      <c r="V53" s="65">
        <f t="shared" si="17"/>
        <v>2586.5688508399999</v>
      </c>
      <c r="W53" s="63">
        <f t="shared" si="12"/>
        <v>0</v>
      </c>
      <c r="X53" s="66">
        <f t="shared" si="13"/>
        <v>2586.5688508399999</v>
      </c>
      <c r="Y53" s="65">
        <f t="shared" si="14"/>
        <v>2155.4740423666667</v>
      </c>
      <c r="Z53" s="63">
        <f t="shared" si="15"/>
        <v>0</v>
      </c>
      <c r="AA53" s="66">
        <f t="shared" si="16"/>
        <v>2155.4740423666667</v>
      </c>
    </row>
    <row r="54" spans="1:27" ht="13.5" customHeight="1">
      <c r="A54" s="124">
        <v>5</v>
      </c>
      <c r="B54" s="216">
        <v>41821</v>
      </c>
      <c r="C54" s="68">
        <v>724</v>
      </c>
      <c r="D54" s="96">
        <f>'base(indices)'!G58</f>
        <v>1.3734417000000001</v>
      </c>
      <c r="E54" s="69">
        <f t="shared" si="0"/>
        <v>994.3717908000001</v>
      </c>
      <c r="F54" s="48">
        <v>0</v>
      </c>
      <c r="G54" s="70">
        <f t="shared" si="1"/>
        <v>0</v>
      </c>
      <c r="H54" s="190">
        <f t="shared" si="18"/>
        <v>3977.4871632000004</v>
      </c>
      <c r="I54" s="107">
        <f t="shared" si="20"/>
        <v>331.45726360000003</v>
      </c>
      <c r="J54" s="107">
        <f t="shared" si="19"/>
        <v>4308.9444268000007</v>
      </c>
      <c r="K54" s="49"/>
      <c r="L54" s="50">
        <f t="shared" si="23"/>
        <v>4308.9444268000007</v>
      </c>
      <c r="M54" s="51">
        <f t="shared" si="24"/>
        <v>3878.0499841200008</v>
      </c>
      <c r="N54" s="49">
        <f t="shared" si="21"/>
        <v>0</v>
      </c>
      <c r="O54" s="52">
        <f t="shared" si="22"/>
        <v>3878.0499841200008</v>
      </c>
      <c r="P54" s="73">
        <f t="shared" si="27"/>
        <v>3447.1555414400009</v>
      </c>
      <c r="Q54" s="49">
        <f t="shared" si="7"/>
        <v>0</v>
      </c>
      <c r="R54" s="53">
        <f t="shared" si="26"/>
        <v>3447.1555414400009</v>
      </c>
      <c r="S54" s="51">
        <f t="shared" si="9"/>
        <v>3016.2610987600001</v>
      </c>
      <c r="T54" s="49">
        <f t="shared" si="10"/>
        <v>0</v>
      </c>
      <c r="U54" s="52">
        <f t="shared" si="11"/>
        <v>3016.2610987600001</v>
      </c>
      <c r="V54" s="51">
        <f t="shared" si="17"/>
        <v>2585.3666560800002</v>
      </c>
      <c r="W54" s="49">
        <f t="shared" si="12"/>
        <v>0</v>
      </c>
      <c r="X54" s="52">
        <f t="shared" si="13"/>
        <v>2585.3666560800002</v>
      </c>
      <c r="Y54" s="51">
        <f t="shared" si="14"/>
        <v>2154.4722134000003</v>
      </c>
      <c r="Z54" s="49">
        <f t="shared" si="15"/>
        <v>0</v>
      </c>
      <c r="AA54" s="52">
        <f t="shared" si="16"/>
        <v>2154.4722134000003</v>
      </c>
    </row>
    <row r="55" spans="1:27" s="30" customFormat="1" ht="13.5" customHeight="1">
      <c r="A55" s="124">
        <v>5</v>
      </c>
      <c r="B55" s="217">
        <v>41852</v>
      </c>
      <c r="C55" s="68">
        <v>724</v>
      </c>
      <c r="D55" s="96">
        <f>'base(indices)'!G59</f>
        <v>1.3719956200000001</v>
      </c>
      <c r="E55" s="58">
        <f t="shared" si="0"/>
        <v>993.32482888000004</v>
      </c>
      <c r="F55" s="48">
        <v>0</v>
      </c>
      <c r="G55" s="60">
        <f t="shared" si="1"/>
        <v>0</v>
      </c>
      <c r="H55" s="190">
        <f t="shared" si="18"/>
        <v>3973.2993155200002</v>
      </c>
      <c r="I55" s="106">
        <f t="shared" si="20"/>
        <v>331.10827629333335</v>
      </c>
      <c r="J55" s="106">
        <f t="shared" si="19"/>
        <v>4304.4075918133331</v>
      </c>
      <c r="K55" s="63"/>
      <c r="L55" s="75">
        <f t="shared" si="23"/>
        <v>4304.4075918133331</v>
      </c>
      <c r="M55" s="65">
        <f t="shared" si="24"/>
        <v>3873.9668326319998</v>
      </c>
      <c r="N55" s="63">
        <f t="shared" si="21"/>
        <v>0</v>
      </c>
      <c r="O55" s="66">
        <f t="shared" si="22"/>
        <v>3873.9668326319998</v>
      </c>
      <c r="P55" s="63">
        <f t="shared" si="27"/>
        <v>3443.5260734506664</v>
      </c>
      <c r="Q55" s="63">
        <f t="shared" si="7"/>
        <v>0</v>
      </c>
      <c r="R55" s="67">
        <f>P55+Q55</f>
        <v>3443.5260734506664</v>
      </c>
      <c r="S55" s="65">
        <f t="shared" si="9"/>
        <v>3013.0853142693331</v>
      </c>
      <c r="T55" s="63">
        <f t="shared" si="10"/>
        <v>0</v>
      </c>
      <c r="U55" s="66">
        <f t="shared" si="11"/>
        <v>3013.0853142693331</v>
      </c>
      <c r="V55" s="65">
        <f t="shared" si="17"/>
        <v>2582.6445550879998</v>
      </c>
      <c r="W55" s="63">
        <f t="shared" si="12"/>
        <v>0</v>
      </c>
      <c r="X55" s="66">
        <f t="shared" si="13"/>
        <v>2582.6445550879998</v>
      </c>
      <c r="Y55" s="65">
        <f t="shared" si="14"/>
        <v>2152.2037959066665</v>
      </c>
      <c r="Z55" s="63">
        <f t="shared" si="15"/>
        <v>0</v>
      </c>
      <c r="AA55" s="66">
        <f t="shared" si="16"/>
        <v>2152.2037959066665</v>
      </c>
    </row>
    <row r="56" spans="1:27" ht="13.5" customHeight="1">
      <c r="A56" s="124">
        <v>5</v>
      </c>
      <c r="B56" s="216">
        <v>41883</v>
      </c>
      <c r="C56" s="68">
        <v>724</v>
      </c>
      <c r="D56" s="96">
        <f>'base(indices)'!G60</f>
        <v>1.3711701700000001</v>
      </c>
      <c r="E56" s="69">
        <f t="shared" si="0"/>
        <v>992.72720308000009</v>
      </c>
      <c r="F56" s="48">
        <v>0</v>
      </c>
      <c r="G56" s="70">
        <f t="shared" si="1"/>
        <v>0</v>
      </c>
      <c r="H56" s="190">
        <f t="shared" si="18"/>
        <v>3970.9088123200004</v>
      </c>
      <c r="I56" s="107">
        <f t="shared" si="20"/>
        <v>330.90906769333338</v>
      </c>
      <c r="J56" s="107">
        <f t="shared" si="19"/>
        <v>4301.8178800133337</v>
      </c>
      <c r="K56" s="49"/>
      <c r="L56" s="50">
        <f t="shared" si="23"/>
        <v>4301.8178800133337</v>
      </c>
      <c r="M56" s="51">
        <f t="shared" si="24"/>
        <v>3871.6360920120005</v>
      </c>
      <c r="N56" s="49">
        <f t="shared" si="21"/>
        <v>0</v>
      </c>
      <c r="O56" s="52">
        <f t="shared" si="22"/>
        <v>3871.6360920120005</v>
      </c>
      <c r="P56" s="73">
        <f t="shared" si="27"/>
        <v>3441.4543040106673</v>
      </c>
      <c r="Q56" s="49">
        <f t="shared" si="7"/>
        <v>0</v>
      </c>
      <c r="R56" s="53">
        <f t="shared" ref="R56:R74" si="28">P56+Q56</f>
        <v>3441.4543040106673</v>
      </c>
      <c r="S56" s="51">
        <f t="shared" si="9"/>
        <v>3011.2725160093332</v>
      </c>
      <c r="T56" s="49">
        <f t="shared" si="10"/>
        <v>0</v>
      </c>
      <c r="U56" s="52">
        <f t="shared" si="11"/>
        <v>3011.2725160093332</v>
      </c>
      <c r="V56" s="51">
        <f t="shared" si="17"/>
        <v>2581.090728008</v>
      </c>
      <c r="W56" s="49">
        <f t="shared" si="12"/>
        <v>0</v>
      </c>
      <c r="X56" s="52">
        <f t="shared" si="13"/>
        <v>2581.090728008</v>
      </c>
      <c r="Y56" s="51">
        <f t="shared" si="14"/>
        <v>2150.9089400066669</v>
      </c>
      <c r="Z56" s="49">
        <f t="shared" si="15"/>
        <v>0</v>
      </c>
      <c r="AA56" s="52">
        <f t="shared" si="16"/>
        <v>2150.9089400066669</v>
      </c>
    </row>
    <row r="57" spans="1:27" s="30" customFormat="1" ht="13.5" customHeight="1">
      <c r="A57" s="124">
        <v>5</v>
      </c>
      <c r="B57" s="217">
        <v>41913</v>
      </c>
      <c r="C57" s="68">
        <v>724</v>
      </c>
      <c r="D57" s="96">
        <f>'base(indices)'!G61</f>
        <v>1.36997419</v>
      </c>
      <c r="E57" s="58">
        <f t="shared" si="0"/>
        <v>991.86131355999999</v>
      </c>
      <c r="F57" s="48">
        <v>0</v>
      </c>
      <c r="G57" s="60">
        <f t="shared" si="1"/>
        <v>0</v>
      </c>
      <c r="H57" s="190">
        <f t="shared" si="18"/>
        <v>3967.4452542399999</v>
      </c>
      <c r="I57" s="106">
        <f t="shared" si="20"/>
        <v>330.62043785333333</v>
      </c>
      <c r="J57" s="106">
        <f t="shared" si="19"/>
        <v>4298.0656920933334</v>
      </c>
      <c r="K57" s="63"/>
      <c r="L57" s="75">
        <f t="shared" si="23"/>
        <v>4298.0656920933334</v>
      </c>
      <c r="M57" s="65">
        <f t="shared" si="24"/>
        <v>3868.2591228840001</v>
      </c>
      <c r="N57" s="63">
        <f t="shared" si="21"/>
        <v>0</v>
      </c>
      <c r="O57" s="66">
        <f t="shared" si="22"/>
        <v>3868.2591228840001</v>
      </c>
      <c r="P57" s="63">
        <f t="shared" si="27"/>
        <v>3438.4525536746669</v>
      </c>
      <c r="Q57" s="63">
        <f t="shared" si="7"/>
        <v>0</v>
      </c>
      <c r="R57" s="67">
        <f t="shared" si="28"/>
        <v>3438.4525536746669</v>
      </c>
      <c r="S57" s="65">
        <f t="shared" si="9"/>
        <v>3008.6459844653332</v>
      </c>
      <c r="T57" s="63">
        <f t="shared" si="10"/>
        <v>0</v>
      </c>
      <c r="U57" s="66">
        <f t="shared" si="11"/>
        <v>3008.6459844653332</v>
      </c>
      <c r="V57" s="65">
        <f t="shared" si="17"/>
        <v>2578.8394152559999</v>
      </c>
      <c r="W57" s="63">
        <f t="shared" si="12"/>
        <v>0</v>
      </c>
      <c r="X57" s="66">
        <f t="shared" si="13"/>
        <v>2578.8394152559999</v>
      </c>
      <c r="Y57" s="65">
        <f t="shared" si="14"/>
        <v>2149.0328460466667</v>
      </c>
      <c r="Z57" s="63">
        <f t="shared" si="15"/>
        <v>0</v>
      </c>
      <c r="AA57" s="66">
        <f t="shared" si="16"/>
        <v>2149.0328460466667</v>
      </c>
    </row>
    <row r="58" spans="1:27" ht="13.5" customHeight="1">
      <c r="A58" s="124">
        <v>5</v>
      </c>
      <c r="B58" s="216">
        <v>41944</v>
      </c>
      <c r="C58" s="68">
        <v>724</v>
      </c>
      <c r="D58" s="96">
        <f>'base(indices)'!G62</f>
        <v>1.3685536300000001</v>
      </c>
      <c r="E58" s="69">
        <f t="shared" si="0"/>
        <v>990.83282812000004</v>
      </c>
      <c r="F58" s="48">
        <v>0</v>
      </c>
      <c r="G58" s="70">
        <f t="shared" si="1"/>
        <v>0</v>
      </c>
      <c r="H58" s="190">
        <f t="shared" si="18"/>
        <v>3963.3313124800002</v>
      </c>
      <c r="I58" s="107">
        <f t="shared" si="20"/>
        <v>330.27760937333335</v>
      </c>
      <c r="J58" s="107">
        <f t="shared" si="19"/>
        <v>4293.6089218533334</v>
      </c>
      <c r="K58" s="49"/>
      <c r="L58" s="50">
        <f t="shared" si="23"/>
        <v>4293.6089218533334</v>
      </c>
      <c r="M58" s="51">
        <f t="shared" si="24"/>
        <v>3864.2480296680001</v>
      </c>
      <c r="N58" s="49">
        <f t="shared" si="21"/>
        <v>0</v>
      </c>
      <c r="O58" s="52">
        <f t="shared" si="22"/>
        <v>3864.2480296680001</v>
      </c>
      <c r="P58" s="73">
        <f t="shared" si="27"/>
        <v>3434.8871374826667</v>
      </c>
      <c r="Q58" s="49">
        <f t="shared" si="7"/>
        <v>0</v>
      </c>
      <c r="R58" s="53">
        <f t="shared" si="28"/>
        <v>3434.8871374826667</v>
      </c>
      <c r="S58" s="51">
        <f t="shared" si="9"/>
        <v>3005.5262452973334</v>
      </c>
      <c r="T58" s="49">
        <f t="shared" si="10"/>
        <v>0</v>
      </c>
      <c r="U58" s="52">
        <f t="shared" si="11"/>
        <v>3005.5262452973334</v>
      </c>
      <c r="V58" s="51">
        <f t="shared" si="17"/>
        <v>2576.165353112</v>
      </c>
      <c r="W58" s="49">
        <f t="shared" si="12"/>
        <v>0</v>
      </c>
      <c r="X58" s="52">
        <f t="shared" si="13"/>
        <v>2576.165353112</v>
      </c>
      <c r="Y58" s="51">
        <f t="shared" si="14"/>
        <v>2146.8044609266667</v>
      </c>
      <c r="Z58" s="49">
        <f t="shared" si="15"/>
        <v>0</v>
      </c>
      <c r="AA58" s="52">
        <f t="shared" si="16"/>
        <v>2146.8044609266667</v>
      </c>
    </row>
    <row r="59" spans="1:27" s="30" customFormat="1" ht="13.5" customHeight="1">
      <c r="A59" s="124">
        <v>5</v>
      </c>
      <c r="B59" s="217">
        <v>41974</v>
      </c>
      <c r="C59" s="68">
        <v>724</v>
      </c>
      <c r="D59" s="96">
        <f>'base(indices)'!G63</f>
        <v>1.3678929399999999</v>
      </c>
      <c r="E59" s="58">
        <f t="shared" si="0"/>
        <v>990.35448855999994</v>
      </c>
      <c r="F59" s="48">
        <v>0</v>
      </c>
      <c r="G59" s="60">
        <f t="shared" si="1"/>
        <v>0</v>
      </c>
      <c r="H59" s="190">
        <f t="shared" si="18"/>
        <v>3961.4179542399997</v>
      </c>
      <c r="I59" s="106">
        <f t="shared" si="20"/>
        <v>330.11816285333333</v>
      </c>
      <c r="J59" s="106">
        <f t="shared" si="19"/>
        <v>4291.5361170933329</v>
      </c>
      <c r="K59" s="63"/>
      <c r="L59" s="75">
        <f t="shared" si="23"/>
        <v>4291.5361170933329</v>
      </c>
      <c r="M59" s="65">
        <f t="shared" si="24"/>
        <v>3862.3825053839996</v>
      </c>
      <c r="N59" s="63">
        <f t="shared" si="21"/>
        <v>0</v>
      </c>
      <c r="O59" s="66">
        <f t="shared" si="22"/>
        <v>3862.3825053839996</v>
      </c>
      <c r="P59" s="63">
        <f t="shared" si="27"/>
        <v>3433.2288936746663</v>
      </c>
      <c r="Q59" s="63">
        <f t="shared" si="7"/>
        <v>0</v>
      </c>
      <c r="R59" s="67">
        <f t="shared" si="28"/>
        <v>3433.2288936746663</v>
      </c>
      <c r="S59" s="65">
        <f t="shared" si="9"/>
        <v>3004.075281965333</v>
      </c>
      <c r="T59" s="63">
        <f t="shared" si="10"/>
        <v>0</v>
      </c>
      <c r="U59" s="66">
        <f t="shared" si="11"/>
        <v>3004.075281965333</v>
      </c>
      <c r="V59" s="65">
        <f t="shared" si="17"/>
        <v>2574.9216702559997</v>
      </c>
      <c r="W59" s="63">
        <f t="shared" si="12"/>
        <v>0</v>
      </c>
      <c r="X59" s="66">
        <f t="shared" si="13"/>
        <v>2574.9216702559997</v>
      </c>
      <c r="Y59" s="65">
        <f t="shared" si="14"/>
        <v>2145.7680585466665</v>
      </c>
      <c r="Z59" s="63">
        <f t="shared" si="15"/>
        <v>0</v>
      </c>
      <c r="AA59" s="66">
        <f t="shared" si="16"/>
        <v>2145.7680585466665</v>
      </c>
    </row>
    <row r="60" spans="1:27" ht="13.5" customHeight="1">
      <c r="A60" s="124">
        <v>5</v>
      </c>
      <c r="B60" s="216">
        <v>42005</v>
      </c>
      <c r="C60" s="68">
        <v>788</v>
      </c>
      <c r="D60" s="96">
        <f>'base(indices)'!G64</f>
        <v>1.3664540599999999</v>
      </c>
      <c r="E60" s="69">
        <f t="shared" si="0"/>
        <v>1076.76579928</v>
      </c>
      <c r="F60" s="48">
        <v>0</v>
      </c>
      <c r="G60" s="70">
        <f t="shared" si="1"/>
        <v>0</v>
      </c>
      <c r="H60" s="190">
        <f t="shared" si="18"/>
        <v>4307.06319712</v>
      </c>
      <c r="I60" s="107">
        <f t="shared" si="20"/>
        <v>358.92193309333334</v>
      </c>
      <c r="J60" s="107">
        <f t="shared" si="19"/>
        <v>4665.9851302133338</v>
      </c>
      <c r="K60" s="49"/>
      <c r="L60" s="50">
        <f t="shared" si="23"/>
        <v>4665.9851302133338</v>
      </c>
      <c r="M60" s="51">
        <f t="shared" si="24"/>
        <v>4199.3866171920008</v>
      </c>
      <c r="N60" s="49">
        <f t="shared" si="21"/>
        <v>0</v>
      </c>
      <c r="O60" s="52">
        <f t="shared" si="22"/>
        <v>4199.3866171920008</v>
      </c>
      <c r="P60" s="73">
        <f t="shared" si="27"/>
        <v>3732.7881041706673</v>
      </c>
      <c r="Q60" s="49">
        <f t="shared" si="7"/>
        <v>0</v>
      </c>
      <c r="R60" s="53">
        <f t="shared" si="28"/>
        <v>3732.7881041706673</v>
      </c>
      <c r="S60" s="51">
        <f t="shared" si="9"/>
        <v>3266.1895911493334</v>
      </c>
      <c r="T60" s="49">
        <f t="shared" si="10"/>
        <v>0</v>
      </c>
      <c r="U60" s="52">
        <f t="shared" si="11"/>
        <v>3266.1895911493334</v>
      </c>
      <c r="V60" s="51">
        <f t="shared" si="17"/>
        <v>2799.5910781280004</v>
      </c>
      <c r="W60" s="49">
        <f t="shared" si="12"/>
        <v>0</v>
      </c>
      <c r="X60" s="52">
        <f t="shared" si="13"/>
        <v>2799.5910781280004</v>
      </c>
      <c r="Y60" s="51">
        <f t="shared" si="14"/>
        <v>2332.9925651066669</v>
      </c>
      <c r="Z60" s="49">
        <f t="shared" si="15"/>
        <v>0</v>
      </c>
      <c r="AA60" s="52">
        <f t="shared" si="16"/>
        <v>2332.9925651066669</v>
      </c>
    </row>
    <row r="61" spans="1:27" s="30" customFormat="1" ht="13.5" customHeight="1">
      <c r="A61" s="124">
        <v>5</v>
      </c>
      <c r="B61" s="217">
        <v>42036</v>
      </c>
      <c r="C61" s="68">
        <v>788</v>
      </c>
      <c r="D61" s="96">
        <f>'base(indices)'!G65</f>
        <v>1.3652553700000001</v>
      </c>
      <c r="E61" s="58">
        <f t="shared" si="0"/>
        <v>1075.8212315600001</v>
      </c>
      <c r="F61" s="48">
        <v>0</v>
      </c>
      <c r="G61" s="60">
        <f t="shared" si="1"/>
        <v>0</v>
      </c>
      <c r="H61" s="190">
        <f t="shared" si="18"/>
        <v>4303.2849262400005</v>
      </c>
      <c r="I61" s="106">
        <f t="shared" si="20"/>
        <v>358.60707718666669</v>
      </c>
      <c r="J61" s="106">
        <f t="shared" si="19"/>
        <v>4661.8920034266675</v>
      </c>
      <c r="K61" s="63"/>
      <c r="L61" s="75">
        <f t="shared" si="23"/>
        <v>4661.8920034266675</v>
      </c>
      <c r="M61" s="65">
        <f t="shared" si="24"/>
        <v>4195.7028030840011</v>
      </c>
      <c r="N61" s="63">
        <f t="shared" si="21"/>
        <v>0</v>
      </c>
      <c r="O61" s="66">
        <f t="shared" si="22"/>
        <v>4195.7028030840011</v>
      </c>
      <c r="P61" s="63">
        <f t="shared" si="27"/>
        <v>3729.5136027413341</v>
      </c>
      <c r="Q61" s="63">
        <f t="shared" si="7"/>
        <v>0</v>
      </c>
      <c r="R61" s="67">
        <f t="shared" si="28"/>
        <v>3729.5136027413341</v>
      </c>
      <c r="S61" s="65">
        <f t="shared" si="9"/>
        <v>3263.3244023986672</v>
      </c>
      <c r="T61" s="63">
        <f t="shared" si="10"/>
        <v>0</v>
      </c>
      <c r="U61" s="66">
        <f t="shared" si="11"/>
        <v>3263.3244023986672</v>
      </c>
      <c r="V61" s="65">
        <f t="shared" si="17"/>
        <v>2797.1352020560003</v>
      </c>
      <c r="W61" s="63">
        <f t="shared" si="12"/>
        <v>0</v>
      </c>
      <c r="X61" s="66">
        <f t="shared" si="13"/>
        <v>2797.1352020560003</v>
      </c>
      <c r="Y61" s="65">
        <f t="shared" si="14"/>
        <v>2330.9460017133338</v>
      </c>
      <c r="Z61" s="63">
        <f t="shared" si="15"/>
        <v>0</v>
      </c>
      <c r="AA61" s="66">
        <f t="shared" si="16"/>
        <v>2330.9460017133338</v>
      </c>
    </row>
    <row r="62" spans="1:27" ht="13.5" customHeight="1">
      <c r="A62" s="124">
        <v>5</v>
      </c>
      <c r="B62" s="216">
        <v>42064</v>
      </c>
      <c r="C62" s="68">
        <v>788</v>
      </c>
      <c r="D62" s="96">
        <f>'base(indices)'!G66</f>
        <v>1.3650260400000001</v>
      </c>
      <c r="E62" s="69">
        <f t="shared" si="0"/>
        <v>1075.64051952</v>
      </c>
      <c r="F62" s="48">
        <v>0</v>
      </c>
      <c r="G62" s="70">
        <f t="shared" si="1"/>
        <v>0</v>
      </c>
      <c r="H62" s="190">
        <f t="shared" si="18"/>
        <v>4302.56207808</v>
      </c>
      <c r="I62" s="107">
        <f t="shared" si="20"/>
        <v>358.54683984000002</v>
      </c>
      <c r="J62" s="107">
        <f t="shared" si="19"/>
        <v>4661.1089179199998</v>
      </c>
      <c r="K62" s="49"/>
      <c r="L62" s="50">
        <f t="shared" si="23"/>
        <v>4661.1089179199998</v>
      </c>
      <c r="M62" s="51">
        <f t="shared" si="24"/>
        <v>4194.9980261279998</v>
      </c>
      <c r="N62" s="49">
        <f t="shared" si="21"/>
        <v>0</v>
      </c>
      <c r="O62" s="52">
        <f t="shared" si="22"/>
        <v>4194.9980261279998</v>
      </c>
      <c r="P62" s="73">
        <f t="shared" si="27"/>
        <v>3728.8871343360001</v>
      </c>
      <c r="Q62" s="49">
        <f t="shared" si="7"/>
        <v>0</v>
      </c>
      <c r="R62" s="53">
        <f t="shared" si="28"/>
        <v>3728.8871343360001</v>
      </c>
      <c r="S62" s="51">
        <f t="shared" si="9"/>
        <v>3262.7762425439996</v>
      </c>
      <c r="T62" s="49">
        <f t="shared" si="10"/>
        <v>0</v>
      </c>
      <c r="U62" s="52">
        <f t="shared" si="11"/>
        <v>3262.7762425439996</v>
      </c>
      <c r="V62" s="51">
        <f t="shared" si="17"/>
        <v>2796.665350752</v>
      </c>
      <c r="W62" s="49">
        <f t="shared" si="12"/>
        <v>0</v>
      </c>
      <c r="X62" s="52">
        <f t="shared" si="13"/>
        <v>2796.665350752</v>
      </c>
      <c r="Y62" s="51">
        <f t="shared" si="14"/>
        <v>2330.5544589599999</v>
      </c>
      <c r="Z62" s="49">
        <f t="shared" si="15"/>
        <v>0</v>
      </c>
      <c r="AA62" s="52">
        <f t="shared" si="16"/>
        <v>2330.5544589599999</v>
      </c>
    </row>
    <row r="63" spans="1:27" s="30" customFormat="1" ht="13.5" customHeight="1">
      <c r="A63" s="124">
        <v>5</v>
      </c>
      <c r="B63" s="217">
        <v>42095</v>
      </c>
      <c r="C63" s="68">
        <v>788</v>
      </c>
      <c r="D63" s="96">
        <f>'base(indices)'!G67</f>
        <v>1.36325926</v>
      </c>
      <c r="E63" s="58">
        <f t="shared" si="0"/>
        <v>1074.24829688</v>
      </c>
      <c r="F63" s="48">
        <v>0</v>
      </c>
      <c r="G63" s="60">
        <f t="shared" si="1"/>
        <v>0</v>
      </c>
      <c r="H63" s="190">
        <f t="shared" si="18"/>
        <v>4296.99318752</v>
      </c>
      <c r="I63" s="106">
        <f t="shared" si="20"/>
        <v>358.08276562666668</v>
      </c>
      <c r="J63" s="106">
        <f t="shared" si="19"/>
        <v>4655.0759531466665</v>
      </c>
      <c r="K63" s="63"/>
      <c r="L63" s="75">
        <f t="shared" si="23"/>
        <v>4655.0759531466665</v>
      </c>
      <c r="M63" s="65">
        <f t="shared" si="24"/>
        <v>4189.5683578320004</v>
      </c>
      <c r="N63" s="63">
        <f t="shared" si="21"/>
        <v>0</v>
      </c>
      <c r="O63" s="66">
        <f t="shared" si="22"/>
        <v>4189.5683578320004</v>
      </c>
      <c r="P63" s="63">
        <f t="shared" si="27"/>
        <v>3724.0607625173334</v>
      </c>
      <c r="Q63" s="63">
        <f t="shared" si="7"/>
        <v>0</v>
      </c>
      <c r="R63" s="67">
        <f t="shared" si="28"/>
        <v>3724.0607625173334</v>
      </c>
      <c r="S63" s="65">
        <f t="shared" si="9"/>
        <v>3258.5531672026664</v>
      </c>
      <c r="T63" s="63">
        <f t="shared" si="10"/>
        <v>0</v>
      </c>
      <c r="U63" s="66">
        <f t="shared" si="11"/>
        <v>3258.5531672026664</v>
      </c>
      <c r="V63" s="65">
        <f t="shared" si="17"/>
        <v>2793.0455718879998</v>
      </c>
      <c r="W63" s="63">
        <f t="shared" si="12"/>
        <v>0</v>
      </c>
      <c r="X63" s="66">
        <f t="shared" si="13"/>
        <v>2793.0455718879998</v>
      </c>
      <c r="Y63" s="65">
        <f t="shared" si="14"/>
        <v>2327.5379765733333</v>
      </c>
      <c r="Z63" s="63">
        <f t="shared" si="15"/>
        <v>0</v>
      </c>
      <c r="AA63" s="66">
        <f t="shared" si="16"/>
        <v>2327.5379765733333</v>
      </c>
    </row>
    <row r="64" spans="1:27" ht="13.5" customHeight="1">
      <c r="A64" s="124">
        <v>5</v>
      </c>
      <c r="B64" s="216">
        <v>42125</v>
      </c>
      <c r="C64" s="68">
        <v>788</v>
      </c>
      <c r="D64" s="96">
        <f>'base(indices)'!G68</f>
        <v>1.34882681</v>
      </c>
      <c r="E64" s="69">
        <f t="shared" si="0"/>
        <v>1062.87552628</v>
      </c>
      <c r="F64" s="48">
        <v>0</v>
      </c>
      <c r="G64" s="70">
        <f t="shared" si="1"/>
        <v>0</v>
      </c>
      <c r="H64" s="190">
        <f t="shared" si="18"/>
        <v>4251.5021051200001</v>
      </c>
      <c r="I64" s="107">
        <f t="shared" si="20"/>
        <v>354.29184209333334</v>
      </c>
      <c r="J64" s="107">
        <f t="shared" si="19"/>
        <v>4605.793947213333</v>
      </c>
      <c r="K64" s="49"/>
      <c r="L64" s="50">
        <f t="shared" si="23"/>
        <v>4605.793947213333</v>
      </c>
      <c r="M64" s="51">
        <f t="shared" si="24"/>
        <v>4145.2145524919997</v>
      </c>
      <c r="N64" s="49">
        <f t="shared" si="21"/>
        <v>0</v>
      </c>
      <c r="O64" s="52">
        <f t="shared" si="22"/>
        <v>4145.2145524919997</v>
      </c>
      <c r="P64" s="73">
        <f t="shared" si="27"/>
        <v>3684.6351577706664</v>
      </c>
      <c r="Q64" s="49">
        <f t="shared" si="7"/>
        <v>0</v>
      </c>
      <c r="R64" s="53">
        <f t="shared" si="28"/>
        <v>3684.6351577706664</v>
      </c>
      <c r="S64" s="51">
        <f t="shared" si="9"/>
        <v>3224.0557630493331</v>
      </c>
      <c r="T64" s="49">
        <f t="shared" si="10"/>
        <v>0</v>
      </c>
      <c r="U64" s="52">
        <f t="shared" si="11"/>
        <v>3224.0557630493331</v>
      </c>
      <c r="V64" s="51">
        <f t="shared" si="17"/>
        <v>2763.4763683279998</v>
      </c>
      <c r="W64" s="49">
        <f t="shared" si="12"/>
        <v>0</v>
      </c>
      <c r="X64" s="52">
        <f t="shared" si="13"/>
        <v>2763.4763683279998</v>
      </c>
      <c r="Y64" s="51">
        <f t="shared" si="14"/>
        <v>2302.8969736066665</v>
      </c>
      <c r="Z64" s="49">
        <f t="shared" si="15"/>
        <v>0</v>
      </c>
      <c r="AA64" s="52">
        <f t="shared" si="16"/>
        <v>2302.8969736066665</v>
      </c>
    </row>
    <row r="65" spans="1:27" s="30" customFormat="1" ht="13.5" customHeight="1">
      <c r="A65" s="124">
        <v>5</v>
      </c>
      <c r="B65" s="216">
        <v>42156</v>
      </c>
      <c r="C65" s="68">
        <v>788</v>
      </c>
      <c r="D65" s="96">
        <f>'base(indices)'!G69</f>
        <v>1.3407821200000001</v>
      </c>
      <c r="E65" s="58">
        <f t="shared" si="0"/>
        <v>1056.5363105599999</v>
      </c>
      <c r="F65" s="48">
        <v>0</v>
      </c>
      <c r="G65" s="60">
        <f t="shared" si="1"/>
        <v>0</v>
      </c>
      <c r="H65" s="190">
        <f t="shared" si="18"/>
        <v>4226.1452422399998</v>
      </c>
      <c r="I65" s="106">
        <f t="shared" si="20"/>
        <v>352.17877018666667</v>
      </c>
      <c r="J65" s="106">
        <f t="shared" si="19"/>
        <v>4578.3240124266667</v>
      </c>
      <c r="K65" s="63"/>
      <c r="L65" s="75">
        <f t="shared" si="23"/>
        <v>4578.3240124266667</v>
      </c>
      <c r="M65" s="65">
        <f t="shared" si="24"/>
        <v>4120.4916111840002</v>
      </c>
      <c r="N65" s="63">
        <f t="shared" si="21"/>
        <v>0</v>
      </c>
      <c r="O65" s="66">
        <f t="shared" si="22"/>
        <v>4120.4916111840002</v>
      </c>
      <c r="P65" s="63">
        <f t="shared" si="27"/>
        <v>3662.6592099413338</v>
      </c>
      <c r="Q65" s="63">
        <f t="shared" si="7"/>
        <v>0</v>
      </c>
      <c r="R65" s="67">
        <f t="shared" si="28"/>
        <v>3662.6592099413338</v>
      </c>
      <c r="S65" s="65">
        <f t="shared" si="9"/>
        <v>3204.8268086986664</v>
      </c>
      <c r="T65" s="63">
        <f t="shared" si="10"/>
        <v>0</v>
      </c>
      <c r="U65" s="66">
        <f t="shared" si="11"/>
        <v>3204.8268086986664</v>
      </c>
      <c r="V65" s="65">
        <f t="shared" si="17"/>
        <v>2746.9944074559999</v>
      </c>
      <c r="W65" s="63">
        <f t="shared" si="12"/>
        <v>0</v>
      </c>
      <c r="X65" s="66">
        <f t="shared" si="13"/>
        <v>2746.9944074559999</v>
      </c>
      <c r="Y65" s="65">
        <f t="shared" si="14"/>
        <v>2289.1620062133334</v>
      </c>
      <c r="Z65" s="63">
        <f t="shared" si="15"/>
        <v>0</v>
      </c>
      <c r="AA65" s="66">
        <f t="shared" si="16"/>
        <v>2289.1620062133334</v>
      </c>
    </row>
    <row r="66" spans="1:27" ht="13.5" customHeight="1">
      <c r="A66" s="124">
        <v>5</v>
      </c>
      <c r="B66" s="217">
        <v>42186</v>
      </c>
      <c r="C66" s="68">
        <v>788</v>
      </c>
      <c r="D66" s="96">
        <f>'base(indices)'!G70</f>
        <v>1.3276384999999999</v>
      </c>
      <c r="E66" s="69">
        <f t="shared" si="0"/>
        <v>1046.179138</v>
      </c>
      <c r="F66" s="48">
        <v>0</v>
      </c>
      <c r="G66" s="70">
        <f t="shared" si="1"/>
        <v>0</v>
      </c>
      <c r="H66" s="190">
        <f t="shared" si="18"/>
        <v>4184.7165519999999</v>
      </c>
      <c r="I66" s="107">
        <f t="shared" si="20"/>
        <v>348.72637933333334</v>
      </c>
      <c r="J66" s="107">
        <f t="shared" si="19"/>
        <v>4533.442931333333</v>
      </c>
      <c r="K66" s="49"/>
      <c r="L66" s="50">
        <f t="shared" si="23"/>
        <v>4533.442931333333</v>
      </c>
      <c r="M66" s="51">
        <f t="shared" si="24"/>
        <v>4080.0986381999996</v>
      </c>
      <c r="N66" s="49">
        <f t="shared" si="21"/>
        <v>0</v>
      </c>
      <c r="O66" s="52">
        <f t="shared" si="22"/>
        <v>4080.0986381999996</v>
      </c>
      <c r="P66" s="73">
        <f t="shared" si="27"/>
        <v>3626.7543450666667</v>
      </c>
      <c r="Q66" s="49">
        <f t="shared" si="7"/>
        <v>0</v>
      </c>
      <c r="R66" s="53">
        <f t="shared" si="28"/>
        <v>3626.7543450666667</v>
      </c>
      <c r="S66" s="51">
        <f t="shared" si="9"/>
        <v>3173.4100519333329</v>
      </c>
      <c r="T66" s="49">
        <f t="shared" si="10"/>
        <v>0</v>
      </c>
      <c r="U66" s="52">
        <f t="shared" si="11"/>
        <v>3173.4100519333329</v>
      </c>
      <c r="V66" s="51">
        <f t="shared" si="17"/>
        <v>2720.0657587999999</v>
      </c>
      <c r="W66" s="49">
        <f t="shared" si="12"/>
        <v>0</v>
      </c>
      <c r="X66" s="52">
        <f t="shared" si="13"/>
        <v>2720.0657587999999</v>
      </c>
      <c r="Y66" s="51">
        <f t="shared" si="14"/>
        <v>2266.7214656666665</v>
      </c>
      <c r="Z66" s="49">
        <f t="shared" si="15"/>
        <v>0</v>
      </c>
      <c r="AA66" s="52">
        <f t="shared" si="16"/>
        <v>2266.7214656666665</v>
      </c>
    </row>
    <row r="67" spans="1:27" s="30" customFormat="1" ht="13.5" customHeight="1">
      <c r="A67" s="124">
        <v>5</v>
      </c>
      <c r="B67" s="216">
        <v>42217</v>
      </c>
      <c r="C67" s="68">
        <v>788</v>
      </c>
      <c r="D67" s="96">
        <f>'base(indices)'!G71</f>
        <v>1.3198513700000001</v>
      </c>
      <c r="E67" s="58">
        <f t="shared" si="0"/>
        <v>1040.0428795600001</v>
      </c>
      <c r="F67" s="48">
        <v>0</v>
      </c>
      <c r="G67" s="60">
        <f t="shared" si="1"/>
        <v>0</v>
      </c>
      <c r="H67" s="190">
        <f t="shared" si="18"/>
        <v>4160.1715182400003</v>
      </c>
      <c r="I67" s="106">
        <f t="shared" si="20"/>
        <v>346.68095985333338</v>
      </c>
      <c r="J67" s="106">
        <f t="shared" si="19"/>
        <v>4506.852478093334</v>
      </c>
      <c r="K67" s="63"/>
      <c r="L67" s="75">
        <f t="shared" si="23"/>
        <v>4506.852478093334</v>
      </c>
      <c r="M67" s="65">
        <f t="shared" si="24"/>
        <v>4056.1672302840007</v>
      </c>
      <c r="N67" s="63">
        <f t="shared" si="21"/>
        <v>0</v>
      </c>
      <c r="O67" s="66">
        <f t="shared" si="22"/>
        <v>4056.1672302840007</v>
      </c>
      <c r="P67" s="63">
        <f t="shared" si="27"/>
        <v>3605.4819824746673</v>
      </c>
      <c r="Q67" s="63">
        <f t="shared" si="7"/>
        <v>0</v>
      </c>
      <c r="R67" s="67">
        <f t="shared" si="28"/>
        <v>3605.4819824746673</v>
      </c>
      <c r="S67" s="65">
        <f t="shared" si="9"/>
        <v>3154.7967346653336</v>
      </c>
      <c r="T67" s="63">
        <f t="shared" si="10"/>
        <v>0</v>
      </c>
      <c r="U67" s="66">
        <f t="shared" si="11"/>
        <v>3154.7967346653336</v>
      </c>
      <c r="V67" s="65">
        <f t="shared" si="17"/>
        <v>2704.1114868560003</v>
      </c>
      <c r="W67" s="63">
        <f t="shared" si="12"/>
        <v>0</v>
      </c>
      <c r="X67" s="66">
        <f t="shared" si="13"/>
        <v>2704.1114868560003</v>
      </c>
      <c r="Y67" s="65">
        <f t="shared" si="14"/>
        <v>2253.426239046667</v>
      </c>
      <c r="Z67" s="63">
        <f t="shared" si="15"/>
        <v>0</v>
      </c>
      <c r="AA67" s="66">
        <f t="shared" si="16"/>
        <v>2253.426239046667</v>
      </c>
    </row>
    <row r="68" spans="1:27" ht="13.5" customHeight="1">
      <c r="A68" s="124">
        <v>5</v>
      </c>
      <c r="B68" s="217">
        <v>42248</v>
      </c>
      <c r="C68" s="68">
        <v>788</v>
      </c>
      <c r="D68" s="96">
        <f>'base(indices)'!G72</f>
        <v>1.3142003099999999</v>
      </c>
      <c r="E68" s="69">
        <f t="shared" si="0"/>
        <v>1035.5898442799999</v>
      </c>
      <c r="F68" s="48">
        <v>0</v>
      </c>
      <c r="G68" s="70">
        <f t="shared" si="1"/>
        <v>0</v>
      </c>
      <c r="H68" s="190">
        <f t="shared" si="18"/>
        <v>4142.3593771199994</v>
      </c>
      <c r="I68" s="107">
        <f t="shared" si="20"/>
        <v>345.19661475999993</v>
      </c>
      <c r="J68" s="107">
        <f t="shared" si="19"/>
        <v>4487.5559918799991</v>
      </c>
      <c r="K68" s="49"/>
      <c r="L68" s="50">
        <f t="shared" si="23"/>
        <v>4487.5559918799991</v>
      </c>
      <c r="M68" s="51">
        <f t="shared" si="24"/>
        <v>4038.8003926919991</v>
      </c>
      <c r="N68" s="49">
        <f t="shared" si="21"/>
        <v>0</v>
      </c>
      <c r="O68" s="52">
        <f t="shared" si="22"/>
        <v>4038.8003926919991</v>
      </c>
      <c r="P68" s="73">
        <f t="shared" si="27"/>
        <v>3590.0447935039992</v>
      </c>
      <c r="Q68" s="49">
        <f t="shared" si="7"/>
        <v>0</v>
      </c>
      <c r="R68" s="53">
        <f t="shared" si="28"/>
        <v>3590.0447935039992</v>
      </c>
      <c r="S68" s="51">
        <f t="shared" si="9"/>
        <v>3141.2891943159993</v>
      </c>
      <c r="T68" s="49">
        <f t="shared" si="10"/>
        <v>0</v>
      </c>
      <c r="U68" s="52">
        <f t="shared" si="11"/>
        <v>3141.2891943159993</v>
      </c>
      <c r="V68" s="51">
        <f t="shared" si="17"/>
        <v>2692.5335951279994</v>
      </c>
      <c r="W68" s="49">
        <f t="shared" si="12"/>
        <v>0</v>
      </c>
      <c r="X68" s="52">
        <f t="shared" si="13"/>
        <v>2692.5335951279994</v>
      </c>
      <c r="Y68" s="51">
        <f t="shared" si="14"/>
        <v>2243.7779959399995</v>
      </c>
      <c r="Z68" s="49">
        <f t="shared" si="15"/>
        <v>0</v>
      </c>
      <c r="AA68" s="52">
        <f t="shared" si="16"/>
        <v>2243.7779959399995</v>
      </c>
    </row>
    <row r="69" spans="1:27" s="30" customFormat="1" ht="13.5" customHeight="1">
      <c r="A69" s="124">
        <v>5</v>
      </c>
      <c r="B69" s="216">
        <v>42278</v>
      </c>
      <c r="C69" s="68">
        <v>788</v>
      </c>
      <c r="D69" s="96">
        <f>'base(indices)'!G73</f>
        <v>1.30909484</v>
      </c>
      <c r="E69" s="58">
        <f t="shared" si="0"/>
        <v>1031.5667339199999</v>
      </c>
      <c r="F69" s="48">
        <v>0</v>
      </c>
      <c r="G69" s="60">
        <f t="shared" si="1"/>
        <v>0</v>
      </c>
      <c r="H69" s="190">
        <f t="shared" si="18"/>
        <v>4126.2669356799997</v>
      </c>
      <c r="I69" s="106">
        <f t="shared" si="20"/>
        <v>343.85557797333331</v>
      </c>
      <c r="J69" s="106">
        <f t="shared" si="19"/>
        <v>4470.122513653333</v>
      </c>
      <c r="K69" s="63"/>
      <c r="L69" s="75">
        <f t="shared" si="23"/>
        <v>4470.122513653333</v>
      </c>
      <c r="M69" s="65">
        <f t="shared" si="24"/>
        <v>4023.1102622879998</v>
      </c>
      <c r="N69" s="63">
        <f t="shared" si="21"/>
        <v>0</v>
      </c>
      <c r="O69" s="66">
        <f t="shared" si="22"/>
        <v>4023.1102622879998</v>
      </c>
      <c r="P69" s="63">
        <f t="shared" si="27"/>
        <v>3576.0980109226666</v>
      </c>
      <c r="Q69" s="63">
        <f t="shared" si="7"/>
        <v>0</v>
      </c>
      <c r="R69" s="67">
        <f t="shared" si="28"/>
        <v>3576.0980109226666</v>
      </c>
      <c r="S69" s="65">
        <f t="shared" si="9"/>
        <v>3129.0857595573329</v>
      </c>
      <c r="T69" s="63">
        <f t="shared" si="10"/>
        <v>0</v>
      </c>
      <c r="U69" s="66">
        <f t="shared" si="11"/>
        <v>3129.0857595573329</v>
      </c>
      <c r="V69" s="65">
        <f t="shared" si="17"/>
        <v>2682.0735081919997</v>
      </c>
      <c r="W69" s="63">
        <f t="shared" si="12"/>
        <v>0</v>
      </c>
      <c r="X69" s="66">
        <f t="shared" si="13"/>
        <v>2682.0735081919997</v>
      </c>
      <c r="Y69" s="65">
        <f t="shared" si="14"/>
        <v>2235.0612568266665</v>
      </c>
      <c r="Z69" s="63">
        <f t="shared" si="15"/>
        <v>0</v>
      </c>
      <c r="AA69" s="66">
        <f t="shared" si="16"/>
        <v>2235.0612568266665</v>
      </c>
    </row>
    <row r="70" spans="1:27" ht="13.5" customHeight="1">
      <c r="A70" s="124">
        <v>5</v>
      </c>
      <c r="B70" s="217">
        <v>42309</v>
      </c>
      <c r="C70" s="68">
        <v>788</v>
      </c>
      <c r="D70" s="96">
        <f>'base(indices)'!G74</f>
        <v>1.30051147</v>
      </c>
      <c r="E70" s="69">
        <f t="shared" si="0"/>
        <v>1024.8030383600001</v>
      </c>
      <c r="F70" s="48">
        <v>0</v>
      </c>
      <c r="G70" s="70">
        <f t="shared" si="1"/>
        <v>0</v>
      </c>
      <c r="H70" s="190">
        <f t="shared" si="18"/>
        <v>4099.2121534400003</v>
      </c>
      <c r="I70" s="107">
        <f t="shared" si="20"/>
        <v>341.60101278666667</v>
      </c>
      <c r="J70" s="107">
        <f t="shared" si="19"/>
        <v>4440.8131662266669</v>
      </c>
      <c r="K70" s="49"/>
      <c r="L70" s="50">
        <f t="shared" si="23"/>
        <v>4440.8131662266669</v>
      </c>
      <c r="M70" s="51">
        <f t="shared" si="24"/>
        <v>3996.7318496040002</v>
      </c>
      <c r="N70" s="49">
        <f t="shared" si="21"/>
        <v>0</v>
      </c>
      <c r="O70" s="52">
        <f t="shared" si="22"/>
        <v>3996.7318496040002</v>
      </c>
      <c r="P70" s="73">
        <f t="shared" si="27"/>
        <v>3552.6505329813335</v>
      </c>
      <c r="Q70" s="49">
        <f t="shared" si="7"/>
        <v>0</v>
      </c>
      <c r="R70" s="53">
        <f t="shared" si="28"/>
        <v>3552.6505329813335</v>
      </c>
      <c r="S70" s="51">
        <f t="shared" si="9"/>
        <v>3108.5692163586668</v>
      </c>
      <c r="T70" s="49">
        <f t="shared" si="10"/>
        <v>0</v>
      </c>
      <c r="U70" s="52">
        <f t="shared" si="11"/>
        <v>3108.5692163586668</v>
      </c>
      <c r="V70" s="51">
        <f t="shared" si="17"/>
        <v>2664.4878997360001</v>
      </c>
      <c r="W70" s="49">
        <f t="shared" si="12"/>
        <v>0</v>
      </c>
      <c r="X70" s="52">
        <f t="shared" si="13"/>
        <v>2664.4878997360001</v>
      </c>
      <c r="Y70" s="51">
        <f t="shared" si="14"/>
        <v>2220.4065831133335</v>
      </c>
      <c r="Z70" s="49">
        <f t="shared" si="15"/>
        <v>0</v>
      </c>
      <c r="AA70" s="52">
        <f t="shared" si="16"/>
        <v>2220.4065831133335</v>
      </c>
    </row>
    <row r="71" spans="1:27" s="30" customFormat="1" ht="13.5" customHeight="1">
      <c r="A71" s="124">
        <v>5</v>
      </c>
      <c r="B71" s="216">
        <v>42339</v>
      </c>
      <c r="C71" s="68">
        <v>788</v>
      </c>
      <c r="D71" s="96">
        <f>'base(indices)'!G75</f>
        <v>1.28955029</v>
      </c>
      <c r="E71" s="58">
        <f t="shared" si="0"/>
        <v>1016.16562852</v>
      </c>
      <c r="F71" s="48">
        <v>0</v>
      </c>
      <c r="G71" s="60">
        <f t="shared" si="1"/>
        <v>0</v>
      </c>
      <c r="H71" s="190">
        <f t="shared" si="18"/>
        <v>4064.6625140800002</v>
      </c>
      <c r="I71" s="106">
        <f t="shared" si="20"/>
        <v>338.72187617333333</v>
      </c>
      <c r="J71" s="106">
        <f t="shared" si="19"/>
        <v>4403.3843902533335</v>
      </c>
      <c r="K71" s="63"/>
      <c r="L71" s="75">
        <f t="shared" si="23"/>
        <v>4403.3843902533335</v>
      </c>
      <c r="M71" s="65">
        <f t="shared" si="24"/>
        <v>3963.0459512280004</v>
      </c>
      <c r="N71" s="63">
        <f t="shared" si="21"/>
        <v>0</v>
      </c>
      <c r="O71" s="66">
        <f t="shared" si="22"/>
        <v>3963.0459512280004</v>
      </c>
      <c r="P71" s="63">
        <f t="shared" si="27"/>
        <v>3522.7075122026672</v>
      </c>
      <c r="Q71" s="63">
        <f t="shared" si="7"/>
        <v>0</v>
      </c>
      <c r="R71" s="67">
        <f t="shared" si="28"/>
        <v>3522.7075122026672</v>
      </c>
      <c r="S71" s="65">
        <f t="shared" si="9"/>
        <v>3082.3690731773331</v>
      </c>
      <c r="T71" s="63">
        <f t="shared" si="10"/>
        <v>0</v>
      </c>
      <c r="U71" s="66">
        <f t="shared" si="11"/>
        <v>3082.3690731773331</v>
      </c>
      <c r="V71" s="65">
        <f t="shared" si="17"/>
        <v>2642.0306341519999</v>
      </c>
      <c r="W71" s="63">
        <f t="shared" si="12"/>
        <v>0</v>
      </c>
      <c r="X71" s="66">
        <f t="shared" si="13"/>
        <v>2642.0306341519999</v>
      </c>
      <c r="Y71" s="65">
        <f t="shared" si="14"/>
        <v>2201.6921951266668</v>
      </c>
      <c r="Z71" s="63">
        <f t="shared" si="15"/>
        <v>0</v>
      </c>
      <c r="AA71" s="66">
        <f t="shared" si="16"/>
        <v>2201.6921951266668</v>
      </c>
    </row>
    <row r="72" spans="1:27" ht="13.5" customHeight="1">
      <c r="A72" s="124">
        <v>5</v>
      </c>
      <c r="B72" s="217">
        <v>42370</v>
      </c>
      <c r="C72" s="68">
        <v>880</v>
      </c>
      <c r="D72" s="96">
        <f>'base(indices)'!G76</f>
        <v>1.27451106</v>
      </c>
      <c r="E72" s="69">
        <f t="shared" si="0"/>
        <v>1121.5697328000001</v>
      </c>
      <c r="F72" s="48">
        <v>0</v>
      </c>
      <c r="G72" s="70">
        <f t="shared" si="1"/>
        <v>0</v>
      </c>
      <c r="H72" s="190">
        <f t="shared" si="18"/>
        <v>4486.2789312000004</v>
      </c>
      <c r="I72" s="107">
        <f t="shared" si="20"/>
        <v>373.85657760000004</v>
      </c>
      <c r="J72" s="107">
        <f t="shared" si="19"/>
        <v>4860.1355088</v>
      </c>
      <c r="K72" s="49"/>
      <c r="L72" s="50">
        <f t="shared" si="23"/>
        <v>4860.1355088</v>
      </c>
      <c r="M72" s="51">
        <f t="shared" si="24"/>
        <v>4374.1219579200006</v>
      </c>
      <c r="N72" s="49">
        <f t="shared" si="21"/>
        <v>0</v>
      </c>
      <c r="O72" s="52">
        <f t="shared" si="22"/>
        <v>4374.1219579200006</v>
      </c>
      <c r="P72" s="73">
        <f t="shared" si="27"/>
        <v>3888.1084070400002</v>
      </c>
      <c r="Q72" s="49">
        <f t="shared" si="7"/>
        <v>0</v>
      </c>
      <c r="R72" s="53">
        <f t="shared" si="28"/>
        <v>3888.1084070400002</v>
      </c>
      <c r="S72" s="51">
        <f t="shared" si="9"/>
        <v>3402.0948561599998</v>
      </c>
      <c r="T72" s="49">
        <f t="shared" si="10"/>
        <v>0</v>
      </c>
      <c r="U72" s="52">
        <f t="shared" si="11"/>
        <v>3402.0948561599998</v>
      </c>
      <c r="V72" s="51">
        <f t="shared" si="17"/>
        <v>2916.0813052799999</v>
      </c>
      <c r="W72" s="49">
        <f t="shared" si="12"/>
        <v>0</v>
      </c>
      <c r="X72" s="52">
        <f t="shared" si="13"/>
        <v>2916.0813052799999</v>
      </c>
      <c r="Y72" s="51">
        <f t="shared" si="14"/>
        <v>2430.0677544</v>
      </c>
      <c r="Z72" s="49">
        <f t="shared" si="15"/>
        <v>0</v>
      </c>
      <c r="AA72" s="52">
        <f t="shared" si="16"/>
        <v>2430.0677544</v>
      </c>
    </row>
    <row r="73" spans="1:27" s="30" customFormat="1" ht="13.5" customHeight="1">
      <c r="A73" s="124">
        <v>5</v>
      </c>
      <c r="B73" s="216">
        <v>42401</v>
      </c>
      <c r="C73" s="68">
        <v>880</v>
      </c>
      <c r="D73" s="96">
        <f>'base(indices)'!G77</f>
        <v>1.2628924500000001</v>
      </c>
      <c r="E73" s="58">
        <f t="shared" si="0"/>
        <v>1111.345356</v>
      </c>
      <c r="F73" s="48">
        <v>0</v>
      </c>
      <c r="G73" s="60">
        <f t="shared" si="1"/>
        <v>0</v>
      </c>
      <c r="H73" s="190">
        <f t="shared" si="18"/>
        <v>4445.3814240000002</v>
      </c>
      <c r="I73" s="106">
        <f t="shared" si="20"/>
        <v>370.44845200000003</v>
      </c>
      <c r="J73" s="106">
        <f t="shared" si="19"/>
        <v>4815.8298759999998</v>
      </c>
      <c r="K73" s="63"/>
      <c r="L73" s="75">
        <f t="shared" si="23"/>
        <v>4815.8298759999998</v>
      </c>
      <c r="M73" s="65">
        <f t="shared" si="24"/>
        <v>4334.2468884</v>
      </c>
      <c r="N73" s="63">
        <f t="shared" si="21"/>
        <v>0</v>
      </c>
      <c r="O73" s="66">
        <f t="shared" si="22"/>
        <v>4334.2468884</v>
      </c>
      <c r="P73" s="63">
        <f>J73*$P$10</f>
        <v>3852.6639008000002</v>
      </c>
      <c r="Q73" s="63">
        <f t="shared" si="7"/>
        <v>0</v>
      </c>
      <c r="R73" s="67">
        <f t="shared" si="28"/>
        <v>3852.6639008000002</v>
      </c>
      <c r="S73" s="65">
        <f t="shared" si="9"/>
        <v>3371.0809131999995</v>
      </c>
      <c r="T73" s="63">
        <f t="shared" si="10"/>
        <v>0</v>
      </c>
      <c r="U73" s="66">
        <f t="shared" si="11"/>
        <v>3371.0809131999995</v>
      </c>
      <c r="V73" s="65">
        <f t="shared" si="17"/>
        <v>2889.4979255999997</v>
      </c>
      <c r="W73" s="63">
        <f t="shared" si="12"/>
        <v>0</v>
      </c>
      <c r="X73" s="66">
        <f t="shared" si="13"/>
        <v>2889.4979255999997</v>
      </c>
      <c r="Y73" s="65">
        <f t="shared" si="14"/>
        <v>2407.9149379999999</v>
      </c>
      <c r="Z73" s="63">
        <f t="shared" si="15"/>
        <v>0</v>
      </c>
      <c r="AA73" s="66">
        <f t="shared" si="16"/>
        <v>2407.9149379999999</v>
      </c>
    </row>
    <row r="74" spans="1:27" ht="13.5" customHeight="1">
      <c r="A74" s="124">
        <v>5</v>
      </c>
      <c r="B74" s="217">
        <v>42430</v>
      </c>
      <c r="C74" s="68">
        <v>880</v>
      </c>
      <c r="D74" s="96">
        <f>'base(indices)'!G78</f>
        <v>1.24521046</v>
      </c>
      <c r="E74" s="69">
        <f t="shared" si="0"/>
        <v>1095.7852048</v>
      </c>
      <c r="F74" s="48">
        <v>0</v>
      </c>
      <c r="G74" s="70">
        <f t="shared" si="1"/>
        <v>0</v>
      </c>
      <c r="H74" s="190">
        <f t="shared" si="18"/>
        <v>4383.1408191999999</v>
      </c>
      <c r="I74" s="107">
        <f t="shared" si="20"/>
        <v>365.26173493333334</v>
      </c>
      <c r="J74" s="107">
        <f t="shared" si="19"/>
        <v>4748.4025541333331</v>
      </c>
      <c r="K74" s="49"/>
      <c r="L74" s="50">
        <f t="shared" si="23"/>
        <v>4748.4025541333331</v>
      </c>
      <c r="M74" s="51">
        <f t="shared" si="24"/>
        <v>4273.5622987199995</v>
      </c>
      <c r="N74" s="49">
        <f t="shared" si="21"/>
        <v>0</v>
      </c>
      <c r="O74" s="52">
        <f t="shared" si="22"/>
        <v>4273.5622987199995</v>
      </c>
      <c r="P74" s="73">
        <f>J74*$P$10</f>
        <v>3798.7220433066668</v>
      </c>
      <c r="Q74" s="49">
        <f t="shared" si="7"/>
        <v>0</v>
      </c>
      <c r="R74" s="53">
        <f t="shared" si="28"/>
        <v>3798.7220433066668</v>
      </c>
      <c r="S74" s="51">
        <f t="shared" si="9"/>
        <v>3323.8817878933328</v>
      </c>
      <c r="T74" s="49">
        <f t="shared" si="10"/>
        <v>0</v>
      </c>
      <c r="U74" s="52">
        <f t="shared" si="11"/>
        <v>3323.8817878933328</v>
      </c>
      <c r="V74" s="51">
        <f t="shared" si="17"/>
        <v>2849.0415324799997</v>
      </c>
      <c r="W74" s="49">
        <f t="shared" si="12"/>
        <v>0</v>
      </c>
      <c r="X74" s="52">
        <f t="shared" si="13"/>
        <v>2849.0415324799997</v>
      </c>
      <c r="Y74" s="51">
        <f t="shared" si="14"/>
        <v>2374.2012770666665</v>
      </c>
      <c r="Z74" s="49">
        <f t="shared" si="15"/>
        <v>0</v>
      </c>
      <c r="AA74" s="52">
        <f t="shared" si="16"/>
        <v>2374.2012770666665</v>
      </c>
    </row>
    <row r="75" spans="1:27" s="30" customFormat="1" ht="13.5" customHeight="1">
      <c r="A75" s="124">
        <v>5</v>
      </c>
      <c r="B75" s="216">
        <v>42461</v>
      </c>
      <c r="C75" s="68">
        <v>880</v>
      </c>
      <c r="D75" s="96">
        <f>'base(indices)'!G79</f>
        <v>1.2398789800000001</v>
      </c>
      <c r="E75" s="58">
        <f t="shared" si="0"/>
        <v>1091.0935024</v>
      </c>
      <c r="F75" s="48">
        <v>0</v>
      </c>
      <c r="G75" s="60">
        <f t="shared" si="1"/>
        <v>0</v>
      </c>
      <c r="H75" s="190">
        <f t="shared" si="18"/>
        <v>4364.3740096000001</v>
      </c>
      <c r="I75" s="106">
        <f t="shared" si="20"/>
        <v>363.69783413333334</v>
      </c>
      <c r="J75" s="106">
        <f t="shared" si="19"/>
        <v>4728.0718437333335</v>
      </c>
      <c r="K75" s="63"/>
      <c r="L75" s="75">
        <f t="shared" si="23"/>
        <v>4728.0718437333335</v>
      </c>
      <c r="M75" s="65">
        <f t="shared" si="24"/>
        <v>4255.2646593600002</v>
      </c>
      <c r="N75" s="63">
        <f t="shared" si="21"/>
        <v>0</v>
      </c>
      <c r="O75" s="66">
        <f t="shared" si="22"/>
        <v>4255.2646593600002</v>
      </c>
      <c r="P75" s="63">
        <f t="shared" ref="P75:P88" si="29">J75*$P$10</f>
        <v>3782.457474986667</v>
      </c>
      <c r="Q75" s="63">
        <f t="shared" si="7"/>
        <v>0</v>
      </c>
      <c r="R75" s="67">
        <f>P75+Q75</f>
        <v>3782.457474986667</v>
      </c>
      <c r="S75" s="65">
        <f t="shared" si="9"/>
        <v>3309.6502906133333</v>
      </c>
      <c r="T75" s="63">
        <f t="shared" si="10"/>
        <v>0</v>
      </c>
      <c r="U75" s="66">
        <f t="shared" si="11"/>
        <v>3309.6502906133333</v>
      </c>
      <c r="V75" s="65">
        <f t="shared" si="17"/>
        <v>2836.84310624</v>
      </c>
      <c r="W75" s="63">
        <f t="shared" si="12"/>
        <v>0</v>
      </c>
      <c r="X75" s="66">
        <f t="shared" si="13"/>
        <v>2836.84310624</v>
      </c>
      <c r="Y75" s="65">
        <f t="shared" si="14"/>
        <v>2364.0359218666667</v>
      </c>
      <c r="Z75" s="63">
        <f t="shared" si="15"/>
        <v>0</v>
      </c>
      <c r="AA75" s="66">
        <f t="shared" si="16"/>
        <v>2364.0359218666667</v>
      </c>
    </row>
    <row r="76" spans="1:27" ht="13.5" customHeight="1">
      <c r="A76" s="124">
        <v>5</v>
      </c>
      <c r="B76" s="217">
        <v>42491</v>
      </c>
      <c r="C76" s="68">
        <v>880</v>
      </c>
      <c r="D76" s="96">
        <f>'base(indices)'!G80</f>
        <v>1.2335876800000001</v>
      </c>
      <c r="E76" s="69">
        <f t="shared" ref="E76:E131" si="30">C76*D76</f>
        <v>1085.5571584000002</v>
      </c>
      <c r="F76" s="91">
        <v>0</v>
      </c>
      <c r="G76" s="70">
        <f t="shared" ref="G76:G131" si="31">E76*F76</f>
        <v>0</v>
      </c>
      <c r="H76" s="190">
        <f t="shared" si="18"/>
        <v>4342.2286336000006</v>
      </c>
      <c r="I76" s="107">
        <f t="shared" si="20"/>
        <v>361.85238613333337</v>
      </c>
      <c r="J76" s="107">
        <f t="shared" si="19"/>
        <v>4704.081019733334</v>
      </c>
      <c r="K76" s="49"/>
      <c r="L76" s="50">
        <f t="shared" si="23"/>
        <v>4704.081019733334</v>
      </c>
      <c r="M76" s="51">
        <f t="shared" si="24"/>
        <v>4233.6729177600009</v>
      </c>
      <c r="N76" s="49">
        <f t="shared" si="21"/>
        <v>0</v>
      </c>
      <c r="O76" s="52">
        <f t="shared" si="22"/>
        <v>4233.6729177600009</v>
      </c>
      <c r="P76" s="73">
        <f t="shared" si="29"/>
        <v>3763.2648157866674</v>
      </c>
      <c r="Q76" s="49">
        <f t="shared" ref="Q76:Q131" si="32">K76*P$10</f>
        <v>0</v>
      </c>
      <c r="R76" s="53">
        <f t="shared" ref="R76:R131" si="33">P76+Q76</f>
        <v>3763.2648157866674</v>
      </c>
      <c r="S76" s="51">
        <f t="shared" ref="S76:S131" si="34">J76*S$10</f>
        <v>3292.8567138133335</v>
      </c>
      <c r="T76" s="49">
        <f t="shared" ref="T76:T131" si="35">K76*S$10</f>
        <v>0</v>
      </c>
      <c r="U76" s="52">
        <f t="shared" ref="U76:U131" si="36">S76+T76</f>
        <v>3292.8567138133335</v>
      </c>
      <c r="V76" s="51">
        <f t="shared" si="17"/>
        <v>2822.4486118400005</v>
      </c>
      <c r="W76" s="49">
        <f t="shared" ref="W76:W131" si="37">K76*V$10</f>
        <v>0</v>
      </c>
      <c r="X76" s="52">
        <f t="shared" ref="X76:X131" si="38">V76+W76</f>
        <v>2822.4486118400005</v>
      </c>
      <c r="Y76" s="51">
        <f t="shared" ref="Y76:Y131" si="39">J76*Y$10</f>
        <v>2352.040509866667</v>
      </c>
      <c r="Z76" s="49">
        <f t="shared" ref="Z76:Z131" si="40">N76*Y$10</f>
        <v>0</v>
      </c>
      <c r="AA76" s="52">
        <f t="shared" ref="AA76:AA131" si="41">Y76+Z76</f>
        <v>2352.040509866667</v>
      </c>
    </row>
    <row r="77" spans="1:27" s="30" customFormat="1" ht="13.5" customHeight="1">
      <c r="A77" s="124">
        <v>5</v>
      </c>
      <c r="B77" s="216">
        <v>42522</v>
      </c>
      <c r="C77" s="68">
        <v>880</v>
      </c>
      <c r="D77" s="96">
        <f>'base(indices)'!G81</f>
        <v>1.22306929</v>
      </c>
      <c r="E77" s="58">
        <f t="shared" si="30"/>
        <v>1076.3009752</v>
      </c>
      <c r="F77" s="48">
        <v>0</v>
      </c>
      <c r="G77" s="60">
        <f t="shared" si="31"/>
        <v>0</v>
      </c>
      <c r="H77" s="190">
        <f t="shared" si="18"/>
        <v>4305.2039008000002</v>
      </c>
      <c r="I77" s="106">
        <f t="shared" si="20"/>
        <v>358.76699173333333</v>
      </c>
      <c r="J77" s="106">
        <f t="shared" si="19"/>
        <v>4663.9708925333334</v>
      </c>
      <c r="K77" s="63"/>
      <c r="L77" s="75">
        <f t="shared" si="23"/>
        <v>4663.9708925333334</v>
      </c>
      <c r="M77" s="65">
        <f t="shared" si="24"/>
        <v>4197.57380328</v>
      </c>
      <c r="N77" s="63">
        <f t="shared" si="21"/>
        <v>0</v>
      </c>
      <c r="O77" s="66">
        <f t="shared" si="22"/>
        <v>4197.57380328</v>
      </c>
      <c r="P77" s="63">
        <f t="shared" si="29"/>
        <v>3731.176714026667</v>
      </c>
      <c r="Q77" s="63">
        <f t="shared" si="32"/>
        <v>0</v>
      </c>
      <c r="R77" s="67">
        <f t="shared" si="33"/>
        <v>3731.176714026667</v>
      </c>
      <c r="S77" s="65">
        <f t="shared" si="34"/>
        <v>3264.7796247733331</v>
      </c>
      <c r="T77" s="63">
        <f t="shared" si="35"/>
        <v>0</v>
      </c>
      <c r="U77" s="66">
        <f t="shared" si="36"/>
        <v>3264.7796247733331</v>
      </c>
      <c r="V77" s="65">
        <f t="shared" ref="V77:V131" si="42">J77*V$10</f>
        <v>2798.3825355200001</v>
      </c>
      <c r="W77" s="63">
        <f t="shared" si="37"/>
        <v>0</v>
      </c>
      <c r="X77" s="66">
        <f t="shared" si="38"/>
        <v>2798.3825355200001</v>
      </c>
      <c r="Y77" s="65">
        <f t="shared" si="39"/>
        <v>2331.9854462666667</v>
      </c>
      <c r="Z77" s="63">
        <f t="shared" si="40"/>
        <v>0</v>
      </c>
      <c r="AA77" s="66">
        <f t="shared" si="41"/>
        <v>2331.9854462666667</v>
      </c>
    </row>
    <row r="78" spans="1:27" ht="13.5" customHeight="1">
      <c r="A78" s="124">
        <v>5</v>
      </c>
      <c r="B78" s="216">
        <v>42552</v>
      </c>
      <c r="C78" s="68">
        <v>880</v>
      </c>
      <c r="D78" s="96">
        <f>'base(indices)'!G82</f>
        <v>1.2181964999999999</v>
      </c>
      <c r="E78" s="69">
        <f t="shared" si="30"/>
        <v>1072.0129199999999</v>
      </c>
      <c r="F78" s="91">
        <v>0</v>
      </c>
      <c r="G78" s="70">
        <f t="shared" si="31"/>
        <v>0</v>
      </c>
      <c r="H78" s="190">
        <f t="shared" ref="H78:H131" si="43">(E78+G78)*4</f>
        <v>4288.0516799999996</v>
      </c>
      <c r="I78" s="107">
        <f t="shared" si="20"/>
        <v>357.33763999999996</v>
      </c>
      <c r="J78" s="107">
        <f t="shared" ref="J78:J141" si="44">H78+I78</f>
        <v>4645.3893199999993</v>
      </c>
      <c r="K78" s="49"/>
      <c r="L78" s="50">
        <f t="shared" si="23"/>
        <v>4645.3893199999993</v>
      </c>
      <c r="M78" s="51">
        <f t="shared" si="24"/>
        <v>4180.8503879999998</v>
      </c>
      <c r="N78" s="49">
        <f t="shared" si="21"/>
        <v>0</v>
      </c>
      <c r="O78" s="52">
        <f t="shared" si="22"/>
        <v>4180.8503879999998</v>
      </c>
      <c r="P78" s="73">
        <f t="shared" si="29"/>
        <v>3716.3114559999995</v>
      </c>
      <c r="Q78" s="49">
        <f t="shared" si="32"/>
        <v>0</v>
      </c>
      <c r="R78" s="53">
        <f t="shared" si="33"/>
        <v>3716.3114559999995</v>
      </c>
      <c r="S78" s="51">
        <f t="shared" si="34"/>
        <v>3251.7725239999995</v>
      </c>
      <c r="T78" s="49">
        <f t="shared" si="35"/>
        <v>0</v>
      </c>
      <c r="U78" s="52">
        <f t="shared" si="36"/>
        <v>3251.7725239999995</v>
      </c>
      <c r="V78" s="51">
        <f t="shared" si="42"/>
        <v>2787.2335919999996</v>
      </c>
      <c r="W78" s="49">
        <f t="shared" si="37"/>
        <v>0</v>
      </c>
      <c r="X78" s="52">
        <f t="shared" si="38"/>
        <v>2787.2335919999996</v>
      </c>
      <c r="Y78" s="51">
        <f t="shared" si="39"/>
        <v>2322.6946599999997</v>
      </c>
      <c r="Z78" s="49">
        <f t="shared" si="40"/>
        <v>0</v>
      </c>
      <c r="AA78" s="52">
        <f t="shared" si="41"/>
        <v>2322.6946599999997</v>
      </c>
    </row>
    <row r="79" spans="1:27" s="30" customFormat="1" ht="13.5" customHeight="1">
      <c r="A79" s="124">
        <v>5</v>
      </c>
      <c r="B79" s="217">
        <v>42583</v>
      </c>
      <c r="C79" s="68">
        <v>880</v>
      </c>
      <c r="D79" s="96">
        <f>'base(indices)'!G83</f>
        <v>1.21165357</v>
      </c>
      <c r="E79" s="58">
        <f t="shared" si="30"/>
        <v>1066.2551415999999</v>
      </c>
      <c r="F79" s="48">
        <v>0</v>
      </c>
      <c r="G79" s="60">
        <f t="shared" si="31"/>
        <v>0</v>
      </c>
      <c r="H79" s="190">
        <f t="shared" si="43"/>
        <v>4265.0205663999996</v>
      </c>
      <c r="I79" s="106">
        <f t="shared" ref="I79:I131" si="45">E79/3</f>
        <v>355.41838053333328</v>
      </c>
      <c r="J79" s="106">
        <f t="shared" si="44"/>
        <v>4620.4389469333328</v>
      </c>
      <c r="K79" s="63"/>
      <c r="L79" s="75">
        <f t="shared" si="23"/>
        <v>4620.4389469333328</v>
      </c>
      <c r="M79" s="65">
        <f t="shared" si="24"/>
        <v>4158.39505224</v>
      </c>
      <c r="N79" s="63">
        <f t="shared" si="21"/>
        <v>0</v>
      </c>
      <c r="O79" s="66">
        <f t="shared" si="22"/>
        <v>4158.39505224</v>
      </c>
      <c r="P79" s="63">
        <f t="shared" si="29"/>
        <v>3696.3511575466664</v>
      </c>
      <c r="Q79" s="63">
        <f t="shared" si="32"/>
        <v>0</v>
      </c>
      <c r="R79" s="67">
        <f t="shared" si="33"/>
        <v>3696.3511575466664</v>
      </c>
      <c r="S79" s="65">
        <f t="shared" si="34"/>
        <v>3234.3072628533328</v>
      </c>
      <c r="T79" s="63">
        <f t="shared" si="35"/>
        <v>0</v>
      </c>
      <c r="U79" s="66">
        <f t="shared" si="36"/>
        <v>3234.3072628533328</v>
      </c>
      <c r="V79" s="65">
        <f t="shared" si="42"/>
        <v>2772.2633681599996</v>
      </c>
      <c r="W79" s="63">
        <f t="shared" si="37"/>
        <v>0</v>
      </c>
      <c r="X79" s="66">
        <f t="shared" si="38"/>
        <v>2772.2633681599996</v>
      </c>
      <c r="Y79" s="65">
        <f t="shared" si="39"/>
        <v>2310.2194734666664</v>
      </c>
      <c r="Z79" s="63">
        <f t="shared" si="40"/>
        <v>0</v>
      </c>
      <c r="AA79" s="66">
        <f t="shared" si="41"/>
        <v>2310.2194734666664</v>
      </c>
    </row>
    <row r="80" spans="1:27" ht="13.5" customHeight="1">
      <c r="A80" s="124">
        <v>5</v>
      </c>
      <c r="B80" s="216">
        <v>42614</v>
      </c>
      <c r="C80" s="68">
        <v>880</v>
      </c>
      <c r="D80" s="96">
        <f>'base(indices)'!G84</f>
        <v>1.20622556</v>
      </c>
      <c r="E80" s="69">
        <f t="shared" si="30"/>
        <v>1061.4784927999999</v>
      </c>
      <c r="F80" s="48">
        <v>0</v>
      </c>
      <c r="G80" s="70">
        <f t="shared" si="31"/>
        <v>0</v>
      </c>
      <c r="H80" s="190">
        <f t="shared" si="43"/>
        <v>4245.9139711999997</v>
      </c>
      <c r="I80" s="107">
        <f t="shared" si="45"/>
        <v>353.82616426666664</v>
      </c>
      <c r="J80" s="107">
        <f t="shared" si="44"/>
        <v>4599.7401354666663</v>
      </c>
      <c r="K80" s="49"/>
      <c r="L80" s="50">
        <f t="shared" si="23"/>
        <v>4599.7401354666663</v>
      </c>
      <c r="M80" s="51">
        <f t="shared" si="24"/>
        <v>4139.7661219199999</v>
      </c>
      <c r="N80" s="49">
        <f t="shared" si="21"/>
        <v>0</v>
      </c>
      <c r="O80" s="52">
        <f t="shared" si="22"/>
        <v>4139.7661219199999</v>
      </c>
      <c r="P80" s="73">
        <f t="shared" si="29"/>
        <v>3679.7921083733331</v>
      </c>
      <c r="Q80" s="49">
        <f t="shared" si="32"/>
        <v>0</v>
      </c>
      <c r="R80" s="53">
        <f t="shared" si="33"/>
        <v>3679.7921083733331</v>
      </c>
      <c r="S80" s="51">
        <f t="shared" si="34"/>
        <v>3219.8180948266663</v>
      </c>
      <c r="T80" s="49">
        <f t="shared" si="35"/>
        <v>0</v>
      </c>
      <c r="U80" s="52">
        <f t="shared" si="36"/>
        <v>3219.8180948266663</v>
      </c>
      <c r="V80" s="51">
        <f t="shared" si="42"/>
        <v>2759.8440812799995</v>
      </c>
      <c r="W80" s="49">
        <f t="shared" si="37"/>
        <v>0</v>
      </c>
      <c r="X80" s="52">
        <f t="shared" si="38"/>
        <v>2759.8440812799995</v>
      </c>
      <c r="Y80" s="51">
        <f t="shared" si="39"/>
        <v>2299.8700677333331</v>
      </c>
      <c r="Z80" s="49">
        <f t="shared" si="40"/>
        <v>0</v>
      </c>
      <c r="AA80" s="52">
        <f t="shared" si="41"/>
        <v>2299.8700677333331</v>
      </c>
    </row>
    <row r="81" spans="1:27" s="30" customFormat="1" ht="13.5" customHeight="1">
      <c r="A81" s="124">
        <v>5</v>
      </c>
      <c r="B81" s="217">
        <v>42644</v>
      </c>
      <c r="C81" s="68">
        <v>880</v>
      </c>
      <c r="D81" s="96">
        <f>'base(indices)'!G85</f>
        <v>1.2034575999999999</v>
      </c>
      <c r="E81" s="58">
        <f t="shared" si="30"/>
        <v>1059.042688</v>
      </c>
      <c r="F81" s="48">
        <v>0</v>
      </c>
      <c r="G81" s="60">
        <f t="shared" si="31"/>
        <v>0</v>
      </c>
      <c r="H81" s="190">
        <f t="shared" si="43"/>
        <v>4236.170752</v>
      </c>
      <c r="I81" s="106">
        <f t="shared" si="45"/>
        <v>353.01422933333333</v>
      </c>
      <c r="J81" s="106">
        <f t="shared" si="44"/>
        <v>4589.1849813333338</v>
      </c>
      <c r="K81" s="63"/>
      <c r="L81" s="75">
        <f t="shared" si="23"/>
        <v>4589.1849813333338</v>
      </c>
      <c r="M81" s="65">
        <f t="shared" si="24"/>
        <v>4130.2664832000009</v>
      </c>
      <c r="N81" s="63">
        <f t="shared" si="21"/>
        <v>0</v>
      </c>
      <c r="O81" s="66">
        <f t="shared" si="22"/>
        <v>4130.2664832000009</v>
      </c>
      <c r="P81" s="63">
        <f t="shared" si="29"/>
        <v>3671.3479850666672</v>
      </c>
      <c r="Q81" s="63">
        <f t="shared" si="32"/>
        <v>0</v>
      </c>
      <c r="R81" s="67">
        <f t="shared" si="33"/>
        <v>3671.3479850666672</v>
      </c>
      <c r="S81" s="65">
        <f t="shared" si="34"/>
        <v>3212.4294869333335</v>
      </c>
      <c r="T81" s="63">
        <f t="shared" si="35"/>
        <v>0</v>
      </c>
      <c r="U81" s="66">
        <f t="shared" si="36"/>
        <v>3212.4294869333335</v>
      </c>
      <c r="V81" s="65">
        <f t="shared" si="42"/>
        <v>2753.5109888000002</v>
      </c>
      <c r="W81" s="63">
        <f t="shared" si="37"/>
        <v>0</v>
      </c>
      <c r="X81" s="66">
        <f t="shared" si="38"/>
        <v>2753.5109888000002</v>
      </c>
      <c r="Y81" s="65">
        <f t="shared" si="39"/>
        <v>2294.5924906666669</v>
      </c>
      <c r="Z81" s="63">
        <f t="shared" si="40"/>
        <v>0</v>
      </c>
      <c r="AA81" s="66">
        <f t="shared" si="41"/>
        <v>2294.5924906666669</v>
      </c>
    </row>
    <row r="82" spans="1:27" ht="13.5" customHeight="1">
      <c r="A82" s="124">
        <v>5</v>
      </c>
      <c r="B82" s="216">
        <v>42675</v>
      </c>
      <c r="C82" s="68">
        <v>880</v>
      </c>
      <c r="D82" s="96">
        <f>'base(indices)'!G86</f>
        <v>1.2011753700000001</v>
      </c>
      <c r="E82" s="69">
        <f t="shared" si="30"/>
        <v>1057.0343256000001</v>
      </c>
      <c r="F82" s="48">
        <v>0</v>
      </c>
      <c r="G82" s="70">
        <f t="shared" si="31"/>
        <v>0</v>
      </c>
      <c r="H82" s="190">
        <f t="shared" si="43"/>
        <v>4228.1373024000004</v>
      </c>
      <c r="I82" s="107">
        <f t="shared" si="45"/>
        <v>352.34477520000002</v>
      </c>
      <c r="J82" s="107">
        <f t="shared" si="44"/>
        <v>4580.4820776000006</v>
      </c>
      <c r="K82" s="49"/>
      <c r="L82" s="50">
        <f t="shared" si="23"/>
        <v>4580.4820776000006</v>
      </c>
      <c r="M82" s="51">
        <f t="shared" si="24"/>
        <v>4122.4338698400006</v>
      </c>
      <c r="N82" s="49">
        <f t="shared" si="21"/>
        <v>0</v>
      </c>
      <c r="O82" s="52">
        <f t="shared" si="22"/>
        <v>4122.4338698400006</v>
      </c>
      <c r="P82" s="73">
        <f t="shared" si="29"/>
        <v>3664.3856620800007</v>
      </c>
      <c r="Q82" s="49">
        <f t="shared" si="32"/>
        <v>0</v>
      </c>
      <c r="R82" s="53">
        <f t="shared" si="33"/>
        <v>3664.3856620800007</v>
      </c>
      <c r="S82" s="51">
        <f t="shared" si="34"/>
        <v>3206.3374543200002</v>
      </c>
      <c r="T82" s="49">
        <f t="shared" si="35"/>
        <v>0</v>
      </c>
      <c r="U82" s="52">
        <f t="shared" si="36"/>
        <v>3206.3374543200002</v>
      </c>
      <c r="V82" s="51">
        <f t="shared" si="42"/>
        <v>2748.2892465600003</v>
      </c>
      <c r="W82" s="49">
        <f t="shared" si="37"/>
        <v>0</v>
      </c>
      <c r="X82" s="52">
        <f t="shared" si="38"/>
        <v>2748.2892465600003</v>
      </c>
      <c r="Y82" s="51">
        <f t="shared" si="39"/>
        <v>2290.2410388000003</v>
      </c>
      <c r="Z82" s="49">
        <f t="shared" si="40"/>
        <v>0</v>
      </c>
      <c r="AA82" s="52">
        <f t="shared" si="41"/>
        <v>2290.2410388000003</v>
      </c>
    </row>
    <row r="83" spans="1:27" s="30" customFormat="1" ht="13.5" customHeight="1">
      <c r="A83" s="124">
        <v>5</v>
      </c>
      <c r="B83" s="217">
        <v>42705</v>
      </c>
      <c r="C83" s="68">
        <v>880</v>
      </c>
      <c r="D83" s="96">
        <f>'base(indices)'!G87</f>
        <v>1.1980604100000001</v>
      </c>
      <c r="E83" s="58">
        <f t="shared" si="30"/>
        <v>1054.2931608000001</v>
      </c>
      <c r="F83" s="48">
        <v>0</v>
      </c>
      <c r="G83" s="60">
        <f t="shared" si="31"/>
        <v>0</v>
      </c>
      <c r="H83" s="190">
        <f t="shared" si="43"/>
        <v>4217.1726432000005</v>
      </c>
      <c r="I83" s="106">
        <f t="shared" si="45"/>
        <v>351.43105360000004</v>
      </c>
      <c r="J83" s="106">
        <f t="shared" si="44"/>
        <v>4568.6036968000008</v>
      </c>
      <c r="K83" s="63"/>
      <c r="L83" s="75">
        <f t="shared" si="23"/>
        <v>4568.6036968000008</v>
      </c>
      <c r="M83" s="65">
        <f t="shared" si="24"/>
        <v>4111.7433271200007</v>
      </c>
      <c r="N83" s="63">
        <f t="shared" si="21"/>
        <v>0</v>
      </c>
      <c r="O83" s="66">
        <f t="shared" si="22"/>
        <v>4111.7433271200007</v>
      </c>
      <c r="P83" s="63">
        <f t="shared" si="29"/>
        <v>3654.8829574400006</v>
      </c>
      <c r="Q83" s="63">
        <f t="shared" si="32"/>
        <v>0</v>
      </c>
      <c r="R83" s="67">
        <f t="shared" si="33"/>
        <v>3654.8829574400006</v>
      </c>
      <c r="S83" s="65">
        <f t="shared" si="34"/>
        <v>3198.0225877600005</v>
      </c>
      <c r="T83" s="63">
        <f t="shared" si="35"/>
        <v>0</v>
      </c>
      <c r="U83" s="66">
        <f t="shared" si="36"/>
        <v>3198.0225877600005</v>
      </c>
      <c r="V83" s="65">
        <f t="shared" si="42"/>
        <v>2741.1622180800005</v>
      </c>
      <c r="W83" s="63">
        <f t="shared" si="37"/>
        <v>0</v>
      </c>
      <c r="X83" s="66">
        <f t="shared" si="38"/>
        <v>2741.1622180800005</v>
      </c>
      <c r="Y83" s="65">
        <f t="shared" si="39"/>
        <v>2284.3018484000004</v>
      </c>
      <c r="Z83" s="63">
        <f t="shared" si="40"/>
        <v>0</v>
      </c>
      <c r="AA83" s="66">
        <f t="shared" si="41"/>
        <v>2284.3018484000004</v>
      </c>
    </row>
    <row r="84" spans="1:27" ht="13.5" customHeight="1">
      <c r="A84" s="124">
        <v>5</v>
      </c>
      <c r="B84" s="216">
        <v>42736</v>
      </c>
      <c r="C84" s="68">
        <v>937</v>
      </c>
      <c r="D84" s="96">
        <f>'base(indices)'!G88</f>
        <v>1.19578842</v>
      </c>
      <c r="E84" s="69">
        <f t="shared" si="30"/>
        <v>1120.45374954</v>
      </c>
      <c r="F84" s="48">
        <v>0</v>
      </c>
      <c r="G84" s="70">
        <f t="shared" si="31"/>
        <v>0</v>
      </c>
      <c r="H84" s="190">
        <f t="shared" si="43"/>
        <v>4481.81499816</v>
      </c>
      <c r="I84" s="107">
        <f t="shared" si="45"/>
        <v>373.48458318000002</v>
      </c>
      <c r="J84" s="107">
        <f t="shared" si="44"/>
        <v>4855.2995813400003</v>
      </c>
      <c r="K84" s="49"/>
      <c r="L84" s="50">
        <f t="shared" si="23"/>
        <v>4855.2995813400003</v>
      </c>
      <c r="M84" s="51">
        <f t="shared" si="24"/>
        <v>4369.7696232060007</v>
      </c>
      <c r="N84" s="49">
        <f t="shared" si="21"/>
        <v>0</v>
      </c>
      <c r="O84" s="52">
        <f t="shared" si="22"/>
        <v>4369.7696232060007</v>
      </c>
      <c r="P84" s="73">
        <f t="shared" si="29"/>
        <v>3884.2396650720002</v>
      </c>
      <c r="Q84" s="49">
        <f t="shared" si="32"/>
        <v>0</v>
      </c>
      <c r="R84" s="53">
        <f t="shared" si="33"/>
        <v>3884.2396650720002</v>
      </c>
      <c r="S84" s="51">
        <f t="shared" si="34"/>
        <v>3398.7097069380002</v>
      </c>
      <c r="T84" s="49">
        <f t="shared" si="35"/>
        <v>0</v>
      </c>
      <c r="U84" s="52">
        <f t="shared" si="36"/>
        <v>3398.7097069380002</v>
      </c>
      <c r="V84" s="51">
        <f t="shared" si="42"/>
        <v>2913.1797488040002</v>
      </c>
      <c r="W84" s="49">
        <f t="shared" si="37"/>
        <v>0</v>
      </c>
      <c r="X84" s="52">
        <f t="shared" si="38"/>
        <v>2913.1797488040002</v>
      </c>
      <c r="Y84" s="51">
        <f t="shared" si="39"/>
        <v>2427.6497906700001</v>
      </c>
      <c r="Z84" s="49">
        <f t="shared" si="40"/>
        <v>0</v>
      </c>
      <c r="AA84" s="52">
        <f t="shared" si="41"/>
        <v>2427.6497906700001</v>
      </c>
    </row>
    <row r="85" spans="1:27" s="30" customFormat="1" ht="13.5" customHeight="1">
      <c r="A85" s="124">
        <v>5</v>
      </c>
      <c r="B85" s="217">
        <v>42767</v>
      </c>
      <c r="C85" s="68">
        <v>937</v>
      </c>
      <c r="D85" s="96">
        <f>'base(indices)'!G89</f>
        <v>1.1920929300000001</v>
      </c>
      <c r="E85" s="58">
        <f t="shared" si="30"/>
        <v>1116.9910754100001</v>
      </c>
      <c r="F85" s="48">
        <v>0</v>
      </c>
      <c r="G85" s="60">
        <f t="shared" si="31"/>
        <v>0</v>
      </c>
      <c r="H85" s="190">
        <f t="shared" si="43"/>
        <v>4467.9643016400005</v>
      </c>
      <c r="I85" s="106">
        <f t="shared" si="45"/>
        <v>372.33035847000002</v>
      </c>
      <c r="J85" s="106">
        <f t="shared" si="44"/>
        <v>4840.2946601100002</v>
      </c>
      <c r="K85" s="63"/>
      <c r="L85" s="75">
        <f t="shared" si="23"/>
        <v>4840.2946601100002</v>
      </c>
      <c r="M85" s="65">
        <f t="shared" si="24"/>
        <v>4356.2651940989999</v>
      </c>
      <c r="N85" s="63">
        <f t="shared" si="21"/>
        <v>0</v>
      </c>
      <c r="O85" s="66">
        <f t="shared" si="22"/>
        <v>4356.2651940989999</v>
      </c>
      <c r="P85" s="63">
        <f t="shared" si="29"/>
        <v>3872.2357280880005</v>
      </c>
      <c r="Q85" s="63">
        <f t="shared" si="32"/>
        <v>0</v>
      </c>
      <c r="R85" s="67">
        <f t="shared" si="33"/>
        <v>3872.2357280880005</v>
      </c>
      <c r="S85" s="65">
        <f t="shared" si="34"/>
        <v>3388.2062620769998</v>
      </c>
      <c r="T85" s="63">
        <f t="shared" si="35"/>
        <v>0</v>
      </c>
      <c r="U85" s="66">
        <f t="shared" si="36"/>
        <v>3388.2062620769998</v>
      </c>
      <c r="V85" s="65">
        <f t="shared" si="42"/>
        <v>2904.176796066</v>
      </c>
      <c r="W85" s="63">
        <f t="shared" si="37"/>
        <v>0</v>
      </c>
      <c r="X85" s="66">
        <f t="shared" si="38"/>
        <v>2904.176796066</v>
      </c>
      <c r="Y85" s="65">
        <f t="shared" si="39"/>
        <v>2420.1473300550001</v>
      </c>
      <c r="Z85" s="63">
        <f t="shared" si="40"/>
        <v>0</v>
      </c>
      <c r="AA85" s="66">
        <f t="shared" si="41"/>
        <v>2420.1473300550001</v>
      </c>
    </row>
    <row r="86" spans="1:27" ht="13.5" customHeight="1">
      <c r="A86" s="124">
        <v>5</v>
      </c>
      <c r="B86" s="216">
        <v>42795</v>
      </c>
      <c r="C86" s="68">
        <v>937</v>
      </c>
      <c r="D86" s="96">
        <f>'base(indices)'!G90</f>
        <v>1.1856902</v>
      </c>
      <c r="E86" s="69">
        <f t="shared" si="30"/>
        <v>1110.9917174</v>
      </c>
      <c r="F86" s="48">
        <v>0</v>
      </c>
      <c r="G86" s="70">
        <f t="shared" si="31"/>
        <v>0</v>
      </c>
      <c r="H86" s="190">
        <f t="shared" si="43"/>
        <v>4443.9668695999999</v>
      </c>
      <c r="I86" s="107">
        <f t="shared" si="45"/>
        <v>370.33057246666664</v>
      </c>
      <c r="J86" s="107">
        <f t="shared" si="44"/>
        <v>4814.2974420666669</v>
      </c>
      <c r="K86" s="49"/>
      <c r="L86" s="50">
        <f t="shared" si="23"/>
        <v>4814.2974420666669</v>
      </c>
      <c r="M86" s="51">
        <f t="shared" si="24"/>
        <v>4332.8676978600006</v>
      </c>
      <c r="N86" s="49">
        <f t="shared" si="21"/>
        <v>0</v>
      </c>
      <c r="O86" s="52">
        <f t="shared" si="22"/>
        <v>4332.8676978600006</v>
      </c>
      <c r="P86" s="73">
        <f t="shared" si="29"/>
        <v>3851.4379536533338</v>
      </c>
      <c r="Q86" s="49">
        <f t="shared" si="32"/>
        <v>0</v>
      </c>
      <c r="R86" s="53">
        <f t="shared" si="33"/>
        <v>3851.4379536533338</v>
      </c>
      <c r="S86" s="51">
        <f t="shared" si="34"/>
        <v>3370.0082094466666</v>
      </c>
      <c r="T86" s="49">
        <f t="shared" si="35"/>
        <v>0</v>
      </c>
      <c r="U86" s="52">
        <f t="shared" si="36"/>
        <v>3370.0082094466666</v>
      </c>
      <c r="V86" s="51">
        <f t="shared" si="42"/>
        <v>2888.5784652400002</v>
      </c>
      <c r="W86" s="49">
        <f t="shared" si="37"/>
        <v>0</v>
      </c>
      <c r="X86" s="52">
        <f t="shared" si="38"/>
        <v>2888.5784652400002</v>
      </c>
      <c r="Y86" s="51">
        <f t="shared" si="39"/>
        <v>2407.1487210333335</v>
      </c>
      <c r="Z86" s="49">
        <f t="shared" si="40"/>
        <v>0</v>
      </c>
      <c r="AA86" s="52">
        <f t="shared" si="41"/>
        <v>2407.1487210333335</v>
      </c>
    </row>
    <row r="87" spans="1:27" s="30" customFormat="1" ht="13.5" customHeight="1">
      <c r="A87" s="124">
        <v>5</v>
      </c>
      <c r="B87" s="217">
        <v>42826</v>
      </c>
      <c r="C87" s="68">
        <v>937</v>
      </c>
      <c r="D87" s="96">
        <f>'base(indices)'!G91</f>
        <v>1.1839143299999999</v>
      </c>
      <c r="E87" s="58">
        <f t="shared" si="30"/>
        <v>1109.3277272099999</v>
      </c>
      <c r="F87" s="48">
        <v>0</v>
      </c>
      <c r="G87" s="60">
        <f t="shared" si="31"/>
        <v>0</v>
      </c>
      <c r="H87" s="190">
        <f t="shared" si="43"/>
        <v>4437.3109088399997</v>
      </c>
      <c r="I87" s="106">
        <f t="shared" si="45"/>
        <v>369.77590906999995</v>
      </c>
      <c r="J87" s="106">
        <f t="shared" si="44"/>
        <v>4807.0868179099998</v>
      </c>
      <c r="K87" s="63"/>
      <c r="L87" s="75">
        <f t="shared" si="23"/>
        <v>4807.0868179099998</v>
      </c>
      <c r="M87" s="65">
        <f t="shared" si="24"/>
        <v>4326.3781361190004</v>
      </c>
      <c r="N87" s="63">
        <f t="shared" ref="N87:N131" si="46">K87*M$10</f>
        <v>0</v>
      </c>
      <c r="O87" s="66">
        <f t="shared" ref="O87:O131" si="47">M87+N87</f>
        <v>4326.3781361190004</v>
      </c>
      <c r="P87" s="63">
        <f t="shared" si="29"/>
        <v>3845.669454328</v>
      </c>
      <c r="Q87" s="63">
        <f t="shared" si="32"/>
        <v>0</v>
      </c>
      <c r="R87" s="67">
        <f t="shared" si="33"/>
        <v>3845.669454328</v>
      </c>
      <c r="S87" s="65">
        <f t="shared" si="34"/>
        <v>3364.9607725369997</v>
      </c>
      <c r="T87" s="63">
        <f t="shared" si="35"/>
        <v>0</v>
      </c>
      <c r="U87" s="66">
        <f t="shared" si="36"/>
        <v>3364.9607725369997</v>
      </c>
      <c r="V87" s="65">
        <f t="shared" si="42"/>
        <v>2884.2520907459998</v>
      </c>
      <c r="W87" s="63">
        <f t="shared" si="37"/>
        <v>0</v>
      </c>
      <c r="X87" s="66">
        <f t="shared" si="38"/>
        <v>2884.2520907459998</v>
      </c>
      <c r="Y87" s="65">
        <f t="shared" si="39"/>
        <v>2403.5434089549999</v>
      </c>
      <c r="Z87" s="63">
        <f t="shared" si="40"/>
        <v>0</v>
      </c>
      <c r="AA87" s="66">
        <f t="shared" si="41"/>
        <v>2403.5434089549999</v>
      </c>
    </row>
    <row r="88" spans="1:27" ht="13.5" customHeight="1">
      <c r="A88" s="124">
        <v>5</v>
      </c>
      <c r="B88" s="216">
        <v>42856</v>
      </c>
      <c r="C88" s="68">
        <v>937</v>
      </c>
      <c r="D88" s="96">
        <f>'base(indices)'!G92</f>
        <v>1.18143332</v>
      </c>
      <c r="E88" s="69">
        <f t="shared" si="30"/>
        <v>1107.0030208400001</v>
      </c>
      <c r="F88" s="48">
        <v>0</v>
      </c>
      <c r="G88" s="70">
        <f t="shared" si="31"/>
        <v>0</v>
      </c>
      <c r="H88" s="190">
        <f t="shared" si="43"/>
        <v>4428.0120833600004</v>
      </c>
      <c r="I88" s="107">
        <f t="shared" si="45"/>
        <v>369.00100694666668</v>
      </c>
      <c r="J88" s="107">
        <f t="shared" si="44"/>
        <v>4797.0130903066674</v>
      </c>
      <c r="K88" s="49"/>
      <c r="L88" s="50">
        <f t="shared" ref="L88:L131" si="48">J88+K88</f>
        <v>4797.0130903066674</v>
      </c>
      <c r="M88" s="51">
        <f t="shared" ref="M88:M131" si="49">J88*M$10</f>
        <v>4317.3117812760011</v>
      </c>
      <c r="N88" s="49">
        <f t="shared" si="46"/>
        <v>0</v>
      </c>
      <c r="O88" s="52">
        <f t="shared" si="47"/>
        <v>4317.3117812760011</v>
      </c>
      <c r="P88" s="73">
        <f t="shared" si="29"/>
        <v>3837.6104722453342</v>
      </c>
      <c r="Q88" s="49">
        <f t="shared" si="32"/>
        <v>0</v>
      </c>
      <c r="R88" s="53">
        <f t="shared" si="33"/>
        <v>3837.6104722453342</v>
      </c>
      <c r="S88" s="51">
        <f t="shared" si="34"/>
        <v>3357.9091632146669</v>
      </c>
      <c r="T88" s="49">
        <f t="shared" si="35"/>
        <v>0</v>
      </c>
      <c r="U88" s="52">
        <f t="shared" si="36"/>
        <v>3357.9091632146669</v>
      </c>
      <c r="V88" s="51">
        <f t="shared" si="42"/>
        <v>2878.2078541840006</v>
      </c>
      <c r="W88" s="49">
        <f t="shared" si="37"/>
        <v>0</v>
      </c>
      <c r="X88" s="52">
        <f t="shared" si="38"/>
        <v>2878.2078541840006</v>
      </c>
      <c r="Y88" s="51">
        <f t="shared" si="39"/>
        <v>2398.5065451533337</v>
      </c>
      <c r="Z88" s="49">
        <f t="shared" si="40"/>
        <v>0</v>
      </c>
      <c r="AA88" s="52">
        <f t="shared" si="41"/>
        <v>2398.5065451533337</v>
      </c>
    </row>
    <row r="89" spans="1:27" s="30" customFormat="1" ht="13.5" customHeight="1">
      <c r="A89" s="124">
        <v>5</v>
      </c>
      <c r="B89" s="217">
        <v>42887</v>
      </c>
      <c r="C89" s="68">
        <v>937</v>
      </c>
      <c r="D89" s="96">
        <f>'base(indices)'!G93</f>
        <v>1.1786046699999999</v>
      </c>
      <c r="E89" s="58">
        <f t="shared" si="30"/>
        <v>1104.3525757899999</v>
      </c>
      <c r="F89" s="48">
        <v>0</v>
      </c>
      <c r="G89" s="60">
        <f t="shared" si="31"/>
        <v>0</v>
      </c>
      <c r="H89" s="190">
        <f t="shared" si="43"/>
        <v>4417.4103031599998</v>
      </c>
      <c r="I89" s="106">
        <f t="shared" si="45"/>
        <v>368.11752526333333</v>
      </c>
      <c r="J89" s="106">
        <f t="shared" si="44"/>
        <v>4785.5278284233327</v>
      </c>
      <c r="K89" s="63"/>
      <c r="L89" s="75">
        <f t="shared" si="48"/>
        <v>4785.5278284233327</v>
      </c>
      <c r="M89" s="65">
        <f t="shared" si="49"/>
        <v>4306.9750455809999</v>
      </c>
      <c r="N89" s="63">
        <f t="shared" si="46"/>
        <v>0</v>
      </c>
      <c r="O89" s="66">
        <f t="shared" si="47"/>
        <v>4306.9750455809999</v>
      </c>
      <c r="P89" s="63">
        <f>J89*$P$10</f>
        <v>3828.4222627386662</v>
      </c>
      <c r="Q89" s="63">
        <f t="shared" si="32"/>
        <v>0</v>
      </c>
      <c r="R89" s="67">
        <f t="shared" si="33"/>
        <v>3828.4222627386662</v>
      </c>
      <c r="S89" s="65">
        <f t="shared" si="34"/>
        <v>3349.8694798963329</v>
      </c>
      <c r="T89" s="63">
        <f t="shared" si="35"/>
        <v>0</v>
      </c>
      <c r="U89" s="66">
        <f t="shared" si="36"/>
        <v>3349.8694798963329</v>
      </c>
      <c r="V89" s="65">
        <f t="shared" si="42"/>
        <v>2871.3166970539996</v>
      </c>
      <c r="W89" s="63">
        <f t="shared" si="37"/>
        <v>0</v>
      </c>
      <c r="X89" s="66">
        <f t="shared" si="38"/>
        <v>2871.3166970539996</v>
      </c>
      <c r="Y89" s="65">
        <f t="shared" si="39"/>
        <v>2392.7639142116664</v>
      </c>
      <c r="Z89" s="63">
        <f t="shared" si="40"/>
        <v>0</v>
      </c>
      <c r="AA89" s="66">
        <f t="shared" si="41"/>
        <v>2392.7639142116664</v>
      </c>
    </row>
    <row r="90" spans="1:27" ht="13.5" customHeight="1">
      <c r="A90" s="124">
        <v>5</v>
      </c>
      <c r="B90" s="216">
        <v>42917</v>
      </c>
      <c r="C90" s="68">
        <v>937</v>
      </c>
      <c r="D90" s="96">
        <f>'base(indices)'!G94</f>
        <v>1.1767219099999999</v>
      </c>
      <c r="E90" s="69">
        <f t="shared" si="30"/>
        <v>1102.5884296699999</v>
      </c>
      <c r="F90" s="48">
        <v>0</v>
      </c>
      <c r="G90" s="70">
        <f t="shared" si="31"/>
        <v>0</v>
      </c>
      <c r="H90" s="190">
        <f t="shared" si="43"/>
        <v>4410.3537186799995</v>
      </c>
      <c r="I90" s="107">
        <f t="shared" si="45"/>
        <v>367.52947655666662</v>
      </c>
      <c r="J90" s="107">
        <f t="shared" si="44"/>
        <v>4777.8831952366663</v>
      </c>
      <c r="K90" s="49"/>
      <c r="L90" s="50">
        <f t="shared" si="48"/>
        <v>4777.8831952366663</v>
      </c>
      <c r="M90" s="51">
        <f t="shared" si="49"/>
        <v>4300.094875713</v>
      </c>
      <c r="N90" s="49">
        <f t="shared" si="46"/>
        <v>0</v>
      </c>
      <c r="O90" s="52">
        <f t="shared" si="47"/>
        <v>4300.094875713</v>
      </c>
      <c r="P90" s="73">
        <f>J90*$P$10</f>
        <v>3822.3065561893332</v>
      </c>
      <c r="Q90" s="49">
        <f t="shared" si="32"/>
        <v>0</v>
      </c>
      <c r="R90" s="53">
        <f t="shared" si="33"/>
        <v>3822.3065561893332</v>
      </c>
      <c r="S90" s="51">
        <f t="shared" si="34"/>
        <v>3344.5182366656663</v>
      </c>
      <c r="T90" s="49">
        <f t="shared" si="35"/>
        <v>0</v>
      </c>
      <c r="U90" s="52">
        <f t="shared" si="36"/>
        <v>3344.5182366656663</v>
      </c>
      <c r="V90" s="51">
        <f t="shared" si="42"/>
        <v>2866.7299171419995</v>
      </c>
      <c r="W90" s="49">
        <f t="shared" si="37"/>
        <v>0</v>
      </c>
      <c r="X90" s="52">
        <f t="shared" si="38"/>
        <v>2866.7299171419995</v>
      </c>
      <c r="Y90" s="51">
        <f t="shared" si="39"/>
        <v>2388.9415976183332</v>
      </c>
      <c r="Z90" s="49">
        <f t="shared" si="40"/>
        <v>0</v>
      </c>
      <c r="AA90" s="52">
        <f t="shared" si="41"/>
        <v>2388.9415976183332</v>
      </c>
    </row>
    <row r="91" spans="1:27" s="30" customFormat="1" ht="13.5" customHeight="1">
      <c r="A91" s="124">
        <v>5</v>
      </c>
      <c r="B91" s="216">
        <v>42948</v>
      </c>
      <c r="C91" s="68">
        <v>937</v>
      </c>
      <c r="D91" s="96">
        <f>'base(indices)'!G95</f>
        <v>1.1788438299999999</v>
      </c>
      <c r="E91" s="58">
        <f t="shared" si="30"/>
        <v>1104.5766687099999</v>
      </c>
      <c r="F91" s="48">
        <v>0</v>
      </c>
      <c r="G91" s="60">
        <f t="shared" si="31"/>
        <v>0</v>
      </c>
      <c r="H91" s="190">
        <f t="shared" si="43"/>
        <v>4418.3066748399997</v>
      </c>
      <c r="I91" s="106">
        <f t="shared" si="45"/>
        <v>368.19222290333329</v>
      </c>
      <c r="J91" s="106">
        <f t="shared" si="44"/>
        <v>4786.4988977433331</v>
      </c>
      <c r="K91" s="63"/>
      <c r="L91" s="75">
        <f t="shared" si="48"/>
        <v>4786.4988977433331</v>
      </c>
      <c r="M91" s="65">
        <f t="shared" si="49"/>
        <v>4307.849007969</v>
      </c>
      <c r="N91" s="63">
        <f t="shared" si="46"/>
        <v>0</v>
      </c>
      <c r="O91" s="66">
        <f t="shared" si="47"/>
        <v>4307.849007969</v>
      </c>
      <c r="P91" s="63">
        <f t="shared" ref="P91:P131" si="50">J91*$P$10</f>
        <v>3829.1991181946669</v>
      </c>
      <c r="Q91" s="63">
        <f t="shared" si="32"/>
        <v>0</v>
      </c>
      <c r="R91" s="67">
        <f t="shared" si="33"/>
        <v>3829.1991181946669</v>
      </c>
      <c r="S91" s="65">
        <f t="shared" si="34"/>
        <v>3350.5492284203328</v>
      </c>
      <c r="T91" s="63">
        <f t="shared" si="35"/>
        <v>0</v>
      </c>
      <c r="U91" s="66">
        <f t="shared" si="36"/>
        <v>3350.5492284203328</v>
      </c>
      <c r="V91" s="65">
        <f t="shared" si="42"/>
        <v>2871.8993386459997</v>
      </c>
      <c r="W91" s="63">
        <f t="shared" si="37"/>
        <v>0</v>
      </c>
      <c r="X91" s="66">
        <f t="shared" si="38"/>
        <v>2871.8993386459997</v>
      </c>
      <c r="Y91" s="65">
        <f t="shared" si="39"/>
        <v>2393.2494488716666</v>
      </c>
      <c r="Z91" s="63">
        <f t="shared" si="40"/>
        <v>0</v>
      </c>
      <c r="AA91" s="66">
        <f t="shared" si="41"/>
        <v>2393.2494488716666</v>
      </c>
    </row>
    <row r="92" spans="1:27" ht="13.5" customHeight="1">
      <c r="A92" s="124">
        <v>5</v>
      </c>
      <c r="B92" s="217">
        <v>42979</v>
      </c>
      <c r="C92" s="68">
        <v>937</v>
      </c>
      <c r="D92" s="96">
        <f>'base(indices)'!G96</f>
        <v>1.17473227</v>
      </c>
      <c r="E92" s="69">
        <f t="shared" si="30"/>
        <v>1100.72413699</v>
      </c>
      <c r="F92" s="48">
        <v>0</v>
      </c>
      <c r="G92" s="70">
        <f t="shared" si="31"/>
        <v>0</v>
      </c>
      <c r="H92" s="190">
        <f t="shared" si="43"/>
        <v>4402.8965479600001</v>
      </c>
      <c r="I92" s="107">
        <f t="shared" si="45"/>
        <v>366.90804566333333</v>
      </c>
      <c r="J92" s="107">
        <f t="shared" si="44"/>
        <v>4769.8045936233339</v>
      </c>
      <c r="K92" s="49"/>
      <c r="L92" s="50">
        <f t="shared" si="48"/>
        <v>4769.8045936233339</v>
      </c>
      <c r="M92" s="51">
        <f t="shared" si="49"/>
        <v>4292.8241342610008</v>
      </c>
      <c r="N92" s="49">
        <f t="shared" si="46"/>
        <v>0</v>
      </c>
      <c r="O92" s="52">
        <f t="shared" si="47"/>
        <v>4292.8241342610008</v>
      </c>
      <c r="P92" s="73">
        <f t="shared" si="50"/>
        <v>3815.8436748986674</v>
      </c>
      <c r="Q92" s="49">
        <f t="shared" si="32"/>
        <v>0</v>
      </c>
      <c r="R92" s="53">
        <f t="shared" si="33"/>
        <v>3815.8436748986674</v>
      </c>
      <c r="S92" s="51">
        <f t="shared" si="34"/>
        <v>3338.8632155363334</v>
      </c>
      <c r="T92" s="49">
        <f t="shared" si="35"/>
        <v>0</v>
      </c>
      <c r="U92" s="52">
        <f t="shared" si="36"/>
        <v>3338.8632155363334</v>
      </c>
      <c r="V92" s="51">
        <f t="shared" si="42"/>
        <v>2861.8827561740004</v>
      </c>
      <c r="W92" s="49">
        <f t="shared" si="37"/>
        <v>0</v>
      </c>
      <c r="X92" s="52">
        <f t="shared" si="38"/>
        <v>2861.8827561740004</v>
      </c>
      <c r="Y92" s="51">
        <f t="shared" si="39"/>
        <v>2384.9022968116669</v>
      </c>
      <c r="Z92" s="49">
        <f t="shared" si="40"/>
        <v>0</v>
      </c>
      <c r="AA92" s="52">
        <f t="shared" si="41"/>
        <v>2384.9022968116669</v>
      </c>
    </row>
    <row r="93" spans="1:27" s="30" customFormat="1" ht="13.5" customHeight="1">
      <c r="A93" s="124">
        <v>5</v>
      </c>
      <c r="B93" s="216">
        <v>43009</v>
      </c>
      <c r="C93" s="68">
        <v>937</v>
      </c>
      <c r="D93" s="96">
        <f>'base(indices)'!G97</f>
        <v>1.1734414799999999</v>
      </c>
      <c r="E93" s="58">
        <f t="shared" si="30"/>
        <v>1099.51466676</v>
      </c>
      <c r="F93" s="48">
        <v>0</v>
      </c>
      <c r="G93" s="60">
        <f t="shared" si="31"/>
        <v>0</v>
      </c>
      <c r="H93" s="190">
        <f t="shared" si="43"/>
        <v>4398.0586670399998</v>
      </c>
      <c r="I93" s="106">
        <f t="shared" si="45"/>
        <v>366.50488891999998</v>
      </c>
      <c r="J93" s="106">
        <f t="shared" si="44"/>
        <v>4764.5635559599996</v>
      </c>
      <c r="K93" s="63"/>
      <c r="L93" s="75">
        <f t="shared" si="48"/>
        <v>4764.5635559599996</v>
      </c>
      <c r="M93" s="65">
        <f t="shared" si="49"/>
        <v>4288.1072003640002</v>
      </c>
      <c r="N93" s="63">
        <f t="shared" si="46"/>
        <v>0</v>
      </c>
      <c r="O93" s="66">
        <f t="shared" si="47"/>
        <v>4288.1072003640002</v>
      </c>
      <c r="P93" s="63">
        <f t="shared" si="50"/>
        <v>3811.6508447679998</v>
      </c>
      <c r="Q93" s="63">
        <f t="shared" si="32"/>
        <v>0</v>
      </c>
      <c r="R93" s="67">
        <f t="shared" si="33"/>
        <v>3811.6508447679998</v>
      </c>
      <c r="S93" s="65">
        <f t="shared" si="34"/>
        <v>3335.1944891719995</v>
      </c>
      <c r="T93" s="63">
        <f t="shared" si="35"/>
        <v>0</v>
      </c>
      <c r="U93" s="66">
        <f t="shared" si="36"/>
        <v>3335.1944891719995</v>
      </c>
      <c r="V93" s="65">
        <f t="shared" si="42"/>
        <v>2858.7381335759997</v>
      </c>
      <c r="W93" s="63">
        <f t="shared" si="37"/>
        <v>0</v>
      </c>
      <c r="X93" s="66">
        <f t="shared" si="38"/>
        <v>2858.7381335759997</v>
      </c>
      <c r="Y93" s="65">
        <f t="shared" si="39"/>
        <v>2382.2817779799998</v>
      </c>
      <c r="Z93" s="63">
        <f t="shared" si="40"/>
        <v>0</v>
      </c>
      <c r="AA93" s="66">
        <f t="shared" si="41"/>
        <v>2382.2817779799998</v>
      </c>
    </row>
    <row r="94" spans="1:27" ht="13.5" customHeight="1">
      <c r="A94" s="124">
        <v>5</v>
      </c>
      <c r="B94" s="217">
        <v>43040</v>
      </c>
      <c r="C94" s="68">
        <v>937</v>
      </c>
      <c r="D94" s="96">
        <f>'base(indices)'!G98</f>
        <v>1.1694652999999999</v>
      </c>
      <c r="E94" s="69">
        <f t="shared" si="30"/>
        <v>1095.7889860999999</v>
      </c>
      <c r="F94" s="48">
        <v>0</v>
      </c>
      <c r="G94" s="70">
        <f t="shared" si="31"/>
        <v>0</v>
      </c>
      <c r="H94" s="190">
        <f t="shared" si="43"/>
        <v>4383.1559443999995</v>
      </c>
      <c r="I94" s="107">
        <f t="shared" si="45"/>
        <v>365.26299536666664</v>
      </c>
      <c r="J94" s="107">
        <f t="shared" si="44"/>
        <v>4748.418939766666</v>
      </c>
      <c r="K94" s="49"/>
      <c r="L94" s="50">
        <f t="shared" si="48"/>
        <v>4748.418939766666</v>
      </c>
      <c r="M94" s="51">
        <f t="shared" si="49"/>
        <v>4273.5770457899998</v>
      </c>
      <c r="N94" s="49">
        <f t="shared" si="46"/>
        <v>0</v>
      </c>
      <c r="O94" s="52">
        <f t="shared" si="47"/>
        <v>4273.5770457899998</v>
      </c>
      <c r="P94" s="73">
        <f t="shared" si="50"/>
        <v>3798.7351518133328</v>
      </c>
      <c r="Q94" s="49">
        <f t="shared" si="32"/>
        <v>0</v>
      </c>
      <c r="R94" s="53">
        <f t="shared" si="33"/>
        <v>3798.7351518133328</v>
      </c>
      <c r="S94" s="51">
        <f t="shared" si="34"/>
        <v>3323.8932578366662</v>
      </c>
      <c r="T94" s="49">
        <f t="shared" si="35"/>
        <v>0</v>
      </c>
      <c r="U94" s="52">
        <f t="shared" si="36"/>
        <v>3323.8932578366662</v>
      </c>
      <c r="V94" s="51">
        <f t="shared" si="42"/>
        <v>2849.0513638599996</v>
      </c>
      <c r="W94" s="49">
        <f t="shared" si="37"/>
        <v>0</v>
      </c>
      <c r="X94" s="52">
        <f t="shared" si="38"/>
        <v>2849.0513638599996</v>
      </c>
      <c r="Y94" s="51">
        <f t="shared" si="39"/>
        <v>2374.209469883333</v>
      </c>
      <c r="Z94" s="49">
        <f t="shared" si="40"/>
        <v>0</v>
      </c>
      <c r="AA94" s="52">
        <f t="shared" si="41"/>
        <v>2374.209469883333</v>
      </c>
    </row>
    <row r="95" spans="1:27" s="30" customFormat="1" ht="13.5" customHeight="1">
      <c r="A95" s="124">
        <v>5</v>
      </c>
      <c r="B95" s="216">
        <v>43070</v>
      </c>
      <c r="C95" s="68">
        <v>937</v>
      </c>
      <c r="D95" s="96">
        <f>'base(indices)'!G99</f>
        <v>1.16573495</v>
      </c>
      <c r="E95" s="58">
        <f t="shared" si="30"/>
        <v>1092.2936481500001</v>
      </c>
      <c r="F95" s="48">
        <v>0</v>
      </c>
      <c r="G95" s="60">
        <f t="shared" si="31"/>
        <v>0</v>
      </c>
      <c r="H95" s="190">
        <f t="shared" si="43"/>
        <v>4369.1745926000003</v>
      </c>
      <c r="I95" s="106">
        <f t="shared" si="45"/>
        <v>364.09788271666667</v>
      </c>
      <c r="J95" s="106">
        <f t="shared" si="44"/>
        <v>4733.2724753166667</v>
      </c>
      <c r="K95" s="63"/>
      <c r="L95" s="75">
        <f t="shared" si="48"/>
        <v>4733.2724753166667</v>
      </c>
      <c r="M95" s="65">
        <f t="shared" si="49"/>
        <v>4259.9452277850005</v>
      </c>
      <c r="N95" s="63">
        <f t="shared" si="46"/>
        <v>0</v>
      </c>
      <c r="O95" s="66">
        <f t="shared" si="47"/>
        <v>4259.9452277850005</v>
      </c>
      <c r="P95" s="63">
        <f t="shared" si="50"/>
        <v>3786.6179802533334</v>
      </c>
      <c r="Q95" s="63">
        <f t="shared" si="32"/>
        <v>0</v>
      </c>
      <c r="R95" s="67">
        <f t="shared" si="33"/>
        <v>3786.6179802533334</v>
      </c>
      <c r="S95" s="65">
        <f t="shared" si="34"/>
        <v>3313.2907327216667</v>
      </c>
      <c r="T95" s="63">
        <f t="shared" si="35"/>
        <v>0</v>
      </c>
      <c r="U95" s="66">
        <f t="shared" si="36"/>
        <v>3313.2907327216667</v>
      </c>
      <c r="V95" s="65">
        <f t="shared" si="42"/>
        <v>2839.96348519</v>
      </c>
      <c r="W95" s="63">
        <f t="shared" si="37"/>
        <v>0</v>
      </c>
      <c r="X95" s="66">
        <f t="shared" si="38"/>
        <v>2839.96348519</v>
      </c>
      <c r="Y95" s="65">
        <f t="shared" si="39"/>
        <v>2366.6362376583334</v>
      </c>
      <c r="Z95" s="63">
        <f t="shared" si="40"/>
        <v>0</v>
      </c>
      <c r="AA95" s="66">
        <f t="shared" si="41"/>
        <v>2366.6362376583334</v>
      </c>
    </row>
    <row r="96" spans="1:27" s="30" customFormat="1" ht="13.5" customHeight="1">
      <c r="A96" s="124">
        <v>5</v>
      </c>
      <c r="B96" s="217">
        <v>43101</v>
      </c>
      <c r="C96" s="57">
        <v>954</v>
      </c>
      <c r="D96" s="96">
        <f>'base(indices)'!G100</f>
        <v>1.1616691100000001</v>
      </c>
      <c r="E96" s="58">
        <f t="shared" si="30"/>
        <v>1108.2323309400001</v>
      </c>
      <c r="F96" s="48">
        <v>0</v>
      </c>
      <c r="G96" s="60">
        <f t="shared" si="31"/>
        <v>0</v>
      </c>
      <c r="H96" s="190">
        <f t="shared" si="43"/>
        <v>4432.9293237600004</v>
      </c>
      <c r="I96" s="107">
        <f t="shared" si="45"/>
        <v>369.41077698000004</v>
      </c>
      <c r="J96" s="107">
        <f t="shared" si="44"/>
        <v>4802.3401007400007</v>
      </c>
      <c r="K96" s="49"/>
      <c r="L96" s="50">
        <f t="shared" si="48"/>
        <v>4802.3401007400007</v>
      </c>
      <c r="M96" s="51">
        <f t="shared" si="49"/>
        <v>4322.1060906660005</v>
      </c>
      <c r="N96" s="49">
        <f t="shared" si="46"/>
        <v>0</v>
      </c>
      <c r="O96" s="52">
        <f t="shared" si="47"/>
        <v>4322.1060906660005</v>
      </c>
      <c r="P96" s="73">
        <f t="shared" si="50"/>
        <v>3841.8720805920007</v>
      </c>
      <c r="Q96" s="49">
        <f t="shared" si="32"/>
        <v>0</v>
      </c>
      <c r="R96" s="53">
        <f t="shared" si="33"/>
        <v>3841.8720805920007</v>
      </c>
      <c r="S96" s="51">
        <f t="shared" si="34"/>
        <v>3361.6380705180004</v>
      </c>
      <c r="T96" s="49">
        <f t="shared" si="35"/>
        <v>0</v>
      </c>
      <c r="U96" s="52">
        <f t="shared" si="36"/>
        <v>3361.6380705180004</v>
      </c>
      <c r="V96" s="51">
        <f t="shared" si="42"/>
        <v>2881.4040604440002</v>
      </c>
      <c r="W96" s="49">
        <f t="shared" si="37"/>
        <v>0</v>
      </c>
      <c r="X96" s="52">
        <f t="shared" si="38"/>
        <v>2881.4040604440002</v>
      </c>
      <c r="Y96" s="51">
        <f t="shared" si="39"/>
        <v>2401.1700503700004</v>
      </c>
      <c r="Z96" s="49">
        <f t="shared" si="40"/>
        <v>0</v>
      </c>
      <c r="AA96" s="52">
        <f t="shared" si="41"/>
        <v>2401.1700503700004</v>
      </c>
    </row>
    <row r="97" spans="1:27" s="30" customFormat="1" ht="13.5" customHeight="1">
      <c r="A97" s="124">
        <v>5</v>
      </c>
      <c r="B97" s="216">
        <v>43132</v>
      </c>
      <c r="C97" s="57">
        <v>954</v>
      </c>
      <c r="D97" s="96">
        <f>'base(indices)'!G101</f>
        <v>1.1571562</v>
      </c>
      <c r="E97" s="58">
        <f t="shared" si="30"/>
        <v>1103.9270148000001</v>
      </c>
      <c r="F97" s="48">
        <v>0</v>
      </c>
      <c r="G97" s="60">
        <f t="shared" si="31"/>
        <v>0</v>
      </c>
      <c r="H97" s="190">
        <f t="shared" si="43"/>
        <v>4415.7080592000002</v>
      </c>
      <c r="I97" s="106">
        <f t="shared" si="45"/>
        <v>367.9756716</v>
      </c>
      <c r="J97" s="106">
        <f t="shared" si="44"/>
        <v>4783.6837308000004</v>
      </c>
      <c r="K97" s="63"/>
      <c r="L97" s="75">
        <f t="shared" si="48"/>
        <v>4783.6837308000004</v>
      </c>
      <c r="M97" s="65">
        <f t="shared" si="49"/>
        <v>4305.3153577200001</v>
      </c>
      <c r="N97" s="63">
        <f t="shared" si="46"/>
        <v>0</v>
      </c>
      <c r="O97" s="66">
        <f t="shared" si="47"/>
        <v>4305.3153577200001</v>
      </c>
      <c r="P97" s="63">
        <f t="shared" si="50"/>
        <v>3826.9469846400007</v>
      </c>
      <c r="Q97" s="63">
        <f t="shared" si="32"/>
        <v>0</v>
      </c>
      <c r="R97" s="67">
        <f t="shared" si="33"/>
        <v>3826.9469846400007</v>
      </c>
      <c r="S97" s="65">
        <f t="shared" si="34"/>
        <v>3348.5786115599999</v>
      </c>
      <c r="T97" s="63">
        <f t="shared" si="35"/>
        <v>0</v>
      </c>
      <c r="U97" s="66">
        <f t="shared" si="36"/>
        <v>3348.5786115599999</v>
      </c>
      <c r="V97" s="65">
        <f t="shared" si="42"/>
        <v>2870.21023848</v>
      </c>
      <c r="W97" s="63">
        <f t="shared" si="37"/>
        <v>0</v>
      </c>
      <c r="X97" s="66">
        <f t="shared" si="38"/>
        <v>2870.21023848</v>
      </c>
      <c r="Y97" s="65">
        <f t="shared" si="39"/>
        <v>2391.8418654000002</v>
      </c>
      <c r="Z97" s="63">
        <f t="shared" si="40"/>
        <v>0</v>
      </c>
      <c r="AA97" s="66">
        <f t="shared" si="41"/>
        <v>2391.8418654000002</v>
      </c>
    </row>
    <row r="98" spans="1:27" s="30" customFormat="1" ht="13.5" customHeight="1">
      <c r="A98" s="124">
        <v>5</v>
      </c>
      <c r="B98" s="217">
        <v>43160</v>
      </c>
      <c r="C98" s="57">
        <v>954</v>
      </c>
      <c r="D98" s="96">
        <f>'base(indices)'!G102</f>
        <v>1.1527756499999999</v>
      </c>
      <c r="E98" s="58">
        <f t="shared" si="30"/>
        <v>1099.7479701</v>
      </c>
      <c r="F98" s="48">
        <v>0</v>
      </c>
      <c r="G98" s="60">
        <f t="shared" si="31"/>
        <v>0</v>
      </c>
      <c r="H98" s="190">
        <f t="shared" si="43"/>
        <v>4398.9918803999999</v>
      </c>
      <c r="I98" s="107">
        <f t="shared" si="45"/>
        <v>366.58265669999997</v>
      </c>
      <c r="J98" s="107">
        <f t="shared" si="44"/>
        <v>4765.5745371000003</v>
      </c>
      <c r="K98" s="49"/>
      <c r="L98" s="50">
        <f t="shared" si="48"/>
        <v>4765.5745371000003</v>
      </c>
      <c r="M98" s="51">
        <f t="shared" si="49"/>
        <v>4289.0170833900002</v>
      </c>
      <c r="N98" s="49">
        <f t="shared" si="46"/>
        <v>0</v>
      </c>
      <c r="O98" s="52">
        <f t="shared" si="47"/>
        <v>4289.0170833900002</v>
      </c>
      <c r="P98" s="73">
        <f t="shared" si="50"/>
        <v>3812.4596296800005</v>
      </c>
      <c r="Q98" s="49">
        <f t="shared" si="32"/>
        <v>0</v>
      </c>
      <c r="R98" s="53">
        <f t="shared" si="33"/>
        <v>3812.4596296800005</v>
      </c>
      <c r="S98" s="51">
        <f t="shared" si="34"/>
        <v>3335.9021759699999</v>
      </c>
      <c r="T98" s="49">
        <f t="shared" si="35"/>
        <v>0</v>
      </c>
      <c r="U98" s="52">
        <f t="shared" si="36"/>
        <v>3335.9021759699999</v>
      </c>
      <c r="V98" s="51">
        <f t="shared" si="42"/>
        <v>2859.3447222600003</v>
      </c>
      <c r="W98" s="49">
        <f t="shared" si="37"/>
        <v>0</v>
      </c>
      <c r="X98" s="52">
        <f t="shared" si="38"/>
        <v>2859.3447222600003</v>
      </c>
      <c r="Y98" s="51">
        <f t="shared" si="39"/>
        <v>2382.7872685500001</v>
      </c>
      <c r="Z98" s="49">
        <f t="shared" si="40"/>
        <v>0</v>
      </c>
      <c r="AA98" s="52">
        <f t="shared" si="41"/>
        <v>2382.7872685500001</v>
      </c>
    </row>
    <row r="99" spans="1:27" s="30" customFormat="1" ht="13.5" customHeight="1">
      <c r="A99" s="124">
        <v>5</v>
      </c>
      <c r="B99" s="216">
        <v>43191</v>
      </c>
      <c r="C99" s="57">
        <v>954</v>
      </c>
      <c r="D99" s="96">
        <f>'base(indices)'!G103</f>
        <v>1.15162403</v>
      </c>
      <c r="E99" s="58">
        <f t="shared" si="30"/>
        <v>1098.64932462</v>
      </c>
      <c r="F99" s="48">
        <v>0</v>
      </c>
      <c r="G99" s="60">
        <f t="shared" si="31"/>
        <v>0</v>
      </c>
      <c r="H99" s="190">
        <f t="shared" si="43"/>
        <v>4394.5972984800001</v>
      </c>
      <c r="I99" s="106">
        <f t="shared" si="45"/>
        <v>366.21644154000001</v>
      </c>
      <c r="J99" s="106">
        <f t="shared" si="44"/>
        <v>4760.8137400200003</v>
      </c>
      <c r="K99" s="63"/>
      <c r="L99" s="75">
        <f t="shared" si="48"/>
        <v>4760.8137400200003</v>
      </c>
      <c r="M99" s="65">
        <f t="shared" si="49"/>
        <v>4284.732366018</v>
      </c>
      <c r="N99" s="63">
        <f t="shared" si="46"/>
        <v>0</v>
      </c>
      <c r="O99" s="66">
        <f t="shared" si="47"/>
        <v>4284.732366018</v>
      </c>
      <c r="P99" s="63">
        <f t="shared" si="50"/>
        <v>3808.6509920160006</v>
      </c>
      <c r="Q99" s="63">
        <f t="shared" si="32"/>
        <v>0</v>
      </c>
      <c r="R99" s="67">
        <f t="shared" si="33"/>
        <v>3808.6509920160006</v>
      </c>
      <c r="S99" s="65">
        <f t="shared" si="34"/>
        <v>3332.5696180139998</v>
      </c>
      <c r="T99" s="63">
        <f t="shared" si="35"/>
        <v>0</v>
      </c>
      <c r="U99" s="66">
        <f t="shared" si="36"/>
        <v>3332.5696180139998</v>
      </c>
      <c r="V99" s="65">
        <f t="shared" si="42"/>
        <v>2856.488244012</v>
      </c>
      <c r="W99" s="63">
        <f t="shared" si="37"/>
        <v>0</v>
      </c>
      <c r="X99" s="66">
        <f t="shared" si="38"/>
        <v>2856.488244012</v>
      </c>
      <c r="Y99" s="65">
        <f t="shared" si="39"/>
        <v>2380.4068700100001</v>
      </c>
      <c r="Z99" s="63">
        <f t="shared" si="40"/>
        <v>0</v>
      </c>
      <c r="AA99" s="66">
        <f t="shared" si="41"/>
        <v>2380.4068700100001</v>
      </c>
    </row>
    <row r="100" spans="1:27" s="30" customFormat="1" ht="13.5" customHeight="1">
      <c r="A100" s="124">
        <v>5</v>
      </c>
      <c r="B100" s="217">
        <v>43221</v>
      </c>
      <c r="C100" s="57">
        <v>954</v>
      </c>
      <c r="D100" s="96">
        <f>'base(indices)'!G104</f>
        <v>1.1492106799999999</v>
      </c>
      <c r="E100" s="58">
        <f t="shared" si="30"/>
        <v>1096.3469887199999</v>
      </c>
      <c r="F100" s="48">
        <v>0</v>
      </c>
      <c r="G100" s="60">
        <f t="shared" si="31"/>
        <v>0</v>
      </c>
      <c r="H100" s="190">
        <f t="shared" si="43"/>
        <v>4385.3879548799996</v>
      </c>
      <c r="I100" s="107">
        <f t="shared" si="45"/>
        <v>365.44899623999999</v>
      </c>
      <c r="J100" s="107">
        <f t="shared" si="44"/>
        <v>4750.8369511199999</v>
      </c>
      <c r="K100" s="49"/>
      <c r="L100" s="50">
        <f t="shared" si="48"/>
        <v>4750.8369511199999</v>
      </c>
      <c r="M100" s="51">
        <f t="shared" si="49"/>
        <v>4275.7532560079999</v>
      </c>
      <c r="N100" s="49">
        <f t="shared" si="46"/>
        <v>0</v>
      </c>
      <c r="O100" s="52">
        <f t="shared" si="47"/>
        <v>4275.7532560079999</v>
      </c>
      <c r="P100" s="73">
        <f t="shared" si="50"/>
        <v>3800.6695608959999</v>
      </c>
      <c r="Q100" s="49">
        <f t="shared" si="32"/>
        <v>0</v>
      </c>
      <c r="R100" s="53">
        <f t="shared" si="33"/>
        <v>3800.6695608959999</v>
      </c>
      <c r="S100" s="51">
        <f t="shared" si="34"/>
        <v>3325.5858657839999</v>
      </c>
      <c r="T100" s="49">
        <f t="shared" si="35"/>
        <v>0</v>
      </c>
      <c r="U100" s="52">
        <f t="shared" si="36"/>
        <v>3325.5858657839999</v>
      </c>
      <c r="V100" s="51">
        <f t="shared" si="42"/>
        <v>2850.5021706719999</v>
      </c>
      <c r="W100" s="49">
        <f t="shared" si="37"/>
        <v>0</v>
      </c>
      <c r="X100" s="52">
        <f t="shared" si="38"/>
        <v>2850.5021706719999</v>
      </c>
      <c r="Y100" s="51">
        <f t="shared" si="39"/>
        <v>2375.4184755599999</v>
      </c>
      <c r="Z100" s="49">
        <f t="shared" si="40"/>
        <v>0</v>
      </c>
      <c r="AA100" s="52">
        <f t="shared" si="41"/>
        <v>2375.4184755599999</v>
      </c>
    </row>
    <row r="101" spans="1:27" s="30" customFormat="1" ht="13.5" customHeight="1">
      <c r="A101" s="124">
        <v>5</v>
      </c>
      <c r="B101" s="216">
        <v>43252</v>
      </c>
      <c r="C101" s="57">
        <v>954</v>
      </c>
      <c r="D101" s="96">
        <f>'base(indices)'!G105</f>
        <v>1.14760404</v>
      </c>
      <c r="E101" s="58">
        <f t="shared" si="30"/>
        <v>1094.81425416</v>
      </c>
      <c r="F101" s="48">
        <v>0</v>
      </c>
      <c r="G101" s="60">
        <f t="shared" si="31"/>
        <v>0</v>
      </c>
      <c r="H101" s="190">
        <f t="shared" si="43"/>
        <v>4379.2570166400001</v>
      </c>
      <c r="I101" s="106">
        <f t="shared" si="45"/>
        <v>364.93808472000001</v>
      </c>
      <c r="J101" s="106">
        <f t="shared" si="44"/>
        <v>4744.1951013600001</v>
      </c>
      <c r="K101" s="63"/>
      <c r="L101" s="75">
        <f t="shared" si="48"/>
        <v>4744.1951013600001</v>
      </c>
      <c r="M101" s="65">
        <f t="shared" si="49"/>
        <v>4269.775591224</v>
      </c>
      <c r="N101" s="63">
        <f t="shared" si="46"/>
        <v>0</v>
      </c>
      <c r="O101" s="66">
        <f t="shared" si="47"/>
        <v>4269.775591224</v>
      </c>
      <c r="P101" s="63">
        <f t="shared" si="50"/>
        <v>3795.3560810880003</v>
      </c>
      <c r="Q101" s="63">
        <f t="shared" si="32"/>
        <v>0</v>
      </c>
      <c r="R101" s="67">
        <f t="shared" si="33"/>
        <v>3795.3560810880003</v>
      </c>
      <c r="S101" s="65">
        <f t="shared" si="34"/>
        <v>3320.9365709519998</v>
      </c>
      <c r="T101" s="63">
        <f t="shared" si="35"/>
        <v>0</v>
      </c>
      <c r="U101" s="66">
        <f t="shared" si="36"/>
        <v>3320.9365709519998</v>
      </c>
      <c r="V101" s="65">
        <f t="shared" si="42"/>
        <v>2846.5170608160001</v>
      </c>
      <c r="W101" s="63">
        <f t="shared" si="37"/>
        <v>0</v>
      </c>
      <c r="X101" s="66">
        <f t="shared" si="38"/>
        <v>2846.5170608160001</v>
      </c>
      <c r="Y101" s="65">
        <f t="shared" si="39"/>
        <v>2372.09755068</v>
      </c>
      <c r="Z101" s="63">
        <f t="shared" si="40"/>
        <v>0</v>
      </c>
      <c r="AA101" s="66">
        <f t="shared" si="41"/>
        <v>2372.09755068</v>
      </c>
    </row>
    <row r="102" spans="1:27" s="30" customFormat="1" ht="13.5" customHeight="1">
      <c r="A102" s="124">
        <v>5</v>
      </c>
      <c r="B102" s="217">
        <v>43282</v>
      </c>
      <c r="C102" s="57">
        <v>954</v>
      </c>
      <c r="D102" s="96">
        <f>'base(indices)'!G106</f>
        <v>1.13500548</v>
      </c>
      <c r="E102" s="58">
        <f t="shared" si="30"/>
        <v>1082.7952279200001</v>
      </c>
      <c r="F102" s="48">
        <v>0</v>
      </c>
      <c r="G102" s="60">
        <f t="shared" si="31"/>
        <v>0</v>
      </c>
      <c r="H102" s="190">
        <f t="shared" si="43"/>
        <v>4331.1809116800005</v>
      </c>
      <c r="I102" s="107">
        <f t="shared" si="45"/>
        <v>360.93174264000004</v>
      </c>
      <c r="J102" s="107">
        <f t="shared" si="44"/>
        <v>4692.1126543200007</v>
      </c>
      <c r="K102" s="49"/>
      <c r="L102" s="50">
        <f t="shared" si="48"/>
        <v>4692.1126543200007</v>
      </c>
      <c r="M102" s="51">
        <f t="shared" si="49"/>
        <v>4222.9013888880008</v>
      </c>
      <c r="N102" s="49">
        <f t="shared" si="46"/>
        <v>0</v>
      </c>
      <c r="O102" s="52">
        <f t="shared" si="47"/>
        <v>4222.9013888880008</v>
      </c>
      <c r="P102" s="73">
        <f t="shared" si="50"/>
        <v>3753.6901234560009</v>
      </c>
      <c r="Q102" s="49">
        <f t="shared" si="32"/>
        <v>0</v>
      </c>
      <c r="R102" s="53">
        <f t="shared" si="33"/>
        <v>3753.6901234560009</v>
      </c>
      <c r="S102" s="51">
        <f t="shared" si="34"/>
        <v>3284.4788580240001</v>
      </c>
      <c r="T102" s="49">
        <f t="shared" si="35"/>
        <v>0</v>
      </c>
      <c r="U102" s="52">
        <f t="shared" si="36"/>
        <v>3284.4788580240001</v>
      </c>
      <c r="V102" s="51">
        <f t="shared" si="42"/>
        <v>2815.2675925920003</v>
      </c>
      <c r="W102" s="49">
        <f t="shared" si="37"/>
        <v>0</v>
      </c>
      <c r="X102" s="52">
        <f t="shared" si="38"/>
        <v>2815.2675925920003</v>
      </c>
      <c r="Y102" s="51">
        <f t="shared" si="39"/>
        <v>2346.0563271600004</v>
      </c>
      <c r="Z102" s="49">
        <f t="shared" si="40"/>
        <v>0</v>
      </c>
      <c r="AA102" s="52">
        <f t="shared" si="41"/>
        <v>2346.0563271600004</v>
      </c>
    </row>
    <row r="103" spans="1:27" s="30" customFormat="1" ht="13.5" customHeight="1">
      <c r="A103" s="124">
        <v>5</v>
      </c>
      <c r="B103" s="216">
        <v>43313</v>
      </c>
      <c r="C103" s="57">
        <v>954</v>
      </c>
      <c r="D103" s="96">
        <f>'base(indices)'!G107</f>
        <v>1.12778764</v>
      </c>
      <c r="E103" s="58">
        <f t="shared" si="30"/>
        <v>1075.90940856</v>
      </c>
      <c r="F103" s="48">
        <v>0</v>
      </c>
      <c r="G103" s="60">
        <f t="shared" si="31"/>
        <v>0</v>
      </c>
      <c r="H103" s="190">
        <f t="shared" si="43"/>
        <v>4303.6376342399999</v>
      </c>
      <c r="I103" s="106">
        <f t="shared" si="45"/>
        <v>358.63646951999999</v>
      </c>
      <c r="J103" s="106">
        <f t="shared" si="44"/>
        <v>4662.2741037599999</v>
      </c>
      <c r="K103" s="63"/>
      <c r="L103" s="75">
        <f t="shared" si="48"/>
        <v>4662.2741037599999</v>
      </c>
      <c r="M103" s="65">
        <f t="shared" si="49"/>
        <v>4196.0466933839998</v>
      </c>
      <c r="N103" s="63">
        <f t="shared" si="46"/>
        <v>0</v>
      </c>
      <c r="O103" s="66">
        <f t="shared" si="47"/>
        <v>4196.0466933839998</v>
      </c>
      <c r="P103" s="63">
        <f t="shared" si="50"/>
        <v>3729.8192830080002</v>
      </c>
      <c r="Q103" s="63">
        <f t="shared" si="32"/>
        <v>0</v>
      </c>
      <c r="R103" s="67">
        <f t="shared" si="33"/>
        <v>3729.8192830080002</v>
      </c>
      <c r="S103" s="65">
        <f t="shared" si="34"/>
        <v>3263.5918726319996</v>
      </c>
      <c r="T103" s="63">
        <f t="shared" si="35"/>
        <v>0</v>
      </c>
      <c r="U103" s="66">
        <f t="shared" si="36"/>
        <v>3263.5918726319996</v>
      </c>
      <c r="V103" s="65">
        <f t="shared" si="42"/>
        <v>2797.364462256</v>
      </c>
      <c r="W103" s="63">
        <f t="shared" si="37"/>
        <v>0</v>
      </c>
      <c r="X103" s="66">
        <f t="shared" si="38"/>
        <v>2797.364462256</v>
      </c>
      <c r="Y103" s="65">
        <f t="shared" si="39"/>
        <v>2331.1370518799999</v>
      </c>
      <c r="Z103" s="63">
        <f t="shared" si="40"/>
        <v>0</v>
      </c>
      <c r="AA103" s="66">
        <f t="shared" si="41"/>
        <v>2331.1370518799999</v>
      </c>
    </row>
    <row r="104" spans="1:27" s="30" customFormat="1" ht="13.5" customHeight="1">
      <c r="A104" s="124">
        <v>5</v>
      </c>
      <c r="B104" s="216">
        <v>43344</v>
      </c>
      <c r="C104" s="57">
        <v>954</v>
      </c>
      <c r="D104" s="96">
        <f>'base(indices)'!G108</f>
        <v>1.1263234200000001</v>
      </c>
      <c r="E104" s="58">
        <f t="shared" si="30"/>
        <v>1074.51254268</v>
      </c>
      <c r="F104" s="48">
        <v>0</v>
      </c>
      <c r="G104" s="60">
        <f t="shared" si="31"/>
        <v>0</v>
      </c>
      <c r="H104" s="190">
        <f t="shared" si="43"/>
        <v>4298.0501707200001</v>
      </c>
      <c r="I104" s="107">
        <f t="shared" si="45"/>
        <v>358.17084756000003</v>
      </c>
      <c r="J104" s="107">
        <f t="shared" si="44"/>
        <v>4656.22101828</v>
      </c>
      <c r="K104" s="49"/>
      <c r="L104" s="50">
        <f t="shared" si="48"/>
        <v>4656.22101828</v>
      </c>
      <c r="M104" s="51">
        <f t="shared" si="49"/>
        <v>4190.5989164519997</v>
      </c>
      <c r="N104" s="49">
        <f t="shared" si="46"/>
        <v>0</v>
      </c>
      <c r="O104" s="52">
        <f t="shared" si="47"/>
        <v>4190.5989164519997</v>
      </c>
      <c r="P104" s="73">
        <f t="shared" si="50"/>
        <v>3724.9768146240003</v>
      </c>
      <c r="Q104" s="49">
        <f t="shared" si="32"/>
        <v>0</v>
      </c>
      <c r="R104" s="53">
        <f t="shared" si="33"/>
        <v>3724.9768146240003</v>
      </c>
      <c r="S104" s="51">
        <f t="shared" si="34"/>
        <v>3259.3547127959996</v>
      </c>
      <c r="T104" s="49">
        <f t="shared" si="35"/>
        <v>0</v>
      </c>
      <c r="U104" s="52">
        <f t="shared" si="36"/>
        <v>3259.3547127959996</v>
      </c>
      <c r="V104" s="51">
        <f t="shared" si="42"/>
        <v>2793.7326109679998</v>
      </c>
      <c r="W104" s="49">
        <f t="shared" si="37"/>
        <v>0</v>
      </c>
      <c r="X104" s="52">
        <f t="shared" si="38"/>
        <v>2793.7326109679998</v>
      </c>
      <c r="Y104" s="51">
        <f t="shared" si="39"/>
        <v>2328.11050914</v>
      </c>
      <c r="Z104" s="49">
        <f t="shared" si="40"/>
        <v>0</v>
      </c>
      <c r="AA104" s="52">
        <f t="shared" si="41"/>
        <v>2328.11050914</v>
      </c>
    </row>
    <row r="105" spans="1:27" s="30" customFormat="1" ht="13.5" customHeight="1">
      <c r="A105" s="124">
        <v>5</v>
      </c>
      <c r="B105" s="217">
        <v>43374</v>
      </c>
      <c r="C105" s="57">
        <v>954</v>
      </c>
      <c r="D105" s="96">
        <f>'base(indices)'!G109</f>
        <v>1.1253106399999999</v>
      </c>
      <c r="E105" s="58">
        <f t="shared" si="30"/>
        <v>1073.5463505599998</v>
      </c>
      <c r="F105" s="48">
        <v>0</v>
      </c>
      <c r="G105" s="60">
        <f t="shared" si="31"/>
        <v>0</v>
      </c>
      <c r="H105" s="190">
        <f t="shared" si="43"/>
        <v>4294.1854022399993</v>
      </c>
      <c r="I105" s="106">
        <f t="shared" si="45"/>
        <v>357.84878351999993</v>
      </c>
      <c r="J105" s="106">
        <f t="shared" si="44"/>
        <v>4652.0341857599997</v>
      </c>
      <c r="K105" s="63"/>
      <c r="L105" s="75">
        <f t="shared" si="48"/>
        <v>4652.0341857599997</v>
      </c>
      <c r="M105" s="65">
        <f t="shared" si="49"/>
        <v>4186.8307671840003</v>
      </c>
      <c r="N105" s="63">
        <f t="shared" si="46"/>
        <v>0</v>
      </c>
      <c r="O105" s="66">
        <f t="shared" si="47"/>
        <v>4186.8307671840003</v>
      </c>
      <c r="P105" s="63">
        <f t="shared" si="50"/>
        <v>3721.6273486079999</v>
      </c>
      <c r="Q105" s="63">
        <f t="shared" si="32"/>
        <v>0</v>
      </c>
      <c r="R105" s="67">
        <f t="shared" si="33"/>
        <v>3721.6273486079999</v>
      </c>
      <c r="S105" s="65">
        <f t="shared" si="34"/>
        <v>3256.4239300319996</v>
      </c>
      <c r="T105" s="63">
        <f t="shared" si="35"/>
        <v>0</v>
      </c>
      <c r="U105" s="66">
        <f t="shared" si="36"/>
        <v>3256.4239300319996</v>
      </c>
      <c r="V105" s="65">
        <f t="shared" si="42"/>
        <v>2791.2205114559997</v>
      </c>
      <c r="W105" s="63">
        <f t="shared" si="37"/>
        <v>0</v>
      </c>
      <c r="X105" s="66">
        <f t="shared" si="38"/>
        <v>2791.2205114559997</v>
      </c>
      <c r="Y105" s="65">
        <f t="shared" si="39"/>
        <v>2326.0170928799998</v>
      </c>
      <c r="Z105" s="63">
        <f t="shared" si="40"/>
        <v>0</v>
      </c>
      <c r="AA105" s="66">
        <f t="shared" si="41"/>
        <v>2326.0170928799998</v>
      </c>
    </row>
    <row r="106" spans="1:27" s="30" customFormat="1" ht="13.5" customHeight="1">
      <c r="A106" s="124">
        <v>5</v>
      </c>
      <c r="B106" s="216">
        <v>43405</v>
      </c>
      <c r="C106" s="174">
        <v>954</v>
      </c>
      <c r="D106" s="96">
        <f>'base(indices)'!G110</f>
        <v>1.1188214700000001</v>
      </c>
      <c r="E106" s="58">
        <f t="shared" si="30"/>
        <v>1067.3556823800002</v>
      </c>
      <c r="F106" s="48">
        <v>0</v>
      </c>
      <c r="G106" s="60">
        <f t="shared" si="31"/>
        <v>0</v>
      </c>
      <c r="H106" s="190">
        <f t="shared" si="43"/>
        <v>4269.4227295200008</v>
      </c>
      <c r="I106" s="107">
        <f t="shared" si="45"/>
        <v>355.78522746000004</v>
      </c>
      <c r="J106" s="107">
        <f t="shared" si="44"/>
        <v>4625.2079569800007</v>
      </c>
      <c r="K106" s="49"/>
      <c r="L106" s="50">
        <f t="shared" si="48"/>
        <v>4625.2079569800007</v>
      </c>
      <c r="M106" s="51">
        <f t="shared" si="49"/>
        <v>4162.6871612820005</v>
      </c>
      <c r="N106" s="49">
        <f t="shared" si="46"/>
        <v>0</v>
      </c>
      <c r="O106" s="52">
        <f t="shared" si="47"/>
        <v>4162.6871612820005</v>
      </c>
      <c r="P106" s="73">
        <f t="shared" si="50"/>
        <v>3700.1663655840007</v>
      </c>
      <c r="Q106" s="49">
        <f t="shared" si="32"/>
        <v>0</v>
      </c>
      <c r="R106" s="53">
        <f t="shared" si="33"/>
        <v>3700.1663655840007</v>
      </c>
      <c r="S106" s="51">
        <f t="shared" si="34"/>
        <v>3237.6455698860004</v>
      </c>
      <c r="T106" s="49">
        <f t="shared" si="35"/>
        <v>0</v>
      </c>
      <c r="U106" s="52">
        <f t="shared" si="36"/>
        <v>3237.6455698860004</v>
      </c>
      <c r="V106" s="51">
        <f t="shared" si="42"/>
        <v>2775.1247741880002</v>
      </c>
      <c r="W106" s="49">
        <f t="shared" si="37"/>
        <v>0</v>
      </c>
      <c r="X106" s="52">
        <f t="shared" si="38"/>
        <v>2775.1247741880002</v>
      </c>
      <c r="Y106" s="51">
        <f t="shared" si="39"/>
        <v>2312.6039784900004</v>
      </c>
      <c r="Z106" s="49">
        <f t="shared" si="40"/>
        <v>0</v>
      </c>
      <c r="AA106" s="52">
        <f t="shared" si="41"/>
        <v>2312.6039784900004</v>
      </c>
    </row>
    <row r="107" spans="1:27" s="30" customFormat="1" ht="13.5" customHeight="1">
      <c r="A107" s="124">
        <v>5</v>
      </c>
      <c r="B107" s="217">
        <v>43435</v>
      </c>
      <c r="C107" s="57">
        <v>954</v>
      </c>
      <c r="D107" s="96">
        <f>'base(indices)'!G111</f>
        <v>1.1166997400000001</v>
      </c>
      <c r="E107" s="58">
        <f t="shared" si="30"/>
        <v>1065.3315519600001</v>
      </c>
      <c r="F107" s="48">
        <v>0</v>
      </c>
      <c r="G107" s="60">
        <f t="shared" si="31"/>
        <v>0</v>
      </c>
      <c r="H107" s="190">
        <f t="shared" si="43"/>
        <v>4261.3262078400003</v>
      </c>
      <c r="I107" s="106">
        <f t="shared" si="45"/>
        <v>355.11051732000004</v>
      </c>
      <c r="J107" s="106">
        <f t="shared" si="44"/>
        <v>4616.4367251600006</v>
      </c>
      <c r="K107" s="63"/>
      <c r="L107" s="75">
        <f t="shared" si="48"/>
        <v>4616.4367251600006</v>
      </c>
      <c r="M107" s="65">
        <f t="shared" si="49"/>
        <v>4154.7930526440005</v>
      </c>
      <c r="N107" s="63">
        <f t="shared" si="46"/>
        <v>0</v>
      </c>
      <c r="O107" s="66">
        <f t="shared" si="47"/>
        <v>4154.7930526440005</v>
      </c>
      <c r="P107" s="63">
        <f t="shared" si="50"/>
        <v>3693.1493801280008</v>
      </c>
      <c r="Q107" s="63">
        <f t="shared" si="32"/>
        <v>0</v>
      </c>
      <c r="R107" s="67">
        <f t="shared" si="33"/>
        <v>3693.1493801280008</v>
      </c>
      <c r="S107" s="65">
        <f t="shared" si="34"/>
        <v>3231.5057076120002</v>
      </c>
      <c r="T107" s="63">
        <f t="shared" si="35"/>
        <v>0</v>
      </c>
      <c r="U107" s="66">
        <f t="shared" si="36"/>
        <v>3231.5057076120002</v>
      </c>
      <c r="V107" s="65">
        <f t="shared" si="42"/>
        <v>2769.8620350960005</v>
      </c>
      <c r="W107" s="63">
        <f t="shared" si="37"/>
        <v>0</v>
      </c>
      <c r="X107" s="66">
        <f t="shared" si="38"/>
        <v>2769.8620350960005</v>
      </c>
      <c r="Y107" s="65">
        <f t="shared" si="39"/>
        <v>2308.2183625800003</v>
      </c>
      <c r="Z107" s="63">
        <f t="shared" si="40"/>
        <v>0</v>
      </c>
      <c r="AA107" s="66">
        <f t="shared" si="41"/>
        <v>2308.2183625800003</v>
      </c>
    </row>
    <row r="108" spans="1:27" ht="13.5" customHeight="1">
      <c r="A108" s="124">
        <v>5</v>
      </c>
      <c r="B108" s="216">
        <v>43466</v>
      </c>
      <c r="C108" s="174">
        <v>998</v>
      </c>
      <c r="D108" s="96">
        <f>'base(indices)'!G112</f>
        <v>1.1184893300000001</v>
      </c>
      <c r="E108" s="69">
        <f t="shared" si="30"/>
        <v>1116.2523513400001</v>
      </c>
      <c r="F108" s="48">
        <v>0</v>
      </c>
      <c r="G108" s="70">
        <f t="shared" si="31"/>
        <v>0</v>
      </c>
      <c r="H108" s="190">
        <f t="shared" si="43"/>
        <v>4465.0094053600005</v>
      </c>
      <c r="I108" s="107">
        <f t="shared" si="45"/>
        <v>372.08411711333338</v>
      </c>
      <c r="J108" s="107">
        <f t="shared" si="44"/>
        <v>4837.0935224733339</v>
      </c>
      <c r="K108" s="49"/>
      <c r="L108" s="50">
        <f t="shared" si="48"/>
        <v>4837.0935224733339</v>
      </c>
      <c r="M108" s="51">
        <f t="shared" si="49"/>
        <v>4353.3841702260006</v>
      </c>
      <c r="N108" s="49">
        <f t="shared" si="46"/>
        <v>0</v>
      </c>
      <c r="O108" s="52">
        <f t="shared" si="47"/>
        <v>4353.3841702260006</v>
      </c>
      <c r="P108" s="73">
        <f t="shared" si="50"/>
        <v>3869.6748179786673</v>
      </c>
      <c r="Q108" s="49">
        <f t="shared" si="32"/>
        <v>0</v>
      </c>
      <c r="R108" s="53">
        <f t="shared" si="33"/>
        <v>3869.6748179786673</v>
      </c>
      <c r="S108" s="51">
        <f t="shared" si="34"/>
        <v>3385.9654657313336</v>
      </c>
      <c r="T108" s="49">
        <f t="shared" si="35"/>
        <v>0</v>
      </c>
      <c r="U108" s="52">
        <f t="shared" si="36"/>
        <v>3385.9654657313336</v>
      </c>
      <c r="V108" s="51">
        <f t="shared" si="42"/>
        <v>2902.2561134840003</v>
      </c>
      <c r="W108" s="49">
        <f t="shared" si="37"/>
        <v>0</v>
      </c>
      <c r="X108" s="52">
        <f t="shared" si="38"/>
        <v>2902.2561134840003</v>
      </c>
      <c r="Y108" s="51">
        <f t="shared" si="39"/>
        <v>2418.546761236667</v>
      </c>
      <c r="Z108" s="49">
        <f t="shared" si="40"/>
        <v>0</v>
      </c>
      <c r="AA108" s="52">
        <f t="shared" si="41"/>
        <v>2418.546761236667</v>
      </c>
    </row>
    <row r="109" spans="1:27" ht="13.5" customHeight="1">
      <c r="A109" s="124">
        <v>5</v>
      </c>
      <c r="B109" s="217">
        <v>43497</v>
      </c>
      <c r="C109" s="174">
        <v>998</v>
      </c>
      <c r="D109" s="96">
        <f>'base(indices)'!G113</f>
        <v>1.1151438899999999</v>
      </c>
      <c r="E109" s="58">
        <f t="shared" si="30"/>
        <v>1112.9136022199998</v>
      </c>
      <c r="F109" s="59">
        <v>0</v>
      </c>
      <c r="G109" s="60">
        <f t="shared" si="31"/>
        <v>0</v>
      </c>
      <c r="H109" s="190">
        <f t="shared" si="43"/>
        <v>4451.6544088799992</v>
      </c>
      <c r="I109" s="106">
        <f t="shared" si="45"/>
        <v>370.97120073999992</v>
      </c>
      <c r="J109" s="106">
        <f t="shared" si="44"/>
        <v>4822.6256096199995</v>
      </c>
      <c r="K109" s="63"/>
      <c r="L109" s="75">
        <f t="shared" si="48"/>
        <v>4822.6256096199995</v>
      </c>
      <c r="M109" s="65">
        <f t="shared" si="49"/>
        <v>4340.3630486579996</v>
      </c>
      <c r="N109" s="63">
        <f t="shared" si="46"/>
        <v>0</v>
      </c>
      <c r="O109" s="66">
        <f t="shared" si="47"/>
        <v>4340.3630486579996</v>
      </c>
      <c r="P109" s="63">
        <f t="shared" si="50"/>
        <v>3858.1004876959996</v>
      </c>
      <c r="Q109" s="63">
        <f t="shared" si="32"/>
        <v>0</v>
      </c>
      <c r="R109" s="67">
        <f t="shared" si="33"/>
        <v>3858.1004876959996</v>
      </c>
      <c r="S109" s="65">
        <f t="shared" si="34"/>
        <v>3375.8379267339997</v>
      </c>
      <c r="T109" s="63">
        <f t="shared" si="35"/>
        <v>0</v>
      </c>
      <c r="U109" s="66">
        <f t="shared" si="36"/>
        <v>3375.8379267339997</v>
      </c>
      <c r="V109" s="65">
        <f t="shared" si="42"/>
        <v>2893.5753657719997</v>
      </c>
      <c r="W109" s="63">
        <f t="shared" si="37"/>
        <v>0</v>
      </c>
      <c r="X109" s="66">
        <f t="shared" si="38"/>
        <v>2893.5753657719997</v>
      </c>
      <c r="Y109" s="65">
        <f t="shared" si="39"/>
        <v>2411.3128048099998</v>
      </c>
      <c r="Z109" s="63">
        <f t="shared" si="40"/>
        <v>0</v>
      </c>
      <c r="AA109" s="66">
        <f t="shared" si="41"/>
        <v>2411.3128048099998</v>
      </c>
    </row>
    <row r="110" spans="1:27" ht="13.5" customHeight="1">
      <c r="A110" s="124">
        <v>5</v>
      </c>
      <c r="B110" s="216">
        <v>43525</v>
      </c>
      <c r="C110" s="174">
        <v>998</v>
      </c>
      <c r="D110" s="96">
        <f>'base(indices)'!G114</f>
        <v>1.11136525</v>
      </c>
      <c r="E110" s="69">
        <f t="shared" si="30"/>
        <v>1109.1425194999999</v>
      </c>
      <c r="F110" s="59">
        <v>0</v>
      </c>
      <c r="G110" s="70">
        <f t="shared" si="31"/>
        <v>0</v>
      </c>
      <c r="H110" s="190">
        <f t="shared" si="43"/>
        <v>4436.5700779999997</v>
      </c>
      <c r="I110" s="107">
        <f t="shared" si="45"/>
        <v>369.71417316666663</v>
      </c>
      <c r="J110" s="107">
        <f t="shared" si="44"/>
        <v>4806.2842511666668</v>
      </c>
      <c r="K110" s="49"/>
      <c r="L110" s="50">
        <f t="shared" si="48"/>
        <v>4806.2842511666668</v>
      </c>
      <c r="M110" s="51">
        <f t="shared" si="49"/>
        <v>4325.6558260500005</v>
      </c>
      <c r="N110" s="49">
        <f t="shared" si="46"/>
        <v>0</v>
      </c>
      <c r="O110" s="52">
        <f t="shared" si="47"/>
        <v>4325.6558260500005</v>
      </c>
      <c r="P110" s="73">
        <f t="shared" si="50"/>
        <v>3845.0274009333334</v>
      </c>
      <c r="Q110" s="49">
        <f t="shared" si="32"/>
        <v>0</v>
      </c>
      <c r="R110" s="53">
        <f t="shared" si="33"/>
        <v>3845.0274009333334</v>
      </c>
      <c r="S110" s="51">
        <f t="shared" si="34"/>
        <v>3364.3989758166667</v>
      </c>
      <c r="T110" s="49">
        <f t="shared" si="35"/>
        <v>0</v>
      </c>
      <c r="U110" s="52">
        <f t="shared" si="36"/>
        <v>3364.3989758166667</v>
      </c>
      <c r="V110" s="51">
        <f t="shared" si="42"/>
        <v>2883.7705507000001</v>
      </c>
      <c r="W110" s="49">
        <f t="shared" si="37"/>
        <v>0</v>
      </c>
      <c r="X110" s="52">
        <f t="shared" si="38"/>
        <v>2883.7705507000001</v>
      </c>
      <c r="Y110" s="51">
        <f t="shared" si="39"/>
        <v>2403.1421255833334</v>
      </c>
      <c r="Z110" s="49">
        <f t="shared" si="40"/>
        <v>0</v>
      </c>
      <c r="AA110" s="52">
        <f t="shared" si="41"/>
        <v>2403.1421255833334</v>
      </c>
    </row>
    <row r="111" spans="1:27" ht="13.5" customHeight="1">
      <c r="A111" s="124">
        <v>5</v>
      </c>
      <c r="B111" s="217">
        <v>43556</v>
      </c>
      <c r="C111" s="174">
        <v>998</v>
      </c>
      <c r="D111" s="96">
        <f>'base(indices)'!G115</f>
        <v>1.10539611</v>
      </c>
      <c r="E111" s="58">
        <f t="shared" si="30"/>
        <v>1103.1853177800001</v>
      </c>
      <c r="F111" s="59">
        <v>0</v>
      </c>
      <c r="G111" s="60">
        <f t="shared" si="31"/>
        <v>0</v>
      </c>
      <c r="H111" s="190">
        <f t="shared" si="43"/>
        <v>4412.7412711200004</v>
      </c>
      <c r="I111" s="106">
        <f t="shared" si="45"/>
        <v>367.72843926000002</v>
      </c>
      <c r="J111" s="106">
        <f t="shared" si="44"/>
        <v>4780.4697103800008</v>
      </c>
      <c r="K111" s="63"/>
      <c r="L111" s="75">
        <f t="shared" si="48"/>
        <v>4780.4697103800008</v>
      </c>
      <c r="M111" s="65">
        <f t="shared" si="49"/>
        <v>4302.4227393420006</v>
      </c>
      <c r="N111" s="63">
        <f t="shared" si="46"/>
        <v>0</v>
      </c>
      <c r="O111" s="66">
        <f t="shared" si="47"/>
        <v>4302.4227393420006</v>
      </c>
      <c r="P111" s="63">
        <f t="shared" si="50"/>
        <v>3824.3757683040008</v>
      </c>
      <c r="Q111" s="63">
        <f t="shared" si="32"/>
        <v>0</v>
      </c>
      <c r="R111" s="67">
        <f t="shared" si="33"/>
        <v>3824.3757683040008</v>
      </c>
      <c r="S111" s="65">
        <f t="shared" si="34"/>
        <v>3346.3287972660005</v>
      </c>
      <c r="T111" s="63">
        <f t="shared" si="35"/>
        <v>0</v>
      </c>
      <c r="U111" s="66">
        <f t="shared" si="36"/>
        <v>3346.3287972660005</v>
      </c>
      <c r="V111" s="65">
        <f t="shared" si="42"/>
        <v>2868.2818262280002</v>
      </c>
      <c r="W111" s="63">
        <f t="shared" si="37"/>
        <v>0</v>
      </c>
      <c r="X111" s="66">
        <f t="shared" si="38"/>
        <v>2868.2818262280002</v>
      </c>
      <c r="Y111" s="65">
        <f t="shared" si="39"/>
        <v>2390.2348551900004</v>
      </c>
      <c r="Z111" s="63">
        <f t="shared" si="40"/>
        <v>0</v>
      </c>
      <c r="AA111" s="66">
        <f t="shared" si="41"/>
        <v>2390.2348551900004</v>
      </c>
    </row>
    <row r="112" spans="1:27" ht="13.5" customHeight="1">
      <c r="A112" s="124">
        <v>5</v>
      </c>
      <c r="B112" s="216">
        <v>43586</v>
      </c>
      <c r="C112" s="174">
        <v>998</v>
      </c>
      <c r="D112" s="96">
        <f>'base(indices)'!G116</f>
        <v>1.0974941499999999</v>
      </c>
      <c r="E112" s="69">
        <f t="shared" si="30"/>
        <v>1095.2991617</v>
      </c>
      <c r="F112" s="59">
        <v>0</v>
      </c>
      <c r="G112" s="70">
        <f t="shared" si="31"/>
        <v>0</v>
      </c>
      <c r="H112" s="190">
        <f t="shared" si="43"/>
        <v>4381.1966468000001</v>
      </c>
      <c r="I112" s="107">
        <f t="shared" si="45"/>
        <v>365.09972056666669</v>
      </c>
      <c r="J112" s="107">
        <f t="shared" si="44"/>
        <v>4746.2963673666663</v>
      </c>
      <c r="K112" s="49"/>
      <c r="L112" s="50">
        <f t="shared" si="48"/>
        <v>4746.2963673666663</v>
      </c>
      <c r="M112" s="51">
        <f t="shared" si="49"/>
        <v>4271.6667306299996</v>
      </c>
      <c r="N112" s="49">
        <f t="shared" si="46"/>
        <v>0</v>
      </c>
      <c r="O112" s="52">
        <f t="shared" si="47"/>
        <v>4271.6667306299996</v>
      </c>
      <c r="P112" s="73">
        <f t="shared" si="50"/>
        <v>3797.0370938933333</v>
      </c>
      <c r="Q112" s="49">
        <f t="shared" si="32"/>
        <v>0</v>
      </c>
      <c r="R112" s="53">
        <f t="shared" si="33"/>
        <v>3797.0370938933333</v>
      </c>
      <c r="S112" s="51">
        <f t="shared" si="34"/>
        <v>3322.4074571566662</v>
      </c>
      <c r="T112" s="49">
        <f t="shared" si="35"/>
        <v>0</v>
      </c>
      <c r="U112" s="52">
        <f t="shared" si="36"/>
        <v>3322.4074571566662</v>
      </c>
      <c r="V112" s="51">
        <f t="shared" si="42"/>
        <v>2847.7778204199999</v>
      </c>
      <c r="W112" s="49">
        <f t="shared" si="37"/>
        <v>0</v>
      </c>
      <c r="X112" s="52">
        <f t="shared" si="38"/>
        <v>2847.7778204199999</v>
      </c>
      <c r="Y112" s="51">
        <f t="shared" si="39"/>
        <v>2373.1481836833332</v>
      </c>
      <c r="Z112" s="49">
        <f t="shared" si="40"/>
        <v>0</v>
      </c>
      <c r="AA112" s="52">
        <f t="shared" si="41"/>
        <v>2373.1481836833332</v>
      </c>
    </row>
    <row r="113" spans="1:27" ht="13.5" customHeight="1">
      <c r="A113" s="124">
        <v>5</v>
      </c>
      <c r="B113" s="217">
        <v>43617</v>
      </c>
      <c r="C113" s="174">
        <v>998</v>
      </c>
      <c r="D113" s="96">
        <f>'base(indices)'!G117</f>
        <v>1.0936663200000001</v>
      </c>
      <c r="E113" s="58">
        <f t="shared" si="30"/>
        <v>1091.47898736</v>
      </c>
      <c r="F113" s="59">
        <v>0</v>
      </c>
      <c r="G113" s="60">
        <f t="shared" si="31"/>
        <v>0</v>
      </c>
      <c r="H113" s="190">
        <f t="shared" si="43"/>
        <v>4365.9159494400001</v>
      </c>
      <c r="I113" s="106">
        <f t="shared" si="45"/>
        <v>363.82632912000003</v>
      </c>
      <c r="J113" s="106">
        <f t="shared" si="44"/>
        <v>4729.7422785600002</v>
      </c>
      <c r="K113" s="63"/>
      <c r="L113" s="75">
        <f t="shared" si="48"/>
        <v>4729.7422785600002</v>
      </c>
      <c r="M113" s="65">
        <f t="shared" si="49"/>
        <v>4256.7680507040004</v>
      </c>
      <c r="N113" s="63">
        <f t="shared" si="46"/>
        <v>0</v>
      </c>
      <c r="O113" s="66">
        <f t="shared" si="47"/>
        <v>4256.7680507040004</v>
      </c>
      <c r="P113" s="63">
        <f t="shared" si="50"/>
        <v>3783.7938228480002</v>
      </c>
      <c r="Q113" s="63">
        <f t="shared" si="32"/>
        <v>0</v>
      </c>
      <c r="R113" s="67">
        <f t="shared" si="33"/>
        <v>3783.7938228480002</v>
      </c>
      <c r="S113" s="65">
        <f t="shared" si="34"/>
        <v>3310.819594992</v>
      </c>
      <c r="T113" s="63">
        <f t="shared" si="35"/>
        <v>0</v>
      </c>
      <c r="U113" s="66">
        <f t="shared" si="36"/>
        <v>3310.819594992</v>
      </c>
      <c r="V113" s="65">
        <f t="shared" si="42"/>
        <v>2837.8453671359998</v>
      </c>
      <c r="W113" s="63">
        <f t="shared" si="37"/>
        <v>0</v>
      </c>
      <c r="X113" s="66">
        <f t="shared" si="38"/>
        <v>2837.8453671359998</v>
      </c>
      <c r="Y113" s="65">
        <f t="shared" si="39"/>
        <v>2364.8711392800001</v>
      </c>
      <c r="Z113" s="63">
        <f t="shared" si="40"/>
        <v>0</v>
      </c>
      <c r="AA113" s="66">
        <f t="shared" si="41"/>
        <v>2364.8711392800001</v>
      </c>
    </row>
    <row r="114" spans="1:27" ht="13.5" customHeight="1">
      <c r="A114" s="124">
        <v>5</v>
      </c>
      <c r="B114" s="216">
        <v>43647</v>
      </c>
      <c r="C114" s="174">
        <v>998</v>
      </c>
      <c r="D114" s="96">
        <f>'base(indices)'!G118</f>
        <v>1.09301052</v>
      </c>
      <c r="E114" s="69">
        <f t="shared" si="30"/>
        <v>1090.82449896</v>
      </c>
      <c r="F114" s="59">
        <v>0</v>
      </c>
      <c r="G114" s="70">
        <f t="shared" si="31"/>
        <v>0</v>
      </c>
      <c r="H114" s="190">
        <f t="shared" si="43"/>
        <v>4363.2979958400001</v>
      </c>
      <c r="I114" s="107">
        <f t="shared" si="45"/>
        <v>363.60816632000001</v>
      </c>
      <c r="J114" s="107">
        <f t="shared" si="44"/>
        <v>4726.9061621600003</v>
      </c>
      <c r="K114" s="49"/>
      <c r="L114" s="50">
        <f t="shared" si="48"/>
        <v>4726.9061621600003</v>
      </c>
      <c r="M114" s="51">
        <f t="shared" si="49"/>
        <v>4254.215545944</v>
      </c>
      <c r="N114" s="49">
        <f t="shared" si="46"/>
        <v>0</v>
      </c>
      <c r="O114" s="52">
        <f t="shared" si="47"/>
        <v>4254.215545944</v>
      </c>
      <c r="P114" s="73">
        <f t="shared" si="50"/>
        <v>3781.5249297280006</v>
      </c>
      <c r="Q114" s="49">
        <f t="shared" si="32"/>
        <v>0</v>
      </c>
      <c r="R114" s="53">
        <f t="shared" si="33"/>
        <v>3781.5249297280006</v>
      </c>
      <c r="S114" s="51">
        <f t="shared" si="34"/>
        <v>3308.8343135119999</v>
      </c>
      <c r="T114" s="49">
        <f t="shared" si="35"/>
        <v>0</v>
      </c>
      <c r="U114" s="52">
        <f t="shared" si="36"/>
        <v>3308.8343135119999</v>
      </c>
      <c r="V114" s="51">
        <f t="shared" si="42"/>
        <v>2836.143697296</v>
      </c>
      <c r="W114" s="49">
        <f t="shared" si="37"/>
        <v>0</v>
      </c>
      <c r="X114" s="52">
        <f t="shared" si="38"/>
        <v>2836.143697296</v>
      </c>
      <c r="Y114" s="51">
        <f t="shared" si="39"/>
        <v>2363.4530810800002</v>
      </c>
      <c r="Z114" s="49">
        <f t="shared" si="40"/>
        <v>0</v>
      </c>
      <c r="AA114" s="52">
        <f t="shared" si="41"/>
        <v>2363.4530810800002</v>
      </c>
    </row>
    <row r="115" spans="1:27" ht="13.5" customHeight="1">
      <c r="A115" s="124">
        <v>5</v>
      </c>
      <c r="B115" s="217">
        <v>43678</v>
      </c>
      <c r="C115" s="174">
        <v>998</v>
      </c>
      <c r="D115" s="96">
        <f>'base(indices)'!G119</f>
        <v>1.0920276900000001</v>
      </c>
      <c r="E115" s="58">
        <f t="shared" si="30"/>
        <v>1089.8436346200001</v>
      </c>
      <c r="F115" s="59">
        <v>0</v>
      </c>
      <c r="G115" s="60">
        <f t="shared" si="31"/>
        <v>0</v>
      </c>
      <c r="H115" s="190">
        <f t="shared" si="43"/>
        <v>4359.3745384800004</v>
      </c>
      <c r="I115" s="106">
        <f t="shared" si="45"/>
        <v>363.28121154000002</v>
      </c>
      <c r="J115" s="106">
        <f t="shared" si="44"/>
        <v>4722.6557500200006</v>
      </c>
      <c r="K115" s="63"/>
      <c r="L115" s="75">
        <f t="shared" si="48"/>
        <v>4722.6557500200006</v>
      </c>
      <c r="M115" s="65">
        <f t="shared" si="49"/>
        <v>4250.3901750180003</v>
      </c>
      <c r="N115" s="63">
        <f t="shared" si="46"/>
        <v>0</v>
      </c>
      <c r="O115" s="66">
        <f t="shared" si="47"/>
        <v>4250.3901750180003</v>
      </c>
      <c r="P115" s="63">
        <f t="shared" si="50"/>
        <v>3778.1246000160008</v>
      </c>
      <c r="Q115" s="63">
        <f t="shared" si="32"/>
        <v>0</v>
      </c>
      <c r="R115" s="67">
        <f t="shared" si="33"/>
        <v>3778.1246000160008</v>
      </c>
      <c r="S115" s="65">
        <f t="shared" si="34"/>
        <v>3305.8590250140001</v>
      </c>
      <c r="T115" s="63">
        <f t="shared" si="35"/>
        <v>0</v>
      </c>
      <c r="U115" s="66">
        <f t="shared" si="36"/>
        <v>3305.8590250140001</v>
      </c>
      <c r="V115" s="65">
        <f t="shared" si="42"/>
        <v>2833.5934500120002</v>
      </c>
      <c r="W115" s="63">
        <f t="shared" si="37"/>
        <v>0</v>
      </c>
      <c r="X115" s="66">
        <f t="shared" si="38"/>
        <v>2833.5934500120002</v>
      </c>
      <c r="Y115" s="65">
        <f t="shared" si="39"/>
        <v>2361.3278750100003</v>
      </c>
      <c r="Z115" s="63">
        <f t="shared" si="40"/>
        <v>0</v>
      </c>
      <c r="AA115" s="66">
        <f t="shared" si="41"/>
        <v>2361.3278750100003</v>
      </c>
    </row>
    <row r="116" spans="1:27" ht="13.5" customHeight="1">
      <c r="A116" s="124">
        <v>5</v>
      </c>
      <c r="B116" s="216">
        <v>43709</v>
      </c>
      <c r="C116" s="174">
        <v>998</v>
      </c>
      <c r="D116" s="96">
        <f>'base(indices)'!G120</f>
        <v>1.0911547699999999</v>
      </c>
      <c r="E116" s="69">
        <f t="shared" si="30"/>
        <v>1088.9724604599999</v>
      </c>
      <c r="F116" s="59">
        <v>0</v>
      </c>
      <c r="G116" s="70">
        <f t="shared" si="31"/>
        <v>0</v>
      </c>
      <c r="H116" s="190">
        <f t="shared" si="43"/>
        <v>4355.8898418399995</v>
      </c>
      <c r="I116" s="107">
        <f t="shared" si="45"/>
        <v>362.99082015333329</v>
      </c>
      <c r="J116" s="107">
        <f t="shared" si="44"/>
        <v>4718.880661993333</v>
      </c>
      <c r="K116" s="49"/>
      <c r="L116" s="50">
        <f t="shared" si="48"/>
        <v>4718.880661993333</v>
      </c>
      <c r="M116" s="51">
        <f t="shared" si="49"/>
        <v>4246.9925957939995</v>
      </c>
      <c r="N116" s="49">
        <f t="shared" si="46"/>
        <v>0</v>
      </c>
      <c r="O116" s="52">
        <f t="shared" si="47"/>
        <v>4246.9925957939995</v>
      </c>
      <c r="P116" s="73">
        <f t="shared" si="50"/>
        <v>3775.1045295946665</v>
      </c>
      <c r="Q116" s="49">
        <f t="shared" si="32"/>
        <v>0</v>
      </c>
      <c r="R116" s="53">
        <f t="shared" si="33"/>
        <v>3775.1045295946665</v>
      </c>
      <c r="S116" s="51">
        <f t="shared" si="34"/>
        <v>3303.216463395333</v>
      </c>
      <c r="T116" s="49">
        <f t="shared" si="35"/>
        <v>0</v>
      </c>
      <c r="U116" s="52">
        <f t="shared" si="36"/>
        <v>3303.216463395333</v>
      </c>
      <c r="V116" s="51">
        <f t="shared" si="42"/>
        <v>2831.3283971959995</v>
      </c>
      <c r="W116" s="49">
        <f t="shared" si="37"/>
        <v>0</v>
      </c>
      <c r="X116" s="52">
        <f t="shared" si="38"/>
        <v>2831.3283971959995</v>
      </c>
      <c r="Y116" s="51">
        <f t="shared" si="39"/>
        <v>2359.4403309966665</v>
      </c>
      <c r="Z116" s="49">
        <f t="shared" si="40"/>
        <v>0</v>
      </c>
      <c r="AA116" s="52">
        <f t="shared" si="41"/>
        <v>2359.4403309966665</v>
      </c>
    </row>
    <row r="117" spans="1:27" ht="13.5" customHeight="1">
      <c r="A117" s="124">
        <v>5</v>
      </c>
      <c r="B117" s="216">
        <v>43739</v>
      </c>
      <c r="C117" s="174">
        <v>998</v>
      </c>
      <c r="D117" s="96">
        <f>'base(indices)'!G121</f>
        <v>1.0901736099999999</v>
      </c>
      <c r="E117" s="58">
        <f t="shared" si="30"/>
        <v>1087.9932627799999</v>
      </c>
      <c r="F117" s="59">
        <v>0</v>
      </c>
      <c r="G117" s="60">
        <f t="shared" si="31"/>
        <v>0</v>
      </c>
      <c r="H117" s="190">
        <f t="shared" si="43"/>
        <v>4351.9730511199996</v>
      </c>
      <c r="I117" s="106">
        <f t="shared" si="45"/>
        <v>362.66442092666665</v>
      </c>
      <c r="J117" s="106">
        <f t="shared" si="44"/>
        <v>4714.6374720466665</v>
      </c>
      <c r="K117" s="63"/>
      <c r="L117" s="75">
        <f t="shared" si="48"/>
        <v>4714.6374720466665</v>
      </c>
      <c r="M117" s="65">
        <f t="shared" si="49"/>
        <v>4243.1737248420004</v>
      </c>
      <c r="N117" s="63">
        <f t="shared" si="46"/>
        <v>0</v>
      </c>
      <c r="O117" s="66">
        <f t="shared" si="47"/>
        <v>4243.1737248420004</v>
      </c>
      <c r="P117" s="63">
        <f t="shared" si="50"/>
        <v>3771.7099776373334</v>
      </c>
      <c r="Q117" s="63">
        <f t="shared" si="32"/>
        <v>0</v>
      </c>
      <c r="R117" s="67">
        <f t="shared" si="33"/>
        <v>3771.7099776373334</v>
      </c>
      <c r="S117" s="65">
        <f t="shared" si="34"/>
        <v>3300.2462304326664</v>
      </c>
      <c r="T117" s="63">
        <f t="shared" si="35"/>
        <v>0</v>
      </c>
      <c r="U117" s="66">
        <f t="shared" si="36"/>
        <v>3300.2462304326664</v>
      </c>
      <c r="V117" s="65">
        <f t="shared" si="42"/>
        <v>2828.7824832279998</v>
      </c>
      <c r="W117" s="63">
        <f t="shared" si="37"/>
        <v>0</v>
      </c>
      <c r="X117" s="66">
        <f t="shared" si="38"/>
        <v>2828.7824832279998</v>
      </c>
      <c r="Y117" s="65">
        <f t="shared" si="39"/>
        <v>2357.3187360233333</v>
      </c>
      <c r="Z117" s="63">
        <f t="shared" si="40"/>
        <v>0</v>
      </c>
      <c r="AA117" s="66">
        <f t="shared" si="41"/>
        <v>2357.3187360233333</v>
      </c>
    </row>
    <row r="118" spans="1:27" ht="13.5" customHeight="1">
      <c r="A118" s="124">
        <v>5</v>
      </c>
      <c r="B118" s="217">
        <v>43770</v>
      </c>
      <c r="C118" s="174">
        <v>998</v>
      </c>
      <c r="D118" s="96">
        <f>'base(indices)'!G122</f>
        <v>1.08919334</v>
      </c>
      <c r="E118" s="69">
        <f t="shared" si="30"/>
        <v>1087.0149533199999</v>
      </c>
      <c r="F118" s="59">
        <v>0</v>
      </c>
      <c r="G118" s="70">
        <f t="shared" si="31"/>
        <v>0</v>
      </c>
      <c r="H118" s="190">
        <f>(E118+G118)*4</f>
        <v>4348.0598132799996</v>
      </c>
      <c r="I118" s="107">
        <f>E118/3</f>
        <v>362.3383177733333</v>
      </c>
      <c r="J118" s="107">
        <f t="shared" si="44"/>
        <v>4710.3981310533327</v>
      </c>
      <c r="K118" s="49"/>
      <c r="L118" s="50">
        <f t="shared" si="48"/>
        <v>4710.3981310533327</v>
      </c>
      <c r="M118" s="51">
        <f t="shared" si="49"/>
        <v>4239.3583179479992</v>
      </c>
      <c r="N118" s="49">
        <f t="shared" si="46"/>
        <v>0</v>
      </c>
      <c r="O118" s="52">
        <f t="shared" si="47"/>
        <v>4239.3583179479992</v>
      </c>
      <c r="P118" s="73">
        <f t="shared" si="50"/>
        <v>3768.3185048426662</v>
      </c>
      <c r="Q118" s="49">
        <f t="shared" si="32"/>
        <v>0</v>
      </c>
      <c r="R118" s="53">
        <f t="shared" si="33"/>
        <v>3768.3185048426662</v>
      </c>
      <c r="S118" s="51">
        <f t="shared" si="34"/>
        <v>3297.2786917373328</v>
      </c>
      <c r="T118" s="49">
        <f t="shared" si="35"/>
        <v>0</v>
      </c>
      <c r="U118" s="52">
        <f t="shared" si="36"/>
        <v>3297.2786917373328</v>
      </c>
      <c r="V118" s="51">
        <f t="shared" si="42"/>
        <v>2826.2388786319993</v>
      </c>
      <c r="W118" s="49">
        <f t="shared" si="37"/>
        <v>0</v>
      </c>
      <c r="X118" s="52">
        <f t="shared" si="38"/>
        <v>2826.2388786319993</v>
      </c>
      <c r="Y118" s="51">
        <f t="shared" si="39"/>
        <v>2355.1990655266663</v>
      </c>
      <c r="Z118" s="49">
        <f t="shared" si="40"/>
        <v>0</v>
      </c>
      <c r="AA118" s="52">
        <f t="shared" si="41"/>
        <v>2355.1990655266663</v>
      </c>
    </row>
    <row r="119" spans="1:27" ht="13.5" customHeight="1" thickBot="1">
      <c r="A119" s="124">
        <v>5</v>
      </c>
      <c r="B119" s="216">
        <v>43800</v>
      </c>
      <c r="C119" s="57">
        <v>998</v>
      </c>
      <c r="D119" s="96">
        <f>'base(indices)'!G123</f>
        <v>1.0876706</v>
      </c>
      <c r="E119" s="58">
        <f t="shared" si="30"/>
        <v>1085.4952588000001</v>
      </c>
      <c r="F119" s="59">
        <v>0</v>
      </c>
      <c r="G119" s="60">
        <f t="shared" si="31"/>
        <v>0</v>
      </c>
      <c r="H119" s="190">
        <f t="shared" si="43"/>
        <v>4341.9810352000004</v>
      </c>
      <c r="I119" s="125">
        <f t="shared" si="45"/>
        <v>361.83175293333335</v>
      </c>
      <c r="J119" s="125">
        <f t="shared" si="44"/>
        <v>4703.8127881333339</v>
      </c>
      <c r="K119" s="63"/>
      <c r="L119" s="75">
        <f t="shared" si="48"/>
        <v>4703.8127881333339</v>
      </c>
      <c r="M119" s="65">
        <f t="shared" si="49"/>
        <v>4233.4315093200003</v>
      </c>
      <c r="N119" s="63">
        <f t="shared" si="46"/>
        <v>0</v>
      </c>
      <c r="O119" s="66">
        <f t="shared" si="47"/>
        <v>4233.4315093200003</v>
      </c>
      <c r="P119" s="63">
        <f t="shared" si="50"/>
        <v>3763.0502305066675</v>
      </c>
      <c r="Q119" s="63">
        <f t="shared" si="32"/>
        <v>0</v>
      </c>
      <c r="R119" s="67">
        <f t="shared" si="33"/>
        <v>3763.0502305066675</v>
      </c>
      <c r="S119" s="65">
        <f t="shared" si="34"/>
        <v>3292.6689516933334</v>
      </c>
      <c r="T119" s="63">
        <f t="shared" si="35"/>
        <v>0</v>
      </c>
      <c r="U119" s="66">
        <f t="shared" si="36"/>
        <v>3292.6689516933334</v>
      </c>
      <c r="V119" s="65">
        <f t="shared" si="42"/>
        <v>2822.2876728800002</v>
      </c>
      <c r="W119" s="63">
        <f t="shared" si="37"/>
        <v>0</v>
      </c>
      <c r="X119" s="66">
        <f t="shared" si="38"/>
        <v>2822.2876728800002</v>
      </c>
      <c r="Y119" s="65">
        <f t="shared" si="39"/>
        <v>2351.906394066667</v>
      </c>
      <c r="Z119" s="63">
        <f t="shared" si="40"/>
        <v>0</v>
      </c>
      <c r="AA119" s="66">
        <f t="shared" si="41"/>
        <v>2351.906394066667</v>
      </c>
    </row>
    <row r="120" spans="1:27" ht="13.5" customHeight="1" thickBot="1">
      <c r="A120" s="124">
        <v>5</v>
      </c>
      <c r="B120" s="217">
        <v>43831</v>
      </c>
      <c r="C120" s="174">
        <v>1039</v>
      </c>
      <c r="D120" s="96">
        <f>'base(indices)'!G124</f>
        <v>1.07636873</v>
      </c>
      <c r="E120" s="58">
        <f t="shared" si="30"/>
        <v>1118.34711047</v>
      </c>
      <c r="F120" s="59">
        <v>0</v>
      </c>
      <c r="G120" s="60">
        <f t="shared" si="31"/>
        <v>0</v>
      </c>
      <c r="H120" s="190">
        <f t="shared" si="43"/>
        <v>4473.3884418799998</v>
      </c>
      <c r="I120" s="187">
        <f t="shared" si="45"/>
        <v>372.78237015666667</v>
      </c>
      <c r="J120" s="187">
        <f t="shared" si="44"/>
        <v>4846.1708120366666</v>
      </c>
      <c r="K120" s="73"/>
      <c r="L120" s="188">
        <f t="shared" si="48"/>
        <v>4846.1708120366666</v>
      </c>
      <c r="M120" s="138">
        <f t="shared" si="49"/>
        <v>4361.5537308330004</v>
      </c>
      <c r="N120" s="73">
        <f t="shared" si="46"/>
        <v>0</v>
      </c>
      <c r="O120" s="130">
        <f t="shared" si="47"/>
        <v>4361.5537308330004</v>
      </c>
      <c r="P120" s="73">
        <f t="shared" si="50"/>
        <v>3876.9366496293333</v>
      </c>
      <c r="Q120" s="73">
        <f t="shared" si="32"/>
        <v>0</v>
      </c>
      <c r="R120" s="189">
        <f t="shared" si="33"/>
        <v>3876.9366496293333</v>
      </c>
      <c r="S120" s="138">
        <f t="shared" si="34"/>
        <v>3392.3195684256666</v>
      </c>
      <c r="T120" s="73">
        <f t="shared" si="35"/>
        <v>0</v>
      </c>
      <c r="U120" s="130">
        <f t="shared" si="36"/>
        <v>3392.3195684256666</v>
      </c>
      <c r="V120" s="138">
        <f t="shared" si="42"/>
        <v>2907.7024872219999</v>
      </c>
      <c r="W120" s="73">
        <f t="shared" si="37"/>
        <v>0</v>
      </c>
      <c r="X120" s="130">
        <f t="shared" si="38"/>
        <v>2907.7024872219999</v>
      </c>
      <c r="Y120" s="138">
        <f t="shared" si="39"/>
        <v>2423.0854060183333</v>
      </c>
      <c r="Z120" s="73">
        <f t="shared" si="40"/>
        <v>0</v>
      </c>
      <c r="AA120" s="130">
        <f t="shared" si="41"/>
        <v>2423.0854060183333</v>
      </c>
    </row>
    <row r="121" spans="1:27" ht="13.5" customHeight="1" thickBot="1">
      <c r="A121" s="124">
        <v>5</v>
      </c>
      <c r="B121" s="216">
        <v>43862</v>
      </c>
      <c r="C121" s="174">
        <v>1045</v>
      </c>
      <c r="D121" s="96">
        <f>'base(indices)'!G125</f>
        <v>1.0687803899999999</v>
      </c>
      <c r="E121" s="58">
        <f t="shared" si="30"/>
        <v>1116.8755075499998</v>
      </c>
      <c r="F121" s="59">
        <v>0</v>
      </c>
      <c r="G121" s="60">
        <f t="shared" si="31"/>
        <v>0</v>
      </c>
      <c r="H121" s="190">
        <f t="shared" si="43"/>
        <v>4467.5020301999994</v>
      </c>
      <c r="I121" s="125">
        <f t="shared" si="45"/>
        <v>372.29183584999993</v>
      </c>
      <c r="J121" s="125">
        <f t="shared" si="44"/>
        <v>4839.7938660499995</v>
      </c>
      <c r="K121" s="63"/>
      <c r="L121" s="75">
        <f t="shared" si="48"/>
        <v>4839.7938660499995</v>
      </c>
      <c r="M121" s="65">
        <f t="shared" si="49"/>
        <v>4355.814479445</v>
      </c>
      <c r="N121" s="63">
        <f t="shared" si="46"/>
        <v>0</v>
      </c>
      <c r="O121" s="66">
        <f t="shared" si="47"/>
        <v>4355.814479445</v>
      </c>
      <c r="P121" s="63">
        <f t="shared" si="50"/>
        <v>3871.8350928399996</v>
      </c>
      <c r="Q121" s="63">
        <f t="shared" si="32"/>
        <v>0</v>
      </c>
      <c r="R121" s="67">
        <f t="shared" si="33"/>
        <v>3871.8350928399996</v>
      </c>
      <c r="S121" s="65">
        <f t="shared" si="34"/>
        <v>3387.8557062349996</v>
      </c>
      <c r="T121" s="63">
        <f t="shared" si="35"/>
        <v>0</v>
      </c>
      <c r="U121" s="66">
        <f t="shared" si="36"/>
        <v>3387.8557062349996</v>
      </c>
      <c r="V121" s="65">
        <f t="shared" si="42"/>
        <v>2903.8763196299997</v>
      </c>
      <c r="W121" s="63">
        <f t="shared" si="37"/>
        <v>0</v>
      </c>
      <c r="X121" s="66">
        <f t="shared" si="38"/>
        <v>2903.8763196299997</v>
      </c>
      <c r="Y121" s="65">
        <f t="shared" si="39"/>
        <v>2419.8969330249997</v>
      </c>
      <c r="Z121" s="63">
        <f t="shared" si="40"/>
        <v>0</v>
      </c>
      <c r="AA121" s="66">
        <f t="shared" si="41"/>
        <v>2419.8969330249997</v>
      </c>
    </row>
    <row r="122" spans="1:27" ht="13.5" customHeight="1" thickBot="1">
      <c r="A122" s="124">
        <v>5</v>
      </c>
      <c r="B122" s="217">
        <v>43891</v>
      </c>
      <c r="C122" s="174">
        <v>1045</v>
      </c>
      <c r="D122" s="96">
        <f>'base(indices)'!G126</f>
        <v>1.06643423</v>
      </c>
      <c r="E122" s="58">
        <f t="shared" si="30"/>
        <v>1114.42377035</v>
      </c>
      <c r="F122" s="59">
        <v>0</v>
      </c>
      <c r="G122" s="60">
        <f t="shared" si="31"/>
        <v>0</v>
      </c>
      <c r="H122" s="190">
        <f t="shared" si="43"/>
        <v>4457.6950814000002</v>
      </c>
      <c r="I122" s="187">
        <f t="shared" si="45"/>
        <v>371.47459011666666</v>
      </c>
      <c r="J122" s="187">
        <f t="shared" si="44"/>
        <v>4829.1696715166672</v>
      </c>
      <c r="K122" s="73"/>
      <c r="L122" s="188">
        <f t="shared" si="48"/>
        <v>4829.1696715166672</v>
      </c>
      <c r="M122" s="138">
        <f t="shared" si="49"/>
        <v>4346.2527043650007</v>
      </c>
      <c r="N122" s="73">
        <f t="shared" si="46"/>
        <v>0</v>
      </c>
      <c r="O122" s="130">
        <f t="shared" si="47"/>
        <v>4346.2527043650007</v>
      </c>
      <c r="P122" s="73">
        <f t="shared" si="50"/>
        <v>3863.3357372133341</v>
      </c>
      <c r="Q122" s="73">
        <f t="shared" si="32"/>
        <v>0</v>
      </c>
      <c r="R122" s="189">
        <f t="shared" si="33"/>
        <v>3863.3357372133341</v>
      </c>
      <c r="S122" s="138">
        <f t="shared" si="34"/>
        <v>3380.4187700616667</v>
      </c>
      <c r="T122" s="73">
        <f t="shared" si="35"/>
        <v>0</v>
      </c>
      <c r="U122" s="130">
        <f t="shared" si="36"/>
        <v>3380.4187700616667</v>
      </c>
      <c r="V122" s="138">
        <f t="shared" si="42"/>
        <v>2897.5018029100002</v>
      </c>
      <c r="W122" s="73">
        <f t="shared" si="37"/>
        <v>0</v>
      </c>
      <c r="X122" s="130">
        <f t="shared" si="38"/>
        <v>2897.5018029100002</v>
      </c>
      <c r="Y122" s="138">
        <f t="shared" si="39"/>
        <v>2414.5848357583336</v>
      </c>
      <c r="Z122" s="73">
        <f t="shared" si="40"/>
        <v>0</v>
      </c>
      <c r="AA122" s="130">
        <f t="shared" si="41"/>
        <v>2414.5848357583336</v>
      </c>
    </row>
    <row r="123" spans="1:27" ht="13.5" customHeight="1" thickBot="1">
      <c r="A123" s="124">
        <v>5</v>
      </c>
      <c r="B123" s="216">
        <v>43922</v>
      </c>
      <c r="C123" s="174">
        <v>1045</v>
      </c>
      <c r="D123" s="96">
        <f>'base(indices)'!G127</f>
        <v>1.0662209899999999</v>
      </c>
      <c r="E123" s="58">
        <f t="shared" si="30"/>
        <v>1114.2009345499998</v>
      </c>
      <c r="F123" s="59">
        <v>0</v>
      </c>
      <c r="G123" s="60">
        <f t="shared" si="31"/>
        <v>0</v>
      </c>
      <c r="H123" s="190">
        <f t="shared" si="43"/>
        <v>4456.8037381999993</v>
      </c>
      <c r="I123" s="125">
        <f t="shared" si="45"/>
        <v>371.40031151666659</v>
      </c>
      <c r="J123" s="125">
        <f t="shared" si="44"/>
        <v>4828.2040497166663</v>
      </c>
      <c r="K123" s="63"/>
      <c r="L123" s="75">
        <f t="shared" si="48"/>
        <v>4828.2040497166663</v>
      </c>
      <c r="M123" s="65">
        <f t="shared" si="49"/>
        <v>4345.3836447449994</v>
      </c>
      <c r="N123" s="63">
        <f t="shared" si="46"/>
        <v>0</v>
      </c>
      <c r="O123" s="66">
        <f t="shared" si="47"/>
        <v>4345.3836447449994</v>
      </c>
      <c r="P123" s="63">
        <f t="shared" si="50"/>
        <v>3862.5632397733334</v>
      </c>
      <c r="Q123" s="63">
        <f t="shared" si="32"/>
        <v>0</v>
      </c>
      <c r="R123" s="67">
        <f t="shared" si="33"/>
        <v>3862.5632397733334</v>
      </c>
      <c r="S123" s="65">
        <f t="shared" si="34"/>
        <v>3379.742834801666</v>
      </c>
      <c r="T123" s="63">
        <f t="shared" si="35"/>
        <v>0</v>
      </c>
      <c r="U123" s="66">
        <f t="shared" si="36"/>
        <v>3379.742834801666</v>
      </c>
      <c r="V123" s="65">
        <f t="shared" si="42"/>
        <v>2896.9224298299996</v>
      </c>
      <c r="W123" s="63">
        <f t="shared" si="37"/>
        <v>0</v>
      </c>
      <c r="X123" s="66">
        <f t="shared" si="38"/>
        <v>2896.9224298299996</v>
      </c>
      <c r="Y123" s="65">
        <f t="shared" si="39"/>
        <v>2414.1020248583332</v>
      </c>
      <c r="Z123" s="63">
        <f t="shared" si="40"/>
        <v>0</v>
      </c>
      <c r="AA123" s="66">
        <f t="shared" si="41"/>
        <v>2414.1020248583332</v>
      </c>
    </row>
    <row r="124" spans="1:27" ht="13.5" customHeight="1" thickBot="1">
      <c r="A124" s="124">
        <v>5</v>
      </c>
      <c r="B124" s="217">
        <v>43952</v>
      </c>
      <c r="C124" s="174">
        <v>1045</v>
      </c>
      <c r="D124" s="96">
        <f>'base(indices)'!G128</f>
        <v>1.06632762</v>
      </c>
      <c r="E124" s="58">
        <f t="shared" si="30"/>
        <v>1114.3123628999999</v>
      </c>
      <c r="F124" s="59">
        <v>0</v>
      </c>
      <c r="G124" s="60">
        <f t="shared" si="31"/>
        <v>0</v>
      </c>
      <c r="H124" s="190">
        <f t="shared" si="43"/>
        <v>4457.2494515999997</v>
      </c>
      <c r="I124" s="187">
        <f t="shared" si="45"/>
        <v>371.43745429999996</v>
      </c>
      <c r="J124" s="187">
        <f t="shared" si="44"/>
        <v>4828.6869059000001</v>
      </c>
      <c r="K124" s="73"/>
      <c r="L124" s="188">
        <f t="shared" si="48"/>
        <v>4828.6869059000001</v>
      </c>
      <c r="M124" s="138">
        <f t="shared" si="49"/>
        <v>4345.8182153100006</v>
      </c>
      <c r="N124" s="73">
        <f t="shared" si="46"/>
        <v>0</v>
      </c>
      <c r="O124" s="130">
        <f t="shared" si="47"/>
        <v>4345.8182153100006</v>
      </c>
      <c r="P124" s="73">
        <f t="shared" si="50"/>
        <v>3862.9495247200002</v>
      </c>
      <c r="Q124" s="73">
        <f t="shared" si="32"/>
        <v>0</v>
      </c>
      <c r="R124" s="189">
        <f t="shared" si="33"/>
        <v>3862.9495247200002</v>
      </c>
      <c r="S124" s="138">
        <f t="shared" si="34"/>
        <v>3380.0808341299999</v>
      </c>
      <c r="T124" s="73">
        <f t="shared" si="35"/>
        <v>0</v>
      </c>
      <c r="U124" s="130">
        <f t="shared" si="36"/>
        <v>3380.0808341299999</v>
      </c>
      <c r="V124" s="138">
        <f t="shared" si="42"/>
        <v>2897.2121435399999</v>
      </c>
      <c r="W124" s="73">
        <f t="shared" si="37"/>
        <v>0</v>
      </c>
      <c r="X124" s="130">
        <f t="shared" si="38"/>
        <v>2897.2121435399999</v>
      </c>
      <c r="Y124" s="138">
        <f t="shared" si="39"/>
        <v>2414.34345295</v>
      </c>
      <c r="Z124" s="73">
        <f t="shared" si="40"/>
        <v>0</v>
      </c>
      <c r="AA124" s="130">
        <f t="shared" si="41"/>
        <v>2414.34345295</v>
      </c>
    </row>
    <row r="125" spans="1:27" ht="13.5" customHeight="1" thickBot="1">
      <c r="A125" s="124">
        <v>5</v>
      </c>
      <c r="B125" s="216">
        <v>43983</v>
      </c>
      <c r="C125" s="174">
        <v>1045</v>
      </c>
      <c r="D125" s="96">
        <f>'base(indices)'!G129</f>
        <v>1.0726562900000001</v>
      </c>
      <c r="E125" s="58">
        <f t="shared" si="30"/>
        <v>1120.92582305</v>
      </c>
      <c r="F125" s="59">
        <v>0</v>
      </c>
      <c r="G125" s="60">
        <f t="shared" si="31"/>
        <v>0</v>
      </c>
      <c r="H125" s="190">
        <f t="shared" si="43"/>
        <v>4483.7032921999999</v>
      </c>
      <c r="I125" s="125">
        <f t="shared" si="45"/>
        <v>373.64194101666664</v>
      </c>
      <c r="J125" s="125">
        <f t="shared" si="44"/>
        <v>4857.3452332166662</v>
      </c>
      <c r="K125" s="63"/>
      <c r="L125" s="75">
        <f t="shared" si="48"/>
        <v>4857.3452332166662</v>
      </c>
      <c r="M125" s="65">
        <f t="shared" si="49"/>
        <v>4371.6107098949997</v>
      </c>
      <c r="N125" s="63">
        <f t="shared" si="46"/>
        <v>0</v>
      </c>
      <c r="O125" s="66">
        <f t="shared" si="47"/>
        <v>4371.6107098949997</v>
      </c>
      <c r="P125" s="63">
        <f t="shared" si="50"/>
        <v>3885.8761865733331</v>
      </c>
      <c r="Q125" s="63">
        <f t="shared" si="32"/>
        <v>0</v>
      </c>
      <c r="R125" s="67">
        <f t="shared" si="33"/>
        <v>3885.8761865733331</v>
      </c>
      <c r="S125" s="65">
        <f t="shared" si="34"/>
        <v>3400.1416632516662</v>
      </c>
      <c r="T125" s="63">
        <f t="shared" si="35"/>
        <v>0</v>
      </c>
      <c r="U125" s="66">
        <f t="shared" si="36"/>
        <v>3400.1416632516662</v>
      </c>
      <c r="V125" s="65">
        <f t="shared" si="42"/>
        <v>2914.4071399299996</v>
      </c>
      <c r="W125" s="63">
        <f t="shared" si="37"/>
        <v>0</v>
      </c>
      <c r="X125" s="66">
        <f t="shared" si="38"/>
        <v>2914.4071399299996</v>
      </c>
      <c r="Y125" s="65">
        <f t="shared" si="39"/>
        <v>2428.6726166083331</v>
      </c>
      <c r="Z125" s="63">
        <f t="shared" si="40"/>
        <v>0</v>
      </c>
      <c r="AA125" s="66">
        <f t="shared" si="41"/>
        <v>2428.6726166083331</v>
      </c>
    </row>
    <row r="126" spans="1:27" ht="13.5" customHeight="1" thickBot="1">
      <c r="A126" s="124">
        <v>5</v>
      </c>
      <c r="B126" s="217">
        <v>44013</v>
      </c>
      <c r="C126" s="174">
        <v>1045</v>
      </c>
      <c r="D126" s="96">
        <f>'base(indices)'!G130</f>
        <v>1.0724418</v>
      </c>
      <c r="E126" s="58">
        <f t="shared" si="30"/>
        <v>1120.701681</v>
      </c>
      <c r="F126" s="59">
        <v>0</v>
      </c>
      <c r="G126" s="60">
        <f t="shared" si="31"/>
        <v>0</v>
      </c>
      <c r="H126" s="190">
        <f t="shared" si="43"/>
        <v>4482.806724</v>
      </c>
      <c r="I126" s="187">
        <f t="shared" si="45"/>
        <v>373.567227</v>
      </c>
      <c r="J126" s="187">
        <f t="shared" si="44"/>
        <v>4856.3739509999996</v>
      </c>
      <c r="K126" s="73"/>
      <c r="L126" s="188">
        <f t="shared" si="48"/>
        <v>4856.3739509999996</v>
      </c>
      <c r="M126" s="138">
        <f t="shared" si="49"/>
        <v>4370.7365559</v>
      </c>
      <c r="N126" s="73">
        <f t="shared" si="46"/>
        <v>0</v>
      </c>
      <c r="O126" s="130">
        <f t="shared" si="47"/>
        <v>4370.7365559</v>
      </c>
      <c r="P126" s="73">
        <f t="shared" si="50"/>
        <v>3885.0991607999999</v>
      </c>
      <c r="Q126" s="73">
        <f t="shared" si="32"/>
        <v>0</v>
      </c>
      <c r="R126" s="189">
        <f t="shared" si="33"/>
        <v>3885.0991607999999</v>
      </c>
      <c r="S126" s="138">
        <f t="shared" si="34"/>
        <v>3399.4617656999994</v>
      </c>
      <c r="T126" s="73">
        <f t="shared" si="35"/>
        <v>0</v>
      </c>
      <c r="U126" s="130">
        <f t="shared" si="36"/>
        <v>3399.4617656999994</v>
      </c>
      <c r="V126" s="138">
        <f t="shared" si="42"/>
        <v>2913.8243705999998</v>
      </c>
      <c r="W126" s="73">
        <f t="shared" si="37"/>
        <v>0</v>
      </c>
      <c r="X126" s="130">
        <f t="shared" si="38"/>
        <v>2913.8243705999998</v>
      </c>
      <c r="Y126" s="138">
        <f t="shared" si="39"/>
        <v>2428.1869754999998</v>
      </c>
      <c r="Z126" s="73">
        <f t="shared" si="40"/>
        <v>0</v>
      </c>
      <c r="AA126" s="130">
        <f t="shared" si="41"/>
        <v>2428.1869754999998</v>
      </c>
    </row>
    <row r="127" spans="1:27" ht="13.5" customHeight="1" thickBot="1">
      <c r="A127" s="124">
        <v>5</v>
      </c>
      <c r="B127" s="216">
        <v>44044</v>
      </c>
      <c r="C127" s="174">
        <v>1045</v>
      </c>
      <c r="D127" s="96">
        <f>'base(indices)'!G131</f>
        <v>1.0692341000000001</v>
      </c>
      <c r="E127" s="58">
        <f t="shared" si="30"/>
        <v>1117.3496345000001</v>
      </c>
      <c r="F127" s="59">
        <v>0</v>
      </c>
      <c r="G127" s="60">
        <f t="shared" si="31"/>
        <v>0</v>
      </c>
      <c r="H127" s="190">
        <f t="shared" si="43"/>
        <v>4469.3985380000004</v>
      </c>
      <c r="I127" s="125">
        <f t="shared" si="45"/>
        <v>372.44987816666668</v>
      </c>
      <c r="J127" s="125">
        <f t="shared" si="44"/>
        <v>4841.8484161666674</v>
      </c>
      <c r="K127" s="63"/>
      <c r="L127" s="75">
        <f t="shared" si="48"/>
        <v>4841.8484161666674</v>
      </c>
      <c r="M127" s="65">
        <f t="shared" si="49"/>
        <v>4357.6635745500007</v>
      </c>
      <c r="N127" s="63">
        <f t="shared" si="46"/>
        <v>0</v>
      </c>
      <c r="O127" s="66">
        <f t="shared" si="47"/>
        <v>4357.6635745500007</v>
      </c>
      <c r="P127" s="63">
        <f t="shared" si="50"/>
        <v>3873.478732933334</v>
      </c>
      <c r="Q127" s="63">
        <f t="shared" si="32"/>
        <v>0</v>
      </c>
      <c r="R127" s="67">
        <f t="shared" si="33"/>
        <v>3873.478732933334</v>
      </c>
      <c r="S127" s="65">
        <f t="shared" si="34"/>
        <v>3389.2938913166672</v>
      </c>
      <c r="T127" s="63">
        <f t="shared" si="35"/>
        <v>0</v>
      </c>
      <c r="U127" s="66">
        <f t="shared" si="36"/>
        <v>3389.2938913166672</v>
      </c>
      <c r="V127" s="65">
        <f t="shared" si="42"/>
        <v>2905.1090497000005</v>
      </c>
      <c r="W127" s="63">
        <f t="shared" si="37"/>
        <v>0</v>
      </c>
      <c r="X127" s="66">
        <f t="shared" si="38"/>
        <v>2905.1090497000005</v>
      </c>
      <c r="Y127" s="65">
        <f t="shared" si="39"/>
        <v>2420.9242080833337</v>
      </c>
      <c r="Z127" s="63">
        <f t="shared" si="40"/>
        <v>0</v>
      </c>
      <c r="AA127" s="66">
        <f t="shared" si="41"/>
        <v>2420.9242080833337</v>
      </c>
    </row>
    <row r="128" spans="1:27" ht="13.5" customHeight="1" thickBot="1">
      <c r="A128" s="124">
        <v>5</v>
      </c>
      <c r="B128" s="217">
        <v>44075</v>
      </c>
      <c r="C128" s="174">
        <v>1045</v>
      </c>
      <c r="D128" s="96">
        <f>'base(indices)'!G132</f>
        <v>1.0667805100000001</v>
      </c>
      <c r="E128" s="58">
        <f t="shared" si="30"/>
        <v>1114.78563295</v>
      </c>
      <c r="F128" s="59">
        <v>0</v>
      </c>
      <c r="G128" s="60">
        <f t="shared" si="31"/>
        <v>0</v>
      </c>
      <c r="H128" s="190">
        <f t="shared" si="43"/>
        <v>4459.1425318000001</v>
      </c>
      <c r="I128" s="187">
        <f t="shared" si="45"/>
        <v>371.59521098333335</v>
      </c>
      <c r="J128" s="187">
        <f t="shared" si="44"/>
        <v>4830.7377427833335</v>
      </c>
      <c r="K128" s="73"/>
      <c r="L128" s="188">
        <f t="shared" si="48"/>
        <v>4830.7377427833335</v>
      </c>
      <c r="M128" s="138">
        <f t="shared" si="49"/>
        <v>4347.6639685050004</v>
      </c>
      <c r="N128" s="73">
        <f t="shared" si="46"/>
        <v>0</v>
      </c>
      <c r="O128" s="130">
        <f t="shared" si="47"/>
        <v>4347.6639685050004</v>
      </c>
      <c r="P128" s="73">
        <f t="shared" si="50"/>
        <v>3864.5901942266669</v>
      </c>
      <c r="Q128" s="73">
        <f t="shared" si="32"/>
        <v>0</v>
      </c>
      <c r="R128" s="189">
        <f t="shared" si="33"/>
        <v>3864.5901942266669</v>
      </c>
      <c r="S128" s="138">
        <f t="shared" si="34"/>
        <v>3381.5164199483334</v>
      </c>
      <c r="T128" s="73">
        <f t="shared" si="35"/>
        <v>0</v>
      </c>
      <c r="U128" s="130">
        <f t="shared" si="36"/>
        <v>3381.5164199483334</v>
      </c>
      <c r="V128" s="138">
        <f t="shared" si="42"/>
        <v>2898.4426456699998</v>
      </c>
      <c r="W128" s="73">
        <f t="shared" si="37"/>
        <v>0</v>
      </c>
      <c r="X128" s="130">
        <f t="shared" si="38"/>
        <v>2898.4426456699998</v>
      </c>
      <c r="Y128" s="138">
        <f t="shared" si="39"/>
        <v>2415.3688713916667</v>
      </c>
      <c r="Z128" s="73">
        <f t="shared" si="40"/>
        <v>0</v>
      </c>
      <c r="AA128" s="130">
        <f t="shared" si="41"/>
        <v>2415.3688713916667</v>
      </c>
    </row>
    <row r="129" spans="1:27" ht="13.5" customHeight="1" thickBot="1">
      <c r="A129" s="124">
        <v>5</v>
      </c>
      <c r="B129" s="216">
        <v>44105</v>
      </c>
      <c r="C129" s="174">
        <v>1045</v>
      </c>
      <c r="D129" s="96">
        <f>'base(indices)'!G133</f>
        <v>1.0620015</v>
      </c>
      <c r="E129" s="58">
        <f t="shared" si="30"/>
        <v>1109.7915675000002</v>
      </c>
      <c r="F129" s="59">
        <v>0</v>
      </c>
      <c r="G129" s="60">
        <f t="shared" si="31"/>
        <v>0</v>
      </c>
      <c r="H129" s="190">
        <f t="shared" si="43"/>
        <v>4439.1662700000006</v>
      </c>
      <c r="I129" s="125">
        <f t="shared" si="45"/>
        <v>369.93052250000005</v>
      </c>
      <c r="J129" s="125">
        <f t="shared" si="44"/>
        <v>4809.0967925000004</v>
      </c>
      <c r="K129" s="63"/>
      <c r="L129" s="75">
        <f t="shared" si="48"/>
        <v>4809.0967925000004</v>
      </c>
      <c r="M129" s="65">
        <f t="shared" si="49"/>
        <v>4328.1871132500009</v>
      </c>
      <c r="N129" s="63">
        <f t="shared" si="46"/>
        <v>0</v>
      </c>
      <c r="O129" s="66">
        <f t="shared" si="47"/>
        <v>4328.1871132500009</v>
      </c>
      <c r="P129" s="63">
        <f t="shared" si="50"/>
        <v>3847.2774340000005</v>
      </c>
      <c r="Q129" s="63">
        <f t="shared" si="32"/>
        <v>0</v>
      </c>
      <c r="R129" s="67">
        <f t="shared" si="33"/>
        <v>3847.2774340000005</v>
      </c>
      <c r="S129" s="65">
        <f t="shared" si="34"/>
        <v>3366.3677547500001</v>
      </c>
      <c r="T129" s="63">
        <f t="shared" si="35"/>
        <v>0</v>
      </c>
      <c r="U129" s="66">
        <f t="shared" si="36"/>
        <v>3366.3677547500001</v>
      </c>
      <c r="V129" s="65">
        <f t="shared" si="42"/>
        <v>2885.4580755000002</v>
      </c>
      <c r="W129" s="63">
        <f t="shared" si="37"/>
        <v>0</v>
      </c>
      <c r="X129" s="66">
        <f t="shared" si="38"/>
        <v>2885.4580755000002</v>
      </c>
      <c r="Y129" s="65">
        <f t="shared" si="39"/>
        <v>2404.5483962500002</v>
      </c>
      <c r="Z129" s="63">
        <f t="shared" si="40"/>
        <v>0</v>
      </c>
      <c r="AA129" s="66">
        <f t="shared" si="41"/>
        <v>2404.5483962500002</v>
      </c>
    </row>
    <row r="130" spans="1:27" ht="13.5" customHeight="1" thickBot="1">
      <c r="A130" s="124">
        <v>5</v>
      </c>
      <c r="B130" s="216">
        <v>44136</v>
      </c>
      <c r="C130" s="174">
        <v>1045</v>
      </c>
      <c r="D130" s="96">
        <f>'base(indices)'!G134</f>
        <v>1.0521116500000001</v>
      </c>
      <c r="E130" s="58">
        <f t="shared" si="30"/>
        <v>1099.4566742500001</v>
      </c>
      <c r="F130" s="59">
        <v>0</v>
      </c>
      <c r="G130" s="60">
        <f t="shared" si="31"/>
        <v>0</v>
      </c>
      <c r="H130" s="190">
        <f t="shared" si="43"/>
        <v>4397.8266970000004</v>
      </c>
      <c r="I130" s="187">
        <f t="shared" si="45"/>
        <v>366.48555808333339</v>
      </c>
      <c r="J130" s="187">
        <f t="shared" si="44"/>
        <v>4764.3122550833341</v>
      </c>
      <c r="K130" s="73"/>
      <c r="L130" s="188">
        <f t="shared" si="48"/>
        <v>4764.3122550833341</v>
      </c>
      <c r="M130" s="138">
        <f t="shared" si="49"/>
        <v>4287.8810295750009</v>
      </c>
      <c r="N130" s="73">
        <f t="shared" si="46"/>
        <v>0</v>
      </c>
      <c r="O130" s="130">
        <f t="shared" si="47"/>
        <v>4287.8810295750009</v>
      </c>
      <c r="P130" s="73">
        <f t="shared" si="50"/>
        <v>3811.4498040666676</v>
      </c>
      <c r="Q130" s="73">
        <f t="shared" si="32"/>
        <v>0</v>
      </c>
      <c r="R130" s="189">
        <f t="shared" si="33"/>
        <v>3811.4498040666676</v>
      </c>
      <c r="S130" s="138">
        <f t="shared" si="34"/>
        <v>3335.0185785583335</v>
      </c>
      <c r="T130" s="73">
        <f t="shared" si="35"/>
        <v>0</v>
      </c>
      <c r="U130" s="130">
        <f t="shared" si="36"/>
        <v>3335.0185785583335</v>
      </c>
      <c r="V130" s="138">
        <f t="shared" si="42"/>
        <v>2858.5873530500003</v>
      </c>
      <c r="W130" s="73">
        <f t="shared" si="37"/>
        <v>0</v>
      </c>
      <c r="X130" s="130">
        <f t="shared" si="38"/>
        <v>2858.5873530500003</v>
      </c>
      <c r="Y130" s="138">
        <f t="shared" si="39"/>
        <v>2382.156127541667</v>
      </c>
      <c r="Z130" s="73">
        <f t="shared" si="40"/>
        <v>0</v>
      </c>
      <c r="AA130" s="130">
        <f t="shared" si="41"/>
        <v>2382.156127541667</v>
      </c>
    </row>
    <row r="131" spans="1:27" ht="13.5" customHeight="1" thickBot="1">
      <c r="A131" s="229">
        <v>5</v>
      </c>
      <c r="B131" s="217">
        <v>44166</v>
      </c>
      <c r="C131" s="231">
        <v>1045</v>
      </c>
      <c r="D131" s="278">
        <f>'base(indices)'!G135</f>
        <v>1.0436580200000001</v>
      </c>
      <c r="E131" s="279">
        <f t="shared" si="30"/>
        <v>1090.6226309000001</v>
      </c>
      <c r="F131" s="234">
        <v>0</v>
      </c>
      <c r="G131" s="233">
        <f t="shared" si="31"/>
        <v>0</v>
      </c>
      <c r="H131" s="280">
        <f t="shared" si="43"/>
        <v>4362.4905236000004</v>
      </c>
      <c r="I131" s="125">
        <f t="shared" si="45"/>
        <v>363.5408769666667</v>
      </c>
      <c r="J131" s="125">
        <f t="shared" si="44"/>
        <v>4726.0314005666669</v>
      </c>
      <c r="K131" s="94"/>
      <c r="L131" s="281">
        <f t="shared" si="48"/>
        <v>4726.0314005666669</v>
      </c>
      <c r="M131" s="258">
        <f t="shared" si="49"/>
        <v>4253.4282605100007</v>
      </c>
      <c r="N131" s="94">
        <f t="shared" si="46"/>
        <v>0</v>
      </c>
      <c r="O131" s="237">
        <f t="shared" si="47"/>
        <v>4253.4282605100007</v>
      </c>
      <c r="P131" s="94">
        <f t="shared" si="50"/>
        <v>3780.8251204533335</v>
      </c>
      <c r="Q131" s="94">
        <f t="shared" si="32"/>
        <v>0</v>
      </c>
      <c r="R131" s="121">
        <f t="shared" si="33"/>
        <v>3780.8251204533335</v>
      </c>
      <c r="S131" s="258">
        <f t="shared" si="34"/>
        <v>3308.2219803966668</v>
      </c>
      <c r="T131" s="94">
        <f t="shared" si="35"/>
        <v>0</v>
      </c>
      <c r="U131" s="237">
        <f t="shared" si="36"/>
        <v>3308.2219803966668</v>
      </c>
      <c r="V131" s="258">
        <f t="shared" si="42"/>
        <v>2835.6188403400001</v>
      </c>
      <c r="W131" s="94">
        <f t="shared" si="37"/>
        <v>0</v>
      </c>
      <c r="X131" s="237">
        <f t="shared" si="38"/>
        <v>2835.6188403400001</v>
      </c>
      <c r="Y131" s="258">
        <f t="shared" si="39"/>
        <v>2363.0157002833334</v>
      </c>
      <c r="Z131" s="94">
        <f t="shared" si="40"/>
        <v>0</v>
      </c>
      <c r="AA131" s="237">
        <f t="shared" si="41"/>
        <v>2363.0157002833334</v>
      </c>
    </row>
    <row r="132" spans="1:27" ht="12.75" customHeight="1" thickBot="1">
      <c r="A132" s="248"/>
      <c r="B132" s="249" t="s">
        <v>170</v>
      </c>
      <c r="C132" s="249"/>
      <c r="D132" s="249"/>
      <c r="E132" s="251"/>
      <c r="F132" s="446">
        <f>'BENEFÍCIOS-SEM JRS E SEM CORREÇ'!F131:G131</f>
        <v>44348</v>
      </c>
      <c r="G132" s="466"/>
      <c r="H132" s="467"/>
      <c r="I132" s="467"/>
      <c r="K132" s="41"/>
      <c r="L132" s="41"/>
      <c r="M132" s="42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Y132" s="38"/>
      <c r="Z132" s="38"/>
    </row>
    <row r="133" spans="1:27" ht="12.75" customHeight="1">
      <c r="A133" s="238">
        <v>5</v>
      </c>
      <c r="B133" s="160">
        <v>44197</v>
      </c>
      <c r="C133" s="164">
        <f>'LOAS-SEM JRS E SEM CORREÇÃO'!C134</f>
        <v>1100</v>
      </c>
      <c r="D133" s="242">
        <f>'base(indices)'!G136</f>
        <v>1.03271128</v>
      </c>
      <c r="E133" s="144">
        <f t="shared" ref="E133:E144" si="51">C133*D133</f>
        <v>1135.9824080000001</v>
      </c>
      <c r="F133" s="88">
        <v>0</v>
      </c>
      <c r="G133" s="87">
        <f t="shared" ref="G133:G144" si="52">E133*F133</f>
        <v>0</v>
      </c>
      <c r="H133" s="169">
        <f>(E133+F133)*4</f>
        <v>4543.9296320000003</v>
      </c>
      <c r="I133" s="108">
        <f>E133/3</f>
        <v>378.66080266666671</v>
      </c>
      <c r="J133" s="108">
        <f t="shared" si="44"/>
        <v>4922.5904346666666</v>
      </c>
      <c r="K133" s="108"/>
      <c r="L133" s="141">
        <f t="shared" ref="L133:L144" si="53">J133+K133</f>
        <v>4922.5904346666666</v>
      </c>
      <c r="M133" s="108">
        <f>$J133*M$10</f>
        <v>4430.3313912000003</v>
      </c>
      <c r="N133" s="165">
        <f>$K133*M$10</f>
        <v>0</v>
      </c>
      <c r="O133" s="55">
        <f>M133+N133</f>
        <v>4430.3313912000003</v>
      </c>
      <c r="P133" s="54">
        <f>$J133*P$10</f>
        <v>3938.0723477333336</v>
      </c>
      <c r="Q133" s="165">
        <f>$K133*P$10</f>
        <v>0</v>
      </c>
      <c r="R133" s="166">
        <f>P133+Q133</f>
        <v>3938.0723477333336</v>
      </c>
      <c r="S133" s="54">
        <f>$J133*S$10</f>
        <v>3445.8133042666664</v>
      </c>
      <c r="T133" s="165">
        <f>$K133*S$10</f>
        <v>0</v>
      </c>
      <c r="U133" s="166">
        <f>S133+T133</f>
        <v>3445.8133042666664</v>
      </c>
      <c r="V133" s="54">
        <f>$J133*V$10</f>
        <v>2953.5542608000001</v>
      </c>
      <c r="W133" s="165">
        <f>$K133*V$10</f>
        <v>0</v>
      </c>
      <c r="X133" s="55">
        <f>V133+W133</f>
        <v>2953.5542608000001</v>
      </c>
      <c r="Y133" s="54">
        <f>$J133*Y$10</f>
        <v>2461.2952173333333</v>
      </c>
      <c r="Z133" s="165">
        <f>$K133*Y$10</f>
        <v>0</v>
      </c>
      <c r="AA133" s="55">
        <f>Y133+Z133</f>
        <v>2461.2952173333333</v>
      </c>
    </row>
    <row r="134" spans="1:27" s="30" customFormat="1" ht="12.75" customHeight="1">
      <c r="A134" s="118">
        <v>5</v>
      </c>
      <c r="B134" s="56">
        <v>44228</v>
      </c>
      <c r="C134" s="57">
        <f>'LOAS-SEM JRS E SEM CORREÇÃO'!C135</f>
        <v>1100</v>
      </c>
      <c r="D134" s="222">
        <f>'base(indices)'!G137</f>
        <v>1.02471848</v>
      </c>
      <c r="E134" s="70">
        <f t="shared" si="51"/>
        <v>1127.1903279999999</v>
      </c>
      <c r="F134" s="59">
        <v>0</v>
      </c>
      <c r="G134" s="60">
        <f t="shared" si="52"/>
        <v>0</v>
      </c>
      <c r="H134" s="170">
        <f>(E134+G134)*4</f>
        <v>4508.7613119999996</v>
      </c>
      <c r="I134" s="106">
        <f t="shared" ref="I134:I144" si="54">E134/3</f>
        <v>375.7301093333333</v>
      </c>
      <c r="J134" s="106">
        <f t="shared" si="44"/>
        <v>4884.4914213333332</v>
      </c>
      <c r="K134" s="106"/>
      <c r="L134" s="142">
        <f t="shared" si="53"/>
        <v>4884.4914213333332</v>
      </c>
      <c r="M134" s="106">
        <f t="shared" ref="M134:M144" si="55">$J134*M$10</f>
        <v>4396.0422791999999</v>
      </c>
      <c r="N134" s="63">
        <f t="shared" ref="N134:N144" si="56">$K134*M$10</f>
        <v>0</v>
      </c>
      <c r="O134" s="66">
        <f t="shared" ref="O134:O144" si="57">M134+N134</f>
        <v>4396.0422791999999</v>
      </c>
      <c r="P134" s="65">
        <f t="shared" ref="P134:P144" si="58">$J134*P$10</f>
        <v>3907.5931370666667</v>
      </c>
      <c r="Q134" s="63">
        <f t="shared" ref="Q134:Q144" si="59">$K134*P$10</f>
        <v>0</v>
      </c>
      <c r="R134" s="67">
        <f t="shared" ref="R134:R144" si="60">P134+Q134</f>
        <v>3907.5931370666667</v>
      </c>
      <c r="S134" s="65">
        <f t="shared" ref="S134:S144" si="61">$J134*S$10</f>
        <v>3419.143994933333</v>
      </c>
      <c r="T134" s="63">
        <f t="shared" ref="T134:T144" si="62">$K134*S$10</f>
        <v>0</v>
      </c>
      <c r="U134" s="67">
        <f t="shared" ref="U134:U144" si="63">S134+T134</f>
        <v>3419.143994933333</v>
      </c>
      <c r="V134" s="65">
        <f t="shared" ref="V134:V144" si="64">$J134*V$10</f>
        <v>2930.6948527999998</v>
      </c>
      <c r="W134" s="63">
        <f t="shared" ref="W134:W144" si="65">$K134*V$10</f>
        <v>0</v>
      </c>
      <c r="X134" s="66">
        <f t="shared" ref="X134:X144" si="66">V134+W134</f>
        <v>2930.6948527999998</v>
      </c>
      <c r="Y134" s="65">
        <f t="shared" ref="Y134:Y144" si="67">$J134*Y$10</f>
        <v>2442.2457106666666</v>
      </c>
      <c r="Z134" s="63">
        <f t="shared" ref="Z134:Z144" si="68">$K134*Y$10</f>
        <v>0</v>
      </c>
      <c r="AA134" s="66">
        <f t="shared" ref="AA134:AA144" si="69">Y134+Z134</f>
        <v>2442.2457106666666</v>
      </c>
    </row>
    <row r="135" spans="1:27" ht="12.75" customHeight="1">
      <c r="A135" s="117">
        <v>5</v>
      </c>
      <c r="B135" s="46">
        <v>44256</v>
      </c>
      <c r="C135" s="57">
        <f>'LOAS-SEM JRS E SEM CORREÇÃO'!C136</f>
        <v>1100</v>
      </c>
      <c r="D135" s="222">
        <f>'base(indices)'!G138</f>
        <v>1.0198233299999999</v>
      </c>
      <c r="E135" s="70">
        <f t="shared" si="51"/>
        <v>1121.8056629999999</v>
      </c>
      <c r="F135" s="59">
        <v>0</v>
      </c>
      <c r="G135" s="70">
        <f t="shared" si="52"/>
        <v>0</v>
      </c>
      <c r="H135" s="170">
        <f t="shared" ref="H135:H144" si="70">(E135+G135)*4</f>
        <v>4487.2226519999995</v>
      </c>
      <c r="I135" s="107">
        <f t="shared" si="54"/>
        <v>373.93522099999996</v>
      </c>
      <c r="J135" s="107">
        <f t="shared" si="44"/>
        <v>4861.1578729999992</v>
      </c>
      <c r="K135" s="107"/>
      <c r="L135" s="143">
        <f t="shared" si="53"/>
        <v>4861.1578729999992</v>
      </c>
      <c r="M135" s="107">
        <f t="shared" si="55"/>
        <v>4375.042085699999</v>
      </c>
      <c r="N135" s="49">
        <f t="shared" si="56"/>
        <v>0</v>
      </c>
      <c r="O135" s="52">
        <f t="shared" si="57"/>
        <v>4375.042085699999</v>
      </c>
      <c r="P135" s="51">
        <f t="shared" si="58"/>
        <v>3888.9262983999997</v>
      </c>
      <c r="Q135" s="49">
        <f t="shared" si="59"/>
        <v>0</v>
      </c>
      <c r="R135" s="53">
        <f t="shared" si="60"/>
        <v>3888.9262983999997</v>
      </c>
      <c r="S135" s="51">
        <f t="shared" si="61"/>
        <v>3402.8105110999991</v>
      </c>
      <c r="T135" s="49">
        <f t="shared" si="62"/>
        <v>0</v>
      </c>
      <c r="U135" s="53">
        <f t="shared" si="63"/>
        <v>3402.8105110999991</v>
      </c>
      <c r="V135" s="51">
        <f t="shared" si="64"/>
        <v>2916.6947237999993</v>
      </c>
      <c r="W135" s="49">
        <f t="shared" si="65"/>
        <v>0</v>
      </c>
      <c r="X135" s="52">
        <f t="shared" si="66"/>
        <v>2916.6947237999993</v>
      </c>
      <c r="Y135" s="51">
        <f t="shared" si="67"/>
        <v>2430.5789364999996</v>
      </c>
      <c r="Z135" s="49">
        <f t="shared" si="68"/>
        <v>0</v>
      </c>
      <c r="AA135" s="52">
        <f t="shared" si="69"/>
        <v>2430.5789364999996</v>
      </c>
    </row>
    <row r="136" spans="1:27" s="30" customFormat="1" ht="12.75" customHeight="1">
      <c r="A136" s="118">
        <v>5</v>
      </c>
      <c r="B136" s="56">
        <v>44287</v>
      </c>
      <c r="C136" s="57">
        <f>'LOAS-SEM JRS E SEM CORREÇÃO'!C137</f>
        <v>1100</v>
      </c>
      <c r="D136" s="222">
        <f>'base(indices)'!G139</f>
        <v>1.0104263600000001</v>
      </c>
      <c r="E136" s="70">
        <f t="shared" si="51"/>
        <v>1111.4689960000001</v>
      </c>
      <c r="F136" s="59">
        <v>0</v>
      </c>
      <c r="G136" s="60">
        <f t="shared" si="52"/>
        <v>0</v>
      </c>
      <c r="H136" s="170">
        <f t="shared" si="70"/>
        <v>4445.8759840000002</v>
      </c>
      <c r="I136" s="106">
        <f t="shared" si="54"/>
        <v>370.48966533333333</v>
      </c>
      <c r="J136" s="106">
        <f t="shared" si="44"/>
        <v>4816.3656493333337</v>
      </c>
      <c r="K136" s="106"/>
      <c r="L136" s="142">
        <f t="shared" si="53"/>
        <v>4816.3656493333337</v>
      </c>
      <c r="M136" s="106">
        <f t="shared" si="55"/>
        <v>4334.7290844000008</v>
      </c>
      <c r="N136" s="63">
        <f t="shared" si="56"/>
        <v>0</v>
      </c>
      <c r="O136" s="66">
        <f t="shared" si="57"/>
        <v>4334.7290844000008</v>
      </c>
      <c r="P136" s="65">
        <f t="shared" si="58"/>
        <v>3853.092519466667</v>
      </c>
      <c r="Q136" s="63">
        <f t="shared" si="59"/>
        <v>0</v>
      </c>
      <c r="R136" s="67">
        <f t="shared" si="60"/>
        <v>3853.092519466667</v>
      </c>
      <c r="S136" s="65">
        <f t="shared" si="61"/>
        <v>3371.4559545333336</v>
      </c>
      <c r="T136" s="63">
        <f t="shared" si="62"/>
        <v>0</v>
      </c>
      <c r="U136" s="67">
        <f t="shared" si="63"/>
        <v>3371.4559545333336</v>
      </c>
      <c r="V136" s="65">
        <f t="shared" si="64"/>
        <v>2889.8193896000002</v>
      </c>
      <c r="W136" s="63">
        <f t="shared" si="65"/>
        <v>0</v>
      </c>
      <c r="X136" s="66">
        <f t="shared" si="66"/>
        <v>2889.8193896000002</v>
      </c>
      <c r="Y136" s="65">
        <f t="shared" si="67"/>
        <v>2408.1828246666669</v>
      </c>
      <c r="Z136" s="63">
        <f t="shared" si="68"/>
        <v>0</v>
      </c>
      <c r="AA136" s="66">
        <f t="shared" si="69"/>
        <v>2408.1828246666669</v>
      </c>
    </row>
    <row r="137" spans="1:27" ht="12.75" customHeight="1">
      <c r="A137" s="118">
        <v>5</v>
      </c>
      <c r="B137" s="46">
        <v>44317</v>
      </c>
      <c r="C137" s="57">
        <f>'LOAS-SEM JRS E SEM CORREÇÃO'!C138</f>
        <v>1100</v>
      </c>
      <c r="D137" s="222">
        <f>'base(indices)'!G140</f>
        <v>1.00439996</v>
      </c>
      <c r="E137" s="70">
        <f t="shared" si="51"/>
        <v>1104.839956</v>
      </c>
      <c r="F137" s="59">
        <v>0</v>
      </c>
      <c r="G137" s="70">
        <f t="shared" si="52"/>
        <v>0</v>
      </c>
      <c r="H137" s="170">
        <f t="shared" si="70"/>
        <v>4419.3598240000001</v>
      </c>
      <c r="I137" s="107">
        <f t="shared" si="54"/>
        <v>368.27998533333334</v>
      </c>
      <c r="J137" s="107">
        <f t="shared" si="44"/>
        <v>4787.6398093333337</v>
      </c>
      <c r="K137" s="107"/>
      <c r="L137" s="143">
        <f t="shared" si="53"/>
        <v>4787.6398093333337</v>
      </c>
      <c r="M137" s="107">
        <f t="shared" si="55"/>
        <v>4308.8758284000005</v>
      </c>
      <c r="N137" s="49">
        <f t="shared" si="56"/>
        <v>0</v>
      </c>
      <c r="O137" s="52">
        <f t="shared" si="57"/>
        <v>4308.8758284000005</v>
      </c>
      <c r="P137" s="51">
        <f t="shared" si="58"/>
        <v>3830.1118474666673</v>
      </c>
      <c r="Q137" s="49">
        <f t="shared" si="59"/>
        <v>0</v>
      </c>
      <c r="R137" s="53">
        <f t="shared" si="60"/>
        <v>3830.1118474666673</v>
      </c>
      <c r="S137" s="51">
        <f t="shared" si="61"/>
        <v>3351.3478665333332</v>
      </c>
      <c r="T137" s="49">
        <f t="shared" si="62"/>
        <v>0</v>
      </c>
      <c r="U137" s="53">
        <f t="shared" si="63"/>
        <v>3351.3478665333332</v>
      </c>
      <c r="V137" s="51">
        <f t="shared" si="64"/>
        <v>2872.5838856</v>
      </c>
      <c r="W137" s="49">
        <f t="shared" si="65"/>
        <v>0</v>
      </c>
      <c r="X137" s="52">
        <f t="shared" si="66"/>
        <v>2872.5838856</v>
      </c>
      <c r="Y137" s="51">
        <f t="shared" si="67"/>
        <v>2393.8199046666668</v>
      </c>
      <c r="Z137" s="49">
        <f t="shared" si="68"/>
        <v>0</v>
      </c>
      <c r="AA137" s="52">
        <f t="shared" si="69"/>
        <v>2393.8199046666668</v>
      </c>
    </row>
    <row r="138" spans="1:27" s="30" customFormat="1" ht="12.75" customHeight="1">
      <c r="A138" s="117">
        <v>5</v>
      </c>
      <c r="B138" s="56">
        <v>44348</v>
      </c>
      <c r="C138" s="57">
        <f>'LOAS-SEM JRS E SEM CORREÇÃO'!C139</f>
        <v>0</v>
      </c>
      <c r="D138" s="222">
        <f>'base(indices)'!G141</f>
        <v>0</v>
      </c>
      <c r="E138" s="70">
        <f t="shared" si="51"/>
        <v>0</v>
      </c>
      <c r="F138" s="59">
        <v>0</v>
      </c>
      <c r="G138" s="60">
        <f t="shared" si="52"/>
        <v>0</v>
      </c>
      <c r="H138" s="170">
        <f t="shared" si="70"/>
        <v>0</v>
      </c>
      <c r="I138" s="106">
        <f t="shared" si="54"/>
        <v>0</v>
      </c>
      <c r="J138" s="106">
        <f t="shared" si="44"/>
        <v>0</v>
      </c>
      <c r="K138" s="106"/>
      <c r="L138" s="142">
        <f t="shared" si="53"/>
        <v>0</v>
      </c>
      <c r="M138" s="106">
        <f t="shared" si="55"/>
        <v>0</v>
      </c>
      <c r="N138" s="63">
        <f t="shared" si="56"/>
        <v>0</v>
      </c>
      <c r="O138" s="66">
        <f t="shared" si="57"/>
        <v>0</v>
      </c>
      <c r="P138" s="65">
        <f t="shared" si="58"/>
        <v>0</v>
      </c>
      <c r="Q138" s="63">
        <f t="shared" si="59"/>
        <v>0</v>
      </c>
      <c r="R138" s="67">
        <f t="shared" si="60"/>
        <v>0</v>
      </c>
      <c r="S138" s="65">
        <f t="shared" si="61"/>
        <v>0</v>
      </c>
      <c r="T138" s="63">
        <f t="shared" si="62"/>
        <v>0</v>
      </c>
      <c r="U138" s="67">
        <f t="shared" si="63"/>
        <v>0</v>
      </c>
      <c r="V138" s="65">
        <f t="shared" si="64"/>
        <v>0</v>
      </c>
      <c r="W138" s="63">
        <f t="shared" si="65"/>
        <v>0</v>
      </c>
      <c r="X138" s="66">
        <f t="shared" si="66"/>
        <v>0</v>
      </c>
      <c r="Y138" s="65">
        <f t="shared" si="67"/>
        <v>0</v>
      </c>
      <c r="Z138" s="63">
        <f t="shared" si="68"/>
        <v>0</v>
      </c>
      <c r="AA138" s="66">
        <f t="shared" si="69"/>
        <v>0</v>
      </c>
    </row>
    <row r="139" spans="1:27" ht="12.75" customHeight="1">
      <c r="A139" s="118">
        <v>5</v>
      </c>
      <c r="B139" s="46">
        <v>44378</v>
      </c>
      <c r="C139" s="57">
        <f>'LOAS-SEM JRS E SEM CORREÇÃO'!C140</f>
        <v>0</v>
      </c>
      <c r="D139" s="222">
        <f>'base(indices)'!G142</f>
        <v>0</v>
      </c>
      <c r="E139" s="70">
        <f t="shared" si="51"/>
        <v>0</v>
      </c>
      <c r="F139" s="59">
        <v>0</v>
      </c>
      <c r="G139" s="70">
        <f t="shared" si="52"/>
        <v>0</v>
      </c>
      <c r="H139" s="170">
        <f t="shared" si="70"/>
        <v>0</v>
      </c>
      <c r="I139" s="107">
        <f t="shared" si="54"/>
        <v>0</v>
      </c>
      <c r="J139" s="107">
        <f t="shared" si="44"/>
        <v>0</v>
      </c>
      <c r="K139" s="107"/>
      <c r="L139" s="143">
        <f t="shared" si="53"/>
        <v>0</v>
      </c>
      <c r="M139" s="107">
        <f t="shared" si="55"/>
        <v>0</v>
      </c>
      <c r="N139" s="49">
        <f t="shared" si="56"/>
        <v>0</v>
      </c>
      <c r="O139" s="52">
        <f t="shared" si="57"/>
        <v>0</v>
      </c>
      <c r="P139" s="51">
        <f t="shared" si="58"/>
        <v>0</v>
      </c>
      <c r="Q139" s="49">
        <f t="shared" si="59"/>
        <v>0</v>
      </c>
      <c r="R139" s="53">
        <f t="shared" si="60"/>
        <v>0</v>
      </c>
      <c r="S139" s="51">
        <f t="shared" si="61"/>
        <v>0</v>
      </c>
      <c r="T139" s="49">
        <f t="shared" si="62"/>
        <v>0</v>
      </c>
      <c r="U139" s="53">
        <f t="shared" si="63"/>
        <v>0</v>
      </c>
      <c r="V139" s="51">
        <f t="shared" si="64"/>
        <v>0</v>
      </c>
      <c r="W139" s="49">
        <f t="shared" si="65"/>
        <v>0</v>
      </c>
      <c r="X139" s="52">
        <f t="shared" si="66"/>
        <v>0</v>
      </c>
      <c r="Y139" s="51">
        <f t="shared" si="67"/>
        <v>0</v>
      </c>
      <c r="Z139" s="49">
        <f t="shared" si="68"/>
        <v>0</v>
      </c>
      <c r="AA139" s="52">
        <f t="shared" si="69"/>
        <v>0</v>
      </c>
    </row>
    <row r="140" spans="1:27" s="30" customFormat="1" ht="12.75" customHeight="1">
      <c r="A140" s="118">
        <v>5</v>
      </c>
      <c r="B140" s="56">
        <v>44409</v>
      </c>
      <c r="C140" s="57">
        <f>'LOAS-SEM JRS E SEM CORREÇÃO'!C141</f>
        <v>0</v>
      </c>
      <c r="D140" s="222">
        <f>'base(indices)'!G143</f>
        <v>0</v>
      </c>
      <c r="E140" s="70">
        <f t="shared" si="51"/>
        <v>0</v>
      </c>
      <c r="F140" s="59">
        <v>0</v>
      </c>
      <c r="G140" s="70">
        <f t="shared" si="52"/>
        <v>0</v>
      </c>
      <c r="H140" s="171">
        <f t="shared" si="70"/>
        <v>0</v>
      </c>
      <c r="I140" s="106">
        <f t="shared" si="54"/>
        <v>0</v>
      </c>
      <c r="J140" s="106">
        <f t="shared" si="44"/>
        <v>0</v>
      </c>
      <c r="K140" s="106"/>
      <c r="L140" s="142">
        <f t="shared" si="53"/>
        <v>0</v>
      </c>
      <c r="M140" s="106">
        <f t="shared" si="55"/>
        <v>0</v>
      </c>
      <c r="N140" s="63">
        <f t="shared" si="56"/>
        <v>0</v>
      </c>
      <c r="O140" s="66">
        <f t="shared" si="57"/>
        <v>0</v>
      </c>
      <c r="P140" s="65">
        <f t="shared" si="58"/>
        <v>0</v>
      </c>
      <c r="Q140" s="63">
        <f t="shared" si="59"/>
        <v>0</v>
      </c>
      <c r="R140" s="67">
        <f t="shared" si="60"/>
        <v>0</v>
      </c>
      <c r="S140" s="65">
        <f t="shared" si="61"/>
        <v>0</v>
      </c>
      <c r="T140" s="63">
        <f t="shared" si="62"/>
        <v>0</v>
      </c>
      <c r="U140" s="67">
        <f t="shared" si="63"/>
        <v>0</v>
      </c>
      <c r="V140" s="65">
        <f t="shared" si="64"/>
        <v>0</v>
      </c>
      <c r="W140" s="63">
        <f t="shared" si="65"/>
        <v>0</v>
      </c>
      <c r="X140" s="66">
        <f t="shared" si="66"/>
        <v>0</v>
      </c>
      <c r="Y140" s="65">
        <f t="shared" si="67"/>
        <v>0</v>
      </c>
      <c r="Z140" s="63">
        <f t="shared" si="68"/>
        <v>0</v>
      </c>
      <c r="AA140" s="66">
        <f t="shared" si="69"/>
        <v>0</v>
      </c>
    </row>
    <row r="141" spans="1:27" ht="12.75" customHeight="1">
      <c r="A141" s="117">
        <v>5</v>
      </c>
      <c r="B141" s="46">
        <v>44440</v>
      </c>
      <c r="C141" s="57">
        <f>'LOAS-SEM JRS E SEM CORREÇÃO'!C142</f>
        <v>0</v>
      </c>
      <c r="D141" s="222">
        <f>'base(indices)'!G144</f>
        <v>0</v>
      </c>
      <c r="E141" s="70">
        <f t="shared" si="51"/>
        <v>0</v>
      </c>
      <c r="F141" s="59">
        <v>0</v>
      </c>
      <c r="G141" s="70">
        <f t="shared" si="52"/>
        <v>0</v>
      </c>
      <c r="H141" s="170">
        <f t="shared" si="70"/>
        <v>0</v>
      </c>
      <c r="I141" s="107">
        <f t="shared" si="54"/>
        <v>0</v>
      </c>
      <c r="J141" s="107">
        <f t="shared" si="44"/>
        <v>0</v>
      </c>
      <c r="K141" s="107"/>
      <c r="L141" s="143">
        <f t="shared" si="53"/>
        <v>0</v>
      </c>
      <c r="M141" s="107">
        <f t="shared" si="55"/>
        <v>0</v>
      </c>
      <c r="N141" s="49">
        <f t="shared" si="56"/>
        <v>0</v>
      </c>
      <c r="O141" s="52">
        <f t="shared" si="57"/>
        <v>0</v>
      </c>
      <c r="P141" s="51">
        <f t="shared" si="58"/>
        <v>0</v>
      </c>
      <c r="Q141" s="49">
        <f t="shared" si="59"/>
        <v>0</v>
      </c>
      <c r="R141" s="53">
        <f t="shared" si="60"/>
        <v>0</v>
      </c>
      <c r="S141" s="51">
        <f t="shared" si="61"/>
        <v>0</v>
      </c>
      <c r="T141" s="49">
        <f t="shared" si="62"/>
        <v>0</v>
      </c>
      <c r="U141" s="53">
        <f t="shared" si="63"/>
        <v>0</v>
      </c>
      <c r="V141" s="51">
        <f t="shared" si="64"/>
        <v>0</v>
      </c>
      <c r="W141" s="49">
        <f t="shared" si="65"/>
        <v>0</v>
      </c>
      <c r="X141" s="52">
        <f t="shared" si="66"/>
        <v>0</v>
      </c>
      <c r="Y141" s="51">
        <f t="shared" si="67"/>
        <v>0</v>
      </c>
      <c r="Z141" s="49">
        <f t="shared" si="68"/>
        <v>0</v>
      </c>
      <c r="AA141" s="52">
        <f t="shared" si="69"/>
        <v>0</v>
      </c>
    </row>
    <row r="142" spans="1:27" s="30" customFormat="1" ht="12.75" customHeight="1">
      <c r="A142" s="118">
        <v>5</v>
      </c>
      <c r="B142" s="56">
        <v>44470</v>
      </c>
      <c r="C142" s="57">
        <f>'LOAS-SEM JRS E SEM CORREÇÃO'!C143</f>
        <v>0</v>
      </c>
      <c r="D142" s="222">
        <f>'base(indices)'!G145</f>
        <v>0</v>
      </c>
      <c r="E142" s="70">
        <f t="shared" si="51"/>
        <v>0</v>
      </c>
      <c r="F142" s="59">
        <v>0</v>
      </c>
      <c r="G142" s="70">
        <f t="shared" si="52"/>
        <v>0</v>
      </c>
      <c r="H142" s="170">
        <f t="shared" si="70"/>
        <v>0</v>
      </c>
      <c r="I142" s="106">
        <f t="shared" si="54"/>
        <v>0</v>
      </c>
      <c r="J142" s="106">
        <f t="shared" ref="J142:J144" si="71">H142+I142</f>
        <v>0</v>
      </c>
      <c r="K142" s="106"/>
      <c r="L142" s="142">
        <f t="shared" si="53"/>
        <v>0</v>
      </c>
      <c r="M142" s="106">
        <f t="shared" si="55"/>
        <v>0</v>
      </c>
      <c r="N142" s="63">
        <f t="shared" si="56"/>
        <v>0</v>
      </c>
      <c r="O142" s="66">
        <f t="shared" si="57"/>
        <v>0</v>
      </c>
      <c r="P142" s="65">
        <f t="shared" si="58"/>
        <v>0</v>
      </c>
      <c r="Q142" s="63">
        <f t="shared" si="59"/>
        <v>0</v>
      </c>
      <c r="R142" s="67">
        <f t="shared" si="60"/>
        <v>0</v>
      </c>
      <c r="S142" s="65">
        <f t="shared" si="61"/>
        <v>0</v>
      </c>
      <c r="T142" s="63">
        <f t="shared" si="62"/>
        <v>0</v>
      </c>
      <c r="U142" s="67">
        <f t="shared" si="63"/>
        <v>0</v>
      </c>
      <c r="V142" s="65">
        <f t="shared" si="64"/>
        <v>0</v>
      </c>
      <c r="W142" s="63">
        <f t="shared" si="65"/>
        <v>0</v>
      </c>
      <c r="X142" s="66">
        <f t="shared" si="66"/>
        <v>0</v>
      </c>
      <c r="Y142" s="65">
        <f t="shared" si="67"/>
        <v>0</v>
      </c>
      <c r="Z142" s="63">
        <f t="shared" si="68"/>
        <v>0</v>
      </c>
      <c r="AA142" s="66">
        <f t="shared" si="69"/>
        <v>0</v>
      </c>
    </row>
    <row r="143" spans="1:27" ht="12.75" customHeight="1">
      <c r="A143" s="118">
        <v>5</v>
      </c>
      <c r="B143" s="46">
        <v>44501</v>
      </c>
      <c r="C143" s="57">
        <f>'LOAS-SEM JRS E SEM CORREÇÃO'!C144</f>
        <v>0</v>
      </c>
      <c r="D143" s="222">
        <f>'base(indices)'!G146</f>
        <v>0</v>
      </c>
      <c r="E143" s="70">
        <f t="shared" si="51"/>
        <v>0</v>
      </c>
      <c r="F143" s="59">
        <v>0</v>
      </c>
      <c r="G143" s="70">
        <f t="shared" si="52"/>
        <v>0</v>
      </c>
      <c r="H143" s="170">
        <f t="shared" si="70"/>
        <v>0</v>
      </c>
      <c r="I143" s="107">
        <f t="shared" si="54"/>
        <v>0</v>
      </c>
      <c r="J143" s="107">
        <f t="shared" si="71"/>
        <v>0</v>
      </c>
      <c r="K143" s="107"/>
      <c r="L143" s="143">
        <f t="shared" si="53"/>
        <v>0</v>
      </c>
      <c r="M143" s="107">
        <f t="shared" si="55"/>
        <v>0</v>
      </c>
      <c r="N143" s="49">
        <f t="shared" si="56"/>
        <v>0</v>
      </c>
      <c r="O143" s="52">
        <f t="shared" si="57"/>
        <v>0</v>
      </c>
      <c r="P143" s="51">
        <f t="shared" si="58"/>
        <v>0</v>
      </c>
      <c r="Q143" s="49">
        <f t="shared" si="59"/>
        <v>0</v>
      </c>
      <c r="R143" s="53">
        <f t="shared" si="60"/>
        <v>0</v>
      </c>
      <c r="S143" s="51">
        <f t="shared" si="61"/>
        <v>0</v>
      </c>
      <c r="T143" s="49">
        <f t="shared" si="62"/>
        <v>0</v>
      </c>
      <c r="U143" s="53">
        <f t="shared" si="63"/>
        <v>0</v>
      </c>
      <c r="V143" s="51">
        <f t="shared" si="64"/>
        <v>0</v>
      </c>
      <c r="W143" s="49">
        <f t="shared" si="65"/>
        <v>0</v>
      </c>
      <c r="X143" s="52">
        <f t="shared" si="66"/>
        <v>0</v>
      </c>
      <c r="Y143" s="51">
        <f t="shared" si="67"/>
        <v>0</v>
      </c>
      <c r="Z143" s="49">
        <f t="shared" si="68"/>
        <v>0</v>
      </c>
      <c r="AA143" s="52">
        <f t="shared" si="69"/>
        <v>0</v>
      </c>
    </row>
    <row r="144" spans="1:27" ht="12.75" customHeight="1">
      <c r="A144" s="124">
        <v>5</v>
      </c>
      <c r="B144" s="56">
        <v>44531</v>
      </c>
      <c r="C144" s="57">
        <f>'LOAS-SEM JRS E SEM CORREÇÃO'!C145</f>
        <v>0</v>
      </c>
      <c r="D144" s="222">
        <f>'base(indices)'!G147</f>
        <v>0</v>
      </c>
      <c r="E144" s="70">
        <f t="shared" si="51"/>
        <v>0</v>
      </c>
      <c r="F144" s="59">
        <v>0</v>
      </c>
      <c r="G144" s="70">
        <f t="shared" si="52"/>
        <v>0</v>
      </c>
      <c r="H144" s="170">
        <f t="shared" si="70"/>
        <v>0</v>
      </c>
      <c r="I144" s="106">
        <f t="shared" si="54"/>
        <v>0</v>
      </c>
      <c r="J144" s="106">
        <f t="shared" si="71"/>
        <v>0</v>
      </c>
      <c r="K144" s="106"/>
      <c r="L144" s="142">
        <f t="shared" si="53"/>
        <v>0</v>
      </c>
      <c r="M144" s="106">
        <f t="shared" si="55"/>
        <v>0</v>
      </c>
      <c r="N144" s="63">
        <f t="shared" si="56"/>
        <v>0</v>
      </c>
      <c r="O144" s="66">
        <f t="shared" si="57"/>
        <v>0</v>
      </c>
      <c r="P144" s="65">
        <f t="shared" si="58"/>
        <v>0</v>
      </c>
      <c r="Q144" s="63">
        <f t="shared" si="59"/>
        <v>0</v>
      </c>
      <c r="R144" s="67">
        <f t="shared" si="60"/>
        <v>0</v>
      </c>
      <c r="S144" s="65">
        <f t="shared" si="61"/>
        <v>0</v>
      </c>
      <c r="T144" s="63">
        <f t="shared" si="62"/>
        <v>0</v>
      </c>
      <c r="U144" s="67">
        <f t="shared" si="63"/>
        <v>0</v>
      </c>
      <c r="V144" s="65">
        <f t="shared" si="64"/>
        <v>0</v>
      </c>
      <c r="W144" s="63">
        <f t="shared" si="65"/>
        <v>0</v>
      </c>
      <c r="X144" s="66">
        <f t="shared" si="66"/>
        <v>0</v>
      </c>
      <c r="Y144" s="65">
        <f t="shared" si="67"/>
        <v>0</v>
      </c>
      <c r="Z144" s="63">
        <f t="shared" si="68"/>
        <v>0</v>
      </c>
      <c r="AA144" s="66">
        <f t="shared" si="69"/>
        <v>0</v>
      </c>
    </row>
    <row r="145" spans="1:27" ht="12.75" customHeight="1" thickBot="1">
      <c r="A145" s="116"/>
      <c r="B145" s="76"/>
      <c r="C145" s="77"/>
      <c r="D145" s="243"/>
      <c r="E145" s="80"/>
      <c r="F145" s="79"/>
      <c r="G145" s="80"/>
      <c r="H145" s="81"/>
      <c r="I145" s="93"/>
      <c r="J145" s="140"/>
      <c r="K145" s="125"/>
      <c r="L145" s="125"/>
      <c r="M145" s="136"/>
      <c r="N145" s="82"/>
      <c r="O145" s="83"/>
      <c r="P145" s="83"/>
      <c r="Q145" s="83"/>
      <c r="R145" s="83"/>
      <c r="S145" s="83"/>
      <c r="T145" s="83"/>
      <c r="U145" s="84"/>
      <c r="V145" s="85"/>
      <c r="W145" s="83"/>
      <c r="X145" s="86"/>
      <c r="Y145" s="85"/>
      <c r="Z145" s="83"/>
      <c r="AA145" s="86"/>
    </row>
    <row r="146" spans="1:27" ht="14.25" customHeight="1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</row>
    <row r="147" spans="1:27" ht="14.25" customHeight="1">
      <c r="B147" s="28" t="s">
        <v>167</v>
      </c>
      <c r="P147"/>
      <c r="Q147"/>
      <c r="R147"/>
      <c r="S147"/>
      <c r="T147"/>
      <c r="U147"/>
      <c r="V147"/>
      <c r="W147"/>
      <c r="X147"/>
      <c r="Y147" s="44"/>
      <c r="Z147" s="44"/>
      <c r="AA147" s="44"/>
    </row>
    <row r="148" spans="1:27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</row>
    <row r="149" spans="1:27">
      <c r="B149" s="28"/>
      <c r="C149"/>
      <c r="L149" s="33"/>
      <c r="M149" s="7"/>
      <c r="N149" s="7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</row>
    <row r="150" spans="1:27" ht="13.5">
      <c r="B150" s="29"/>
      <c r="D150" s="8"/>
      <c r="E150" s="8"/>
      <c r="F150" s="8"/>
      <c r="G150" s="8"/>
      <c r="H150" s="17"/>
      <c r="I150" s="8"/>
      <c r="J150" s="8"/>
      <c r="K150" s="8"/>
      <c r="L150" s="9"/>
      <c r="M150" s="9"/>
      <c r="N150" s="9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</row>
    <row r="151" spans="1:27" ht="13.5">
      <c r="B151" s="8"/>
      <c r="C151" s="8"/>
      <c r="D151" s="8"/>
      <c r="E151" s="8"/>
      <c r="F151" s="8"/>
      <c r="G151" s="8"/>
      <c r="H151" s="17"/>
      <c r="I151" s="8"/>
      <c r="J151" s="8"/>
      <c r="K151" s="8"/>
      <c r="L151" s="9"/>
      <c r="M151" s="9"/>
      <c r="N151" s="9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</row>
  </sheetData>
  <mergeCells count="13">
    <mergeCell ref="J10:K10"/>
    <mergeCell ref="F132:G132"/>
    <mergeCell ref="H132:I132"/>
    <mergeCell ref="V8:W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</mergeCells>
  <conditionalFormatting sqref="F132 H146:X146 F12:F14 E12:E87 G12:H13 G14:G87 H14:H131">
    <cfRule type="cellIs" dxfId="875" priority="440" stopIfTrue="1" operator="notEqual">
      <formula>""</formula>
    </cfRule>
  </conditionalFormatting>
  <conditionalFormatting sqref="F132">
    <cfRule type="cellIs" dxfId="874" priority="439" stopIfTrue="1" operator="notEqual">
      <formula>""</formula>
    </cfRule>
  </conditionalFormatting>
  <conditionalFormatting sqref="G88:G90">
    <cfRule type="cellIs" dxfId="873" priority="438" stopIfTrue="1" operator="notEqual">
      <formula>""</formula>
    </cfRule>
  </conditionalFormatting>
  <conditionalFormatting sqref="G88:G90">
    <cfRule type="cellIs" dxfId="872" priority="437" stopIfTrue="1" operator="notEqual">
      <formula>""</formula>
    </cfRule>
  </conditionalFormatting>
  <conditionalFormatting sqref="G91">
    <cfRule type="cellIs" dxfId="871" priority="436" stopIfTrue="1" operator="notEqual">
      <formula>""</formula>
    </cfRule>
  </conditionalFormatting>
  <conditionalFormatting sqref="G91">
    <cfRule type="cellIs" dxfId="870" priority="435" stopIfTrue="1" operator="notEqual">
      <formula>""</formula>
    </cfRule>
  </conditionalFormatting>
  <conditionalFormatting sqref="G92:G107">
    <cfRule type="cellIs" dxfId="869" priority="434" stopIfTrue="1" operator="notEqual">
      <formula>""</formula>
    </cfRule>
  </conditionalFormatting>
  <conditionalFormatting sqref="E145:H145">
    <cfRule type="cellIs" dxfId="868" priority="430" stopIfTrue="1" operator="notEqual">
      <formula>""</formula>
    </cfRule>
  </conditionalFormatting>
  <conditionalFormatting sqref="G95:G107">
    <cfRule type="cellIs" dxfId="867" priority="433" stopIfTrue="1" operator="notEqual">
      <formula>""</formula>
    </cfRule>
  </conditionalFormatting>
  <conditionalFormatting sqref="G95:G107">
    <cfRule type="cellIs" dxfId="866" priority="432" stopIfTrue="1" operator="notEqual">
      <formula>""</formula>
    </cfRule>
  </conditionalFormatting>
  <conditionalFormatting sqref="G92:G107">
    <cfRule type="cellIs" dxfId="865" priority="431" stopIfTrue="1" operator="notEqual">
      <formula>""</formula>
    </cfRule>
  </conditionalFormatting>
  <conditionalFormatting sqref="E91">
    <cfRule type="cellIs" dxfId="864" priority="429" stopIfTrue="1" operator="notEqual">
      <formula>""</formula>
    </cfRule>
  </conditionalFormatting>
  <conditionalFormatting sqref="E91">
    <cfRule type="cellIs" dxfId="863" priority="428" stopIfTrue="1" operator="notEqual">
      <formula>""</formula>
    </cfRule>
  </conditionalFormatting>
  <conditionalFormatting sqref="E91">
    <cfRule type="cellIs" dxfId="862" priority="427" stopIfTrue="1" operator="notEqual">
      <formula>""</formula>
    </cfRule>
  </conditionalFormatting>
  <conditionalFormatting sqref="E88:E90">
    <cfRule type="cellIs" dxfId="861" priority="426" stopIfTrue="1" operator="notEqual">
      <formula>""</formula>
    </cfRule>
  </conditionalFormatting>
  <conditionalFormatting sqref="E92:E107">
    <cfRule type="cellIs" dxfId="860" priority="425" stopIfTrue="1" operator="notEqual">
      <formula>""</formula>
    </cfRule>
  </conditionalFormatting>
  <conditionalFormatting sqref="E88:E90">
    <cfRule type="cellIs" dxfId="859" priority="424" stopIfTrue="1" operator="notEqual">
      <formula>""</formula>
    </cfRule>
  </conditionalFormatting>
  <conditionalFormatting sqref="E92:E107">
    <cfRule type="cellIs" dxfId="858" priority="423" stopIfTrue="1" operator="notEqual">
      <formula>""</formula>
    </cfRule>
  </conditionalFormatting>
  <conditionalFormatting sqref="E95:E107">
    <cfRule type="cellIs" dxfId="857" priority="422" stopIfTrue="1" operator="notEqual">
      <formula>""</formula>
    </cfRule>
  </conditionalFormatting>
  <conditionalFormatting sqref="E88:E90">
    <cfRule type="cellIs" dxfId="856" priority="421" stopIfTrue="1" operator="notEqual">
      <formula>""</formula>
    </cfRule>
  </conditionalFormatting>
  <conditionalFormatting sqref="E92:E107">
    <cfRule type="cellIs" dxfId="855" priority="420" stopIfTrue="1" operator="notEqual">
      <formula>""</formula>
    </cfRule>
  </conditionalFormatting>
  <conditionalFormatting sqref="E95:E107">
    <cfRule type="cellIs" dxfId="854" priority="419" stopIfTrue="1" operator="notEqual">
      <formula>""</formula>
    </cfRule>
  </conditionalFormatting>
  <conditionalFormatting sqref="E95:E107">
    <cfRule type="cellIs" dxfId="853" priority="418" stopIfTrue="1" operator="notEqual">
      <formula>""</formula>
    </cfRule>
  </conditionalFormatting>
  <conditionalFormatting sqref="E108:E109">
    <cfRule type="cellIs" dxfId="852" priority="417" stopIfTrue="1" operator="notEqual">
      <formula>""</formula>
    </cfRule>
  </conditionalFormatting>
  <conditionalFormatting sqref="F109">
    <cfRule type="cellIs" dxfId="851" priority="416" stopIfTrue="1" operator="notEqual">
      <formula>""</formula>
    </cfRule>
  </conditionalFormatting>
  <conditionalFormatting sqref="F15:F108">
    <cfRule type="cellIs" dxfId="850" priority="415" stopIfTrue="1" operator="notEqual">
      <formula>""</formula>
    </cfRule>
  </conditionalFormatting>
  <conditionalFormatting sqref="D10">
    <cfRule type="cellIs" dxfId="849" priority="414" stopIfTrue="1" operator="equal">
      <formula>"Total"</formula>
    </cfRule>
  </conditionalFormatting>
  <conditionalFormatting sqref="D10">
    <cfRule type="cellIs" dxfId="848" priority="413" stopIfTrue="1" operator="equal">
      <formula>"Total"</formula>
    </cfRule>
  </conditionalFormatting>
  <conditionalFormatting sqref="F109">
    <cfRule type="cellIs" dxfId="847" priority="412" stopIfTrue="1" operator="notEqual">
      <formula>""</formula>
    </cfRule>
  </conditionalFormatting>
  <conditionalFormatting sqref="E110:E111">
    <cfRule type="cellIs" dxfId="846" priority="399" stopIfTrue="1" operator="notEqual">
      <formula>""</formula>
    </cfRule>
  </conditionalFormatting>
  <conditionalFormatting sqref="E108:E109 G108:G109">
    <cfRule type="cellIs" dxfId="845" priority="411" stopIfTrue="1" operator="notEqual">
      <formula>""</formula>
    </cfRule>
  </conditionalFormatting>
  <conditionalFormatting sqref="E109 G109">
    <cfRule type="cellIs" dxfId="844" priority="410" stopIfTrue="1" operator="notEqual">
      <formula>""</formula>
    </cfRule>
  </conditionalFormatting>
  <conditionalFormatting sqref="F110:F111">
    <cfRule type="cellIs" dxfId="843" priority="397" stopIfTrue="1" operator="notEqual">
      <formula>""</formula>
    </cfRule>
  </conditionalFormatting>
  <conditionalFormatting sqref="F109">
    <cfRule type="cellIs" dxfId="842" priority="409" stopIfTrue="1" operator="notEqual">
      <formula>""</formula>
    </cfRule>
  </conditionalFormatting>
  <conditionalFormatting sqref="E111 G111">
    <cfRule type="cellIs" dxfId="841" priority="396" stopIfTrue="1" operator="notEqual">
      <formula>""</formula>
    </cfRule>
  </conditionalFormatting>
  <conditionalFormatting sqref="E108:E109 G108:G109">
    <cfRule type="cellIs" dxfId="840" priority="408" stopIfTrue="1" operator="notEqual">
      <formula>""</formula>
    </cfRule>
  </conditionalFormatting>
  <conditionalFormatting sqref="F111">
    <cfRule type="cellIs" dxfId="839" priority="394" stopIfTrue="1" operator="notEqual">
      <formula>""</formula>
    </cfRule>
  </conditionalFormatting>
  <conditionalFormatting sqref="E109 G109">
    <cfRule type="cellIs" dxfId="838" priority="407" stopIfTrue="1" operator="notEqual">
      <formula>""</formula>
    </cfRule>
  </conditionalFormatting>
  <conditionalFormatting sqref="E109">
    <cfRule type="cellIs" dxfId="837" priority="406" stopIfTrue="1" operator="notEqual">
      <formula>""</formula>
    </cfRule>
  </conditionalFormatting>
  <conditionalFormatting sqref="F109">
    <cfRule type="cellIs" dxfId="836" priority="405" stopIfTrue="1" operator="notEqual">
      <formula>""</formula>
    </cfRule>
  </conditionalFormatting>
  <conditionalFormatting sqref="F109">
    <cfRule type="cellIs" dxfId="835" priority="404" stopIfTrue="1" operator="notEqual">
      <formula>""</formula>
    </cfRule>
  </conditionalFormatting>
  <conditionalFormatting sqref="F110:F111">
    <cfRule type="cellIs" dxfId="834" priority="403" stopIfTrue="1" operator="notEqual">
      <formula>""</formula>
    </cfRule>
  </conditionalFormatting>
  <conditionalFormatting sqref="E110:E111 G110:G111">
    <cfRule type="cellIs" dxfId="833" priority="402" stopIfTrue="1" operator="notEqual">
      <formula>""</formula>
    </cfRule>
  </conditionalFormatting>
  <conditionalFormatting sqref="E111 G111">
    <cfRule type="cellIs" dxfId="832" priority="401" stopIfTrue="1" operator="notEqual">
      <formula>""</formula>
    </cfRule>
  </conditionalFormatting>
  <conditionalFormatting sqref="F111">
    <cfRule type="cellIs" dxfId="831" priority="400" stopIfTrue="1" operator="notEqual">
      <formula>""</formula>
    </cfRule>
  </conditionalFormatting>
  <conditionalFormatting sqref="E110:E111 G110:G111">
    <cfRule type="cellIs" dxfId="830" priority="398" stopIfTrue="1" operator="notEqual">
      <formula>""</formula>
    </cfRule>
  </conditionalFormatting>
  <conditionalFormatting sqref="F113">
    <cfRule type="cellIs" dxfId="829" priority="383" stopIfTrue="1" operator="notEqual">
      <formula>""</formula>
    </cfRule>
  </conditionalFormatting>
  <conditionalFormatting sqref="E111">
    <cfRule type="cellIs" dxfId="828" priority="395" stopIfTrue="1" operator="notEqual">
      <formula>""</formula>
    </cfRule>
  </conditionalFormatting>
  <conditionalFormatting sqref="F111">
    <cfRule type="cellIs" dxfId="827" priority="393" stopIfTrue="1" operator="notEqual">
      <formula>""</formula>
    </cfRule>
  </conditionalFormatting>
  <conditionalFormatting sqref="F112:F113">
    <cfRule type="cellIs" dxfId="826" priority="392" stopIfTrue="1" operator="notEqual">
      <formula>""</formula>
    </cfRule>
  </conditionalFormatting>
  <conditionalFormatting sqref="E112:E113 G112:G113">
    <cfRule type="cellIs" dxfId="825" priority="391" stopIfTrue="1" operator="notEqual">
      <formula>""</formula>
    </cfRule>
  </conditionalFormatting>
  <conditionalFormatting sqref="E113 G113">
    <cfRule type="cellIs" dxfId="824" priority="390" stopIfTrue="1" operator="notEqual">
      <formula>""</formula>
    </cfRule>
  </conditionalFormatting>
  <conditionalFormatting sqref="F113">
    <cfRule type="cellIs" dxfId="823" priority="389" stopIfTrue="1" operator="notEqual">
      <formula>""</formula>
    </cfRule>
  </conditionalFormatting>
  <conditionalFormatting sqref="E112:E113">
    <cfRule type="cellIs" dxfId="822" priority="388" stopIfTrue="1" operator="notEqual">
      <formula>""</formula>
    </cfRule>
  </conditionalFormatting>
  <conditionalFormatting sqref="E112:E113 G112:G113">
    <cfRule type="cellIs" dxfId="821" priority="387" stopIfTrue="1" operator="notEqual">
      <formula>""</formula>
    </cfRule>
  </conditionalFormatting>
  <conditionalFormatting sqref="F112:F113">
    <cfRule type="cellIs" dxfId="820" priority="386" stopIfTrue="1" operator="notEqual">
      <formula>""</formula>
    </cfRule>
  </conditionalFormatting>
  <conditionalFormatting sqref="F115">
    <cfRule type="cellIs" dxfId="819" priority="372" stopIfTrue="1" operator="notEqual">
      <formula>""</formula>
    </cfRule>
  </conditionalFormatting>
  <conditionalFormatting sqref="E113 G113">
    <cfRule type="cellIs" dxfId="818" priority="385" stopIfTrue="1" operator="notEqual">
      <formula>""</formula>
    </cfRule>
  </conditionalFormatting>
  <conditionalFormatting sqref="E113">
    <cfRule type="cellIs" dxfId="817" priority="384" stopIfTrue="1" operator="notEqual">
      <formula>""</formula>
    </cfRule>
  </conditionalFormatting>
  <conditionalFormatting sqref="F113">
    <cfRule type="cellIs" dxfId="816" priority="382" stopIfTrue="1" operator="notEqual">
      <formula>""</formula>
    </cfRule>
  </conditionalFormatting>
  <conditionalFormatting sqref="F114:F115">
    <cfRule type="cellIs" dxfId="815" priority="381" stopIfTrue="1" operator="notEqual">
      <formula>""</formula>
    </cfRule>
  </conditionalFormatting>
  <conditionalFormatting sqref="E114:E115 G114:G115">
    <cfRule type="cellIs" dxfId="814" priority="380" stopIfTrue="1" operator="notEqual">
      <formula>""</formula>
    </cfRule>
  </conditionalFormatting>
  <conditionalFormatting sqref="E115 G115">
    <cfRule type="cellIs" dxfId="813" priority="379" stopIfTrue="1" operator="notEqual">
      <formula>""</formula>
    </cfRule>
  </conditionalFormatting>
  <conditionalFormatting sqref="F115">
    <cfRule type="cellIs" dxfId="812" priority="378" stopIfTrue="1" operator="notEqual">
      <formula>""</formula>
    </cfRule>
  </conditionalFormatting>
  <conditionalFormatting sqref="E114:E115">
    <cfRule type="cellIs" dxfId="811" priority="377" stopIfTrue="1" operator="notEqual">
      <formula>""</formula>
    </cfRule>
  </conditionalFormatting>
  <conditionalFormatting sqref="E114:E115 G114:G115">
    <cfRule type="cellIs" dxfId="810" priority="376" stopIfTrue="1" operator="notEqual">
      <formula>""</formula>
    </cfRule>
  </conditionalFormatting>
  <conditionalFormatting sqref="F114:F115">
    <cfRule type="cellIs" dxfId="809" priority="375" stopIfTrue="1" operator="notEqual">
      <formula>""</formula>
    </cfRule>
  </conditionalFormatting>
  <conditionalFormatting sqref="F117">
    <cfRule type="cellIs" dxfId="808" priority="361" stopIfTrue="1" operator="notEqual">
      <formula>""</formula>
    </cfRule>
  </conditionalFormatting>
  <conditionalFormatting sqref="E115 G115">
    <cfRule type="cellIs" dxfId="807" priority="374" stopIfTrue="1" operator="notEqual">
      <formula>""</formula>
    </cfRule>
  </conditionalFormatting>
  <conditionalFormatting sqref="E115">
    <cfRule type="cellIs" dxfId="806" priority="373" stopIfTrue="1" operator="notEqual">
      <formula>""</formula>
    </cfRule>
  </conditionalFormatting>
  <conditionalFormatting sqref="F115">
    <cfRule type="cellIs" dxfId="805" priority="371" stopIfTrue="1" operator="notEqual">
      <formula>""</formula>
    </cfRule>
  </conditionalFormatting>
  <conditionalFormatting sqref="F116:F117">
    <cfRule type="cellIs" dxfId="804" priority="370" stopIfTrue="1" operator="notEqual">
      <formula>""</formula>
    </cfRule>
  </conditionalFormatting>
  <conditionalFormatting sqref="E116:E117 G116:G117">
    <cfRule type="cellIs" dxfId="803" priority="369" stopIfTrue="1" operator="notEqual">
      <formula>""</formula>
    </cfRule>
  </conditionalFormatting>
  <conditionalFormatting sqref="E117 G117">
    <cfRule type="cellIs" dxfId="802" priority="368" stopIfTrue="1" operator="notEqual">
      <formula>""</formula>
    </cfRule>
  </conditionalFormatting>
  <conditionalFormatting sqref="F117">
    <cfRule type="cellIs" dxfId="801" priority="367" stopIfTrue="1" operator="notEqual">
      <formula>""</formula>
    </cfRule>
  </conditionalFormatting>
  <conditionalFormatting sqref="E116:E117">
    <cfRule type="cellIs" dxfId="800" priority="366" stopIfTrue="1" operator="notEqual">
      <formula>""</formula>
    </cfRule>
  </conditionalFormatting>
  <conditionalFormatting sqref="E116:E117 G116:G117">
    <cfRule type="cellIs" dxfId="799" priority="365" stopIfTrue="1" operator="notEqual">
      <formula>""</formula>
    </cfRule>
  </conditionalFormatting>
  <conditionalFormatting sqref="F116:F117">
    <cfRule type="cellIs" dxfId="798" priority="364" stopIfTrue="1" operator="notEqual">
      <formula>""</formula>
    </cfRule>
  </conditionalFormatting>
  <conditionalFormatting sqref="F119:F131">
    <cfRule type="cellIs" dxfId="797" priority="350" stopIfTrue="1" operator="notEqual">
      <formula>""</formula>
    </cfRule>
  </conditionalFormatting>
  <conditionalFormatting sqref="E117 G117">
    <cfRule type="cellIs" dxfId="796" priority="363" stopIfTrue="1" operator="notEqual">
      <formula>""</formula>
    </cfRule>
  </conditionalFormatting>
  <conditionalFormatting sqref="E117">
    <cfRule type="cellIs" dxfId="795" priority="362" stopIfTrue="1" operator="notEqual">
      <formula>""</formula>
    </cfRule>
  </conditionalFormatting>
  <conditionalFormatting sqref="F117">
    <cfRule type="cellIs" dxfId="794" priority="360" stopIfTrue="1" operator="notEqual">
      <formula>""</formula>
    </cfRule>
  </conditionalFormatting>
  <conditionalFormatting sqref="F118:F131">
    <cfRule type="cellIs" dxfId="793" priority="359" stopIfTrue="1" operator="notEqual">
      <formula>""</formula>
    </cfRule>
  </conditionalFormatting>
  <conditionalFormatting sqref="E118:E131 G118:G131">
    <cfRule type="cellIs" dxfId="792" priority="358" stopIfTrue="1" operator="notEqual">
      <formula>""</formula>
    </cfRule>
  </conditionalFormatting>
  <conditionalFormatting sqref="E119:E131 G119:G131">
    <cfRule type="cellIs" dxfId="791" priority="357" stopIfTrue="1" operator="notEqual">
      <formula>""</formula>
    </cfRule>
  </conditionalFormatting>
  <conditionalFormatting sqref="F119:F131">
    <cfRule type="cellIs" dxfId="790" priority="356" stopIfTrue="1" operator="notEqual">
      <formula>""</formula>
    </cfRule>
  </conditionalFormatting>
  <conditionalFormatting sqref="E118:E131">
    <cfRule type="cellIs" dxfId="789" priority="355" stopIfTrue="1" operator="notEqual">
      <formula>""</formula>
    </cfRule>
  </conditionalFormatting>
  <conditionalFormatting sqref="E118:E131 G118:G131">
    <cfRule type="cellIs" dxfId="788" priority="354" stopIfTrue="1" operator="notEqual">
      <formula>""</formula>
    </cfRule>
  </conditionalFormatting>
  <conditionalFormatting sqref="F118:F131">
    <cfRule type="cellIs" dxfId="787" priority="353" stopIfTrue="1" operator="notEqual">
      <formula>""</formula>
    </cfRule>
  </conditionalFormatting>
  <conditionalFormatting sqref="E119:E131 G119:G131">
    <cfRule type="cellIs" dxfId="786" priority="352" stopIfTrue="1" operator="notEqual">
      <formula>""</formula>
    </cfRule>
  </conditionalFormatting>
  <conditionalFormatting sqref="E119:E131">
    <cfRule type="cellIs" dxfId="785" priority="351" stopIfTrue="1" operator="notEqual">
      <formula>""</formula>
    </cfRule>
  </conditionalFormatting>
  <conditionalFormatting sqref="F119:F131">
    <cfRule type="cellIs" dxfId="784" priority="349" stopIfTrue="1" operator="notEqual">
      <formula>""</formula>
    </cfRule>
  </conditionalFormatting>
  <conditionalFormatting sqref="B145:C145">
    <cfRule type="cellIs" dxfId="783" priority="348" stopIfTrue="1" operator="notEqual">
      <formula>""</formula>
    </cfRule>
  </conditionalFormatting>
  <conditionalFormatting sqref="Y146:AA146">
    <cfRule type="cellIs" dxfId="782" priority="347" stopIfTrue="1" operator="notEqual">
      <formula>""</formula>
    </cfRule>
  </conditionalFormatting>
  <conditionalFormatting sqref="D12:D131">
    <cfRule type="cellIs" dxfId="781" priority="346" stopIfTrue="1" operator="equal">
      <formula>"Total"</formula>
    </cfRule>
  </conditionalFormatting>
  <conditionalFormatting sqref="E133:E136">
    <cfRule type="cellIs" dxfId="780" priority="345" stopIfTrue="1" operator="notEqual">
      <formula>""</formula>
    </cfRule>
  </conditionalFormatting>
  <conditionalFormatting sqref="E133:E136">
    <cfRule type="cellIs" dxfId="779" priority="344" stopIfTrue="1" operator="notEqual">
      <formula>""</formula>
    </cfRule>
  </conditionalFormatting>
  <conditionalFormatting sqref="E133:E136">
    <cfRule type="cellIs" dxfId="778" priority="343" stopIfTrue="1" operator="notEqual">
      <formula>""</formula>
    </cfRule>
  </conditionalFormatting>
  <conditionalFormatting sqref="G139:G141">
    <cfRule type="cellIs" dxfId="777" priority="334" stopIfTrue="1" operator="notEqual">
      <formula>""</formula>
    </cfRule>
  </conditionalFormatting>
  <conditionalFormatting sqref="G138">
    <cfRule type="cellIs" dxfId="776" priority="335" stopIfTrue="1" operator="notEqual">
      <formula>""</formula>
    </cfRule>
  </conditionalFormatting>
  <conditionalFormatting sqref="G134:H134 H135:H144">
    <cfRule type="cellIs" dxfId="775" priority="339" stopIfTrue="1" operator="notEqual">
      <formula>""</formula>
    </cfRule>
  </conditionalFormatting>
  <conditionalFormatting sqref="G133">
    <cfRule type="cellIs" dxfId="774" priority="341" stopIfTrue="1" operator="notEqual">
      <formula>""</formula>
    </cfRule>
  </conditionalFormatting>
  <conditionalFormatting sqref="G133">
    <cfRule type="cellIs" dxfId="773" priority="342" stopIfTrue="1" operator="notEqual">
      <formula>""</formula>
    </cfRule>
  </conditionalFormatting>
  <conditionalFormatting sqref="G134:H134 H135:H144">
    <cfRule type="cellIs" dxfId="772" priority="340" stopIfTrue="1" operator="notEqual">
      <formula>""</formula>
    </cfRule>
  </conditionalFormatting>
  <conditionalFormatting sqref="G135:G137">
    <cfRule type="cellIs" dxfId="771" priority="337" stopIfTrue="1" operator="notEqual">
      <formula>""</formula>
    </cfRule>
  </conditionalFormatting>
  <conditionalFormatting sqref="G135:G137">
    <cfRule type="cellIs" dxfId="770" priority="338" stopIfTrue="1" operator="notEqual">
      <formula>""</formula>
    </cfRule>
  </conditionalFormatting>
  <conditionalFormatting sqref="G139:G141">
    <cfRule type="cellIs" dxfId="769" priority="333" stopIfTrue="1" operator="notEqual">
      <formula>""</formula>
    </cfRule>
  </conditionalFormatting>
  <conditionalFormatting sqref="G138">
    <cfRule type="cellIs" dxfId="768" priority="336" stopIfTrue="1" operator="notEqual">
      <formula>""</formula>
    </cfRule>
  </conditionalFormatting>
  <conditionalFormatting sqref="F133">
    <cfRule type="cellIs" dxfId="767" priority="332" stopIfTrue="1" operator="notEqual">
      <formula>""</formula>
    </cfRule>
  </conditionalFormatting>
  <conditionalFormatting sqref="F134:F141">
    <cfRule type="cellIs" dxfId="766" priority="331" stopIfTrue="1" operator="notEqual">
      <formula>""</formula>
    </cfRule>
  </conditionalFormatting>
  <conditionalFormatting sqref="F134:F141">
    <cfRule type="cellIs" dxfId="765" priority="330" stopIfTrue="1" operator="notEqual">
      <formula>""</formula>
    </cfRule>
  </conditionalFormatting>
  <conditionalFormatting sqref="H133">
    <cfRule type="cellIs" dxfId="764" priority="329" stopIfTrue="1" operator="notEqual">
      <formula>""</formula>
    </cfRule>
  </conditionalFormatting>
  <conditionalFormatting sqref="E137:E141">
    <cfRule type="cellIs" dxfId="763" priority="328" stopIfTrue="1" operator="notEqual">
      <formula>""</formula>
    </cfRule>
  </conditionalFormatting>
  <conditionalFormatting sqref="E137:E141">
    <cfRule type="cellIs" dxfId="762" priority="327" stopIfTrue="1" operator="notEqual">
      <formula>""</formula>
    </cfRule>
  </conditionalFormatting>
  <conditionalFormatting sqref="E137:E141">
    <cfRule type="cellIs" dxfId="761" priority="326" stopIfTrue="1" operator="notEqual">
      <formula>""</formula>
    </cfRule>
  </conditionalFormatting>
  <conditionalFormatting sqref="G142:G144">
    <cfRule type="cellIs" dxfId="760" priority="325" stopIfTrue="1" operator="notEqual">
      <formula>""</formula>
    </cfRule>
  </conditionalFormatting>
  <conditionalFormatting sqref="G142:G144">
    <cfRule type="cellIs" dxfId="759" priority="324" stopIfTrue="1" operator="notEqual">
      <formula>""</formula>
    </cfRule>
  </conditionalFormatting>
  <conditionalFormatting sqref="F142:F144">
    <cfRule type="cellIs" dxfId="758" priority="323" stopIfTrue="1" operator="notEqual">
      <formula>""</formula>
    </cfRule>
  </conditionalFormatting>
  <conditionalFormatting sqref="F142:F144">
    <cfRule type="cellIs" dxfId="757" priority="322" stopIfTrue="1" operator="notEqual">
      <formula>""</formula>
    </cfRule>
  </conditionalFormatting>
  <conditionalFormatting sqref="E142:E144">
    <cfRule type="cellIs" dxfId="756" priority="321" stopIfTrue="1" operator="notEqual">
      <formula>""</formula>
    </cfRule>
  </conditionalFormatting>
  <conditionalFormatting sqref="E142:E144">
    <cfRule type="cellIs" dxfId="755" priority="320" stopIfTrue="1" operator="notEqual">
      <formula>""</formula>
    </cfRule>
  </conditionalFormatting>
  <conditionalFormatting sqref="E142:E144">
    <cfRule type="cellIs" dxfId="754" priority="319" stopIfTrue="1" operator="notEqual">
      <formula>""</formula>
    </cfRule>
  </conditionalFormatting>
  <conditionalFormatting sqref="C133">
    <cfRule type="cellIs" dxfId="753" priority="318" stopIfTrue="1" operator="notEqual">
      <formula>""</formula>
    </cfRule>
  </conditionalFormatting>
  <conditionalFormatting sqref="C134:C144">
    <cfRule type="cellIs" dxfId="752" priority="317" stopIfTrue="1" operator="notEqual">
      <formula>""</formula>
    </cfRule>
  </conditionalFormatting>
  <conditionalFormatting sqref="D145">
    <cfRule type="cellIs" dxfId="751" priority="316" stopIfTrue="1" operator="equal">
      <formula>"Total"</formula>
    </cfRule>
  </conditionalFormatting>
  <conditionalFormatting sqref="B133:B144">
    <cfRule type="cellIs" dxfId="750" priority="315" stopIfTrue="1" operator="notEqual">
      <formula>""</formula>
    </cfRule>
  </conditionalFormatting>
  <conditionalFormatting sqref="B133:B144">
    <cfRule type="cellIs" dxfId="749" priority="314" stopIfTrue="1" operator="notEqual">
      <formula>""</formula>
    </cfRule>
  </conditionalFormatting>
  <conditionalFormatting sqref="C107 C12:C95">
    <cfRule type="cellIs" dxfId="748" priority="313" stopIfTrue="1" operator="notEqual">
      <formula>""</formula>
    </cfRule>
  </conditionalFormatting>
  <conditionalFormatting sqref="C23">
    <cfRule type="cellIs" dxfId="747" priority="312" stopIfTrue="1" operator="notEqual">
      <formula>""</formula>
    </cfRule>
  </conditionalFormatting>
  <conditionalFormatting sqref="C14:C25">
    <cfRule type="cellIs" dxfId="746" priority="311" stopIfTrue="1" operator="notEqual">
      <formula>""</formula>
    </cfRule>
  </conditionalFormatting>
  <conditionalFormatting sqref="C107 C73:C83 C85:C95">
    <cfRule type="cellIs" dxfId="745" priority="310" stopIfTrue="1" operator="notEqual">
      <formula>""</formula>
    </cfRule>
  </conditionalFormatting>
  <conditionalFormatting sqref="C84">
    <cfRule type="cellIs" dxfId="744" priority="309" stopIfTrue="1" operator="notEqual">
      <formula>""</formula>
    </cfRule>
  </conditionalFormatting>
  <conditionalFormatting sqref="C84">
    <cfRule type="cellIs" dxfId="743" priority="308" stopIfTrue="1" operator="notEqual">
      <formula>""</formula>
    </cfRule>
  </conditionalFormatting>
  <conditionalFormatting sqref="C85:C94">
    <cfRule type="cellIs" dxfId="742" priority="304" stopIfTrue="1" operator="notEqual">
      <formula>""</formula>
    </cfRule>
  </conditionalFormatting>
  <conditionalFormatting sqref="C12:C23">
    <cfRule type="cellIs" dxfId="741" priority="307" stopIfTrue="1" operator="notEqual">
      <formula>""</formula>
    </cfRule>
  </conditionalFormatting>
  <conditionalFormatting sqref="C73:C83">
    <cfRule type="cellIs" dxfId="740" priority="306" stopIfTrue="1" operator="notEqual">
      <formula>""</formula>
    </cfRule>
  </conditionalFormatting>
  <conditionalFormatting sqref="C85:C94">
    <cfRule type="cellIs" dxfId="739" priority="305" stopIfTrue="1" operator="notEqual">
      <formula>""</formula>
    </cfRule>
  </conditionalFormatting>
  <conditionalFormatting sqref="C84">
    <cfRule type="cellIs" dxfId="738" priority="303" stopIfTrue="1" operator="notEqual">
      <formula>""</formula>
    </cfRule>
  </conditionalFormatting>
  <conditionalFormatting sqref="C84">
    <cfRule type="cellIs" dxfId="737" priority="302" stopIfTrue="1" operator="notEqual">
      <formula>""</formula>
    </cfRule>
  </conditionalFormatting>
  <conditionalFormatting sqref="C73:C83">
    <cfRule type="cellIs" dxfId="736" priority="301" stopIfTrue="1" operator="notEqual">
      <formula>""</formula>
    </cfRule>
  </conditionalFormatting>
  <conditionalFormatting sqref="C72">
    <cfRule type="cellIs" dxfId="735" priority="300" stopIfTrue="1" operator="notEqual">
      <formula>""</formula>
    </cfRule>
  </conditionalFormatting>
  <conditionalFormatting sqref="C72">
    <cfRule type="cellIs" dxfId="734" priority="299" stopIfTrue="1" operator="notEqual">
      <formula>""</formula>
    </cfRule>
  </conditionalFormatting>
  <conditionalFormatting sqref="C73:C82">
    <cfRule type="cellIs" dxfId="733" priority="296" stopIfTrue="1" operator="notEqual">
      <formula>""</formula>
    </cfRule>
  </conditionalFormatting>
  <conditionalFormatting sqref="C61:C71">
    <cfRule type="cellIs" dxfId="732" priority="298" stopIfTrue="1" operator="notEqual">
      <formula>""</formula>
    </cfRule>
  </conditionalFormatting>
  <conditionalFormatting sqref="C73:C82">
    <cfRule type="cellIs" dxfId="731" priority="297" stopIfTrue="1" operator="notEqual">
      <formula>""</formula>
    </cfRule>
  </conditionalFormatting>
  <conditionalFormatting sqref="C85:C94">
    <cfRule type="cellIs" dxfId="730" priority="295" stopIfTrue="1" operator="notEqual">
      <formula>""</formula>
    </cfRule>
  </conditionalFormatting>
  <conditionalFormatting sqref="C85:C94">
    <cfRule type="cellIs" dxfId="729" priority="294" stopIfTrue="1" operator="notEqual">
      <formula>""</formula>
    </cfRule>
  </conditionalFormatting>
  <conditionalFormatting sqref="C84:C94">
    <cfRule type="cellIs" dxfId="728" priority="293" stopIfTrue="1" operator="notEqual">
      <formula>""</formula>
    </cfRule>
  </conditionalFormatting>
  <conditionalFormatting sqref="C84:C94">
    <cfRule type="cellIs" dxfId="727" priority="292" stopIfTrue="1" operator="notEqual">
      <formula>""</formula>
    </cfRule>
  </conditionalFormatting>
  <conditionalFormatting sqref="C12:C13 C15 C17 C19 C21">
    <cfRule type="cellIs" dxfId="726" priority="291" stopIfTrue="1" operator="notEqual">
      <formula>""</formula>
    </cfRule>
  </conditionalFormatting>
  <conditionalFormatting sqref="C73:C83">
    <cfRule type="cellIs" dxfId="725" priority="290" stopIfTrue="1" operator="notEqual">
      <formula>""</formula>
    </cfRule>
  </conditionalFormatting>
  <conditionalFormatting sqref="C72">
    <cfRule type="cellIs" dxfId="724" priority="289" stopIfTrue="1" operator="notEqual">
      <formula>""</formula>
    </cfRule>
  </conditionalFormatting>
  <conditionalFormatting sqref="C72">
    <cfRule type="cellIs" dxfId="723" priority="288" stopIfTrue="1" operator="notEqual">
      <formula>""</formula>
    </cfRule>
  </conditionalFormatting>
  <conditionalFormatting sqref="C73:C82">
    <cfRule type="cellIs" dxfId="722" priority="285" stopIfTrue="1" operator="notEqual">
      <formula>""</formula>
    </cfRule>
  </conditionalFormatting>
  <conditionalFormatting sqref="C61:C71">
    <cfRule type="cellIs" dxfId="721" priority="287" stopIfTrue="1" operator="notEqual">
      <formula>""</formula>
    </cfRule>
  </conditionalFormatting>
  <conditionalFormatting sqref="C73:C82">
    <cfRule type="cellIs" dxfId="720" priority="286" stopIfTrue="1" operator="notEqual">
      <formula>""</formula>
    </cfRule>
  </conditionalFormatting>
  <conditionalFormatting sqref="C72">
    <cfRule type="cellIs" dxfId="719" priority="284" stopIfTrue="1" operator="notEqual">
      <formula>""</formula>
    </cfRule>
  </conditionalFormatting>
  <conditionalFormatting sqref="C72">
    <cfRule type="cellIs" dxfId="718" priority="283" stopIfTrue="1" operator="notEqual">
      <formula>""</formula>
    </cfRule>
  </conditionalFormatting>
  <conditionalFormatting sqref="C61:C71">
    <cfRule type="cellIs" dxfId="717" priority="282" stopIfTrue="1" operator="notEqual">
      <formula>""</formula>
    </cfRule>
  </conditionalFormatting>
  <conditionalFormatting sqref="C60">
    <cfRule type="cellIs" dxfId="716" priority="281" stopIfTrue="1" operator="notEqual">
      <formula>""</formula>
    </cfRule>
  </conditionalFormatting>
  <conditionalFormatting sqref="C60">
    <cfRule type="cellIs" dxfId="715" priority="280" stopIfTrue="1" operator="notEqual">
      <formula>""</formula>
    </cfRule>
  </conditionalFormatting>
  <conditionalFormatting sqref="C61:C70">
    <cfRule type="cellIs" dxfId="714" priority="277" stopIfTrue="1" operator="notEqual">
      <formula>""</formula>
    </cfRule>
  </conditionalFormatting>
  <conditionalFormatting sqref="C49:C59">
    <cfRule type="cellIs" dxfId="713" priority="279" stopIfTrue="1" operator="notEqual">
      <formula>""</formula>
    </cfRule>
  </conditionalFormatting>
  <conditionalFormatting sqref="C61:C70">
    <cfRule type="cellIs" dxfId="712" priority="278" stopIfTrue="1" operator="notEqual">
      <formula>""</formula>
    </cfRule>
  </conditionalFormatting>
  <conditionalFormatting sqref="C73:C82">
    <cfRule type="cellIs" dxfId="711" priority="276" stopIfTrue="1" operator="notEqual">
      <formula>""</formula>
    </cfRule>
  </conditionalFormatting>
  <conditionalFormatting sqref="C73:C82">
    <cfRule type="cellIs" dxfId="710" priority="275" stopIfTrue="1" operator="notEqual">
      <formula>""</formula>
    </cfRule>
  </conditionalFormatting>
  <conditionalFormatting sqref="B12:B131">
    <cfRule type="cellIs" dxfId="709" priority="274" stopIfTrue="1" operator="notEqual">
      <formula>""</formula>
    </cfRule>
  </conditionalFormatting>
  <conditionalFormatting sqref="C84:C94">
    <cfRule type="cellIs" dxfId="708" priority="273" stopIfTrue="1" operator="notEqual">
      <formula>""</formula>
    </cfRule>
  </conditionalFormatting>
  <conditionalFormatting sqref="C84:C94">
    <cfRule type="cellIs" dxfId="707" priority="272" stopIfTrue="1" operator="notEqual">
      <formula>""</formula>
    </cfRule>
  </conditionalFormatting>
  <conditionalFormatting sqref="C12:C13 C15 C17 C19 C21">
    <cfRule type="cellIs" dxfId="706" priority="271" stopIfTrue="1" operator="notEqual">
      <formula>""</formula>
    </cfRule>
  </conditionalFormatting>
  <conditionalFormatting sqref="C73:C83">
    <cfRule type="cellIs" dxfId="705" priority="270" stopIfTrue="1" operator="notEqual">
      <formula>""</formula>
    </cfRule>
  </conditionalFormatting>
  <conditionalFormatting sqref="C72">
    <cfRule type="cellIs" dxfId="704" priority="269" stopIfTrue="1" operator="notEqual">
      <formula>""</formula>
    </cfRule>
  </conditionalFormatting>
  <conditionalFormatting sqref="C72">
    <cfRule type="cellIs" dxfId="703" priority="268" stopIfTrue="1" operator="notEqual">
      <formula>""</formula>
    </cfRule>
  </conditionalFormatting>
  <conditionalFormatting sqref="C73:C82">
    <cfRule type="cellIs" dxfId="702" priority="265" stopIfTrue="1" operator="notEqual">
      <formula>""</formula>
    </cfRule>
  </conditionalFormatting>
  <conditionalFormatting sqref="C61:C71">
    <cfRule type="cellIs" dxfId="701" priority="267" stopIfTrue="1" operator="notEqual">
      <formula>""</formula>
    </cfRule>
  </conditionalFormatting>
  <conditionalFormatting sqref="C73:C82">
    <cfRule type="cellIs" dxfId="700" priority="266" stopIfTrue="1" operator="notEqual">
      <formula>""</formula>
    </cfRule>
  </conditionalFormatting>
  <conditionalFormatting sqref="C72">
    <cfRule type="cellIs" dxfId="699" priority="264" stopIfTrue="1" operator="notEqual">
      <formula>""</formula>
    </cfRule>
  </conditionalFormatting>
  <conditionalFormatting sqref="C72">
    <cfRule type="cellIs" dxfId="698" priority="263" stopIfTrue="1" operator="notEqual">
      <formula>""</formula>
    </cfRule>
  </conditionalFormatting>
  <conditionalFormatting sqref="C61:C71">
    <cfRule type="cellIs" dxfId="697" priority="262" stopIfTrue="1" operator="notEqual">
      <formula>""</formula>
    </cfRule>
  </conditionalFormatting>
  <conditionalFormatting sqref="C60">
    <cfRule type="cellIs" dxfId="696" priority="261" stopIfTrue="1" operator="notEqual">
      <formula>""</formula>
    </cfRule>
  </conditionalFormatting>
  <conditionalFormatting sqref="C60">
    <cfRule type="cellIs" dxfId="695" priority="260" stopIfTrue="1" operator="notEqual">
      <formula>""</formula>
    </cfRule>
  </conditionalFormatting>
  <conditionalFormatting sqref="C61:C70">
    <cfRule type="cellIs" dxfId="694" priority="257" stopIfTrue="1" operator="notEqual">
      <formula>""</formula>
    </cfRule>
  </conditionalFormatting>
  <conditionalFormatting sqref="C49:C59">
    <cfRule type="cellIs" dxfId="693" priority="259" stopIfTrue="1" operator="notEqual">
      <formula>""</formula>
    </cfRule>
  </conditionalFormatting>
  <conditionalFormatting sqref="C61:C70">
    <cfRule type="cellIs" dxfId="692" priority="258" stopIfTrue="1" operator="notEqual">
      <formula>""</formula>
    </cfRule>
  </conditionalFormatting>
  <conditionalFormatting sqref="C73:C82">
    <cfRule type="cellIs" dxfId="691" priority="256" stopIfTrue="1" operator="notEqual">
      <formula>""</formula>
    </cfRule>
  </conditionalFormatting>
  <conditionalFormatting sqref="C73:C82">
    <cfRule type="cellIs" dxfId="690" priority="255" stopIfTrue="1" operator="notEqual">
      <formula>""</formula>
    </cfRule>
  </conditionalFormatting>
  <conditionalFormatting sqref="C72:C82">
    <cfRule type="cellIs" dxfId="689" priority="254" stopIfTrue="1" operator="notEqual">
      <formula>""</formula>
    </cfRule>
  </conditionalFormatting>
  <conditionalFormatting sqref="C72:C82">
    <cfRule type="cellIs" dxfId="688" priority="253" stopIfTrue="1" operator="notEqual">
      <formula>""</formula>
    </cfRule>
  </conditionalFormatting>
  <conditionalFormatting sqref="C61:C71">
    <cfRule type="cellIs" dxfId="687" priority="252" stopIfTrue="1" operator="notEqual">
      <formula>""</formula>
    </cfRule>
  </conditionalFormatting>
  <conditionalFormatting sqref="C60">
    <cfRule type="cellIs" dxfId="686" priority="251" stopIfTrue="1" operator="notEqual">
      <formula>""</formula>
    </cfRule>
  </conditionalFormatting>
  <conditionalFormatting sqref="C60">
    <cfRule type="cellIs" dxfId="685" priority="250" stopIfTrue="1" operator="notEqual">
      <formula>""</formula>
    </cfRule>
  </conditionalFormatting>
  <conditionalFormatting sqref="C61:C70">
    <cfRule type="cellIs" dxfId="684" priority="247" stopIfTrue="1" operator="notEqual">
      <formula>""</formula>
    </cfRule>
  </conditionalFormatting>
  <conditionalFormatting sqref="C49:C59">
    <cfRule type="cellIs" dxfId="683" priority="249" stopIfTrue="1" operator="notEqual">
      <formula>""</formula>
    </cfRule>
  </conditionalFormatting>
  <conditionalFormatting sqref="C61:C70">
    <cfRule type="cellIs" dxfId="682" priority="248" stopIfTrue="1" operator="notEqual">
      <formula>""</formula>
    </cfRule>
  </conditionalFormatting>
  <conditionalFormatting sqref="C60">
    <cfRule type="cellIs" dxfId="681" priority="246" stopIfTrue="1" operator="notEqual">
      <formula>""</formula>
    </cfRule>
  </conditionalFormatting>
  <conditionalFormatting sqref="C60">
    <cfRule type="cellIs" dxfId="680" priority="245" stopIfTrue="1" operator="notEqual">
      <formula>""</formula>
    </cfRule>
  </conditionalFormatting>
  <conditionalFormatting sqref="C49:C59">
    <cfRule type="cellIs" dxfId="679" priority="244" stopIfTrue="1" operator="notEqual">
      <formula>""</formula>
    </cfRule>
  </conditionalFormatting>
  <conditionalFormatting sqref="C48">
    <cfRule type="cellIs" dxfId="678" priority="243" stopIfTrue="1" operator="notEqual">
      <formula>""</formula>
    </cfRule>
  </conditionalFormatting>
  <conditionalFormatting sqref="C48">
    <cfRule type="cellIs" dxfId="677" priority="242" stopIfTrue="1" operator="notEqual">
      <formula>""</formula>
    </cfRule>
  </conditionalFormatting>
  <conditionalFormatting sqref="C49:C58">
    <cfRule type="cellIs" dxfId="676" priority="239" stopIfTrue="1" operator="notEqual">
      <formula>""</formula>
    </cfRule>
  </conditionalFormatting>
  <conditionalFormatting sqref="C37:C47">
    <cfRule type="cellIs" dxfId="675" priority="241" stopIfTrue="1" operator="notEqual">
      <formula>""</formula>
    </cfRule>
  </conditionalFormatting>
  <conditionalFormatting sqref="C49:C58">
    <cfRule type="cellIs" dxfId="674" priority="240" stopIfTrue="1" operator="notEqual">
      <formula>""</formula>
    </cfRule>
  </conditionalFormatting>
  <conditionalFormatting sqref="C61:C70">
    <cfRule type="cellIs" dxfId="673" priority="238" stopIfTrue="1" operator="notEqual">
      <formula>""</formula>
    </cfRule>
  </conditionalFormatting>
  <conditionalFormatting sqref="C61:C70">
    <cfRule type="cellIs" dxfId="672" priority="237" stopIfTrue="1" operator="notEqual">
      <formula>""</formula>
    </cfRule>
  </conditionalFormatting>
  <conditionalFormatting sqref="C85:C94">
    <cfRule type="cellIs" dxfId="671" priority="231" stopIfTrue="1" operator="notEqual">
      <formula>""</formula>
    </cfRule>
  </conditionalFormatting>
  <conditionalFormatting sqref="C85:C94">
    <cfRule type="cellIs" dxfId="670" priority="230" stopIfTrue="1" operator="notEqual">
      <formula>""</formula>
    </cfRule>
  </conditionalFormatting>
  <conditionalFormatting sqref="C107 C73:C83 C85:C95">
    <cfRule type="cellIs" dxfId="669" priority="236" stopIfTrue="1" operator="notEqual">
      <formula>""</formula>
    </cfRule>
  </conditionalFormatting>
  <conditionalFormatting sqref="C107 C73:C83 C85:C95">
    <cfRule type="cellIs" dxfId="668" priority="229" stopIfTrue="1" operator="notEqual">
      <formula>""</formula>
    </cfRule>
  </conditionalFormatting>
  <conditionalFormatting sqref="C84">
    <cfRule type="cellIs" dxfId="667" priority="228" stopIfTrue="1" operator="notEqual">
      <formula>""</formula>
    </cfRule>
  </conditionalFormatting>
  <conditionalFormatting sqref="C107 C73:C83 C85:C95">
    <cfRule type="cellIs" dxfId="666" priority="235" stopIfTrue="1" operator="notEqual">
      <formula>""</formula>
    </cfRule>
  </conditionalFormatting>
  <conditionalFormatting sqref="C84">
    <cfRule type="cellIs" dxfId="665" priority="234" stopIfTrue="1" operator="notEqual">
      <formula>""</formula>
    </cfRule>
  </conditionalFormatting>
  <conditionalFormatting sqref="C84">
    <cfRule type="cellIs" dxfId="664" priority="233" stopIfTrue="1" operator="notEqual">
      <formula>""</formula>
    </cfRule>
  </conditionalFormatting>
  <conditionalFormatting sqref="C73:C83">
    <cfRule type="cellIs" dxfId="663" priority="232" stopIfTrue="1" operator="notEqual">
      <formula>""</formula>
    </cfRule>
  </conditionalFormatting>
  <conditionalFormatting sqref="C73:C83">
    <cfRule type="cellIs" dxfId="662" priority="221" stopIfTrue="1" operator="notEqual">
      <formula>""</formula>
    </cfRule>
  </conditionalFormatting>
  <conditionalFormatting sqref="C72">
    <cfRule type="cellIs" dxfId="661" priority="220" stopIfTrue="1" operator="notEqual">
      <formula>""</formula>
    </cfRule>
  </conditionalFormatting>
  <conditionalFormatting sqref="C72">
    <cfRule type="cellIs" dxfId="660" priority="219" stopIfTrue="1" operator="notEqual">
      <formula>""</formula>
    </cfRule>
  </conditionalFormatting>
  <conditionalFormatting sqref="C61:C71">
    <cfRule type="cellIs" dxfId="659" priority="218" stopIfTrue="1" operator="notEqual">
      <formula>""</formula>
    </cfRule>
  </conditionalFormatting>
  <conditionalFormatting sqref="C84">
    <cfRule type="cellIs" dxfId="658" priority="227" stopIfTrue="1" operator="notEqual">
      <formula>""</formula>
    </cfRule>
  </conditionalFormatting>
  <conditionalFormatting sqref="C85:C94">
    <cfRule type="cellIs" dxfId="657" priority="224" stopIfTrue="1" operator="notEqual">
      <formula>""</formula>
    </cfRule>
  </conditionalFormatting>
  <conditionalFormatting sqref="C73:C83">
    <cfRule type="cellIs" dxfId="656" priority="226" stopIfTrue="1" operator="notEqual">
      <formula>""</formula>
    </cfRule>
  </conditionalFormatting>
  <conditionalFormatting sqref="C85:C94">
    <cfRule type="cellIs" dxfId="655" priority="225" stopIfTrue="1" operator="notEqual">
      <formula>""</formula>
    </cfRule>
  </conditionalFormatting>
  <conditionalFormatting sqref="C84">
    <cfRule type="cellIs" dxfId="654" priority="223" stopIfTrue="1" operator="notEqual">
      <formula>""</formula>
    </cfRule>
  </conditionalFormatting>
  <conditionalFormatting sqref="C84">
    <cfRule type="cellIs" dxfId="653" priority="222" stopIfTrue="1" operator="notEqual">
      <formula>""</formula>
    </cfRule>
  </conditionalFormatting>
  <conditionalFormatting sqref="C73:C82">
    <cfRule type="cellIs" dxfId="652" priority="216" stopIfTrue="1" operator="notEqual">
      <formula>""</formula>
    </cfRule>
  </conditionalFormatting>
  <conditionalFormatting sqref="C73:C82">
    <cfRule type="cellIs" dxfId="651" priority="217" stopIfTrue="1" operator="notEqual">
      <formula>""</formula>
    </cfRule>
  </conditionalFormatting>
  <conditionalFormatting sqref="C85:C94">
    <cfRule type="cellIs" dxfId="650" priority="215" stopIfTrue="1" operator="notEqual">
      <formula>""</formula>
    </cfRule>
  </conditionalFormatting>
  <conditionalFormatting sqref="C85:C94">
    <cfRule type="cellIs" dxfId="649" priority="214" stopIfTrue="1" operator="notEqual">
      <formula>""</formula>
    </cfRule>
  </conditionalFormatting>
  <conditionalFormatting sqref="C72">
    <cfRule type="cellIs" dxfId="648" priority="203" stopIfTrue="1" operator="notEqual">
      <formula>""</formula>
    </cfRule>
  </conditionalFormatting>
  <conditionalFormatting sqref="C61:C71">
    <cfRule type="cellIs" dxfId="647" priority="202" stopIfTrue="1" operator="notEqual">
      <formula>""</formula>
    </cfRule>
  </conditionalFormatting>
  <conditionalFormatting sqref="C107 C73:C83 C85:C95">
    <cfRule type="cellIs" dxfId="646" priority="213" stopIfTrue="1" operator="notEqual">
      <formula>""</formula>
    </cfRule>
  </conditionalFormatting>
  <conditionalFormatting sqref="C84">
    <cfRule type="cellIs" dxfId="645" priority="212" stopIfTrue="1" operator="notEqual">
      <formula>""</formula>
    </cfRule>
  </conditionalFormatting>
  <conditionalFormatting sqref="C84">
    <cfRule type="cellIs" dxfId="644" priority="211" stopIfTrue="1" operator="notEqual">
      <formula>""</formula>
    </cfRule>
  </conditionalFormatting>
  <conditionalFormatting sqref="C85:C94">
    <cfRule type="cellIs" dxfId="643" priority="208" stopIfTrue="1" operator="notEqual">
      <formula>""</formula>
    </cfRule>
  </conditionalFormatting>
  <conditionalFormatting sqref="C73:C83">
    <cfRule type="cellIs" dxfId="642" priority="210" stopIfTrue="1" operator="notEqual">
      <formula>""</formula>
    </cfRule>
  </conditionalFormatting>
  <conditionalFormatting sqref="C85:C94">
    <cfRule type="cellIs" dxfId="641" priority="209" stopIfTrue="1" operator="notEqual">
      <formula>""</formula>
    </cfRule>
  </conditionalFormatting>
  <conditionalFormatting sqref="C84">
    <cfRule type="cellIs" dxfId="640" priority="207" stopIfTrue="1" operator="notEqual">
      <formula>""</formula>
    </cfRule>
  </conditionalFormatting>
  <conditionalFormatting sqref="C84">
    <cfRule type="cellIs" dxfId="639" priority="206" stopIfTrue="1" operator="notEqual">
      <formula>""</formula>
    </cfRule>
  </conditionalFormatting>
  <conditionalFormatting sqref="C73:C83">
    <cfRule type="cellIs" dxfId="638" priority="205" stopIfTrue="1" operator="notEqual">
      <formula>""</formula>
    </cfRule>
  </conditionalFormatting>
  <conditionalFormatting sqref="C72">
    <cfRule type="cellIs" dxfId="637" priority="204" stopIfTrue="1" operator="notEqual">
      <formula>""</formula>
    </cfRule>
  </conditionalFormatting>
  <conditionalFormatting sqref="C73:C82">
    <cfRule type="cellIs" dxfId="636" priority="200" stopIfTrue="1" operator="notEqual">
      <formula>""</formula>
    </cfRule>
  </conditionalFormatting>
  <conditionalFormatting sqref="C73:C82">
    <cfRule type="cellIs" dxfId="635" priority="201" stopIfTrue="1" operator="notEqual">
      <formula>""</formula>
    </cfRule>
  </conditionalFormatting>
  <conditionalFormatting sqref="C85:C94">
    <cfRule type="cellIs" dxfId="634" priority="199" stopIfTrue="1" operator="notEqual">
      <formula>""</formula>
    </cfRule>
  </conditionalFormatting>
  <conditionalFormatting sqref="C85:C94">
    <cfRule type="cellIs" dxfId="633" priority="198" stopIfTrue="1" operator="notEqual">
      <formula>""</formula>
    </cfRule>
  </conditionalFormatting>
  <conditionalFormatting sqref="C84:C94">
    <cfRule type="cellIs" dxfId="632" priority="197" stopIfTrue="1" operator="notEqual">
      <formula>""</formula>
    </cfRule>
  </conditionalFormatting>
  <conditionalFormatting sqref="C84:C94">
    <cfRule type="cellIs" dxfId="631" priority="196" stopIfTrue="1" operator="notEqual">
      <formula>""</formula>
    </cfRule>
  </conditionalFormatting>
  <conditionalFormatting sqref="C73:C83">
    <cfRule type="cellIs" dxfId="630" priority="195" stopIfTrue="1" operator="notEqual">
      <formula>""</formula>
    </cfRule>
  </conditionalFormatting>
  <conditionalFormatting sqref="C72">
    <cfRule type="cellIs" dxfId="629" priority="194" stopIfTrue="1" operator="notEqual">
      <formula>""</formula>
    </cfRule>
  </conditionalFormatting>
  <conditionalFormatting sqref="C72">
    <cfRule type="cellIs" dxfId="628" priority="193" stopIfTrue="1" operator="notEqual">
      <formula>""</formula>
    </cfRule>
  </conditionalFormatting>
  <conditionalFormatting sqref="C73:C82">
    <cfRule type="cellIs" dxfId="627" priority="190" stopIfTrue="1" operator="notEqual">
      <formula>""</formula>
    </cfRule>
  </conditionalFormatting>
  <conditionalFormatting sqref="C61:C71">
    <cfRule type="cellIs" dxfId="626" priority="192" stopIfTrue="1" operator="notEqual">
      <formula>""</formula>
    </cfRule>
  </conditionalFormatting>
  <conditionalFormatting sqref="C73:C82">
    <cfRule type="cellIs" dxfId="625" priority="191" stopIfTrue="1" operator="notEqual">
      <formula>""</formula>
    </cfRule>
  </conditionalFormatting>
  <conditionalFormatting sqref="C72">
    <cfRule type="cellIs" dxfId="624" priority="189" stopIfTrue="1" operator="notEqual">
      <formula>""</formula>
    </cfRule>
  </conditionalFormatting>
  <conditionalFormatting sqref="C72">
    <cfRule type="cellIs" dxfId="623" priority="188" stopIfTrue="1" operator="notEqual">
      <formula>""</formula>
    </cfRule>
  </conditionalFormatting>
  <conditionalFormatting sqref="C61:C71">
    <cfRule type="cellIs" dxfId="622" priority="187" stopIfTrue="1" operator="notEqual">
      <formula>""</formula>
    </cfRule>
  </conditionalFormatting>
  <conditionalFormatting sqref="C60">
    <cfRule type="cellIs" dxfId="621" priority="186" stopIfTrue="1" operator="notEqual">
      <formula>""</formula>
    </cfRule>
  </conditionalFormatting>
  <conditionalFormatting sqref="C60">
    <cfRule type="cellIs" dxfId="620" priority="185" stopIfTrue="1" operator="notEqual">
      <formula>""</formula>
    </cfRule>
  </conditionalFormatting>
  <conditionalFormatting sqref="C61:C70">
    <cfRule type="cellIs" dxfId="619" priority="182" stopIfTrue="1" operator="notEqual">
      <formula>""</formula>
    </cfRule>
  </conditionalFormatting>
  <conditionalFormatting sqref="C49:C59">
    <cfRule type="cellIs" dxfId="618" priority="184" stopIfTrue="1" operator="notEqual">
      <formula>""</formula>
    </cfRule>
  </conditionalFormatting>
  <conditionalFormatting sqref="C61:C70">
    <cfRule type="cellIs" dxfId="617" priority="183" stopIfTrue="1" operator="notEqual">
      <formula>""</formula>
    </cfRule>
  </conditionalFormatting>
  <conditionalFormatting sqref="C73:C82">
    <cfRule type="cellIs" dxfId="616" priority="181" stopIfTrue="1" operator="notEqual">
      <formula>""</formula>
    </cfRule>
  </conditionalFormatting>
  <conditionalFormatting sqref="C73:C82">
    <cfRule type="cellIs" dxfId="615" priority="180" stopIfTrue="1" operator="notEqual">
      <formula>""</formula>
    </cfRule>
  </conditionalFormatting>
  <conditionalFormatting sqref="C97:C106">
    <cfRule type="cellIs" dxfId="614" priority="173" stopIfTrue="1" operator="notEqual">
      <formula>""</formula>
    </cfRule>
  </conditionalFormatting>
  <conditionalFormatting sqref="C97:C106">
    <cfRule type="cellIs" dxfId="613" priority="172" stopIfTrue="1" operator="notEqual">
      <formula>""</formula>
    </cfRule>
  </conditionalFormatting>
  <conditionalFormatting sqref="C96">
    <cfRule type="cellIs" dxfId="612" priority="171" stopIfTrue="1" operator="notEqual">
      <formula>""</formula>
    </cfRule>
  </conditionalFormatting>
  <conditionalFormatting sqref="C96">
    <cfRule type="cellIs" dxfId="611" priority="170" stopIfTrue="1" operator="notEqual">
      <formula>""</formula>
    </cfRule>
  </conditionalFormatting>
  <conditionalFormatting sqref="C97:C106">
    <cfRule type="cellIs" dxfId="610" priority="169" stopIfTrue="1" operator="notEqual">
      <formula>""</formula>
    </cfRule>
  </conditionalFormatting>
  <conditionalFormatting sqref="C96">
    <cfRule type="cellIs" dxfId="609" priority="179" stopIfTrue="1" operator="notEqual">
      <formula>""</formula>
    </cfRule>
  </conditionalFormatting>
  <conditionalFormatting sqref="C96:C106">
    <cfRule type="cellIs" dxfId="608" priority="178" stopIfTrue="1" operator="notEqual">
      <formula>""</formula>
    </cfRule>
  </conditionalFormatting>
  <conditionalFormatting sqref="C96:C106">
    <cfRule type="cellIs" dxfId="607" priority="177" stopIfTrue="1" operator="notEqual">
      <formula>""</formula>
    </cfRule>
  </conditionalFormatting>
  <conditionalFormatting sqref="C97:C106">
    <cfRule type="cellIs" dxfId="606" priority="176" stopIfTrue="1" operator="notEqual">
      <formula>""</formula>
    </cfRule>
  </conditionalFormatting>
  <conditionalFormatting sqref="C96">
    <cfRule type="cellIs" dxfId="605" priority="175" stopIfTrue="1" operator="notEqual">
      <formula>""</formula>
    </cfRule>
  </conditionalFormatting>
  <conditionalFormatting sqref="C96">
    <cfRule type="cellIs" dxfId="604" priority="174" stopIfTrue="1" operator="notEqual">
      <formula>""</formula>
    </cfRule>
  </conditionalFormatting>
  <conditionalFormatting sqref="C97:C106">
    <cfRule type="cellIs" dxfId="603" priority="168" stopIfTrue="1" operator="notEqual">
      <formula>""</formula>
    </cfRule>
  </conditionalFormatting>
  <conditionalFormatting sqref="C96:C106">
    <cfRule type="cellIs" dxfId="602" priority="167" stopIfTrue="1" operator="notEqual">
      <formula>""</formula>
    </cfRule>
  </conditionalFormatting>
  <conditionalFormatting sqref="C96:C106">
    <cfRule type="cellIs" dxfId="601" priority="166" stopIfTrue="1" operator="notEqual">
      <formula>""</formula>
    </cfRule>
  </conditionalFormatting>
  <conditionalFormatting sqref="C96:C106">
    <cfRule type="cellIs" dxfId="600" priority="165" stopIfTrue="1" operator="notEqual">
      <formula>""</formula>
    </cfRule>
  </conditionalFormatting>
  <conditionalFormatting sqref="C96:C106">
    <cfRule type="cellIs" dxfId="599" priority="164" stopIfTrue="1" operator="notEqual">
      <formula>""</formula>
    </cfRule>
  </conditionalFormatting>
  <conditionalFormatting sqref="C97:C106">
    <cfRule type="cellIs" dxfId="598" priority="163" stopIfTrue="1" operator="notEqual">
      <formula>""</formula>
    </cfRule>
  </conditionalFormatting>
  <conditionalFormatting sqref="C97:C106">
    <cfRule type="cellIs" dxfId="597" priority="162" stopIfTrue="1" operator="notEqual">
      <formula>""</formula>
    </cfRule>
  </conditionalFormatting>
  <conditionalFormatting sqref="C97:C106">
    <cfRule type="cellIs" dxfId="596" priority="161" stopIfTrue="1" operator="notEqual">
      <formula>""</formula>
    </cfRule>
  </conditionalFormatting>
  <conditionalFormatting sqref="C97:C106">
    <cfRule type="cellIs" dxfId="595" priority="160" stopIfTrue="1" operator="notEqual">
      <formula>""</formula>
    </cfRule>
  </conditionalFormatting>
  <conditionalFormatting sqref="C97:C106">
    <cfRule type="cellIs" dxfId="594" priority="159" stopIfTrue="1" operator="notEqual">
      <formula>""</formula>
    </cfRule>
  </conditionalFormatting>
  <conditionalFormatting sqref="C119">
    <cfRule type="cellIs" dxfId="593" priority="158" stopIfTrue="1" operator="notEqual">
      <formula>""</formula>
    </cfRule>
  </conditionalFormatting>
  <conditionalFormatting sqref="C119">
    <cfRule type="cellIs" dxfId="592" priority="157" stopIfTrue="1" operator="notEqual">
      <formula>""</formula>
    </cfRule>
  </conditionalFormatting>
  <conditionalFormatting sqref="C108:C109">
    <cfRule type="cellIs" dxfId="591" priority="156" stopIfTrue="1" operator="notEqual">
      <formula>""</formula>
    </cfRule>
  </conditionalFormatting>
  <conditionalFormatting sqref="C108:C109">
    <cfRule type="cellIs" dxfId="590" priority="155" stopIfTrue="1" operator="notEqual">
      <formula>""</formula>
    </cfRule>
  </conditionalFormatting>
  <conditionalFormatting sqref="C97:C106 C108:C118 C120:C131">
    <cfRule type="cellIs" dxfId="589" priority="154" stopIfTrue="1" operator="notEqual">
      <formula>""</formula>
    </cfRule>
  </conditionalFormatting>
  <conditionalFormatting sqref="C97:C106 C108:C118 C120:C131">
    <cfRule type="cellIs" dxfId="588" priority="153" stopIfTrue="1" operator="notEqual">
      <formula>""</formula>
    </cfRule>
  </conditionalFormatting>
  <conditionalFormatting sqref="C13">
    <cfRule type="cellIs" dxfId="587" priority="152" stopIfTrue="1" operator="notEqual">
      <formula>""</formula>
    </cfRule>
  </conditionalFormatting>
  <conditionalFormatting sqref="C72">
    <cfRule type="cellIs" dxfId="586" priority="151" stopIfTrue="1" operator="notEqual">
      <formula>""</formula>
    </cfRule>
  </conditionalFormatting>
  <conditionalFormatting sqref="C72">
    <cfRule type="cellIs" dxfId="585" priority="150" stopIfTrue="1" operator="notEqual">
      <formula>""</formula>
    </cfRule>
  </conditionalFormatting>
  <conditionalFormatting sqref="C73:C82">
    <cfRule type="cellIs" dxfId="584" priority="147" stopIfTrue="1" operator="notEqual">
      <formula>""</formula>
    </cfRule>
  </conditionalFormatting>
  <conditionalFormatting sqref="C61:C71">
    <cfRule type="cellIs" dxfId="583" priority="149" stopIfTrue="1" operator="notEqual">
      <formula>""</formula>
    </cfRule>
  </conditionalFormatting>
  <conditionalFormatting sqref="C73:C82">
    <cfRule type="cellIs" dxfId="582" priority="148" stopIfTrue="1" operator="notEqual">
      <formula>""</formula>
    </cfRule>
  </conditionalFormatting>
  <conditionalFormatting sqref="C72">
    <cfRule type="cellIs" dxfId="581" priority="146" stopIfTrue="1" operator="notEqual">
      <formula>""</formula>
    </cfRule>
  </conditionalFormatting>
  <conditionalFormatting sqref="C72">
    <cfRule type="cellIs" dxfId="580" priority="145" stopIfTrue="1" operator="notEqual">
      <formula>""</formula>
    </cfRule>
  </conditionalFormatting>
  <conditionalFormatting sqref="C61:C71">
    <cfRule type="cellIs" dxfId="579" priority="144" stopIfTrue="1" operator="notEqual">
      <formula>""</formula>
    </cfRule>
  </conditionalFormatting>
  <conditionalFormatting sqref="C60">
    <cfRule type="cellIs" dxfId="578" priority="143" stopIfTrue="1" operator="notEqual">
      <formula>""</formula>
    </cfRule>
  </conditionalFormatting>
  <conditionalFormatting sqref="C60">
    <cfRule type="cellIs" dxfId="577" priority="142" stopIfTrue="1" operator="notEqual">
      <formula>""</formula>
    </cfRule>
  </conditionalFormatting>
  <conditionalFormatting sqref="C61:C70">
    <cfRule type="cellIs" dxfId="576" priority="139" stopIfTrue="1" operator="notEqual">
      <formula>""</formula>
    </cfRule>
  </conditionalFormatting>
  <conditionalFormatting sqref="C49:C59">
    <cfRule type="cellIs" dxfId="575" priority="141" stopIfTrue="1" operator="notEqual">
      <formula>""</formula>
    </cfRule>
  </conditionalFormatting>
  <conditionalFormatting sqref="C61:C70">
    <cfRule type="cellIs" dxfId="574" priority="140" stopIfTrue="1" operator="notEqual">
      <formula>""</formula>
    </cfRule>
  </conditionalFormatting>
  <conditionalFormatting sqref="C73:C82">
    <cfRule type="cellIs" dxfId="573" priority="138" stopIfTrue="1" operator="notEqual">
      <formula>""</formula>
    </cfRule>
  </conditionalFormatting>
  <conditionalFormatting sqref="C73:C82">
    <cfRule type="cellIs" dxfId="572" priority="137" stopIfTrue="1" operator="notEqual">
      <formula>""</formula>
    </cfRule>
  </conditionalFormatting>
  <conditionalFormatting sqref="C72:C82">
    <cfRule type="cellIs" dxfId="571" priority="136" stopIfTrue="1" operator="notEqual">
      <formula>""</formula>
    </cfRule>
  </conditionalFormatting>
  <conditionalFormatting sqref="C72:C82">
    <cfRule type="cellIs" dxfId="570" priority="135" stopIfTrue="1" operator="notEqual">
      <formula>""</formula>
    </cfRule>
  </conditionalFormatting>
  <conditionalFormatting sqref="C61:C71">
    <cfRule type="cellIs" dxfId="569" priority="134" stopIfTrue="1" operator="notEqual">
      <formula>""</formula>
    </cfRule>
  </conditionalFormatting>
  <conditionalFormatting sqref="C60">
    <cfRule type="cellIs" dxfId="568" priority="133" stopIfTrue="1" operator="notEqual">
      <formula>""</formula>
    </cfRule>
  </conditionalFormatting>
  <conditionalFormatting sqref="C60">
    <cfRule type="cellIs" dxfId="567" priority="132" stopIfTrue="1" operator="notEqual">
      <formula>""</formula>
    </cfRule>
  </conditionalFormatting>
  <conditionalFormatting sqref="C61:C70">
    <cfRule type="cellIs" dxfId="566" priority="129" stopIfTrue="1" operator="notEqual">
      <formula>""</formula>
    </cfRule>
  </conditionalFormatting>
  <conditionalFormatting sqref="C49:C59">
    <cfRule type="cellIs" dxfId="565" priority="131" stopIfTrue="1" operator="notEqual">
      <formula>""</formula>
    </cfRule>
  </conditionalFormatting>
  <conditionalFormatting sqref="C61:C70">
    <cfRule type="cellIs" dxfId="564" priority="130" stopIfTrue="1" operator="notEqual">
      <formula>""</formula>
    </cfRule>
  </conditionalFormatting>
  <conditionalFormatting sqref="C60">
    <cfRule type="cellIs" dxfId="563" priority="128" stopIfTrue="1" operator="notEqual">
      <formula>""</formula>
    </cfRule>
  </conditionalFormatting>
  <conditionalFormatting sqref="C60">
    <cfRule type="cellIs" dxfId="562" priority="127" stopIfTrue="1" operator="notEqual">
      <formula>""</formula>
    </cfRule>
  </conditionalFormatting>
  <conditionalFormatting sqref="C49:C59">
    <cfRule type="cellIs" dxfId="561" priority="126" stopIfTrue="1" operator="notEqual">
      <formula>""</formula>
    </cfRule>
  </conditionalFormatting>
  <conditionalFormatting sqref="C48">
    <cfRule type="cellIs" dxfId="560" priority="125" stopIfTrue="1" operator="notEqual">
      <formula>""</formula>
    </cfRule>
  </conditionalFormatting>
  <conditionalFormatting sqref="C48">
    <cfRule type="cellIs" dxfId="559" priority="124" stopIfTrue="1" operator="notEqual">
      <formula>""</formula>
    </cfRule>
  </conditionalFormatting>
  <conditionalFormatting sqref="C49:C58">
    <cfRule type="cellIs" dxfId="558" priority="121" stopIfTrue="1" operator="notEqual">
      <formula>""</formula>
    </cfRule>
  </conditionalFormatting>
  <conditionalFormatting sqref="C37:C47">
    <cfRule type="cellIs" dxfId="557" priority="123" stopIfTrue="1" operator="notEqual">
      <formula>""</formula>
    </cfRule>
  </conditionalFormatting>
  <conditionalFormatting sqref="C49:C58">
    <cfRule type="cellIs" dxfId="556" priority="122" stopIfTrue="1" operator="notEqual">
      <formula>""</formula>
    </cfRule>
  </conditionalFormatting>
  <conditionalFormatting sqref="C61:C70">
    <cfRule type="cellIs" dxfId="555" priority="120" stopIfTrue="1" operator="notEqual">
      <formula>""</formula>
    </cfRule>
  </conditionalFormatting>
  <conditionalFormatting sqref="C61:C70">
    <cfRule type="cellIs" dxfId="554" priority="119" stopIfTrue="1" operator="notEqual">
      <formula>""</formula>
    </cfRule>
  </conditionalFormatting>
  <conditionalFormatting sqref="C72:C82">
    <cfRule type="cellIs" dxfId="553" priority="118" stopIfTrue="1" operator="notEqual">
      <formula>""</formula>
    </cfRule>
  </conditionalFormatting>
  <conditionalFormatting sqref="C72:C82">
    <cfRule type="cellIs" dxfId="552" priority="117" stopIfTrue="1" operator="notEqual">
      <formula>""</formula>
    </cfRule>
  </conditionalFormatting>
  <conditionalFormatting sqref="C61:C71">
    <cfRule type="cellIs" dxfId="551" priority="116" stopIfTrue="1" operator="notEqual">
      <formula>""</formula>
    </cfRule>
  </conditionalFormatting>
  <conditionalFormatting sqref="C60">
    <cfRule type="cellIs" dxfId="550" priority="115" stopIfTrue="1" operator="notEqual">
      <formula>""</formula>
    </cfRule>
  </conditionalFormatting>
  <conditionalFormatting sqref="C60">
    <cfRule type="cellIs" dxfId="549" priority="114" stopIfTrue="1" operator="notEqual">
      <formula>""</formula>
    </cfRule>
  </conditionalFormatting>
  <conditionalFormatting sqref="C61:C70">
    <cfRule type="cellIs" dxfId="548" priority="111" stopIfTrue="1" operator="notEqual">
      <formula>""</formula>
    </cfRule>
  </conditionalFormatting>
  <conditionalFormatting sqref="C49:C59">
    <cfRule type="cellIs" dxfId="547" priority="113" stopIfTrue="1" operator="notEqual">
      <formula>""</formula>
    </cfRule>
  </conditionalFormatting>
  <conditionalFormatting sqref="C61:C70">
    <cfRule type="cellIs" dxfId="546" priority="112" stopIfTrue="1" operator="notEqual">
      <formula>""</formula>
    </cfRule>
  </conditionalFormatting>
  <conditionalFormatting sqref="C60">
    <cfRule type="cellIs" dxfId="545" priority="110" stopIfTrue="1" operator="notEqual">
      <formula>""</formula>
    </cfRule>
  </conditionalFormatting>
  <conditionalFormatting sqref="C60">
    <cfRule type="cellIs" dxfId="544" priority="109" stopIfTrue="1" operator="notEqual">
      <formula>""</formula>
    </cfRule>
  </conditionalFormatting>
  <conditionalFormatting sqref="C49:C59">
    <cfRule type="cellIs" dxfId="543" priority="108" stopIfTrue="1" operator="notEqual">
      <formula>""</formula>
    </cfRule>
  </conditionalFormatting>
  <conditionalFormatting sqref="C48">
    <cfRule type="cellIs" dxfId="542" priority="107" stopIfTrue="1" operator="notEqual">
      <formula>""</formula>
    </cfRule>
  </conditionalFormatting>
  <conditionalFormatting sqref="C48">
    <cfRule type="cellIs" dxfId="541" priority="106" stopIfTrue="1" operator="notEqual">
      <formula>""</formula>
    </cfRule>
  </conditionalFormatting>
  <conditionalFormatting sqref="C49:C58">
    <cfRule type="cellIs" dxfId="540" priority="103" stopIfTrue="1" operator="notEqual">
      <formula>""</formula>
    </cfRule>
  </conditionalFormatting>
  <conditionalFormatting sqref="C37:C47">
    <cfRule type="cellIs" dxfId="539" priority="105" stopIfTrue="1" operator="notEqual">
      <formula>""</formula>
    </cfRule>
  </conditionalFormatting>
  <conditionalFormatting sqref="C49:C58">
    <cfRule type="cellIs" dxfId="538" priority="104" stopIfTrue="1" operator="notEqual">
      <formula>""</formula>
    </cfRule>
  </conditionalFormatting>
  <conditionalFormatting sqref="C61:C70">
    <cfRule type="cellIs" dxfId="537" priority="102" stopIfTrue="1" operator="notEqual">
      <formula>""</formula>
    </cfRule>
  </conditionalFormatting>
  <conditionalFormatting sqref="C61:C70">
    <cfRule type="cellIs" dxfId="536" priority="101" stopIfTrue="1" operator="notEqual">
      <formula>""</formula>
    </cfRule>
  </conditionalFormatting>
  <conditionalFormatting sqref="C60:C70">
    <cfRule type="cellIs" dxfId="535" priority="100" stopIfTrue="1" operator="notEqual">
      <formula>""</formula>
    </cfRule>
  </conditionalFormatting>
  <conditionalFormatting sqref="C60:C70">
    <cfRule type="cellIs" dxfId="534" priority="99" stopIfTrue="1" operator="notEqual">
      <formula>""</formula>
    </cfRule>
  </conditionalFormatting>
  <conditionalFormatting sqref="C49:C59">
    <cfRule type="cellIs" dxfId="533" priority="98" stopIfTrue="1" operator="notEqual">
      <formula>""</formula>
    </cfRule>
  </conditionalFormatting>
  <conditionalFormatting sqref="C48">
    <cfRule type="cellIs" dxfId="532" priority="97" stopIfTrue="1" operator="notEqual">
      <formula>""</formula>
    </cfRule>
  </conditionalFormatting>
  <conditionalFormatting sqref="C48">
    <cfRule type="cellIs" dxfId="531" priority="96" stopIfTrue="1" operator="notEqual">
      <formula>""</formula>
    </cfRule>
  </conditionalFormatting>
  <conditionalFormatting sqref="C49:C58">
    <cfRule type="cellIs" dxfId="530" priority="93" stopIfTrue="1" operator="notEqual">
      <formula>""</formula>
    </cfRule>
  </conditionalFormatting>
  <conditionalFormatting sqref="C37:C47">
    <cfRule type="cellIs" dxfId="529" priority="95" stopIfTrue="1" operator="notEqual">
      <formula>""</formula>
    </cfRule>
  </conditionalFormatting>
  <conditionalFormatting sqref="C49:C58">
    <cfRule type="cellIs" dxfId="528" priority="94" stopIfTrue="1" operator="notEqual">
      <formula>""</formula>
    </cfRule>
  </conditionalFormatting>
  <conditionalFormatting sqref="C48">
    <cfRule type="cellIs" dxfId="527" priority="92" stopIfTrue="1" operator="notEqual">
      <formula>""</formula>
    </cfRule>
  </conditionalFormatting>
  <conditionalFormatting sqref="C48">
    <cfRule type="cellIs" dxfId="526" priority="91" stopIfTrue="1" operator="notEqual">
      <formula>""</formula>
    </cfRule>
  </conditionalFormatting>
  <conditionalFormatting sqref="C37:C47">
    <cfRule type="cellIs" dxfId="525" priority="90" stopIfTrue="1" operator="notEqual">
      <formula>""</formula>
    </cfRule>
  </conditionalFormatting>
  <conditionalFormatting sqref="C36">
    <cfRule type="cellIs" dxfId="524" priority="89" stopIfTrue="1" operator="notEqual">
      <formula>""</formula>
    </cfRule>
  </conditionalFormatting>
  <conditionalFormatting sqref="C36">
    <cfRule type="cellIs" dxfId="523" priority="88" stopIfTrue="1" operator="notEqual">
      <formula>""</formula>
    </cfRule>
  </conditionalFormatting>
  <conditionalFormatting sqref="C37:C46">
    <cfRule type="cellIs" dxfId="522" priority="85" stopIfTrue="1" operator="notEqual">
      <formula>""</formula>
    </cfRule>
  </conditionalFormatting>
  <conditionalFormatting sqref="C25:C35">
    <cfRule type="cellIs" dxfId="521" priority="87" stopIfTrue="1" operator="notEqual">
      <formula>""</formula>
    </cfRule>
  </conditionalFormatting>
  <conditionalFormatting sqref="C37:C46">
    <cfRule type="cellIs" dxfId="520" priority="86" stopIfTrue="1" operator="notEqual">
      <formula>""</formula>
    </cfRule>
  </conditionalFormatting>
  <conditionalFormatting sqref="C49:C58">
    <cfRule type="cellIs" dxfId="519" priority="84" stopIfTrue="1" operator="notEqual">
      <formula>""</formula>
    </cfRule>
  </conditionalFormatting>
  <conditionalFormatting sqref="C49:C58">
    <cfRule type="cellIs" dxfId="518" priority="83" stopIfTrue="1" operator="notEqual">
      <formula>""</formula>
    </cfRule>
  </conditionalFormatting>
  <conditionalFormatting sqref="C73:C82">
    <cfRule type="cellIs" dxfId="517" priority="79" stopIfTrue="1" operator="notEqual">
      <formula>""</formula>
    </cfRule>
  </conditionalFormatting>
  <conditionalFormatting sqref="C73:C82">
    <cfRule type="cellIs" dxfId="516" priority="78" stopIfTrue="1" operator="notEqual">
      <formula>""</formula>
    </cfRule>
  </conditionalFormatting>
  <conditionalFormatting sqref="C72">
    <cfRule type="cellIs" dxfId="515" priority="77" stopIfTrue="1" operator="notEqual">
      <formula>""</formula>
    </cfRule>
  </conditionalFormatting>
  <conditionalFormatting sqref="C72">
    <cfRule type="cellIs" dxfId="514" priority="82" stopIfTrue="1" operator="notEqual">
      <formula>""</formula>
    </cfRule>
  </conditionalFormatting>
  <conditionalFormatting sqref="C72">
    <cfRule type="cellIs" dxfId="513" priority="81" stopIfTrue="1" operator="notEqual">
      <formula>""</formula>
    </cfRule>
  </conditionalFormatting>
  <conditionalFormatting sqref="C61:C71">
    <cfRule type="cellIs" dxfId="512" priority="80" stopIfTrue="1" operator="notEqual">
      <formula>""</formula>
    </cfRule>
  </conditionalFormatting>
  <conditionalFormatting sqref="C61:C71">
    <cfRule type="cellIs" dxfId="511" priority="70" stopIfTrue="1" operator="notEqual">
      <formula>""</formula>
    </cfRule>
  </conditionalFormatting>
  <conditionalFormatting sqref="C60">
    <cfRule type="cellIs" dxfId="510" priority="69" stopIfTrue="1" operator="notEqual">
      <formula>""</formula>
    </cfRule>
  </conditionalFormatting>
  <conditionalFormatting sqref="C60">
    <cfRule type="cellIs" dxfId="509" priority="68" stopIfTrue="1" operator="notEqual">
      <formula>""</formula>
    </cfRule>
  </conditionalFormatting>
  <conditionalFormatting sqref="C49:C59">
    <cfRule type="cellIs" dxfId="508" priority="67" stopIfTrue="1" operator="notEqual">
      <formula>""</formula>
    </cfRule>
  </conditionalFormatting>
  <conditionalFormatting sqref="C72">
    <cfRule type="cellIs" dxfId="507" priority="76" stopIfTrue="1" operator="notEqual">
      <formula>""</formula>
    </cfRule>
  </conditionalFormatting>
  <conditionalFormatting sqref="C73:C82">
    <cfRule type="cellIs" dxfId="506" priority="73" stopIfTrue="1" operator="notEqual">
      <formula>""</formula>
    </cfRule>
  </conditionalFormatting>
  <conditionalFormatting sqref="C61:C71">
    <cfRule type="cellIs" dxfId="505" priority="75" stopIfTrue="1" operator="notEqual">
      <formula>""</formula>
    </cfRule>
  </conditionalFormatting>
  <conditionalFormatting sqref="C73:C82">
    <cfRule type="cellIs" dxfId="504" priority="74" stopIfTrue="1" operator="notEqual">
      <formula>""</formula>
    </cfRule>
  </conditionalFormatting>
  <conditionalFormatting sqref="C72">
    <cfRule type="cellIs" dxfId="503" priority="72" stopIfTrue="1" operator="notEqual">
      <formula>""</formula>
    </cfRule>
  </conditionalFormatting>
  <conditionalFormatting sqref="C72">
    <cfRule type="cellIs" dxfId="502" priority="71" stopIfTrue="1" operator="notEqual">
      <formula>""</formula>
    </cfRule>
  </conditionalFormatting>
  <conditionalFormatting sqref="C61:C70">
    <cfRule type="cellIs" dxfId="501" priority="65" stopIfTrue="1" operator="notEqual">
      <formula>""</formula>
    </cfRule>
  </conditionalFormatting>
  <conditionalFormatting sqref="C61:C70">
    <cfRule type="cellIs" dxfId="500" priority="66" stopIfTrue="1" operator="notEqual">
      <formula>""</formula>
    </cfRule>
  </conditionalFormatting>
  <conditionalFormatting sqref="C73:C82">
    <cfRule type="cellIs" dxfId="499" priority="64" stopIfTrue="1" operator="notEqual">
      <formula>""</formula>
    </cfRule>
  </conditionalFormatting>
  <conditionalFormatting sqref="C73:C82">
    <cfRule type="cellIs" dxfId="498" priority="63" stopIfTrue="1" operator="notEqual">
      <formula>""</formula>
    </cfRule>
  </conditionalFormatting>
  <conditionalFormatting sqref="C60">
    <cfRule type="cellIs" dxfId="497" priority="53" stopIfTrue="1" operator="notEqual">
      <formula>""</formula>
    </cfRule>
  </conditionalFormatting>
  <conditionalFormatting sqref="C49:C59">
    <cfRule type="cellIs" dxfId="496" priority="52" stopIfTrue="1" operator="notEqual">
      <formula>""</formula>
    </cfRule>
  </conditionalFormatting>
  <conditionalFormatting sqref="C72">
    <cfRule type="cellIs" dxfId="495" priority="62" stopIfTrue="1" operator="notEqual">
      <formula>""</formula>
    </cfRule>
  </conditionalFormatting>
  <conditionalFormatting sqref="C72">
    <cfRule type="cellIs" dxfId="494" priority="61" stopIfTrue="1" operator="notEqual">
      <formula>""</formula>
    </cfRule>
  </conditionalFormatting>
  <conditionalFormatting sqref="C73:C82">
    <cfRule type="cellIs" dxfId="493" priority="58" stopIfTrue="1" operator="notEqual">
      <formula>""</formula>
    </cfRule>
  </conditionalFormatting>
  <conditionalFormatting sqref="C61:C71">
    <cfRule type="cellIs" dxfId="492" priority="60" stopIfTrue="1" operator="notEqual">
      <formula>""</formula>
    </cfRule>
  </conditionalFormatting>
  <conditionalFormatting sqref="C73:C82">
    <cfRule type="cellIs" dxfId="491" priority="59" stopIfTrue="1" operator="notEqual">
      <formula>""</formula>
    </cfRule>
  </conditionalFormatting>
  <conditionalFormatting sqref="C72">
    <cfRule type="cellIs" dxfId="490" priority="57" stopIfTrue="1" operator="notEqual">
      <formula>""</formula>
    </cfRule>
  </conditionalFormatting>
  <conditionalFormatting sqref="C72">
    <cfRule type="cellIs" dxfId="489" priority="56" stopIfTrue="1" operator="notEqual">
      <formula>""</formula>
    </cfRule>
  </conditionalFormatting>
  <conditionalFormatting sqref="C61:C71">
    <cfRule type="cellIs" dxfId="488" priority="55" stopIfTrue="1" operator="notEqual">
      <formula>""</formula>
    </cfRule>
  </conditionalFormatting>
  <conditionalFormatting sqref="C60">
    <cfRule type="cellIs" dxfId="487" priority="54" stopIfTrue="1" operator="notEqual">
      <formula>""</formula>
    </cfRule>
  </conditionalFormatting>
  <conditionalFormatting sqref="C61:C70">
    <cfRule type="cellIs" dxfId="486" priority="50" stopIfTrue="1" operator="notEqual">
      <formula>""</formula>
    </cfRule>
  </conditionalFormatting>
  <conditionalFormatting sqref="C61:C70">
    <cfRule type="cellIs" dxfId="485" priority="51" stopIfTrue="1" operator="notEqual">
      <formula>""</formula>
    </cfRule>
  </conditionalFormatting>
  <conditionalFormatting sqref="C73:C82">
    <cfRule type="cellIs" dxfId="484" priority="49" stopIfTrue="1" operator="notEqual">
      <formula>""</formula>
    </cfRule>
  </conditionalFormatting>
  <conditionalFormatting sqref="C73:C82">
    <cfRule type="cellIs" dxfId="483" priority="48" stopIfTrue="1" operator="notEqual">
      <formula>""</formula>
    </cfRule>
  </conditionalFormatting>
  <conditionalFormatting sqref="C72:C82">
    <cfRule type="cellIs" dxfId="482" priority="47" stopIfTrue="1" operator="notEqual">
      <formula>""</formula>
    </cfRule>
  </conditionalFormatting>
  <conditionalFormatting sqref="C72:C82">
    <cfRule type="cellIs" dxfId="481" priority="46" stopIfTrue="1" operator="notEqual">
      <formula>""</formula>
    </cfRule>
  </conditionalFormatting>
  <conditionalFormatting sqref="C61:C71">
    <cfRule type="cellIs" dxfId="480" priority="45" stopIfTrue="1" operator="notEqual">
      <formula>""</formula>
    </cfRule>
  </conditionalFormatting>
  <conditionalFormatting sqref="C60">
    <cfRule type="cellIs" dxfId="479" priority="44" stopIfTrue="1" operator="notEqual">
      <formula>""</formula>
    </cfRule>
  </conditionalFormatting>
  <conditionalFormatting sqref="C60">
    <cfRule type="cellIs" dxfId="478" priority="43" stopIfTrue="1" operator="notEqual">
      <formula>""</formula>
    </cfRule>
  </conditionalFormatting>
  <conditionalFormatting sqref="C61:C70">
    <cfRule type="cellIs" dxfId="477" priority="40" stopIfTrue="1" operator="notEqual">
      <formula>""</formula>
    </cfRule>
  </conditionalFormatting>
  <conditionalFormatting sqref="C49:C59">
    <cfRule type="cellIs" dxfId="476" priority="42" stopIfTrue="1" operator="notEqual">
      <formula>""</formula>
    </cfRule>
  </conditionalFormatting>
  <conditionalFormatting sqref="C61:C70">
    <cfRule type="cellIs" dxfId="475" priority="41" stopIfTrue="1" operator="notEqual">
      <formula>""</formula>
    </cfRule>
  </conditionalFormatting>
  <conditionalFormatting sqref="C60">
    <cfRule type="cellIs" dxfId="474" priority="39" stopIfTrue="1" operator="notEqual">
      <formula>""</formula>
    </cfRule>
  </conditionalFormatting>
  <conditionalFormatting sqref="C60">
    <cfRule type="cellIs" dxfId="473" priority="38" stopIfTrue="1" operator="notEqual">
      <formula>""</formula>
    </cfRule>
  </conditionalFormatting>
  <conditionalFormatting sqref="C49:C59">
    <cfRule type="cellIs" dxfId="472" priority="37" stopIfTrue="1" operator="notEqual">
      <formula>""</formula>
    </cfRule>
  </conditionalFormatting>
  <conditionalFormatting sqref="C48">
    <cfRule type="cellIs" dxfId="471" priority="36" stopIfTrue="1" operator="notEqual">
      <formula>""</formula>
    </cfRule>
  </conditionalFormatting>
  <conditionalFormatting sqref="C48">
    <cfRule type="cellIs" dxfId="470" priority="35" stopIfTrue="1" operator="notEqual">
      <formula>""</formula>
    </cfRule>
  </conditionalFormatting>
  <conditionalFormatting sqref="C49:C58">
    <cfRule type="cellIs" dxfId="469" priority="32" stopIfTrue="1" operator="notEqual">
      <formula>""</formula>
    </cfRule>
  </conditionalFormatting>
  <conditionalFormatting sqref="C37:C47">
    <cfRule type="cellIs" dxfId="468" priority="34" stopIfTrue="1" operator="notEqual">
      <formula>""</formula>
    </cfRule>
  </conditionalFormatting>
  <conditionalFormatting sqref="C49:C58">
    <cfRule type="cellIs" dxfId="467" priority="33" stopIfTrue="1" operator="notEqual">
      <formula>""</formula>
    </cfRule>
  </conditionalFormatting>
  <conditionalFormatting sqref="C61:C70">
    <cfRule type="cellIs" dxfId="466" priority="31" stopIfTrue="1" operator="notEqual">
      <formula>""</formula>
    </cfRule>
  </conditionalFormatting>
  <conditionalFormatting sqref="C61:C70">
    <cfRule type="cellIs" dxfId="465" priority="30" stopIfTrue="1" operator="notEqual">
      <formula>""</formula>
    </cfRule>
  </conditionalFormatting>
  <conditionalFormatting sqref="C85:C94">
    <cfRule type="cellIs" dxfId="464" priority="23" stopIfTrue="1" operator="notEqual">
      <formula>""</formula>
    </cfRule>
  </conditionalFormatting>
  <conditionalFormatting sqref="C85:C94">
    <cfRule type="cellIs" dxfId="463" priority="22" stopIfTrue="1" operator="notEqual">
      <formula>""</formula>
    </cfRule>
  </conditionalFormatting>
  <conditionalFormatting sqref="C84">
    <cfRule type="cellIs" dxfId="462" priority="21" stopIfTrue="1" operator="notEqual">
      <formula>""</formula>
    </cfRule>
  </conditionalFormatting>
  <conditionalFormatting sqref="C84">
    <cfRule type="cellIs" dxfId="461" priority="20" stopIfTrue="1" operator="notEqual">
      <formula>""</formula>
    </cfRule>
  </conditionalFormatting>
  <conditionalFormatting sqref="C85:C94">
    <cfRule type="cellIs" dxfId="460" priority="19" stopIfTrue="1" operator="notEqual">
      <formula>""</formula>
    </cfRule>
  </conditionalFormatting>
  <conditionalFormatting sqref="C84">
    <cfRule type="cellIs" dxfId="459" priority="29" stopIfTrue="1" operator="notEqual">
      <formula>""</formula>
    </cfRule>
  </conditionalFormatting>
  <conditionalFormatting sqref="C84:C94">
    <cfRule type="cellIs" dxfId="458" priority="28" stopIfTrue="1" operator="notEqual">
      <formula>""</formula>
    </cfRule>
  </conditionalFormatting>
  <conditionalFormatting sqref="C84:C94">
    <cfRule type="cellIs" dxfId="457" priority="27" stopIfTrue="1" operator="notEqual">
      <formula>""</formula>
    </cfRule>
  </conditionalFormatting>
  <conditionalFormatting sqref="C85:C94">
    <cfRule type="cellIs" dxfId="456" priority="26" stopIfTrue="1" operator="notEqual">
      <formula>""</formula>
    </cfRule>
  </conditionalFormatting>
  <conditionalFormatting sqref="C84">
    <cfRule type="cellIs" dxfId="455" priority="25" stopIfTrue="1" operator="notEqual">
      <formula>""</formula>
    </cfRule>
  </conditionalFormatting>
  <conditionalFormatting sqref="C84">
    <cfRule type="cellIs" dxfId="454" priority="24" stopIfTrue="1" operator="notEqual">
      <formula>""</formula>
    </cfRule>
  </conditionalFormatting>
  <conditionalFormatting sqref="C85:C94">
    <cfRule type="cellIs" dxfId="453" priority="18" stopIfTrue="1" operator="notEqual">
      <formula>""</formula>
    </cfRule>
  </conditionalFormatting>
  <conditionalFormatting sqref="C84:C94">
    <cfRule type="cellIs" dxfId="452" priority="17" stopIfTrue="1" operator="notEqual">
      <formula>""</formula>
    </cfRule>
  </conditionalFormatting>
  <conditionalFormatting sqref="C84:C94">
    <cfRule type="cellIs" dxfId="451" priority="16" stopIfTrue="1" operator="notEqual">
      <formula>""</formula>
    </cfRule>
  </conditionalFormatting>
  <conditionalFormatting sqref="C84:C94">
    <cfRule type="cellIs" dxfId="450" priority="15" stopIfTrue="1" operator="notEqual">
      <formula>""</formula>
    </cfRule>
  </conditionalFormatting>
  <conditionalFormatting sqref="C84:C94">
    <cfRule type="cellIs" dxfId="449" priority="14" stopIfTrue="1" operator="notEqual">
      <formula>""</formula>
    </cfRule>
  </conditionalFormatting>
  <conditionalFormatting sqref="C85:C94">
    <cfRule type="cellIs" dxfId="448" priority="13" stopIfTrue="1" operator="notEqual">
      <formula>""</formula>
    </cfRule>
  </conditionalFormatting>
  <conditionalFormatting sqref="C85:C94">
    <cfRule type="cellIs" dxfId="447" priority="12" stopIfTrue="1" operator="notEqual">
      <formula>""</formula>
    </cfRule>
  </conditionalFormatting>
  <conditionalFormatting sqref="C85:C94">
    <cfRule type="cellIs" dxfId="446" priority="11" stopIfTrue="1" operator="notEqual">
      <formula>""</formula>
    </cfRule>
  </conditionalFormatting>
  <conditionalFormatting sqref="C85:C94">
    <cfRule type="cellIs" dxfId="445" priority="10" stopIfTrue="1" operator="notEqual">
      <formula>""</formula>
    </cfRule>
  </conditionalFormatting>
  <conditionalFormatting sqref="C85:C94">
    <cfRule type="cellIs" dxfId="444" priority="9" stopIfTrue="1" operator="notEqual">
      <formula>""</formula>
    </cfRule>
  </conditionalFormatting>
  <conditionalFormatting sqref="C107">
    <cfRule type="cellIs" dxfId="443" priority="8" stopIfTrue="1" operator="notEqual">
      <formula>""</formula>
    </cfRule>
  </conditionalFormatting>
  <conditionalFormatting sqref="C107">
    <cfRule type="cellIs" dxfId="442" priority="7" stopIfTrue="1" operator="notEqual">
      <formula>""</formula>
    </cfRule>
  </conditionalFormatting>
  <conditionalFormatting sqref="C96:C97">
    <cfRule type="cellIs" dxfId="441" priority="6" stopIfTrue="1" operator="notEqual">
      <formula>""</formula>
    </cfRule>
  </conditionalFormatting>
  <conditionalFormatting sqref="C96:C97">
    <cfRule type="cellIs" dxfId="440" priority="5" stopIfTrue="1" operator="notEqual">
      <formula>""</formula>
    </cfRule>
  </conditionalFormatting>
  <conditionalFormatting sqref="D133">
    <cfRule type="cellIs" dxfId="439" priority="2" stopIfTrue="1" operator="notEqual">
      <formula>""</formula>
    </cfRule>
  </conditionalFormatting>
  <conditionalFormatting sqref="D133">
    <cfRule type="cellIs" dxfId="438" priority="4" stopIfTrue="1" operator="notEqual">
      <formula>""</formula>
    </cfRule>
  </conditionalFormatting>
  <conditionalFormatting sqref="D133">
    <cfRule type="cellIs" dxfId="437" priority="3" stopIfTrue="1" operator="notEqual">
      <formula>""</formula>
    </cfRule>
  </conditionalFormatting>
  <conditionalFormatting sqref="D134:D144">
    <cfRule type="cellIs" dxfId="436" priority="1" stopIfTrue="1" operator="equal">
      <formula>"Total"</formula>
    </cfRule>
  </conditionalFormatting>
  <pageMargins left="0.39370078740157483" right="0.23622047244094491" top="0.15748031496062992" bottom="0.19685039370078741" header="0.31496062992125984" footer="0.31496062992125984"/>
  <pageSetup paperSize="9" scale="93" orientation="landscape" horizontalDpi="4294967294" verticalDpi="4294967294" r:id="rId1"/>
  <headerFooter alignWithMargins="0"/>
  <rowBreaks count="1" manualBreakCount="1">
    <brk id="132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1"/>
  <sheetViews>
    <sheetView zoomScale="110" zoomScaleNormal="110" workbookViewId="0">
      <pane ySplit="11" topLeftCell="A120" activePane="bottomLeft" state="frozen"/>
      <selection pane="bottomLeft" activeCell="A124" sqref="A124"/>
    </sheetView>
  </sheetViews>
  <sheetFormatPr defaultRowHeight="12.75"/>
  <cols>
    <col min="1" max="1" width="2.7109375" customWidth="1"/>
    <col min="2" max="2" width="5" style="1" customWidth="1"/>
    <col min="3" max="3" width="5.85546875" style="1" customWidth="1"/>
    <col min="4" max="4" width="6.7109375" style="1" customWidth="1"/>
    <col min="5" max="5" width="5.85546875" style="1" customWidth="1"/>
    <col min="6" max="6" width="5.7109375" style="1" customWidth="1"/>
    <col min="7" max="7" width="5" style="1" customWidth="1"/>
    <col min="8" max="8" width="8" style="1" customWidth="1"/>
    <col min="9" max="9" width="5.85546875" style="1" customWidth="1"/>
    <col min="10" max="10" width="6" style="1" customWidth="1"/>
    <col min="11" max="11" width="4.5703125" style="1" customWidth="1"/>
    <col min="12" max="13" width="6" style="1" customWidth="1"/>
    <col min="14" max="14" width="4.5703125" style="1" customWidth="1"/>
    <col min="15" max="16" width="6" style="1" customWidth="1"/>
    <col min="17" max="17" width="4.5703125" style="1" customWidth="1"/>
    <col min="18" max="19" width="6" style="1" customWidth="1"/>
    <col min="20" max="20" width="4.42578125" style="1" customWidth="1"/>
    <col min="21" max="21" width="6" style="1" customWidth="1"/>
    <col min="22" max="22" width="6.140625" style="1" customWidth="1"/>
    <col min="23" max="23" width="4.5703125" style="1" customWidth="1"/>
    <col min="24" max="25" width="6" style="1" customWidth="1"/>
    <col min="26" max="26" width="4.5703125" style="1" customWidth="1"/>
    <col min="27" max="27" width="6.28515625" style="1" customWidth="1"/>
  </cols>
  <sheetData>
    <row r="1" spans="1:27" ht="1.5" customHeight="1"/>
    <row r="3" spans="1:27" ht="9" customHeight="1"/>
    <row r="4" spans="1:27" ht="9.75" customHeight="1">
      <c r="I4" s="3" t="s">
        <v>2</v>
      </c>
      <c r="J4" s="2"/>
      <c r="K4" s="2"/>
      <c r="L4" s="2"/>
      <c r="M4" s="2"/>
      <c r="N4" s="2"/>
    </row>
    <row r="5" spans="1:27" ht="9.75" customHeight="1">
      <c r="I5" s="3" t="s">
        <v>174</v>
      </c>
      <c r="J5" s="2"/>
      <c r="K5" s="2"/>
      <c r="L5" s="2"/>
      <c r="M5" s="2"/>
      <c r="N5" s="2"/>
    </row>
    <row r="6" spans="1:27">
      <c r="I6" s="4" t="s">
        <v>1</v>
      </c>
    </row>
    <row r="7" spans="1:27" ht="3.75" customHeight="1"/>
    <row r="8" spans="1:27" ht="15">
      <c r="B8" s="114" t="s">
        <v>191</v>
      </c>
      <c r="C8" s="113"/>
      <c r="D8" s="45"/>
      <c r="E8" s="45"/>
      <c r="F8" s="45"/>
      <c r="G8" s="45"/>
      <c r="H8" s="45"/>
      <c r="I8" s="45"/>
      <c r="J8" s="45"/>
      <c r="K8" s="463" t="s">
        <v>190</v>
      </c>
      <c r="L8" s="463"/>
      <c r="M8" s="472">
        <f>'base(indices)'!K1</f>
        <v>43983</v>
      </c>
      <c r="N8" s="472"/>
      <c r="R8" s="115" t="s">
        <v>100</v>
      </c>
      <c r="S8" s="21"/>
      <c r="T8" s="21"/>
      <c r="U8" s="21"/>
      <c r="V8" s="274"/>
      <c r="W8" s="274"/>
      <c r="X8" s="391">
        <f>'base(indices)'!H1</f>
        <v>44348</v>
      </c>
      <c r="Y8" s="391"/>
    </row>
    <row r="9" spans="1:27" ht="13.5" thickBot="1">
      <c r="B9" s="6" t="s">
        <v>85</v>
      </c>
      <c r="C9" s="6"/>
      <c r="F9" s="5"/>
      <c r="G9" s="5"/>
      <c r="K9" s="135" t="s">
        <v>68</v>
      </c>
      <c r="L9" s="109"/>
      <c r="M9" s="110"/>
      <c r="N9" s="111"/>
      <c r="O9" s="110"/>
    </row>
    <row r="10" spans="1:27" ht="12" customHeight="1" thickBot="1">
      <c r="A10" s="424" t="s">
        <v>42</v>
      </c>
      <c r="B10" s="395" t="s">
        <v>4</v>
      </c>
      <c r="C10" s="397" t="s">
        <v>36</v>
      </c>
      <c r="D10" s="399" t="s">
        <v>37</v>
      </c>
      <c r="E10" s="399" t="s">
        <v>43</v>
      </c>
      <c r="F10" s="415" t="s">
        <v>44</v>
      </c>
      <c r="G10" s="415" t="s">
        <v>45</v>
      </c>
      <c r="H10" s="469" t="s">
        <v>196</v>
      </c>
      <c r="I10" s="409" t="s">
        <v>70</v>
      </c>
      <c r="J10" s="464" t="s">
        <v>69</v>
      </c>
      <c r="K10" s="465"/>
      <c r="L10" s="390" t="s">
        <v>123</v>
      </c>
      <c r="M10" s="149">
        <v>0.9</v>
      </c>
      <c r="N10" s="150" t="s">
        <v>123</v>
      </c>
      <c r="O10" s="151"/>
      <c r="P10" s="152">
        <v>0.8</v>
      </c>
      <c r="Q10" s="153" t="s">
        <v>123</v>
      </c>
      <c r="R10" s="154"/>
      <c r="S10" s="149">
        <v>0.7</v>
      </c>
      <c r="T10" s="150"/>
      <c r="U10" s="151"/>
      <c r="V10" s="152">
        <v>0.6</v>
      </c>
      <c r="W10" s="153" t="s">
        <v>124</v>
      </c>
      <c r="X10" s="154"/>
      <c r="Y10" s="155">
        <v>0.5</v>
      </c>
      <c r="Z10" s="150" t="s">
        <v>123</v>
      </c>
      <c r="AA10" s="156"/>
    </row>
    <row r="11" spans="1:27" ht="24" customHeight="1" thickBot="1">
      <c r="A11" s="468"/>
      <c r="B11" s="396"/>
      <c r="C11" s="398"/>
      <c r="D11" s="400"/>
      <c r="E11" s="400"/>
      <c r="F11" s="416"/>
      <c r="G11" s="416"/>
      <c r="H11" s="470"/>
      <c r="I11" s="471"/>
      <c r="J11" s="35" t="s">
        <v>132</v>
      </c>
      <c r="K11" s="172" t="s">
        <v>131</v>
      </c>
      <c r="L11" s="292" t="s">
        <v>0</v>
      </c>
      <c r="M11" s="35" t="s">
        <v>132</v>
      </c>
      <c r="N11" s="172" t="s">
        <v>131</v>
      </c>
      <c r="O11" s="34" t="s">
        <v>39</v>
      </c>
      <c r="P11" s="35" t="s">
        <v>132</v>
      </c>
      <c r="Q11" s="172" t="s">
        <v>131</v>
      </c>
      <c r="R11" s="34" t="s">
        <v>46</v>
      </c>
      <c r="S11" s="35" t="s">
        <v>132</v>
      </c>
      <c r="T11" s="172" t="s">
        <v>131</v>
      </c>
      <c r="U11" s="34" t="s">
        <v>47</v>
      </c>
      <c r="V11" s="35" t="s">
        <v>132</v>
      </c>
      <c r="W11" s="172" t="s">
        <v>131</v>
      </c>
      <c r="X11" s="34" t="s">
        <v>48</v>
      </c>
      <c r="Y11" s="172" t="s">
        <v>131</v>
      </c>
      <c r="Z11" s="172" t="s">
        <v>131</v>
      </c>
      <c r="AA11" s="34" t="s">
        <v>55</v>
      </c>
    </row>
    <row r="12" spans="1:27" ht="12.75" customHeight="1">
      <c r="A12" s="275">
        <v>5</v>
      </c>
      <c r="B12" s="215">
        <v>40544</v>
      </c>
      <c r="C12" s="47">
        <v>540</v>
      </c>
      <c r="D12" s="97">
        <f>'base(indices)'!G16</f>
        <v>1.4015567600000001</v>
      </c>
      <c r="E12" s="163">
        <f t="shared" ref="E12:E75" si="0">C12*D12</f>
        <v>756.84065040000007</v>
      </c>
      <c r="F12" s="360">
        <f>'base(indices)'!I17</f>
        <v>1.5632E-2</v>
      </c>
      <c r="G12" s="87">
        <f t="shared" ref="G12:G75" si="1">E12*F12</f>
        <v>11.830933047052801</v>
      </c>
      <c r="H12" s="276">
        <f>(E12+G12)*4</f>
        <v>3074.6863337882114</v>
      </c>
      <c r="I12" s="108">
        <f>E12/3</f>
        <v>252.28021680000003</v>
      </c>
      <c r="J12" s="108">
        <f>H12+I12</f>
        <v>3326.9665505882112</v>
      </c>
      <c r="K12" s="165"/>
      <c r="L12" s="277">
        <f t="shared" ref="L12:L21" si="2">J12+K12</f>
        <v>3326.9665505882112</v>
      </c>
      <c r="M12" s="54">
        <f t="shared" ref="M12:M21" si="3">J12*M$10</f>
        <v>2994.2698955293904</v>
      </c>
      <c r="N12" s="165">
        <f t="shared" ref="N12:N21" si="4">K12*M$10</f>
        <v>0</v>
      </c>
      <c r="O12" s="55">
        <f t="shared" ref="O12:O21" si="5">M12+N12</f>
        <v>2994.2698955293904</v>
      </c>
      <c r="P12" s="128">
        <f t="shared" ref="P12:P30" si="6">J12*$P$10</f>
        <v>2661.5732404705691</v>
      </c>
      <c r="Q12" s="165">
        <f t="shared" ref="Q12:Q75" si="7">K12*P$10</f>
        <v>0</v>
      </c>
      <c r="R12" s="166">
        <f t="shared" ref="R12:R37" si="8">P12+Q12</f>
        <v>2661.5732404705691</v>
      </c>
      <c r="S12" s="54">
        <f t="shared" ref="S12:S75" si="9">J12*S$10</f>
        <v>2328.8765854117478</v>
      </c>
      <c r="T12" s="165">
        <f t="shared" ref="T12:T75" si="10">K12*S$10</f>
        <v>0</v>
      </c>
      <c r="U12" s="55">
        <f t="shared" ref="U12:U75" si="11">S12+T12</f>
        <v>2328.8765854117478</v>
      </c>
      <c r="V12" s="54">
        <f>J12*V$10</f>
        <v>1996.1799303529267</v>
      </c>
      <c r="W12" s="165">
        <f t="shared" ref="W12:W75" si="12">K12*V$10</f>
        <v>0</v>
      </c>
      <c r="X12" s="55">
        <f t="shared" ref="X12:X75" si="13">V12+W12</f>
        <v>1996.1799303529267</v>
      </c>
      <c r="Y12" s="54">
        <f t="shared" ref="Y12:Y43" si="14">J12*Y$10</f>
        <v>1663.4832752941056</v>
      </c>
      <c r="Z12" s="165">
        <f t="shared" ref="Z12:Z75" si="15">N12*Y$10</f>
        <v>0</v>
      </c>
      <c r="AA12" s="55">
        <f t="shared" ref="AA12:AA75" si="16">Y12+Z12</f>
        <v>1663.4832752941056</v>
      </c>
    </row>
    <row r="13" spans="1:27" s="30" customFormat="1" ht="12.75" customHeight="1">
      <c r="A13" s="124">
        <v>5</v>
      </c>
      <c r="B13" s="216">
        <v>40575</v>
      </c>
      <c r="C13" s="68">
        <v>540</v>
      </c>
      <c r="D13" s="96">
        <f>'base(indices)'!G17</f>
        <v>1.40055536</v>
      </c>
      <c r="E13" s="58">
        <f t="shared" si="0"/>
        <v>756.29989439999997</v>
      </c>
      <c r="F13" s="361">
        <f>'base(indices)'!I18</f>
        <v>1.5632E-2</v>
      </c>
      <c r="G13" s="60">
        <f t="shared" si="1"/>
        <v>11.822479949260799</v>
      </c>
      <c r="H13" s="190">
        <f>(E13+G13)*4</f>
        <v>3072.4894973970431</v>
      </c>
      <c r="I13" s="106">
        <f>E13/3</f>
        <v>252.09996479999998</v>
      </c>
      <c r="J13" s="106">
        <f>H13+I13</f>
        <v>3324.5894621970433</v>
      </c>
      <c r="K13" s="63">
        <v>0</v>
      </c>
      <c r="L13" s="64">
        <f t="shared" si="2"/>
        <v>3324.5894621970433</v>
      </c>
      <c r="M13" s="65">
        <f t="shared" si="3"/>
        <v>2992.1305159773392</v>
      </c>
      <c r="N13" s="63">
        <f t="shared" si="4"/>
        <v>0</v>
      </c>
      <c r="O13" s="66">
        <f t="shared" si="5"/>
        <v>2992.1305159773392</v>
      </c>
      <c r="P13" s="63">
        <f t="shared" si="6"/>
        <v>2659.6715697576346</v>
      </c>
      <c r="Q13" s="63">
        <f t="shared" si="7"/>
        <v>0</v>
      </c>
      <c r="R13" s="67">
        <f t="shared" si="8"/>
        <v>2659.6715697576346</v>
      </c>
      <c r="S13" s="65">
        <f t="shared" si="9"/>
        <v>2327.2126235379301</v>
      </c>
      <c r="T13" s="63">
        <f t="shared" si="10"/>
        <v>0</v>
      </c>
      <c r="U13" s="66">
        <f t="shared" si="11"/>
        <v>2327.2126235379301</v>
      </c>
      <c r="V13" s="65">
        <f t="shared" ref="V13:V75" si="17">J13*V$10</f>
        <v>1994.753677318226</v>
      </c>
      <c r="W13" s="63">
        <f t="shared" si="12"/>
        <v>0</v>
      </c>
      <c r="X13" s="66">
        <f t="shared" si="13"/>
        <v>1994.753677318226</v>
      </c>
      <c r="Y13" s="65">
        <f t="shared" si="14"/>
        <v>1662.2947310985217</v>
      </c>
      <c r="Z13" s="63">
        <f t="shared" si="15"/>
        <v>0</v>
      </c>
      <c r="AA13" s="66">
        <f t="shared" si="16"/>
        <v>1662.2947310985217</v>
      </c>
    </row>
    <row r="14" spans="1:27" ht="12.75" customHeight="1">
      <c r="A14" s="124">
        <v>5</v>
      </c>
      <c r="B14" s="217">
        <v>40603</v>
      </c>
      <c r="C14" s="68">
        <v>545</v>
      </c>
      <c r="D14" s="96">
        <f>'base(indices)'!G18</f>
        <v>1.3998218600000001</v>
      </c>
      <c r="E14" s="69">
        <f t="shared" si="0"/>
        <v>762.9029137</v>
      </c>
      <c r="F14" s="361">
        <f>'base(indices)'!I19</f>
        <v>1.5632E-2</v>
      </c>
      <c r="G14" s="70">
        <f t="shared" si="1"/>
        <v>11.9256983469584</v>
      </c>
      <c r="H14" s="190">
        <f t="shared" ref="H14:H77" si="18">(E14+G14)*4</f>
        <v>3099.3144481878335</v>
      </c>
      <c r="I14" s="107">
        <f>E14/3</f>
        <v>254.30097123333334</v>
      </c>
      <c r="J14" s="107">
        <f t="shared" ref="J14:J77" si="19">H14+I14</f>
        <v>3353.6154194211667</v>
      </c>
      <c r="K14" s="49">
        <v>0</v>
      </c>
      <c r="L14" s="50">
        <f t="shared" si="2"/>
        <v>3353.6154194211667</v>
      </c>
      <c r="M14" s="51">
        <f t="shared" si="3"/>
        <v>3018.2538774790501</v>
      </c>
      <c r="N14" s="49">
        <f t="shared" si="4"/>
        <v>0</v>
      </c>
      <c r="O14" s="52">
        <f t="shared" si="5"/>
        <v>3018.2538774790501</v>
      </c>
      <c r="P14" s="73">
        <f t="shared" si="6"/>
        <v>2682.8923355369334</v>
      </c>
      <c r="Q14" s="49">
        <f t="shared" si="7"/>
        <v>0</v>
      </c>
      <c r="R14" s="53">
        <f t="shared" si="8"/>
        <v>2682.8923355369334</v>
      </c>
      <c r="S14" s="51">
        <f t="shared" si="9"/>
        <v>2347.5307935948167</v>
      </c>
      <c r="T14" s="49">
        <f t="shared" si="10"/>
        <v>0</v>
      </c>
      <c r="U14" s="52">
        <f t="shared" si="11"/>
        <v>2347.5307935948167</v>
      </c>
      <c r="V14" s="51">
        <f t="shared" si="17"/>
        <v>2012.1692516527</v>
      </c>
      <c r="W14" s="49">
        <f t="shared" si="12"/>
        <v>0</v>
      </c>
      <c r="X14" s="52">
        <f t="shared" si="13"/>
        <v>2012.1692516527</v>
      </c>
      <c r="Y14" s="51">
        <f t="shared" si="14"/>
        <v>1676.8077097105834</v>
      </c>
      <c r="Z14" s="49">
        <f t="shared" si="15"/>
        <v>0</v>
      </c>
      <c r="AA14" s="52">
        <f t="shared" si="16"/>
        <v>1676.8077097105834</v>
      </c>
    </row>
    <row r="15" spans="1:27" s="30" customFormat="1" ht="12.75" customHeight="1">
      <c r="A15" s="124">
        <v>5</v>
      </c>
      <c r="B15" s="216">
        <v>40634</v>
      </c>
      <c r="C15" s="68">
        <v>545</v>
      </c>
      <c r="D15" s="96">
        <f>'base(indices)'!G19</f>
        <v>1.3981273299999999</v>
      </c>
      <c r="E15" s="58">
        <f t="shared" si="0"/>
        <v>761.97939484999995</v>
      </c>
      <c r="F15" s="361">
        <f>'base(indices)'!I20</f>
        <v>1.5632E-2</v>
      </c>
      <c r="G15" s="60">
        <f t="shared" si="1"/>
        <v>11.9112619002952</v>
      </c>
      <c r="H15" s="190">
        <f t="shared" si="18"/>
        <v>3095.5626270011808</v>
      </c>
      <c r="I15" s="106">
        <f t="shared" ref="I15:I78" si="20">E15/3</f>
        <v>253.99313161666666</v>
      </c>
      <c r="J15" s="106">
        <f t="shared" si="19"/>
        <v>3349.5557586178475</v>
      </c>
      <c r="K15" s="63"/>
      <c r="L15" s="64">
        <f t="shared" si="2"/>
        <v>3349.5557586178475</v>
      </c>
      <c r="M15" s="65">
        <f t="shared" si="3"/>
        <v>3014.6001827560626</v>
      </c>
      <c r="N15" s="63">
        <f t="shared" si="4"/>
        <v>0</v>
      </c>
      <c r="O15" s="66">
        <f t="shared" si="5"/>
        <v>3014.6001827560626</v>
      </c>
      <c r="P15" s="63">
        <f t="shared" si="6"/>
        <v>2679.6446068942782</v>
      </c>
      <c r="Q15" s="63">
        <f t="shared" si="7"/>
        <v>0</v>
      </c>
      <c r="R15" s="67">
        <f t="shared" si="8"/>
        <v>2679.6446068942782</v>
      </c>
      <c r="S15" s="65">
        <f t="shared" si="9"/>
        <v>2344.6890310324929</v>
      </c>
      <c r="T15" s="63">
        <f t="shared" si="10"/>
        <v>0</v>
      </c>
      <c r="U15" s="66">
        <f t="shared" si="11"/>
        <v>2344.6890310324929</v>
      </c>
      <c r="V15" s="65">
        <f t="shared" si="17"/>
        <v>2009.7334551707083</v>
      </c>
      <c r="W15" s="63">
        <f t="shared" si="12"/>
        <v>0</v>
      </c>
      <c r="X15" s="66">
        <f t="shared" si="13"/>
        <v>2009.7334551707083</v>
      </c>
      <c r="Y15" s="65">
        <f t="shared" si="14"/>
        <v>1674.7778793089237</v>
      </c>
      <c r="Z15" s="63">
        <f t="shared" si="15"/>
        <v>0</v>
      </c>
      <c r="AA15" s="66">
        <f t="shared" si="16"/>
        <v>1674.7778793089237</v>
      </c>
    </row>
    <row r="16" spans="1:27" ht="12.75" customHeight="1">
      <c r="A16" s="124">
        <v>5</v>
      </c>
      <c r="B16" s="217">
        <v>40664</v>
      </c>
      <c r="C16" s="68">
        <v>545</v>
      </c>
      <c r="D16" s="96">
        <f>'base(indices)'!G20</f>
        <v>1.39761161</v>
      </c>
      <c r="E16" s="69">
        <f t="shared" si="0"/>
        <v>761.69832744999997</v>
      </c>
      <c r="F16" s="361">
        <f>'base(indices)'!I21</f>
        <v>1.5632E-2</v>
      </c>
      <c r="G16" s="70">
        <f t="shared" si="1"/>
        <v>11.9068682546984</v>
      </c>
      <c r="H16" s="190">
        <f t="shared" si="18"/>
        <v>3094.4207828187937</v>
      </c>
      <c r="I16" s="107">
        <f t="shared" si="20"/>
        <v>253.89944248333333</v>
      </c>
      <c r="J16" s="107">
        <f t="shared" si="19"/>
        <v>3348.3202253021268</v>
      </c>
      <c r="K16" s="49"/>
      <c r="L16" s="50">
        <f t="shared" si="2"/>
        <v>3348.3202253021268</v>
      </c>
      <c r="M16" s="51">
        <f t="shared" si="3"/>
        <v>3013.4882027719141</v>
      </c>
      <c r="N16" s="49">
        <f t="shared" si="4"/>
        <v>0</v>
      </c>
      <c r="O16" s="52">
        <f t="shared" si="5"/>
        <v>3013.4882027719141</v>
      </c>
      <c r="P16" s="73">
        <f t="shared" si="6"/>
        <v>2678.6561802417018</v>
      </c>
      <c r="Q16" s="49">
        <f t="shared" si="7"/>
        <v>0</v>
      </c>
      <c r="R16" s="53">
        <f t="shared" si="8"/>
        <v>2678.6561802417018</v>
      </c>
      <c r="S16" s="51">
        <f t="shared" si="9"/>
        <v>2343.8241577114886</v>
      </c>
      <c r="T16" s="49">
        <f t="shared" si="10"/>
        <v>0</v>
      </c>
      <c r="U16" s="52">
        <f t="shared" si="11"/>
        <v>2343.8241577114886</v>
      </c>
      <c r="V16" s="51">
        <f t="shared" si="17"/>
        <v>2008.9921351812759</v>
      </c>
      <c r="W16" s="49">
        <f t="shared" si="12"/>
        <v>0</v>
      </c>
      <c r="X16" s="52">
        <f t="shared" si="13"/>
        <v>2008.9921351812759</v>
      </c>
      <c r="Y16" s="51">
        <f t="shared" si="14"/>
        <v>1674.1601126510634</v>
      </c>
      <c r="Z16" s="49">
        <f t="shared" si="15"/>
        <v>0</v>
      </c>
      <c r="AA16" s="52">
        <f t="shared" si="16"/>
        <v>1674.1601126510634</v>
      </c>
    </row>
    <row r="17" spans="1:27" s="30" customFormat="1" ht="12.75" customHeight="1">
      <c r="A17" s="124">
        <v>5</v>
      </c>
      <c r="B17" s="216">
        <v>40695</v>
      </c>
      <c r="C17" s="68">
        <v>545</v>
      </c>
      <c r="D17" s="96">
        <f>'base(indices)'!G21</f>
        <v>1.3954207999999999</v>
      </c>
      <c r="E17" s="58">
        <f t="shared" si="0"/>
        <v>760.50433599999997</v>
      </c>
      <c r="F17" s="361">
        <f>'base(indices)'!I22</f>
        <v>1.5632E-2</v>
      </c>
      <c r="G17" s="60">
        <f t="shared" si="1"/>
        <v>11.888203780351999</v>
      </c>
      <c r="H17" s="190">
        <f t="shared" si="18"/>
        <v>3089.5701591214079</v>
      </c>
      <c r="I17" s="106">
        <f t="shared" si="20"/>
        <v>253.50144533333332</v>
      </c>
      <c r="J17" s="106">
        <f t="shared" si="19"/>
        <v>3343.0716044547412</v>
      </c>
      <c r="K17" s="63"/>
      <c r="L17" s="64">
        <f t="shared" si="2"/>
        <v>3343.0716044547412</v>
      </c>
      <c r="M17" s="65">
        <f t="shared" si="3"/>
        <v>3008.7644440092672</v>
      </c>
      <c r="N17" s="63">
        <f t="shared" si="4"/>
        <v>0</v>
      </c>
      <c r="O17" s="66">
        <f t="shared" si="5"/>
        <v>3008.7644440092672</v>
      </c>
      <c r="P17" s="63">
        <f t="shared" si="6"/>
        <v>2674.4572835637932</v>
      </c>
      <c r="Q17" s="63">
        <f t="shared" si="7"/>
        <v>0</v>
      </c>
      <c r="R17" s="67">
        <f t="shared" si="8"/>
        <v>2674.4572835637932</v>
      </c>
      <c r="S17" s="65">
        <f t="shared" si="9"/>
        <v>2340.1501231183188</v>
      </c>
      <c r="T17" s="63">
        <f t="shared" si="10"/>
        <v>0</v>
      </c>
      <c r="U17" s="66">
        <f t="shared" si="11"/>
        <v>2340.1501231183188</v>
      </c>
      <c r="V17" s="65">
        <f t="shared" si="17"/>
        <v>2005.8429626728446</v>
      </c>
      <c r="W17" s="63">
        <f t="shared" si="12"/>
        <v>0</v>
      </c>
      <c r="X17" s="66">
        <f t="shared" si="13"/>
        <v>2005.8429626728446</v>
      </c>
      <c r="Y17" s="65">
        <f t="shared" si="14"/>
        <v>1671.5358022273706</v>
      </c>
      <c r="Z17" s="63">
        <f t="shared" si="15"/>
        <v>0</v>
      </c>
      <c r="AA17" s="66">
        <f t="shared" si="16"/>
        <v>1671.5358022273706</v>
      </c>
    </row>
    <row r="18" spans="1:27" ht="12.75" customHeight="1">
      <c r="A18" s="124">
        <v>5</v>
      </c>
      <c r="B18" s="217">
        <v>40725</v>
      </c>
      <c r="C18" s="68">
        <v>545</v>
      </c>
      <c r="D18" s="96">
        <f>'base(indices)'!G22</f>
        <v>1.3938680299999999</v>
      </c>
      <c r="E18" s="69">
        <f t="shared" si="0"/>
        <v>759.65807634999999</v>
      </c>
      <c r="F18" s="361">
        <f>'base(indices)'!I23</f>
        <v>1.5632E-2</v>
      </c>
      <c r="G18" s="70">
        <f t="shared" si="1"/>
        <v>11.874975049503201</v>
      </c>
      <c r="H18" s="190">
        <f t="shared" si="18"/>
        <v>3086.1322055980127</v>
      </c>
      <c r="I18" s="107">
        <f t="shared" si="20"/>
        <v>253.21935878333332</v>
      </c>
      <c r="J18" s="107">
        <f t="shared" si="19"/>
        <v>3339.3515643813462</v>
      </c>
      <c r="K18" s="49"/>
      <c r="L18" s="50">
        <f t="shared" si="2"/>
        <v>3339.3515643813462</v>
      </c>
      <c r="M18" s="51">
        <f t="shared" si="3"/>
        <v>3005.4164079432117</v>
      </c>
      <c r="N18" s="49">
        <f t="shared" si="4"/>
        <v>0</v>
      </c>
      <c r="O18" s="52">
        <f t="shared" si="5"/>
        <v>3005.4164079432117</v>
      </c>
      <c r="P18" s="73">
        <f t="shared" si="6"/>
        <v>2671.4812515050771</v>
      </c>
      <c r="Q18" s="49">
        <f t="shared" si="7"/>
        <v>0</v>
      </c>
      <c r="R18" s="53">
        <f t="shared" si="8"/>
        <v>2671.4812515050771</v>
      </c>
      <c r="S18" s="51">
        <f t="shared" si="9"/>
        <v>2337.5460950669421</v>
      </c>
      <c r="T18" s="49">
        <f t="shared" si="10"/>
        <v>0</v>
      </c>
      <c r="U18" s="52">
        <f t="shared" si="11"/>
        <v>2337.5460950669421</v>
      </c>
      <c r="V18" s="51">
        <f t="shared" si="17"/>
        <v>2003.6109386288076</v>
      </c>
      <c r="W18" s="49">
        <f t="shared" si="12"/>
        <v>0</v>
      </c>
      <c r="X18" s="52">
        <f t="shared" si="13"/>
        <v>2003.6109386288076</v>
      </c>
      <c r="Y18" s="51">
        <f t="shared" si="14"/>
        <v>1669.6757821906731</v>
      </c>
      <c r="Z18" s="49">
        <f t="shared" si="15"/>
        <v>0</v>
      </c>
      <c r="AA18" s="52">
        <f t="shared" si="16"/>
        <v>1669.6757821906731</v>
      </c>
    </row>
    <row r="19" spans="1:27" s="30" customFormat="1" ht="12.75" customHeight="1">
      <c r="A19" s="124">
        <v>5</v>
      </c>
      <c r="B19" s="216">
        <v>40756</v>
      </c>
      <c r="C19" s="68">
        <v>545</v>
      </c>
      <c r="D19" s="96">
        <f>'base(indices)'!G23</f>
        <v>1.3921570700000001</v>
      </c>
      <c r="E19" s="58">
        <f t="shared" si="0"/>
        <v>758.7256031500001</v>
      </c>
      <c r="F19" s="361">
        <f>'base(indices)'!I24</f>
        <v>1.5632E-2</v>
      </c>
      <c r="G19" s="60">
        <f t="shared" si="1"/>
        <v>11.860398628440802</v>
      </c>
      <c r="H19" s="190">
        <f t="shared" si="18"/>
        <v>3082.3440071137634</v>
      </c>
      <c r="I19" s="106">
        <f t="shared" si="20"/>
        <v>252.90853438333338</v>
      </c>
      <c r="J19" s="106">
        <f t="shared" si="19"/>
        <v>3335.2525414970969</v>
      </c>
      <c r="K19" s="63"/>
      <c r="L19" s="64">
        <f t="shared" si="2"/>
        <v>3335.2525414970969</v>
      </c>
      <c r="M19" s="65">
        <f t="shared" si="3"/>
        <v>3001.7272873473871</v>
      </c>
      <c r="N19" s="63">
        <f t="shared" si="4"/>
        <v>0</v>
      </c>
      <c r="O19" s="66">
        <f t="shared" si="5"/>
        <v>3001.7272873473871</v>
      </c>
      <c r="P19" s="63">
        <f>J19*$P$10</f>
        <v>2668.2020331976778</v>
      </c>
      <c r="Q19" s="63">
        <f t="shared" si="7"/>
        <v>0</v>
      </c>
      <c r="R19" s="67">
        <f t="shared" si="8"/>
        <v>2668.2020331976778</v>
      </c>
      <c r="S19" s="65">
        <f t="shared" si="9"/>
        <v>2334.6767790479676</v>
      </c>
      <c r="T19" s="63">
        <f t="shared" si="10"/>
        <v>0</v>
      </c>
      <c r="U19" s="66">
        <f t="shared" si="11"/>
        <v>2334.6767790479676</v>
      </c>
      <c r="V19" s="65">
        <f t="shared" si="17"/>
        <v>2001.151524898258</v>
      </c>
      <c r="W19" s="63">
        <f t="shared" si="12"/>
        <v>0</v>
      </c>
      <c r="X19" s="66">
        <f t="shared" si="13"/>
        <v>2001.151524898258</v>
      </c>
      <c r="Y19" s="65">
        <f t="shared" si="14"/>
        <v>1667.6262707485484</v>
      </c>
      <c r="Z19" s="63">
        <f t="shared" si="15"/>
        <v>0</v>
      </c>
      <c r="AA19" s="66">
        <f t="shared" si="16"/>
        <v>1667.6262707485484</v>
      </c>
    </row>
    <row r="20" spans="1:27" ht="12.75" customHeight="1">
      <c r="A20" s="124">
        <v>5</v>
      </c>
      <c r="B20" s="217">
        <v>40787</v>
      </c>
      <c r="C20" s="68">
        <v>545</v>
      </c>
      <c r="D20" s="96">
        <f>'base(indices)'!G24</f>
        <v>1.3892729399999999</v>
      </c>
      <c r="E20" s="69">
        <f t="shared" si="0"/>
        <v>757.15375229999995</v>
      </c>
      <c r="F20" s="361">
        <f>'base(indices)'!I25</f>
        <v>1.5632E-2</v>
      </c>
      <c r="G20" s="70">
        <f t="shared" si="1"/>
        <v>11.835827455953599</v>
      </c>
      <c r="H20" s="190">
        <f t="shared" si="18"/>
        <v>3075.9583190238141</v>
      </c>
      <c r="I20" s="107">
        <f t="shared" si="20"/>
        <v>252.38458409999998</v>
      </c>
      <c r="J20" s="107">
        <f t="shared" si="19"/>
        <v>3328.3429031238138</v>
      </c>
      <c r="K20" s="49"/>
      <c r="L20" s="50">
        <f t="shared" si="2"/>
        <v>3328.3429031238138</v>
      </c>
      <c r="M20" s="51">
        <f t="shared" si="3"/>
        <v>2995.5086128114326</v>
      </c>
      <c r="N20" s="49">
        <f t="shared" si="4"/>
        <v>0</v>
      </c>
      <c r="O20" s="52">
        <f t="shared" si="5"/>
        <v>2995.5086128114326</v>
      </c>
      <c r="P20" s="73">
        <f t="shared" si="6"/>
        <v>2662.6743224990514</v>
      </c>
      <c r="Q20" s="49">
        <f t="shared" si="7"/>
        <v>0</v>
      </c>
      <c r="R20" s="53">
        <f t="shared" si="8"/>
        <v>2662.6743224990514</v>
      </c>
      <c r="S20" s="51">
        <f t="shared" si="9"/>
        <v>2329.8400321866693</v>
      </c>
      <c r="T20" s="49">
        <f t="shared" si="10"/>
        <v>0</v>
      </c>
      <c r="U20" s="52">
        <f t="shared" si="11"/>
        <v>2329.8400321866693</v>
      </c>
      <c r="V20" s="51">
        <f t="shared" si="17"/>
        <v>1997.0057418742881</v>
      </c>
      <c r="W20" s="49">
        <f t="shared" si="12"/>
        <v>0</v>
      </c>
      <c r="X20" s="52">
        <f t="shared" si="13"/>
        <v>1997.0057418742881</v>
      </c>
      <c r="Y20" s="51">
        <f t="shared" si="14"/>
        <v>1664.1714515619069</v>
      </c>
      <c r="Z20" s="49">
        <f t="shared" si="15"/>
        <v>0</v>
      </c>
      <c r="AA20" s="52">
        <f t="shared" si="16"/>
        <v>1664.1714515619069</v>
      </c>
    </row>
    <row r="21" spans="1:27" s="30" customFormat="1" ht="12.75" customHeight="1">
      <c r="A21" s="124">
        <v>5</v>
      </c>
      <c r="B21" s="216">
        <v>40817</v>
      </c>
      <c r="C21" s="68">
        <v>545</v>
      </c>
      <c r="D21" s="96">
        <f>'base(indices)'!G25</f>
        <v>1.3878808899999999</v>
      </c>
      <c r="E21" s="58">
        <f t="shared" si="0"/>
        <v>756.39508504999992</v>
      </c>
      <c r="F21" s="361">
        <f>'base(indices)'!I26</f>
        <v>1.5632E-2</v>
      </c>
      <c r="G21" s="60">
        <f t="shared" si="1"/>
        <v>11.823967969501599</v>
      </c>
      <c r="H21" s="190">
        <f t="shared" si="18"/>
        <v>3072.8762120780061</v>
      </c>
      <c r="I21" s="106">
        <f t="shared" si="20"/>
        <v>252.13169501666664</v>
      </c>
      <c r="J21" s="106">
        <f t="shared" si="19"/>
        <v>3325.0079070946726</v>
      </c>
      <c r="K21" s="63"/>
      <c r="L21" s="64">
        <f t="shared" si="2"/>
        <v>3325.0079070946726</v>
      </c>
      <c r="M21" s="65">
        <f t="shared" si="3"/>
        <v>2992.5071163852053</v>
      </c>
      <c r="N21" s="63">
        <f t="shared" si="4"/>
        <v>0</v>
      </c>
      <c r="O21" s="66">
        <f t="shared" si="5"/>
        <v>2992.5071163852053</v>
      </c>
      <c r="P21" s="63">
        <f t="shared" si="6"/>
        <v>2660.0063256757385</v>
      </c>
      <c r="Q21" s="63">
        <f t="shared" si="7"/>
        <v>0</v>
      </c>
      <c r="R21" s="67">
        <f t="shared" si="8"/>
        <v>2660.0063256757385</v>
      </c>
      <c r="S21" s="65">
        <f t="shared" si="9"/>
        <v>2327.5055349662707</v>
      </c>
      <c r="T21" s="63">
        <f t="shared" si="10"/>
        <v>0</v>
      </c>
      <c r="U21" s="66">
        <f t="shared" si="11"/>
        <v>2327.5055349662707</v>
      </c>
      <c r="V21" s="65">
        <f t="shared" si="17"/>
        <v>1995.0047442568034</v>
      </c>
      <c r="W21" s="63">
        <f t="shared" si="12"/>
        <v>0</v>
      </c>
      <c r="X21" s="66">
        <f t="shared" si="13"/>
        <v>1995.0047442568034</v>
      </c>
      <c r="Y21" s="65">
        <f t="shared" si="14"/>
        <v>1662.5039535473363</v>
      </c>
      <c r="Z21" s="63">
        <f t="shared" si="15"/>
        <v>0</v>
      </c>
      <c r="AA21" s="66">
        <f t="shared" si="16"/>
        <v>1662.5039535473363</v>
      </c>
    </row>
    <row r="22" spans="1:27" ht="13.5" customHeight="1">
      <c r="A22" s="124">
        <v>5</v>
      </c>
      <c r="B22" s="217">
        <v>40848</v>
      </c>
      <c r="C22" s="68">
        <v>545</v>
      </c>
      <c r="D22" s="96">
        <f>'base(indices)'!G26</f>
        <v>1.38702094</v>
      </c>
      <c r="E22" s="69">
        <f t="shared" si="0"/>
        <v>755.92641230000004</v>
      </c>
      <c r="F22" s="361">
        <f>'base(indices)'!I27</f>
        <v>1.5632E-2</v>
      </c>
      <c r="G22" s="70">
        <f t="shared" si="1"/>
        <v>11.816641677073601</v>
      </c>
      <c r="H22" s="190">
        <f t="shared" si="18"/>
        <v>3070.9722159082944</v>
      </c>
      <c r="I22" s="107">
        <f t="shared" si="20"/>
        <v>251.97547076666669</v>
      </c>
      <c r="J22" s="107">
        <f t="shared" si="19"/>
        <v>3322.947686674961</v>
      </c>
      <c r="K22" s="49"/>
      <c r="L22" s="50">
        <f>J22+K22</f>
        <v>3322.947686674961</v>
      </c>
      <c r="M22" s="51">
        <f>J22*M$10</f>
        <v>2990.6529180074649</v>
      </c>
      <c r="N22" s="49">
        <f>K22*M$10</f>
        <v>0</v>
      </c>
      <c r="O22" s="52">
        <f>M22+N22</f>
        <v>2990.6529180074649</v>
      </c>
      <c r="P22" s="73">
        <f t="shared" si="6"/>
        <v>2658.3581493399688</v>
      </c>
      <c r="Q22" s="49">
        <f t="shared" si="7"/>
        <v>0</v>
      </c>
      <c r="R22" s="53">
        <f t="shared" si="8"/>
        <v>2658.3581493399688</v>
      </c>
      <c r="S22" s="51">
        <f t="shared" si="9"/>
        <v>2326.0633806724727</v>
      </c>
      <c r="T22" s="49">
        <f t="shared" si="10"/>
        <v>0</v>
      </c>
      <c r="U22" s="52">
        <f t="shared" si="11"/>
        <v>2326.0633806724727</v>
      </c>
      <c r="V22" s="51">
        <f t="shared" si="17"/>
        <v>1993.7686120049766</v>
      </c>
      <c r="W22" s="49">
        <f t="shared" si="12"/>
        <v>0</v>
      </c>
      <c r="X22" s="52">
        <f t="shared" si="13"/>
        <v>1993.7686120049766</v>
      </c>
      <c r="Y22" s="51">
        <f t="shared" si="14"/>
        <v>1661.4738433374805</v>
      </c>
      <c r="Z22" s="49">
        <f t="shared" si="15"/>
        <v>0</v>
      </c>
      <c r="AA22" s="52">
        <f t="shared" si="16"/>
        <v>1661.4738433374805</v>
      </c>
    </row>
    <row r="23" spans="1:27" s="30" customFormat="1" ht="13.5" customHeight="1" thickBot="1">
      <c r="A23" s="229">
        <v>5</v>
      </c>
      <c r="B23" s="230">
        <v>40878</v>
      </c>
      <c r="C23" s="77">
        <v>545</v>
      </c>
      <c r="D23" s="278">
        <f>'base(indices)'!G27</f>
        <v>1.3861268899999999</v>
      </c>
      <c r="E23" s="279">
        <f t="shared" si="0"/>
        <v>755.43915504999995</v>
      </c>
      <c r="F23" s="362">
        <f>'base(indices)'!I28</f>
        <v>1.5632E-2</v>
      </c>
      <c r="G23" s="233">
        <f t="shared" si="1"/>
        <v>11.809024871741599</v>
      </c>
      <c r="H23" s="280">
        <f t="shared" si="18"/>
        <v>3068.9927196869662</v>
      </c>
      <c r="I23" s="125">
        <f t="shared" si="20"/>
        <v>251.81305168333333</v>
      </c>
      <c r="J23" s="125">
        <f t="shared" si="19"/>
        <v>3320.8057713702997</v>
      </c>
      <c r="K23" s="94"/>
      <c r="L23" s="140">
        <f>J23+K23</f>
        <v>3320.8057713702997</v>
      </c>
      <c r="M23" s="258">
        <f>J23*M$10</f>
        <v>2988.7251942332696</v>
      </c>
      <c r="N23" s="94">
        <f t="shared" ref="N23:N86" si="21">K23*M$10</f>
        <v>0</v>
      </c>
      <c r="O23" s="237">
        <f t="shared" ref="O23:O86" si="22">M23+N23</f>
        <v>2988.7251942332696</v>
      </c>
      <c r="P23" s="94">
        <f t="shared" si="6"/>
        <v>2656.6446170962399</v>
      </c>
      <c r="Q23" s="94">
        <f t="shared" si="7"/>
        <v>0</v>
      </c>
      <c r="R23" s="121">
        <f t="shared" si="8"/>
        <v>2656.6446170962399</v>
      </c>
      <c r="S23" s="258">
        <f t="shared" si="9"/>
        <v>2324.5640399592098</v>
      </c>
      <c r="T23" s="94">
        <f t="shared" si="10"/>
        <v>0</v>
      </c>
      <c r="U23" s="237">
        <f t="shared" si="11"/>
        <v>2324.5640399592098</v>
      </c>
      <c r="V23" s="258">
        <f t="shared" si="17"/>
        <v>1992.4834628221797</v>
      </c>
      <c r="W23" s="94">
        <f t="shared" si="12"/>
        <v>0</v>
      </c>
      <c r="X23" s="237">
        <f t="shared" si="13"/>
        <v>1992.4834628221797</v>
      </c>
      <c r="Y23" s="258">
        <f t="shared" si="14"/>
        <v>1660.4028856851498</v>
      </c>
      <c r="Z23" s="94">
        <f t="shared" si="15"/>
        <v>0</v>
      </c>
      <c r="AA23" s="237">
        <f t="shared" si="16"/>
        <v>1660.4028856851498</v>
      </c>
    </row>
    <row r="24" spans="1:27" ht="13.5" customHeight="1">
      <c r="A24" s="367">
        <v>5</v>
      </c>
      <c r="B24" s="246">
        <v>40909</v>
      </c>
      <c r="C24" s="204">
        <v>622</v>
      </c>
      <c r="D24" s="96">
        <f>'base(indices)'!G28</f>
        <v>1.3848293</v>
      </c>
      <c r="E24" s="368">
        <f t="shared" si="0"/>
        <v>861.36382460000004</v>
      </c>
      <c r="F24" s="361">
        <f>'base(indices)'!I29</f>
        <v>1.5632E-2</v>
      </c>
      <c r="G24" s="203">
        <f t="shared" si="1"/>
        <v>13.464839306147201</v>
      </c>
      <c r="H24" s="369">
        <f t="shared" si="18"/>
        <v>3499.3146556245888</v>
      </c>
      <c r="I24" s="370">
        <f t="shared" si="20"/>
        <v>287.12127486666668</v>
      </c>
      <c r="J24" s="370">
        <f t="shared" si="19"/>
        <v>3786.4359304912555</v>
      </c>
      <c r="K24" s="371"/>
      <c r="L24" s="372">
        <f t="shared" ref="L24:L87" si="23">J24+K24</f>
        <v>3786.4359304912555</v>
      </c>
      <c r="M24" s="356">
        <f t="shared" ref="M24:M87" si="24">J24*M$10</f>
        <v>3407.7923374421298</v>
      </c>
      <c r="N24" s="371">
        <f t="shared" si="21"/>
        <v>0</v>
      </c>
      <c r="O24" s="196">
        <f t="shared" si="22"/>
        <v>3407.7923374421298</v>
      </c>
      <c r="P24" s="354">
        <f>J24*$P$10</f>
        <v>3029.1487443930046</v>
      </c>
      <c r="Q24" s="371">
        <f t="shared" si="7"/>
        <v>0</v>
      </c>
      <c r="R24" s="373">
        <f t="shared" si="8"/>
        <v>3029.1487443930046</v>
      </c>
      <c r="S24" s="356">
        <f t="shared" si="9"/>
        <v>2650.5051513438789</v>
      </c>
      <c r="T24" s="371">
        <f t="shared" si="10"/>
        <v>0</v>
      </c>
      <c r="U24" s="196">
        <f t="shared" si="11"/>
        <v>2650.5051513438789</v>
      </c>
      <c r="V24" s="356">
        <f t="shared" si="17"/>
        <v>2271.8615582947532</v>
      </c>
      <c r="W24" s="371">
        <f t="shared" si="12"/>
        <v>0</v>
      </c>
      <c r="X24" s="196">
        <f t="shared" si="13"/>
        <v>2271.8615582947532</v>
      </c>
      <c r="Y24" s="356">
        <f t="shared" si="14"/>
        <v>1893.2179652456277</v>
      </c>
      <c r="Z24" s="371">
        <f t="shared" si="15"/>
        <v>0</v>
      </c>
      <c r="AA24" s="196">
        <f t="shared" si="16"/>
        <v>1893.2179652456277</v>
      </c>
    </row>
    <row r="25" spans="1:27" s="30" customFormat="1" ht="13.5" customHeight="1">
      <c r="A25" s="124">
        <v>5</v>
      </c>
      <c r="B25" s="216">
        <v>40940</v>
      </c>
      <c r="C25" s="68">
        <v>622</v>
      </c>
      <c r="D25" s="96">
        <f>'base(indices)'!G29</f>
        <v>1.3836338399999999</v>
      </c>
      <c r="E25" s="58">
        <f t="shared" si="0"/>
        <v>860.62024847999999</v>
      </c>
      <c r="F25" s="361">
        <f>'base(indices)'!I30</f>
        <v>1.5632E-2</v>
      </c>
      <c r="G25" s="60">
        <f t="shared" si="1"/>
        <v>13.45321572423936</v>
      </c>
      <c r="H25" s="190">
        <f t="shared" si="18"/>
        <v>3496.2938568169575</v>
      </c>
      <c r="I25" s="106">
        <f t="shared" si="20"/>
        <v>286.87341615999998</v>
      </c>
      <c r="J25" s="106">
        <f t="shared" si="19"/>
        <v>3783.1672729769575</v>
      </c>
      <c r="K25" s="63"/>
      <c r="L25" s="64">
        <f t="shared" si="23"/>
        <v>3783.1672729769575</v>
      </c>
      <c r="M25" s="65">
        <f t="shared" si="24"/>
        <v>3404.8505456792618</v>
      </c>
      <c r="N25" s="63">
        <f t="shared" si="21"/>
        <v>0</v>
      </c>
      <c r="O25" s="66">
        <f t="shared" si="22"/>
        <v>3404.8505456792618</v>
      </c>
      <c r="P25" s="63">
        <f t="shared" si="6"/>
        <v>3026.5338183815661</v>
      </c>
      <c r="Q25" s="63">
        <f t="shared" si="7"/>
        <v>0</v>
      </c>
      <c r="R25" s="67">
        <f t="shared" si="8"/>
        <v>3026.5338183815661</v>
      </c>
      <c r="S25" s="65">
        <f t="shared" si="9"/>
        <v>2648.2170910838699</v>
      </c>
      <c r="T25" s="63">
        <f t="shared" si="10"/>
        <v>0</v>
      </c>
      <c r="U25" s="66">
        <f t="shared" si="11"/>
        <v>2648.2170910838699</v>
      </c>
      <c r="V25" s="65">
        <f t="shared" si="17"/>
        <v>2269.9003637861742</v>
      </c>
      <c r="W25" s="63">
        <f t="shared" si="12"/>
        <v>0</v>
      </c>
      <c r="X25" s="66">
        <f t="shared" si="13"/>
        <v>2269.9003637861742</v>
      </c>
      <c r="Y25" s="65">
        <f t="shared" si="14"/>
        <v>1891.5836364884788</v>
      </c>
      <c r="Z25" s="63">
        <f t="shared" si="15"/>
        <v>0</v>
      </c>
      <c r="AA25" s="66">
        <f t="shared" si="16"/>
        <v>1891.5836364884788</v>
      </c>
    </row>
    <row r="26" spans="1:27" ht="13.5" customHeight="1">
      <c r="A26" s="124">
        <v>5</v>
      </c>
      <c r="B26" s="216">
        <v>40969</v>
      </c>
      <c r="C26" s="68">
        <v>622</v>
      </c>
      <c r="D26" s="96">
        <f>'base(indices)'!G30</f>
        <v>1.3836338399999999</v>
      </c>
      <c r="E26" s="69">
        <f t="shared" si="0"/>
        <v>860.62024847999999</v>
      </c>
      <c r="F26" s="361">
        <f>'base(indices)'!I31</f>
        <v>1.5632E-2</v>
      </c>
      <c r="G26" s="70">
        <f t="shared" si="1"/>
        <v>13.45321572423936</v>
      </c>
      <c r="H26" s="190">
        <f t="shared" si="18"/>
        <v>3496.2938568169575</v>
      </c>
      <c r="I26" s="107">
        <f t="shared" si="20"/>
        <v>286.87341615999998</v>
      </c>
      <c r="J26" s="107">
        <f t="shared" si="19"/>
        <v>3783.1672729769575</v>
      </c>
      <c r="K26" s="49"/>
      <c r="L26" s="50">
        <f t="shared" si="23"/>
        <v>3783.1672729769575</v>
      </c>
      <c r="M26" s="51">
        <f t="shared" si="24"/>
        <v>3404.8505456792618</v>
      </c>
      <c r="N26" s="49">
        <f t="shared" si="21"/>
        <v>0</v>
      </c>
      <c r="O26" s="52">
        <f t="shared" si="22"/>
        <v>3404.8505456792618</v>
      </c>
      <c r="P26" s="73">
        <f t="shared" si="6"/>
        <v>3026.5338183815661</v>
      </c>
      <c r="Q26" s="49">
        <f t="shared" si="7"/>
        <v>0</v>
      </c>
      <c r="R26" s="53">
        <f t="shared" si="8"/>
        <v>3026.5338183815661</v>
      </c>
      <c r="S26" s="51">
        <f t="shared" si="9"/>
        <v>2648.2170910838699</v>
      </c>
      <c r="T26" s="49">
        <f t="shared" si="10"/>
        <v>0</v>
      </c>
      <c r="U26" s="52">
        <f t="shared" si="11"/>
        <v>2648.2170910838699</v>
      </c>
      <c r="V26" s="51">
        <f t="shared" si="17"/>
        <v>2269.9003637861742</v>
      </c>
      <c r="W26" s="49">
        <f t="shared" si="12"/>
        <v>0</v>
      </c>
      <c r="X26" s="52">
        <f t="shared" si="13"/>
        <v>2269.9003637861742</v>
      </c>
      <c r="Y26" s="51">
        <f t="shared" si="14"/>
        <v>1891.5836364884788</v>
      </c>
      <c r="Z26" s="49">
        <f t="shared" si="15"/>
        <v>0</v>
      </c>
      <c r="AA26" s="52">
        <f t="shared" si="16"/>
        <v>1891.5836364884788</v>
      </c>
    </row>
    <row r="27" spans="1:27" s="30" customFormat="1" ht="13.5" customHeight="1">
      <c r="A27" s="124">
        <v>5</v>
      </c>
      <c r="B27" s="217">
        <v>41000</v>
      </c>
      <c r="C27" s="68">
        <v>622</v>
      </c>
      <c r="D27" s="96">
        <f>'base(indices)'!G31</f>
        <v>1.3821577</v>
      </c>
      <c r="E27" s="58">
        <f t="shared" si="0"/>
        <v>859.70208939999998</v>
      </c>
      <c r="F27" s="361">
        <f>'base(indices)'!I32</f>
        <v>1.5632E-2</v>
      </c>
      <c r="G27" s="60">
        <f t="shared" si="1"/>
        <v>13.4388630615008</v>
      </c>
      <c r="H27" s="190">
        <f t="shared" si="18"/>
        <v>3492.5638098460031</v>
      </c>
      <c r="I27" s="106">
        <f t="shared" si="20"/>
        <v>286.56736313333334</v>
      </c>
      <c r="J27" s="106">
        <f t="shared" si="19"/>
        <v>3779.1311729793365</v>
      </c>
      <c r="K27" s="63"/>
      <c r="L27" s="64">
        <f t="shared" si="23"/>
        <v>3779.1311729793365</v>
      </c>
      <c r="M27" s="65">
        <f t="shared" si="24"/>
        <v>3401.2180556814028</v>
      </c>
      <c r="N27" s="63">
        <f t="shared" si="21"/>
        <v>0</v>
      </c>
      <c r="O27" s="66">
        <f t="shared" si="22"/>
        <v>3401.2180556814028</v>
      </c>
      <c r="P27" s="63">
        <f t="shared" si="6"/>
        <v>3023.3049383834696</v>
      </c>
      <c r="Q27" s="63">
        <f t="shared" si="7"/>
        <v>0</v>
      </c>
      <c r="R27" s="67">
        <f t="shared" si="8"/>
        <v>3023.3049383834696</v>
      </c>
      <c r="S27" s="65">
        <f t="shared" si="9"/>
        <v>2645.3918210855354</v>
      </c>
      <c r="T27" s="63">
        <f t="shared" si="10"/>
        <v>0</v>
      </c>
      <c r="U27" s="66">
        <f t="shared" si="11"/>
        <v>2645.3918210855354</v>
      </c>
      <c r="V27" s="65">
        <f t="shared" si="17"/>
        <v>2267.4787037876017</v>
      </c>
      <c r="W27" s="63">
        <f t="shared" si="12"/>
        <v>0</v>
      </c>
      <c r="X27" s="66">
        <f t="shared" si="13"/>
        <v>2267.4787037876017</v>
      </c>
      <c r="Y27" s="65">
        <f t="shared" si="14"/>
        <v>1889.5655864896682</v>
      </c>
      <c r="Z27" s="63">
        <f t="shared" si="15"/>
        <v>0</v>
      </c>
      <c r="AA27" s="66">
        <f t="shared" si="16"/>
        <v>1889.5655864896682</v>
      </c>
    </row>
    <row r="28" spans="1:27" ht="13.5" customHeight="1">
      <c r="A28" s="124">
        <v>5</v>
      </c>
      <c r="B28" s="216">
        <v>41030</v>
      </c>
      <c r="C28" s="68">
        <v>622</v>
      </c>
      <c r="D28" s="96">
        <f>'base(indices)'!G32</f>
        <v>1.38184402</v>
      </c>
      <c r="E28" s="69">
        <f t="shared" si="0"/>
        <v>859.50698044000001</v>
      </c>
      <c r="F28" s="361">
        <f>'base(indices)'!I33</f>
        <v>1.5632E-2</v>
      </c>
      <c r="G28" s="70">
        <f t="shared" si="1"/>
        <v>13.43581311823808</v>
      </c>
      <c r="H28" s="190">
        <f t="shared" si="18"/>
        <v>3491.7711742329525</v>
      </c>
      <c r="I28" s="107">
        <f t="shared" si="20"/>
        <v>286.50232681333335</v>
      </c>
      <c r="J28" s="107">
        <f t="shared" si="19"/>
        <v>3778.2735010462857</v>
      </c>
      <c r="K28" s="49"/>
      <c r="L28" s="50">
        <f t="shared" si="23"/>
        <v>3778.2735010462857</v>
      </c>
      <c r="M28" s="51">
        <f t="shared" si="24"/>
        <v>3400.4461509416574</v>
      </c>
      <c r="N28" s="49">
        <f t="shared" si="21"/>
        <v>0</v>
      </c>
      <c r="O28" s="52">
        <f t="shared" si="22"/>
        <v>3400.4461509416574</v>
      </c>
      <c r="P28" s="73">
        <f t="shared" si="6"/>
        <v>3022.6188008370286</v>
      </c>
      <c r="Q28" s="49">
        <f t="shared" si="7"/>
        <v>0</v>
      </c>
      <c r="R28" s="53">
        <f t="shared" si="8"/>
        <v>3022.6188008370286</v>
      </c>
      <c r="S28" s="51">
        <f t="shared" si="9"/>
        <v>2644.7914507323999</v>
      </c>
      <c r="T28" s="49">
        <f t="shared" si="10"/>
        <v>0</v>
      </c>
      <c r="U28" s="52">
        <f t="shared" si="11"/>
        <v>2644.7914507323999</v>
      </c>
      <c r="V28" s="51">
        <f t="shared" si="17"/>
        <v>2266.9641006277711</v>
      </c>
      <c r="W28" s="49">
        <f t="shared" si="12"/>
        <v>0</v>
      </c>
      <c r="X28" s="52">
        <f t="shared" si="13"/>
        <v>2266.9641006277711</v>
      </c>
      <c r="Y28" s="51">
        <f t="shared" si="14"/>
        <v>1889.1367505231428</v>
      </c>
      <c r="Z28" s="49">
        <f t="shared" si="15"/>
        <v>0</v>
      </c>
      <c r="AA28" s="52">
        <f t="shared" si="16"/>
        <v>1889.1367505231428</v>
      </c>
    </row>
    <row r="29" spans="1:27" s="30" customFormat="1" ht="13.5" customHeight="1">
      <c r="A29" s="124">
        <v>5</v>
      </c>
      <c r="B29" s="217">
        <v>41061</v>
      </c>
      <c r="C29" s="68">
        <v>622</v>
      </c>
      <c r="D29" s="96">
        <f>'base(indices)'!G33</f>
        <v>1.38119762</v>
      </c>
      <c r="E29" s="58">
        <f t="shared" si="0"/>
        <v>859.10491964000005</v>
      </c>
      <c r="F29" s="361">
        <f>'base(indices)'!I34</f>
        <v>1.5632E-2</v>
      </c>
      <c r="G29" s="60">
        <f t="shared" si="1"/>
        <v>13.429528103812482</v>
      </c>
      <c r="H29" s="190">
        <f t="shared" si="18"/>
        <v>3490.13779097525</v>
      </c>
      <c r="I29" s="106">
        <f t="shared" si="20"/>
        <v>286.3683065466667</v>
      </c>
      <c r="J29" s="106">
        <f t="shared" si="19"/>
        <v>3776.5060975219167</v>
      </c>
      <c r="K29" s="63"/>
      <c r="L29" s="64">
        <f t="shared" si="23"/>
        <v>3776.5060975219167</v>
      </c>
      <c r="M29" s="65">
        <f t="shared" si="24"/>
        <v>3398.8554877697252</v>
      </c>
      <c r="N29" s="63">
        <f t="shared" si="21"/>
        <v>0</v>
      </c>
      <c r="O29" s="66">
        <f t="shared" si="22"/>
        <v>3398.8554877697252</v>
      </c>
      <c r="P29" s="63">
        <f t="shared" si="6"/>
        <v>3021.2048780175337</v>
      </c>
      <c r="Q29" s="63">
        <f t="shared" si="7"/>
        <v>0</v>
      </c>
      <c r="R29" s="67">
        <f t="shared" si="8"/>
        <v>3021.2048780175337</v>
      </c>
      <c r="S29" s="65">
        <f t="shared" si="9"/>
        <v>2643.5542682653413</v>
      </c>
      <c r="T29" s="63">
        <f t="shared" si="10"/>
        <v>0</v>
      </c>
      <c r="U29" s="66">
        <f t="shared" si="11"/>
        <v>2643.5542682653413</v>
      </c>
      <c r="V29" s="65">
        <f t="shared" si="17"/>
        <v>2265.9036585131498</v>
      </c>
      <c r="W29" s="63">
        <f t="shared" si="12"/>
        <v>0</v>
      </c>
      <c r="X29" s="66">
        <f t="shared" si="13"/>
        <v>2265.9036585131498</v>
      </c>
      <c r="Y29" s="65">
        <f t="shared" si="14"/>
        <v>1888.2530487609583</v>
      </c>
      <c r="Z29" s="63">
        <f t="shared" si="15"/>
        <v>0</v>
      </c>
      <c r="AA29" s="66">
        <f t="shared" si="16"/>
        <v>1888.2530487609583</v>
      </c>
    </row>
    <row r="30" spans="1:27" ht="13.5" customHeight="1">
      <c r="A30" s="124">
        <v>5</v>
      </c>
      <c r="B30" s="216">
        <v>41091</v>
      </c>
      <c r="C30" s="68">
        <v>622</v>
      </c>
      <c r="D30" s="96">
        <f>'base(indices)'!G34</f>
        <v>1.38119762</v>
      </c>
      <c r="E30" s="69">
        <f>C30*D30</f>
        <v>859.10491964000005</v>
      </c>
      <c r="F30" s="361">
        <f>'base(indices)'!I35</f>
        <v>1.5632E-2</v>
      </c>
      <c r="G30" s="70">
        <f t="shared" si="1"/>
        <v>13.429528103812482</v>
      </c>
      <c r="H30" s="190">
        <f t="shared" si="18"/>
        <v>3490.13779097525</v>
      </c>
      <c r="I30" s="107">
        <f t="shared" si="20"/>
        <v>286.3683065466667</v>
      </c>
      <c r="J30" s="107">
        <f t="shared" si="19"/>
        <v>3776.5060975219167</v>
      </c>
      <c r="K30" s="49"/>
      <c r="L30" s="50">
        <f t="shared" si="23"/>
        <v>3776.5060975219167</v>
      </c>
      <c r="M30" s="51">
        <f t="shared" si="24"/>
        <v>3398.8554877697252</v>
      </c>
      <c r="N30" s="49">
        <f t="shared" si="21"/>
        <v>0</v>
      </c>
      <c r="O30" s="52">
        <f t="shared" si="22"/>
        <v>3398.8554877697252</v>
      </c>
      <c r="P30" s="73">
        <f t="shared" si="6"/>
        <v>3021.2048780175337</v>
      </c>
      <c r="Q30" s="49">
        <f t="shared" si="7"/>
        <v>0</v>
      </c>
      <c r="R30" s="53">
        <f t="shared" si="8"/>
        <v>3021.2048780175337</v>
      </c>
      <c r="S30" s="51">
        <f t="shared" si="9"/>
        <v>2643.5542682653413</v>
      </c>
      <c r="T30" s="49">
        <f t="shared" si="10"/>
        <v>0</v>
      </c>
      <c r="U30" s="52">
        <f t="shared" si="11"/>
        <v>2643.5542682653413</v>
      </c>
      <c r="V30" s="51">
        <f t="shared" si="17"/>
        <v>2265.9036585131498</v>
      </c>
      <c r="W30" s="49">
        <f t="shared" si="12"/>
        <v>0</v>
      </c>
      <c r="X30" s="52">
        <f t="shared" si="13"/>
        <v>2265.9036585131498</v>
      </c>
      <c r="Y30" s="51">
        <f t="shared" si="14"/>
        <v>1888.2530487609583</v>
      </c>
      <c r="Z30" s="49">
        <f t="shared" si="15"/>
        <v>0</v>
      </c>
      <c r="AA30" s="52">
        <f t="shared" si="16"/>
        <v>1888.2530487609583</v>
      </c>
    </row>
    <row r="31" spans="1:27" s="30" customFormat="1" ht="13.5" customHeight="1">
      <c r="A31" s="124">
        <v>5</v>
      </c>
      <c r="B31" s="217">
        <v>41122</v>
      </c>
      <c r="C31" s="68">
        <v>622</v>
      </c>
      <c r="D31" s="96">
        <f>'base(indices)'!G35</f>
        <v>1.38099876</v>
      </c>
      <c r="E31" s="58">
        <f t="shared" si="0"/>
        <v>858.98122871999999</v>
      </c>
      <c r="F31" s="361">
        <f>'base(indices)'!I36</f>
        <v>1.5632E-2</v>
      </c>
      <c r="G31" s="60">
        <f t="shared" si="1"/>
        <v>13.42759456735104</v>
      </c>
      <c r="H31" s="190">
        <f t="shared" si="18"/>
        <v>3489.6352931494043</v>
      </c>
      <c r="I31" s="106">
        <f t="shared" si="20"/>
        <v>286.32707624</v>
      </c>
      <c r="J31" s="106">
        <f t="shared" si="19"/>
        <v>3775.9623693894046</v>
      </c>
      <c r="K31" s="63"/>
      <c r="L31" s="64">
        <f t="shared" si="23"/>
        <v>3775.9623693894046</v>
      </c>
      <c r="M31" s="65">
        <f t="shared" si="24"/>
        <v>3398.3661324504642</v>
      </c>
      <c r="N31" s="63">
        <f t="shared" si="21"/>
        <v>0</v>
      </c>
      <c r="O31" s="66">
        <f t="shared" si="22"/>
        <v>3398.3661324504642</v>
      </c>
      <c r="P31" s="63">
        <f>J31*$P$10</f>
        <v>3020.7698955115238</v>
      </c>
      <c r="Q31" s="63">
        <f t="shared" si="7"/>
        <v>0</v>
      </c>
      <c r="R31" s="67">
        <f t="shared" si="8"/>
        <v>3020.7698955115238</v>
      </c>
      <c r="S31" s="65">
        <f t="shared" si="9"/>
        <v>2643.173658572583</v>
      </c>
      <c r="T31" s="63">
        <f t="shared" si="10"/>
        <v>0</v>
      </c>
      <c r="U31" s="66">
        <f t="shared" si="11"/>
        <v>2643.173658572583</v>
      </c>
      <c r="V31" s="65">
        <f t="shared" si="17"/>
        <v>2265.5774216336426</v>
      </c>
      <c r="W31" s="63">
        <f t="shared" si="12"/>
        <v>0</v>
      </c>
      <c r="X31" s="66">
        <f t="shared" si="13"/>
        <v>2265.5774216336426</v>
      </c>
      <c r="Y31" s="65">
        <f t="shared" si="14"/>
        <v>1887.9811846947023</v>
      </c>
      <c r="Z31" s="63">
        <f t="shared" si="15"/>
        <v>0</v>
      </c>
      <c r="AA31" s="66">
        <f t="shared" si="16"/>
        <v>1887.9811846947023</v>
      </c>
    </row>
    <row r="32" spans="1:27" ht="13.5" customHeight="1">
      <c r="A32" s="124">
        <v>5</v>
      </c>
      <c r="B32" s="216">
        <v>41153</v>
      </c>
      <c r="C32" s="68">
        <v>622</v>
      </c>
      <c r="D32" s="96">
        <f>'base(indices)'!G36</f>
        <v>1.38082891</v>
      </c>
      <c r="E32" s="69">
        <f t="shared" si="0"/>
        <v>858.87558202000002</v>
      </c>
      <c r="F32" s="361">
        <f>'base(indices)'!I37</f>
        <v>1.5632E-2</v>
      </c>
      <c r="G32" s="70">
        <f t="shared" si="1"/>
        <v>13.42594309813664</v>
      </c>
      <c r="H32" s="190">
        <f t="shared" si="18"/>
        <v>3489.2061004725465</v>
      </c>
      <c r="I32" s="107">
        <f t="shared" si="20"/>
        <v>286.29186067333336</v>
      </c>
      <c r="J32" s="107">
        <f t="shared" si="19"/>
        <v>3775.4979611458798</v>
      </c>
      <c r="K32" s="49"/>
      <c r="L32" s="50">
        <f t="shared" si="23"/>
        <v>3775.4979611458798</v>
      </c>
      <c r="M32" s="51">
        <f t="shared" si="24"/>
        <v>3397.9481650312919</v>
      </c>
      <c r="N32" s="49">
        <f t="shared" si="21"/>
        <v>0</v>
      </c>
      <c r="O32" s="52">
        <f t="shared" si="22"/>
        <v>3397.9481650312919</v>
      </c>
      <c r="P32" s="73">
        <f>J32*$P$10</f>
        <v>3020.3983689167039</v>
      </c>
      <c r="Q32" s="49">
        <f t="shared" si="7"/>
        <v>0</v>
      </c>
      <c r="R32" s="53">
        <f t="shared" si="8"/>
        <v>3020.3983689167039</v>
      </c>
      <c r="S32" s="51">
        <f t="shared" si="9"/>
        <v>2642.8485728021155</v>
      </c>
      <c r="T32" s="49">
        <f t="shared" si="10"/>
        <v>0</v>
      </c>
      <c r="U32" s="52">
        <f t="shared" si="11"/>
        <v>2642.8485728021155</v>
      </c>
      <c r="V32" s="51">
        <f t="shared" si="17"/>
        <v>2265.2987766875276</v>
      </c>
      <c r="W32" s="49">
        <f t="shared" si="12"/>
        <v>0</v>
      </c>
      <c r="X32" s="52">
        <f t="shared" si="13"/>
        <v>2265.2987766875276</v>
      </c>
      <c r="Y32" s="51">
        <f t="shared" si="14"/>
        <v>1887.7489805729399</v>
      </c>
      <c r="Z32" s="49">
        <f t="shared" si="15"/>
        <v>0</v>
      </c>
      <c r="AA32" s="52">
        <f t="shared" si="16"/>
        <v>1887.7489805729399</v>
      </c>
    </row>
    <row r="33" spans="1:27" s="30" customFormat="1" ht="13.5" customHeight="1">
      <c r="A33" s="124">
        <v>5</v>
      </c>
      <c r="B33" s="217">
        <v>41183</v>
      </c>
      <c r="C33" s="68">
        <v>622</v>
      </c>
      <c r="D33" s="96">
        <f>'base(indices)'!G37</f>
        <v>1.38082891</v>
      </c>
      <c r="E33" s="58">
        <f t="shared" si="0"/>
        <v>858.87558202000002</v>
      </c>
      <c r="F33" s="361">
        <f>'base(indices)'!I38</f>
        <v>1.5632E-2</v>
      </c>
      <c r="G33" s="60">
        <f t="shared" si="1"/>
        <v>13.42594309813664</v>
      </c>
      <c r="H33" s="190">
        <f t="shared" si="18"/>
        <v>3489.2061004725465</v>
      </c>
      <c r="I33" s="106">
        <f t="shared" si="20"/>
        <v>286.29186067333336</v>
      </c>
      <c r="J33" s="106">
        <f t="shared" si="19"/>
        <v>3775.4979611458798</v>
      </c>
      <c r="K33" s="63"/>
      <c r="L33" s="64">
        <f t="shared" si="23"/>
        <v>3775.4979611458798</v>
      </c>
      <c r="M33" s="65">
        <f t="shared" si="24"/>
        <v>3397.9481650312919</v>
      </c>
      <c r="N33" s="63">
        <f t="shared" si="21"/>
        <v>0</v>
      </c>
      <c r="O33" s="66">
        <f t="shared" si="22"/>
        <v>3397.9481650312919</v>
      </c>
      <c r="P33" s="63">
        <f t="shared" ref="P33:P50" si="25">J33*$P$10</f>
        <v>3020.3983689167039</v>
      </c>
      <c r="Q33" s="63">
        <f t="shared" si="7"/>
        <v>0</v>
      </c>
      <c r="R33" s="67">
        <f t="shared" si="8"/>
        <v>3020.3983689167039</v>
      </c>
      <c r="S33" s="65">
        <f t="shared" si="9"/>
        <v>2642.8485728021155</v>
      </c>
      <c r="T33" s="63">
        <f t="shared" si="10"/>
        <v>0</v>
      </c>
      <c r="U33" s="66">
        <f t="shared" si="11"/>
        <v>2642.8485728021155</v>
      </c>
      <c r="V33" s="65">
        <f t="shared" si="17"/>
        <v>2265.2987766875276</v>
      </c>
      <c r="W33" s="63">
        <f t="shared" si="12"/>
        <v>0</v>
      </c>
      <c r="X33" s="66">
        <f t="shared" si="13"/>
        <v>2265.2987766875276</v>
      </c>
      <c r="Y33" s="65">
        <f t="shared" si="14"/>
        <v>1887.7489805729399</v>
      </c>
      <c r="Z33" s="63">
        <f t="shared" si="15"/>
        <v>0</v>
      </c>
      <c r="AA33" s="66">
        <f t="shared" si="16"/>
        <v>1887.7489805729399</v>
      </c>
    </row>
    <row r="34" spans="1:27" ht="13.5" customHeight="1">
      <c r="A34" s="124">
        <v>5</v>
      </c>
      <c r="B34" s="216">
        <v>41214</v>
      </c>
      <c r="C34" s="68">
        <v>622</v>
      </c>
      <c r="D34" s="96">
        <f>'base(indices)'!G38</f>
        <v>1.38082891</v>
      </c>
      <c r="E34" s="69">
        <f t="shared" si="0"/>
        <v>858.87558202000002</v>
      </c>
      <c r="F34" s="361">
        <f>'base(indices)'!I39</f>
        <v>1.5632E-2</v>
      </c>
      <c r="G34" s="70">
        <f t="shared" si="1"/>
        <v>13.42594309813664</v>
      </c>
      <c r="H34" s="190">
        <f t="shared" si="18"/>
        <v>3489.2061004725465</v>
      </c>
      <c r="I34" s="107">
        <f t="shared" si="20"/>
        <v>286.29186067333336</v>
      </c>
      <c r="J34" s="107">
        <f t="shared" si="19"/>
        <v>3775.4979611458798</v>
      </c>
      <c r="K34" s="49"/>
      <c r="L34" s="50">
        <f t="shared" si="23"/>
        <v>3775.4979611458798</v>
      </c>
      <c r="M34" s="51">
        <f t="shared" si="24"/>
        <v>3397.9481650312919</v>
      </c>
      <c r="N34" s="49">
        <f t="shared" si="21"/>
        <v>0</v>
      </c>
      <c r="O34" s="52">
        <f t="shared" si="22"/>
        <v>3397.9481650312919</v>
      </c>
      <c r="P34" s="73">
        <f t="shared" si="25"/>
        <v>3020.3983689167039</v>
      </c>
      <c r="Q34" s="49">
        <f t="shared" si="7"/>
        <v>0</v>
      </c>
      <c r="R34" s="53">
        <f t="shared" si="8"/>
        <v>3020.3983689167039</v>
      </c>
      <c r="S34" s="51">
        <f t="shared" si="9"/>
        <v>2642.8485728021155</v>
      </c>
      <c r="T34" s="49">
        <f t="shared" si="10"/>
        <v>0</v>
      </c>
      <c r="U34" s="52">
        <f t="shared" si="11"/>
        <v>2642.8485728021155</v>
      </c>
      <c r="V34" s="51">
        <f t="shared" si="17"/>
        <v>2265.2987766875276</v>
      </c>
      <c r="W34" s="49">
        <f t="shared" si="12"/>
        <v>0</v>
      </c>
      <c r="X34" s="52">
        <f t="shared" si="13"/>
        <v>2265.2987766875276</v>
      </c>
      <c r="Y34" s="51">
        <f t="shared" si="14"/>
        <v>1887.7489805729399</v>
      </c>
      <c r="Z34" s="49">
        <f t="shared" si="15"/>
        <v>0</v>
      </c>
      <c r="AA34" s="52">
        <f t="shared" si="16"/>
        <v>1887.7489805729399</v>
      </c>
    </row>
    <row r="35" spans="1:27" s="30" customFormat="1" ht="13.5" customHeight="1" thickBot="1">
      <c r="A35" s="124">
        <v>5</v>
      </c>
      <c r="B35" s="218">
        <v>41244</v>
      </c>
      <c r="C35" s="177">
        <v>622</v>
      </c>
      <c r="D35" s="374">
        <f>'base(indices)'!G39</f>
        <v>1.38082891</v>
      </c>
      <c r="E35" s="375">
        <f t="shared" si="0"/>
        <v>858.87558202000002</v>
      </c>
      <c r="F35" s="363">
        <f>'base(indices)'!I40</f>
        <v>1.5632E-2</v>
      </c>
      <c r="G35" s="247">
        <f t="shared" si="1"/>
        <v>13.42594309813664</v>
      </c>
      <c r="H35" s="376">
        <f t="shared" si="18"/>
        <v>3489.2061004725465</v>
      </c>
      <c r="I35" s="377">
        <f t="shared" si="20"/>
        <v>286.29186067333336</v>
      </c>
      <c r="J35" s="377">
        <f t="shared" si="19"/>
        <v>3775.4979611458798</v>
      </c>
      <c r="K35" s="378"/>
      <c r="L35" s="379">
        <f t="shared" si="23"/>
        <v>3775.4979611458798</v>
      </c>
      <c r="M35" s="380">
        <f t="shared" si="24"/>
        <v>3397.9481650312919</v>
      </c>
      <c r="N35" s="378">
        <f t="shared" si="21"/>
        <v>0</v>
      </c>
      <c r="O35" s="345">
        <f t="shared" si="22"/>
        <v>3397.9481650312919</v>
      </c>
      <c r="P35" s="378">
        <f t="shared" si="25"/>
        <v>3020.3983689167039</v>
      </c>
      <c r="Q35" s="378">
        <f t="shared" si="7"/>
        <v>0</v>
      </c>
      <c r="R35" s="381">
        <f t="shared" si="8"/>
        <v>3020.3983689167039</v>
      </c>
      <c r="S35" s="380">
        <f t="shared" si="9"/>
        <v>2642.8485728021155</v>
      </c>
      <c r="T35" s="378">
        <f t="shared" si="10"/>
        <v>0</v>
      </c>
      <c r="U35" s="345">
        <f t="shared" si="11"/>
        <v>2642.8485728021155</v>
      </c>
      <c r="V35" s="380">
        <f t="shared" si="17"/>
        <v>2265.2987766875276</v>
      </c>
      <c r="W35" s="378">
        <f t="shared" si="12"/>
        <v>0</v>
      </c>
      <c r="X35" s="345">
        <f t="shared" si="13"/>
        <v>2265.2987766875276</v>
      </c>
      <c r="Y35" s="380">
        <f t="shared" si="14"/>
        <v>1887.7489805729399</v>
      </c>
      <c r="Z35" s="378">
        <f t="shared" si="15"/>
        <v>0</v>
      </c>
      <c r="AA35" s="345">
        <f t="shared" si="16"/>
        <v>1887.7489805729399</v>
      </c>
    </row>
    <row r="36" spans="1:27" ht="13.5" customHeight="1">
      <c r="A36" s="275">
        <v>5</v>
      </c>
      <c r="B36" s="382">
        <v>41275</v>
      </c>
      <c r="C36" s="47">
        <v>678</v>
      </c>
      <c r="D36" s="97">
        <f>'base(indices)'!G40</f>
        <v>1.38082891</v>
      </c>
      <c r="E36" s="163">
        <f t="shared" si="0"/>
        <v>936.20200097999998</v>
      </c>
      <c r="F36" s="360">
        <f>'base(indices)'!I41</f>
        <v>1.5632E-2</v>
      </c>
      <c r="G36" s="87">
        <f t="shared" si="1"/>
        <v>14.634709679319359</v>
      </c>
      <c r="H36" s="276">
        <f t="shared" si="18"/>
        <v>3803.3468426372774</v>
      </c>
      <c r="I36" s="108">
        <f t="shared" si="20"/>
        <v>312.06733365999997</v>
      </c>
      <c r="J36" s="108">
        <f t="shared" si="19"/>
        <v>4115.4141762972777</v>
      </c>
      <c r="K36" s="165"/>
      <c r="L36" s="277">
        <f t="shared" si="23"/>
        <v>4115.4141762972777</v>
      </c>
      <c r="M36" s="54">
        <f t="shared" si="24"/>
        <v>3703.87275866755</v>
      </c>
      <c r="N36" s="165">
        <f t="shared" si="21"/>
        <v>0</v>
      </c>
      <c r="O36" s="55">
        <f t="shared" si="22"/>
        <v>3703.87275866755</v>
      </c>
      <c r="P36" s="128">
        <f t="shared" si="25"/>
        <v>3292.3313410378223</v>
      </c>
      <c r="Q36" s="165">
        <f t="shared" si="7"/>
        <v>0</v>
      </c>
      <c r="R36" s="166">
        <f t="shared" si="8"/>
        <v>3292.3313410378223</v>
      </c>
      <c r="S36" s="54">
        <f t="shared" si="9"/>
        <v>2880.7899234080942</v>
      </c>
      <c r="T36" s="165">
        <f t="shared" si="10"/>
        <v>0</v>
      </c>
      <c r="U36" s="55">
        <f t="shared" si="11"/>
        <v>2880.7899234080942</v>
      </c>
      <c r="V36" s="54">
        <f t="shared" si="17"/>
        <v>2469.2485057783665</v>
      </c>
      <c r="W36" s="165">
        <f t="shared" si="12"/>
        <v>0</v>
      </c>
      <c r="X36" s="55">
        <f t="shared" si="13"/>
        <v>2469.2485057783665</v>
      </c>
      <c r="Y36" s="54">
        <f t="shared" si="14"/>
        <v>2057.7070881486388</v>
      </c>
      <c r="Z36" s="165">
        <f t="shared" si="15"/>
        <v>0</v>
      </c>
      <c r="AA36" s="55">
        <f t="shared" si="16"/>
        <v>2057.7070881486388</v>
      </c>
    </row>
    <row r="37" spans="1:27" s="30" customFormat="1" ht="13.5" customHeight="1">
      <c r="A37" s="124">
        <v>5</v>
      </c>
      <c r="B37" s="217">
        <v>41306</v>
      </c>
      <c r="C37" s="68">
        <v>678</v>
      </c>
      <c r="D37" s="96">
        <f>'base(indices)'!G41</f>
        <v>1.38082891</v>
      </c>
      <c r="E37" s="58">
        <f t="shared" si="0"/>
        <v>936.20200097999998</v>
      </c>
      <c r="F37" s="361">
        <f>'base(indices)'!I42</f>
        <v>1.5632E-2</v>
      </c>
      <c r="G37" s="60">
        <f t="shared" si="1"/>
        <v>14.634709679319359</v>
      </c>
      <c r="H37" s="190">
        <f t="shared" si="18"/>
        <v>3803.3468426372774</v>
      </c>
      <c r="I37" s="106">
        <f t="shared" si="20"/>
        <v>312.06733365999997</v>
      </c>
      <c r="J37" s="106">
        <f t="shared" si="19"/>
        <v>4115.4141762972777</v>
      </c>
      <c r="K37" s="63"/>
      <c r="L37" s="64">
        <f t="shared" si="23"/>
        <v>4115.4141762972777</v>
      </c>
      <c r="M37" s="65">
        <f t="shared" si="24"/>
        <v>3703.87275866755</v>
      </c>
      <c r="N37" s="63">
        <f t="shared" si="21"/>
        <v>0</v>
      </c>
      <c r="O37" s="66">
        <f t="shared" si="22"/>
        <v>3703.87275866755</v>
      </c>
      <c r="P37" s="63">
        <f t="shared" si="25"/>
        <v>3292.3313410378223</v>
      </c>
      <c r="Q37" s="63">
        <f t="shared" si="7"/>
        <v>0</v>
      </c>
      <c r="R37" s="67">
        <f t="shared" si="8"/>
        <v>3292.3313410378223</v>
      </c>
      <c r="S37" s="65">
        <f t="shared" si="9"/>
        <v>2880.7899234080942</v>
      </c>
      <c r="T37" s="63">
        <f t="shared" si="10"/>
        <v>0</v>
      </c>
      <c r="U37" s="66">
        <f t="shared" si="11"/>
        <v>2880.7899234080942</v>
      </c>
      <c r="V37" s="65">
        <f t="shared" si="17"/>
        <v>2469.2485057783665</v>
      </c>
      <c r="W37" s="63">
        <f t="shared" si="12"/>
        <v>0</v>
      </c>
      <c r="X37" s="66">
        <f t="shared" si="13"/>
        <v>2469.2485057783665</v>
      </c>
      <c r="Y37" s="65">
        <f t="shared" si="14"/>
        <v>2057.7070881486388</v>
      </c>
      <c r="Z37" s="63">
        <f t="shared" si="15"/>
        <v>0</v>
      </c>
      <c r="AA37" s="66">
        <f t="shared" si="16"/>
        <v>2057.7070881486388</v>
      </c>
    </row>
    <row r="38" spans="1:27" ht="13.5" customHeight="1">
      <c r="A38" s="124">
        <v>5</v>
      </c>
      <c r="B38" s="216">
        <v>41334</v>
      </c>
      <c r="C38" s="68">
        <v>678</v>
      </c>
      <c r="D38" s="96">
        <f>'base(indices)'!G42</f>
        <v>1.38082891</v>
      </c>
      <c r="E38" s="69">
        <f t="shared" si="0"/>
        <v>936.20200097999998</v>
      </c>
      <c r="F38" s="361">
        <f>'base(indices)'!I43</f>
        <v>1.5632E-2</v>
      </c>
      <c r="G38" s="70">
        <f t="shared" si="1"/>
        <v>14.634709679319359</v>
      </c>
      <c r="H38" s="190">
        <f t="shared" si="18"/>
        <v>3803.3468426372774</v>
      </c>
      <c r="I38" s="107">
        <f t="shared" si="20"/>
        <v>312.06733365999997</v>
      </c>
      <c r="J38" s="107">
        <f t="shared" si="19"/>
        <v>4115.4141762972777</v>
      </c>
      <c r="K38" s="73"/>
      <c r="L38" s="74">
        <f t="shared" si="23"/>
        <v>4115.4141762972777</v>
      </c>
      <c r="M38" s="51">
        <f t="shared" si="24"/>
        <v>3703.87275866755</v>
      </c>
      <c r="N38" s="49">
        <f t="shared" si="21"/>
        <v>0</v>
      </c>
      <c r="O38" s="52">
        <f t="shared" si="22"/>
        <v>3703.87275866755</v>
      </c>
      <c r="P38" s="73">
        <f t="shared" si="25"/>
        <v>3292.3313410378223</v>
      </c>
      <c r="Q38" s="49">
        <f t="shared" si="7"/>
        <v>0</v>
      </c>
      <c r="R38" s="53">
        <f>P38+Q38</f>
        <v>3292.3313410378223</v>
      </c>
      <c r="S38" s="51">
        <f t="shared" si="9"/>
        <v>2880.7899234080942</v>
      </c>
      <c r="T38" s="49">
        <f t="shared" si="10"/>
        <v>0</v>
      </c>
      <c r="U38" s="52">
        <f t="shared" si="11"/>
        <v>2880.7899234080942</v>
      </c>
      <c r="V38" s="51">
        <f t="shared" si="17"/>
        <v>2469.2485057783665</v>
      </c>
      <c r="W38" s="49">
        <f t="shared" si="12"/>
        <v>0</v>
      </c>
      <c r="X38" s="52">
        <f t="shared" si="13"/>
        <v>2469.2485057783665</v>
      </c>
      <c r="Y38" s="51">
        <f t="shared" si="14"/>
        <v>2057.7070881486388</v>
      </c>
      <c r="Z38" s="49">
        <f t="shared" si="15"/>
        <v>0</v>
      </c>
      <c r="AA38" s="52">
        <f t="shared" si="16"/>
        <v>2057.7070881486388</v>
      </c>
    </row>
    <row r="39" spans="1:27" s="30" customFormat="1" ht="13.5" customHeight="1">
      <c r="A39" s="124">
        <v>5</v>
      </c>
      <c r="B39" s="216">
        <v>41365</v>
      </c>
      <c r="C39" s="68">
        <v>678</v>
      </c>
      <c r="D39" s="96">
        <f>'base(indices)'!G43</f>
        <v>1.38082891</v>
      </c>
      <c r="E39" s="58">
        <f t="shared" si="0"/>
        <v>936.20200097999998</v>
      </c>
      <c r="F39" s="361">
        <f>'base(indices)'!I44</f>
        <v>1.5632E-2</v>
      </c>
      <c r="G39" s="60">
        <f t="shared" si="1"/>
        <v>14.634709679319359</v>
      </c>
      <c r="H39" s="190">
        <f t="shared" si="18"/>
        <v>3803.3468426372774</v>
      </c>
      <c r="I39" s="106">
        <f t="shared" si="20"/>
        <v>312.06733365999997</v>
      </c>
      <c r="J39" s="106">
        <f t="shared" si="19"/>
        <v>4115.4141762972777</v>
      </c>
      <c r="K39" s="63"/>
      <c r="L39" s="75">
        <f t="shared" si="23"/>
        <v>4115.4141762972777</v>
      </c>
      <c r="M39" s="65">
        <f t="shared" si="24"/>
        <v>3703.87275866755</v>
      </c>
      <c r="N39" s="63">
        <f t="shared" si="21"/>
        <v>0</v>
      </c>
      <c r="O39" s="66">
        <f t="shared" si="22"/>
        <v>3703.87275866755</v>
      </c>
      <c r="P39" s="63">
        <f>J39*$P$10</f>
        <v>3292.3313410378223</v>
      </c>
      <c r="Q39" s="63">
        <f t="shared" si="7"/>
        <v>0</v>
      </c>
      <c r="R39" s="67">
        <f t="shared" ref="R39:R54" si="26">P39+Q39</f>
        <v>3292.3313410378223</v>
      </c>
      <c r="S39" s="65">
        <f t="shared" si="9"/>
        <v>2880.7899234080942</v>
      </c>
      <c r="T39" s="63">
        <f t="shared" si="10"/>
        <v>0</v>
      </c>
      <c r="U39" s="66">
        <f t="shared" si="11"/>
        <v>2880.7899234080942</v>
      </c>
      <c r="V39" s="65">
        <f t="shared" si="17"/>
        <v>2469.2485057783665</v>
      </c>
      <c r="W39" s="63">
        <f t="shared" si="12"/>
        <v>0</v>
      </c>
      <c r="X39" s="66">
        <f t="shared" si="13"/>
        <v>2469.2485057783665</v>
      </c>
      <c r="Y39" s="65">
        <f t="shared" si="14"/>
        <v>2057.7070881486388</v>
      </c>
      <c r="Z39" s="63">
        <f t="shared" si="15"/>
        <v>0</v>
      </c>
      <c r="AA39" s="66">
        <f t="shared" si="16"/>
        <v>2057.7070881486388</v>
      </c>
    </row>
    <row r="40" spans="1:27" ht="13.5" customHeight="1">
      <c r="A40" s="124">
        <v>5</v>
      </c>
      <c r="B40" s="217">
        <v>41395</v>
      </c>
      <c r="C40" s="68">
        <v>678</v>
      </c>
      <c r="D40" s="96">
        <f>'base(indices)'!G44</f>
        <v>1.38082891</v>
      </c>
      <c r="E40" s="69">
        <f t="shared" si="0"/>
        <v>936.20200097999998</v>
      </c>
      <c r="F40" s="361">
        <f>'base(indices)'!I45</f>
        <v>1.5632E-2</v>
      </c>
      <c r="G40" s="70">
        <f t="shared" si="1"/>
        <v>14.634709679319359</v>
      </c>
      <c r="H40" s="190">
        <f t="shared" si="18"/>
        <v>3803.3468426372774</v>
      </c>
      <c r="I40" s="107">
        <f t="shared" si="20"/>
        <v>312.06733365999997</v>
      </c>
      <c r="J40" s="107">
        <f t="shared" si="19"/>
        <v>4115.4141762972777</v>
      </c>
      <c r="K40" s="49"/>
      <c r="L40" s="50">
        <f t="shared" si="23"/>
        <v>4115.4141762972777</v>
      </c>
      <c r="M40" s="51">
        <f t="shared" si="24"/>
        <v>3703.87275866755</v>
      </c>
      <c r="N40" s="49">
        <f t="shared" si="21"/>
        <v>0</v>
      </c>
      <c r="O40" s="52">
        <f t="shared" si="22"/>
        <v>3703.87275866755</v>
      </c>
      <c r="P40" s="73">
        <f t="shared" si="25"/>
        <v>3292.3313410378223</v>
      </c>
      <c r="Q40" s="49">
        <f t="shared" si="7"/>
        <v>0</v>
      </c>
      <c r="R40" s="53">
        <f t="shared" si="26"/>
        <v>3292.3313410378223</v>
      </c>
      <c r="S40" s="51">
        <f t="shared" si="9"/>
        <v>2880.7899234080942</v>
      </c>
      <c r="T40" s="49">
        <f t="shared" si="10"/>
        <v>0</v>
      </c>
      <c r="U40" s="52">
        <f t="shared" si="11"/>
        <v>2880.7899234080942</v>
      </c>
      <c r="V40" s="51">
        <f t="shared" si="17"/>
        <v>2469.2485057783665</v>
      </c>
      <c r="W40" s="49">
        <f t="shared" si="12"/>
        <v>0</v>
      </c>
      <c r="X40" s="52">
        <f t="shared" si="13"/>
        <v>2469.2485057783665</v>
      </c>
      <c r="Y40" s="51">
        <f t="shared" si="14"/>
        <v>2057.7070881486388</v>
      </c>
      <c r="Z40" s="49">
        <f t="shared" si="15"/>
        <v>0</v>
      </c>
      <c r="AA40" s="52">
        <f t="shared" si="16"/>
        <v>2057.7070881486388</v>
      </c>
    </row>
    <row r="41" spans="1:27" s="30" customFormat="1" ht="13.5" customHeight="1">
      <c r="A41" s="124">
        <v>5</v>
      </c>
      <c r="B41" s="216">
        <v>41426</v>
      </c>
      <c r="C41" s="68">
        <v>678</v>
      </c>
      <c r="D41" s="96">
        <f>'base(indices)'!G45</f>
        <v>1.38082891</v>
      </c>
      <c r="E41" s="58">
        <f t="shared" si="0"/>
        <v>936.20200097999998</v>
      </c>
      <c r="F41" s="361">
        <f>'base(indices)'!I46</f>
        <v>1.5632E-2</v>
      </c>
      <c r="G41" s="60">
        <f t="shared" si="1"/>
        <v>14.634709679319359</v>
      </c>
      <c r="H41" s="190">
        <f t="shared" si="18"/>
        <v>3803.3468426372774</v>
      </c>
      <c r="I41" s="106">
        <f t="shared" si="20"/>
        <v>312.06733365999997</v>
      </c>
      <c r="J41" s="106">
        <f t="shared" si="19"/>
        <v>4115.4141762972777</v>
      </c>
      <c r="K41" s="63"/>
      <c r="L41" s="75">
        <f t="shared" si="23"/>
        <v>4115.4141762972777</v>
      </c>
      <c r="M41" s="65">
        <f t="shared" si="24"/>
        <v>3703.87275866755</v>
      </c>
      <c r="N41" s="63">
        <f t="shared" si="21"/>
        <v>0</v>
      </c>
      <c r="O41" s="66">
        <f t="shared" si="22"/>
        <v>3703.87275866755</v>
      </c>
      <c r="P41" s="63">
        <f t="shared" si="25"/>
        <v>3292.3313410378223</v>
      </c>
      <c r="Q41" s="63">
        <f t="shared" si="7"/>
        <v>0</v>
      </c>
      <c r="R41" s="67">
        <f t="shared" si="26"/>
        <v>3292.3313410378223</v>
      </c>
      <c r="S41" s="65">
        <f t="shared" si="9"/>
        <v>2880.7899234080942</v>
      </c>
      <c r="T41" s="63">
        <f t="shared" si="10"/>
        <v>0</v>
      </c>
      <c r="U41" s="66">
        <f t="shared" si="11"/>
        <v>2880.7899234080942</v>
      </c>
      <c r="V41" s="65">
        <f t="shared" si="17"/>
        <v>2469.2485057783665</v>
      </c>
      <c r="W41" s="63">
        <f t="shared" si="12"/>
        <v>0</v>
      </c>
      <c r="X41" s="66">
        <f t="shared" si="13"/>
        <v>2469.2485057783665</v>
      </c>
      <c r="Y41" s="65">
        <f t="shared" si="14"/>
        <v>2057.7070881486388</v>
      </c>
      <c r="Z41" s="63">
        <f t="shared" si="15"/>
        <v>0</v>
      </c>
      <c r="AA41" s="66">
        <f t="shared" si="16"/>
        <v>2057.7070881486388</v>
      </c>
    </row>
    <row r="42" spans="1:27" ht="13.5" customHeight="1">
      <c r="A42" s="124">
        <v>5</v>
      </c>
      <c r="B42" s="217">
        <v>41456</v>
      </c>
      <c r="C42" s="68">
        <v>678</v>
      </c>
      <c r="D42" s="96">
        <f>'base(indices)'!G46</f>
        <v>1.38082891</v>
      </c>
      <c r="E42" s="69">
        <f t="shared" si="0"/>
        <v>936.20200097999998</v>
      </c>
      <c r="F42" s="361">
        <f>'base(indices)'!I47</f>
        <v>1.5632E-2</v>
      </c>
      <c r="G42" s="70">
        <f t="shared" si="1"/>
        <v>14.634709679319359</v>
      </c>
      <c r="H42" s="190">
        <f t="shared" si="18"/>
        <v>3803.3468426372774</v>
      </c>
      <c r="I42" s="107">
        <f t="shared" si="20"/>
        <v>312.06733365999997</v>
      </c>
      <c r="J42" s="107">
        <f t="shared" si="19"/>
        <v>4115.4141762972777</v>
      </c>
      <c r="K42" s="49"/>
      <c r="L42" s="50">
        <f t="shared" si="23"/>
        <v>4115.4141762972777</v>
      </c>
      <c r="M42" s="51">
        <f t="shared" si="24"/>
        <v>3703.87275866755</v>
      </c>
      <c r="N42" s="49">
        <f t="shared" si="21"/>
        <v>0</v>
      </c>
      <c r="O42" s="52">
        <f t="shared" si="22"/>
        <v>3703.87275866755</v>
      </c>
      <c r="P42" s="73">
        <f t="shared" si="25"/>
        <v>3292.3313410378223</v>
      </c>
      <c r="Q42" s="49">
        <f t="shared" si="7"/>
        <v>0</v>
      </c>
      <c r="R42" s="53">
        <f t="shared" si="26"/>
        <v>3292.3313410378223</v>
      </c>
      <c r="S42" s="51">
        <f t="shared" si="9"/>
        <v>2880.7899234080942</v>
      </c>
      <c r="T42" s="49">
        <f t="shared" si="10"/>
        <v>0</v>
      </c>
      <c r="U42" s="52">
        <f t="shared" si="11"/>
        <v>2880.7899234080942</v>
      </c>
      <c r="V42" s="51">
        <f t="shared" si="17"/>
        <v>2469.2485057783665</v>
      </c>
      <c r="W42" s="49">
        <f t="shared" si="12"/>
        <v>0</v>
      </c>
      <c r="X42" s="52">
        <f t="shared" si="13"/>
        <v>2469.2485057783665</v>
      </c>
      <c r="Y42" s="51">
        <f t="shared" si="14"/>
        <v>2057.7070881486388</v>
      </c>
      <c r="Z42" s="49">
        <f t="shared" si="15"/>
        <v>0</v>
      </c>
      <c r="AA42" s="52">
        <f t="shared" si="16"/>
        <v>2057.7070881486388</v>
      </c>
    </row>
    <row r="43" spans="1:27" s="30" customFormat="1" ht="13.5" customHeight="1">
      <c r="A43" s="124">
        <v>5</v>
      </c>
      <c r="B43" s="216">
        <v>41487</v>
      </c>
      <c r="C43" s="68">
        <v>678</v>
      </c>
      <c r="D43" s="96">
        <f>'base(indices)'!G47</f>
        <v>1.38054038</v>
      </c>
      <c r="E43" s="58">
        <f t="shared" si="0"/>
        <v>936.00637763999998</v>
      </c>
      <c r="F43" s="361">
        <f>'base(indices)'!I48</f>
        <v>1.5632E-2</v>
      </c>
      <c r="G43" s="60">
        <f t="shared" si="1"/>
        <v>14.631651695268479</v>
      </c>
      <c r="H43" s="190">
        <f t="shared" si="18"/>
        <v>3802.5521173410739</v>
      </c>
      <c r="I43" s="106">
        <f t="shared" si="20"/>
        <v>312.00212587999999</v>
      </c>
      <c r="J43" s="106">
        <f t="shared" si="19"/>
        <v>4114.5542432210741</v>
      </c>
      <c r="K43" s="63"/>
      <c r="L43" s="75">
        <f t="shared" si="23"/>
        <v>4114.5542432210741</v>
      </c>
      <c r="M43" s="65">
        <f t="shared" si="24"/>
        <v>3703.0988188989668</v>
      </c>
      <c r="N43" s="63">
        <f t="shared" si="21"/>
        <v>0</v>
      </c>
      <c r="O43" s="66">
        <f t="shared" si="22"/>
        <v>3703.0988188989668</v>
      </c>
      <c r="P43" s="63">
        <f t="shared" si="25"/>
        <v>3291.6433945768595</v>
      </c>
      <c r="Q43" s="63">
        <f t="shared" si="7"/>
        <v>0</v>
      </c>
      <c r="R43" s="67">
        <f t="shared" si="26"/>
        <v>3291.6433945768595</v>
      </c>
      <c r="S43" s="65">
        <f t="shared" si="9"/>
        <v>2880.1879702547517</v>
      </c>
      <c r="T43" s="63">
        <f t="shared" si="10"/>
        <v>0</v>
      </c>
      <c r="U43" s="66">
        <f t="shared" si="11"/>
        <v>2880.1879702547517</v>
      </c>
      <c r="V43" s="65">
        <f t="shared" si="17"/>
        <v>2468.7325459326444</v>
      </c>
      <c r="W43" s="63">
        <f t="shared" si="12"/>
        <v>0</v>
      </c>
      <c r="X43" s="66">
        <f t="shared" si="13"/>
        <v>2468.7325459326444</v>
      </c>
      <c r="Y43" s="65">
        <f t="shared" si="14"/>
        <v>2057.2771216105371</v>
      </c>
      <c r="Z43" s="63">
        <f t="shared" si="15"/>
        <v>0</v>
      </c>
      <c r="AA43" s="66">
        <f t="shared" si="16"/>
        <v>2057.2771216105371</v>
      </c>
    </row>
    <row r="44" spans="1:27" ht="13.5" customHeight="1">
      <c r="A44" s="124">
        <v>5</v>
      </c>
      <c r="B44" s="217">
        <v>41518</v>
      </c>
      <c r="C44" s="68">
        <v>678</v>
      </c>
      <c r="D44" s="96">
        <f>'base(indices)'!G48</f>
        <v>1.38054038</v>
      </c>
      <c r="E44" s="69">
        <f t="shared" si="0"/>
        <v>936.00637763999998</v>
      </c>
      <c r="F44" s="361">
        <f>'base(indices)'!I49</f>
        <v>1.5632E-2</v>
      </c>
      <c r="G44" s="70">
        <f t="shared" si="1"/>
        <v>14.631651695268479</v>
      </c>
      <c r="H44" s="190">
        <f t="shared" si="18"/>
        <v>3802.5521173410739</v>
      </c>
      <c r="I44" s="107">
        <f t="shared" si="20"/>
        <v>312.00212587999999</v>
      </c>
      <c r="J44" s="107">
        <f t="shared" si="19"/>
        <v>4114.5542432210741</v>
      </c>
      <c r="K44" s="49"/>
      <c r="L44" s="50">
        <f t="shared" si="23"/>
        <v>4114.5542432210741</v>
      </c>
      <c r="M44" s="51">
        <f t="shared" si="24"/>
        <v>3703.0988188989668</v>
      </c>
      <c r="N44" s="49">
        <f t="shared" si="21"/>
        <v>0</v>
      </c>
      <c r="O44" s="52">
        <f t="shared" si="22"/>
        <v>3703.0988188989668</v>
      </c>
      <c r="P44" s="73">
        <f t="shared" si="25"/>
        <v>3291.6433945768595</v>
      </c>
      <c r="Q44" s="49">
        <f t="shared" si="7"/>
        <v>0</v>
      </c>
      <c r="R44" s="53">
        <f t="shared" si="26"/>
        <v>3291.6433945768595</v>
      </c>
      <c r="S44" s="51">
        <f t="shared" si="9"/>
        <v>2880.1879702547517</v>
      </c>
      <c r="T44" s="49">
        <f t="shared" si="10"/>
        <v>0</v>
      </c>
      <c r="U44" s="52">
        <f t="shared" si="11"/>
        <v>2880.1879702547517</v>
      </c>
      <c r="V44" s="51">
        <f t="shared" si="17"/>
        <v>2468.7325459326444</v>
      </c>
      <c r="W44" s="49">
        <f t="shared" si="12"/>
        <v>0</v>
      </c>
      <c r="X44" s="52">
        <f t="shared" si="13"/>
        <v>2468.7325459326444</v>
      </c>
      <c r="Y44" s="51">
        <f t="shared" ref="Y44:Y71" si="27">J44*Y$10</f>
        <v>2057.2771216105371</v>
      </c>
      <c r="Z44" s="49">
        <f t="shared" si="15"/>
        <v>0</v>
      </c>
      <c r="AA44" s="52">
        <f t="shared" si="16"/>
        <v>2057.2771216105371</v>
      </c>
    </row>
    <row r="45" spans="1:27" s="30" customFormat="1" ht="13.5" customHeight="1">
      <c r="A45" s="124">
        <v>5</v>
      </c>
      <c r="B45" s="216">
        <v>41548</v>
      </c>
      <c r="C45" s="68">
        <v>678</v>
      </c>
      <c r="D45" s="96">
        <f>'base(indices)'!G49</f>
        <v>1.38043133</v>
      </c>
      <c r="E45" s="58">
        <f t="shared" si="0"/>
        <v>935.93244173999994</v>
      </c>
      <c r="F45" s="361">
        <f>'base(indices)'!I50</f>
        <v>1.5632E-2</v>
      </c>
      <c r="G45" s="60">
        <f t="shared" si="1"/>
        <v>14.630495929279679</v>
      </c>
      <c r="H45" s="190">
        <f t="shared" si="18"/>
        <v>3802.2517506771187</v>
      </c>
      <c r="I45" s="106">
        <f t="shared" si="20"/>
        <v>311.97748057999996</v>
      </c>
      <c r="J45" s="106">
        <f t="shared" si="19"/>
        <v>4114.229231257119</v>
      </c>
      <c r="K45" s="63"/>
      <c r="L45" s="75">
        <f t="shared" si="23"/>
        <v>4114.229231257119</v>
      </c>
      <c r="M45" s="65">
        <f t="shared" si="24"/>
        <v>3702.8063081314071</v>
      </c>
      <c r="N45" s="63">
        <f t="shared" si="21"/>
        <v>0</v>
      </c>
      <c r="O45" s="66">
        <f t="shared" si="22"/>
        <v>3702.8063081314071</v>
      </c>
      <c r="P45" s="63">
        <f t="shared" si="25"/>
        <v>3291.3833850056953</v>
      </c>
      <c r="Q45" s="63">
        <f t="shared" si="7"/>
        <v>0</v>
      </c>
      <c r="R45" s="67">
        <f t="shared" si="26"/>
        <v>3291.3833850056953</v>
      </c>
      <c r="S45" s="65">
        <f t="shared" si="9"/>
        <v>2879.9604618799831</v>
      </c>
      <c r="T45" s="63">
        <f t="shared" si="10"/>
        <v>0</v>
      </c>
      <c r="U45" s="66">
        <f t="shared" si="11"/>
        <v>2879.9604618799831</v>
      </c>
      <c r="V45" s="65">
        <f t="shared" si="17"/>
        <v>2468.5375387542713</v>
      </c>
      <c r="W45" s="63">
        <f t="shared" si="12"/>
        <v>0</v>
      </c>
      <c r="X45" s="66">
        <f t="shared" si="13"/>
        <v>2468.5375387542713</v>
      </c>
      <c r="Y45" s="65">
        <f t="shared" si="27"/>
        <v>2057.1146156285595</v>
      </c>
      <c r="Z45" s="63">
        <f t="shared" si="15"/>
        <v>0</v>
      </c>
      <c r="AA45" s="66">
        <f t="shared" si="16"/>
        <v>2057.1146156285595</v>
      </c>
    </row>
    <row r="46" spans="1:27" ht="13.5" customHeight="1">
      <c r="A46" s="124">
        <v>5</v>
      </c>
      <c r="B46" s="217">
        <v>41579</v>
      </c>
      <c r="C46" s="68">
        <v>678</v>
      </c>
      <c r="D46" s="96">
        <f>'base(indices)'!G50</f>
        <v>1.3791625000000001</v>
      </c>
      <c r="E46" s="69">
        <f t="shared" si="0"/>
        <v>935.07217500000002</v>
      </c>
      <c r="F46" s="361">
        <f>'base(indices)'!I51</f>
        <v>1.5632E-2</v>
      </c>
      <c r="G46" s="70">
        <f t="shared" si="1"/>
        <v>14.617048239600001</v>
      </c>
      <c r="H46" s="190">
        <f t="shared" si="18"/>
        <v>3798.7568929583999</v>
      </c>
      <c r="I46" s="107">
        <f t="shared" si="20"/>
        <v>311.69072499999999</v>
      </c>
      <c r="J46" s="107">
        <f t="shared" si="19"/>
        <v>4110.4476179583999</v>
      </c>
      <c r="K46" s="49"/>
      <c r="L46" s="50">
        <f t="shared" si="23"/>
        <v>4110.4476179583999</v>
      </c>
      <c r="M46" s="51">
        <f t="shared" si="24"/>
        <v>3699.4028561625601</v>
      </c>
      <c r="N46" s="49">
        <f t="shared" si="21"/>
        <v>0</v>
      </c>
      <c r="O46" s="52">
        <f t="shared" si="22"/>
        <v>3699.4028561625601</v>
      </c>
      <c r="P46" s="73">
        <f t="shared" si="25"/>
        <v>3288.3580943667203</v>
      </c>
      <c r="Q46" s="49">
        <f t="shared" si="7"/>
        <v>0</v>
      </c>
      <c r="R46" s="53">
        <f t="shared" si="26"/>
        <v>3288.3580943667203</v>
      </c>
      <c r="S46" s="51">
        <f t="shared" si="9"/>
        <v>2877.3133325708795</v>
      </c>
      <c r="T46" s="49">
        <f t="shared" si="10"/>
        <v>0</v>
      </c>
      <c r="U46" s="52">
        <f t="shared" si="11"/>
        <v>2877.3133325708795</v>
      </c>
      <c r="V46" s="51">
        <f t="shared" si="17"/>
        <v>2466.2685707750397</v>
      </c>
      <c r="W46" s="49">
        <f t="shared" si="12"/>
        <v>0</v>
      </c>
      <c r="X46" s="52">
        <f t="shared" si="13"/>
        <v>2466.2685707750397</v>
      </c>
      <c r="Y46" s="51">
        <f t="shared" si="27"/>
        <v>2055.2238089791999</v>
      </c>
      <c r="Z46" s="49">
        <f t="shared" si="15"/>
        <v>0</v>
      </c>
      <c r="AA46" s="52">
        <f t="shared" si="16"/>
        <v>2055.2238089791999</v>
      </c>
    </row>
    <row r="47" spans="1:27" s="30" customFormat="1" ht="13.5" customHeight="1" thickBot="1">
      <c r="A47" s="229">
        <v>5</v>
      </c>
      <c r="B47" s="230">
        <v>41609</v>
      </c>
      <c r="C47" s="77">
        <v>678</v>
      </c>
      <c r="D47" s="278">
        <f>'base(indices)'!G51</f>
        <v>1.3788770699999999</v>
      </c>
      <c r="E47" s="279">
        <f>C47*D47</f>
        <v>934.8786534599999</v>
      </c>
      <c r="F47" s="362">
        <f>'base(indices)'!I52</f>
        <v>1.5632E-2</v>
      </c>
      <c r="G47" s="233">
        <f t="shared" si="1"/>
        <v>14.614023110886718</v>
      </c>
      <c r="H47" s="280">
        <f t="shared" si="18"/>
        <v>3797.9707062835464</v>
      </c>
      <c r="I47" s="125">
        <f t="shared" si="20"/>
        <v>311.62621781999997</v>
      </c>
      <c r="J47" s="125">
        <f t="shared" si="19"/>
        <v>4109.5969241035464</v>
      </c>
      <c r="K47" s="94"/>
      <c r="L47" s="281">
        <f t="shared" si="23"/>
        <v>4109.5969241035464</v>
      </c>
      <c r="M47" s="258">
        <f t="shared" si="24"/>
        <v>3698.637231693192</v>
      </c>
      <c r="N47" s="94">
        <f t="shared" si="21"/>
        <v>0</v>
      </c>
      <c r="O47" s="237">
        <f t="shared" si="22"/>
        <v>3698.637231693192</v>
      </c>
      <c r="P47" s="94">
        <f t="shared" si="25"/>
        <v>3287.6775392828372</v>
      </c>
      <c r="Q47" s="94">
        <f t="shared" si="7"/>
        <v>0</v>
      </c>
      <c r="R47" s="121">
        <f t="shared" si="26"/>
        <v>3287.6775392828372</v>
      </c>
      <c r="S47" s="258">
        <f t="shared" si="9"/>
        <v>2876.7178468724824</v>
      </c>
      <c r="T47" s="94">
        <f t="shared" si="10"/>
        <v>0</v>
      </c>
      <c r="U47" s="237">
        <f t="shared" si="11"/>
        <v>2876.7178468724824</v>
      </c>
      <c r="V47" s="258">
        <f t="shared" si="17"/>
        <v>2465.7581544621275</v>
      </c>
      <c r="W47" s="94">
        <f t="shared" si="12"/>
        <v>0</v>
      </c>
      <c r="X47" s="237">
        <f t="shared" si="13"/>
        <v>2465.7581544621275</v>
      </c>
      <c r="Y47" s="258">
        <f t="shared" si="27"/>
        <v>2054.7984620517732</v>
      </c>
      <c r="Z47" s="94">
        <f t="shared" si="15"/>
        <v>0</v>
      </c>
      <c r="AA47" s="237">
        <f t="shared" si="16"/>
        <v>2054.7984620517732</v>
      </c>
    </row>
    <row r="48" spans="1:27" ht="13.5" customHeight="1">
      <c r="A48" s="367">
        <v>5</v>
      </c>
      <c r="B48" s="246">
        <v>41640</v>
      </c>
      <c r="C48" s="204">
        <v>724</v>
      </c>
      <c r="D48" s="96">
        <f>'base(indices)'!G52</f>
        <v>1.3781962400000001</v>
      </c>
      <c r="E48" s="368">
        <f t="shared" si="0"/>
        <v>997.81407776000003</v>
      </c>
      <c r="F48" s="361">
        <f>'base(indices)'!I53</f>
        <v>1.5632E-2</v>
      </c>
      <c r="G48" s="203">
        <f t="shared" si="1"/>
        <v>15.597829663544321</v>
      </c>
      <c r="H48" s="369">
        <f t="shared" si="18"/>
        <v>4053.6476296941773</v>
      </c>
      <c r="I48" s="370">
        <f t="shared" si="20"/>
        <v>332.60469258666666</v>
      </c>
      <c r="J48" s="370">
        <f t="shared" si="19"/>
        <v>4386.2523222808441</v>
      </c>
      <c r="K48" s="371"/>
      <c r="L48" s="372">
        <f t="shared" si="23"/>
        <v>4386.2523222808441</v>
      </c>
      <c r="M48" s="356">
        <f t="shared" si="24"/>
        <v>3947.6270900527597</v>
      </c>
      <c r="N48" s="371">
        <f t="shared" si="21"/>
        <v>0</v>
      </c>
      <c r="O48" s="196">
        <f t="shared" si="22"/>
        <v>3947.6270900527597</v>
      </c>
      <c r="P48" s="354">
        <f t="shared" si="25"/>
        <v>3509.0018578246754</v>
      </c>
      <c r="Q48" s="371">
        <f t="shared" si="7"/>
        <v>0</v>
      </c>
      <c r="R48" s="373">
        <f t="shared" si="26"/>
        <v>3509.0018578246754</v>
      </c>
      <c r="S48" s="356">
        <f t="shared" si="9"/>
        <v>3070.3766255965907</v>
      </c>
      <c r="T48" s="371">
        <f t="shared" si="10"/>
        <v>0</v>
      </c>
      <c r="U48" s="196">
        <f t="shared" si="11"/>
        <v>3070.3766255965907</v>
      </c>
      <c r="V48" s="356">
        <f t="shared" si="17"/>
        <v>2631.7513933685063</v>
      </c>
      <c r="W48" s="371">
        <f t="shared" si="12"/>
        <v>0</v>
      </c>
      <c r="X48" s="196">
        <f t="shared" si="13"/>
        <v>2631.7513933685063</v>
      </c>
      <c r="Y48" s="356">
        <f t="shared" si="27"/>
        <v>2193.126161140422</v>
      </c>
      <c r="Z48" s="371">
        <f t="shared" si="15"/>
        <v>0</v>
      </c>
      <c r="AA48" s="196">
        <f t="shared" si="16"/>
        <v>2193.126161140422</v>
      </c>
    </row>
    <row r="49" spans="1:27" s="30" customFormat="1" ht="13.5" customHeight="1">
      <c r="A49" s="124">
        <v>5</v>
      </c>
      <c r="B49" s="216">
        <v>41671</v>
      </c>
      <c r="C49" s="68">
        <v>724</v>
      </c>
      <c r="D49" s="96">
        <f>'base(indices)'!G53</f>
        <v>1.3766461400000001</v>
      </c>
      <c r="E49" s="58">
        <f t="shared" si="0"/>
        <v>996.6918053600001</v>
      </c>
      <c r="F49" s="361">
        <f>'base(indices)'!I54</f>
        <v>1.5632E-2</v>
      </c>
      <c r="G49" s="60">
        <f t="shared" si="1"/>
        <v>15.580286301387522</v>
      </c>
      <c r="H49" s="190">
        <f t="shared" si="18"/>
        <v>4049.0883666455506</v>
      </c>
      <c r="I49" s="106">
        <f t="shared" si="20"/>
        <v>332.23060178666668</v>
      </c>
      <c r="J49" s="106">
        <f t="shared" si="19"/>
        <v>4381.3189684322169</v>
      </c>
      <c r="K49" s="63"/>
      <c r="L49" s="75">
        <f t="shared" si="23"/>
        <v>4381.3189684322169</v>
      </c>
      <c r="M49" s="65">
        <f t="shared" si="24"/>
        <v>3943.1870715889954</v>
      </c>
      <c r="N49" s="63">
        <f t="shared" si="21"/>
        <v>0</v>
      </c>
      <c r="O49" s="66">
        <f t="shared" si="22"/>
        <v>3943.1870715889954</v>
      </c>
      <c r="P49" s="63">
        <f t="shared" si="25"/>
        <v>3505.0551747457739</v>
      </c>
      <c r="Q49" s="63">
        <f t="shared" si="7"/>
        <v>0</v>
      </c>
      <c r="R49" s="67">
        <f t="shared" si="26"/>
        <v>3505.0551747457739</v>
      </c>
      <c r="S49" s="65">
        <f t="shared" si="9"/>
        <v>3066.9232779025515</v>
      </c>
      <c r="T49" s="63">
        <f t="shared" si="10"/>
        <v>0</v>
      </c>
      <c r="U49" s="66">
        <f t="shared" si="11"/>
        <v>3066.9232779025515</v>
      </c>
      <c r="V49" s="65">
        <f t="shared" si="17"/>
        <v>2628.79138105933</v>
      </c>
      <c r="W49" s="63">
        <f t="shared" si="12"/>
        <v>0</v>
      </c>
      <c r="X49" s="66">
        <f t="shared" si="13"/>
        <v>2628.79138105933</v>
      </c>
      <c r="Y49" s="65">
        <f t="shared" si="27"/>
        <v>2190.6594842161085</v>
      </c>
      <c r="Z49" s="63">
        <f t="shared" si="15"/>
        <v>0</v>
      </c>
      <c r="AA49" s="66">
        <f t="shared" si="16"/>
        <v>2190.6594842161085</v>
      </c>
    </row>
    <row r="50" spans="1:27" ht="13.5" customHeight="1">
      <c r="A50" s="124">
        <v>5</v>
      </c>
      <c r="B50" s="217">
        <v>41699</v>
      </c>
      <c r="C50" s="68">
        <v>724</v>
      </c>
      <c r="D50" s="96">
        <f>'base(indices)'!G54</f>
        <v>1.3759072800000001</v>
      </c>
      <c r="E50" s="69">
        <f t="shared" si="0"/>
        <v>996.15687072000003</v>
      </c>
      <c r="F50" s="361">
        <f>'base(indices)'!I55</f>
        <v>1.5632E-2</v>
      </c>
      <c r="G50" s="70">
        <f t="shared" si="1"/>
        <v>15.57192420309504</v>
      </c>
      <c r="H50" s="190">
        <f t="shared" si="18"/>
        <v>4046.9151796923802</v>
      </c>
      <c r="I50" s="107">
        <f t="shared" si="20"/>
        <v>332.05229023999999</v>
      </c>
      <c r="J50" s="107">
        <f t="shared" si="19"/>
        <v>4378.9674699323805</v>
      </c>
      <c r="K50" s="49"/>
      <c r="L50" s="50">
        <f t="shared" si="23"/>
        <v>4378.9674699323805</v>
      </c>
      <c r="M50" s="51">
        <f t="shared" si="24"/>
        <v>3941.0707229391423</v>
      </c>
      <c r="N50" s="49">
        <f t="shared" si="21"/>
        <v>0</v>
      </c>
      <c r="O50" s="52">
        <f t="shared" si="22"/>
        <v>3941.0707229391423</v>
      </c>
      <c r="P50" s="73">
        <f t="shared" si="25"/>
        <v>3503.1739759459047</v>
      </c>
      <c r="Q50" s="49">
        <f t="shared" si="7"/>
        <v>0</v>
      </c>
      <c r="R50" s="53">
        <f t="shared" si="26"/>
        <v>3503.1739759459047</v>
      </c>
      <c r="S50" s="51">
        <f t="shared" si="9"/>
        <v>3065.2772289526661</v>
      </c>
      <c r="T50" s="49">
        <f t="shared" si="10"/>
        <v>0</v>
      </c>
      <c r="U50" s="52">
        <f t="shared" si="11"/>
        <v>3065.2772289526661</v>
      </c>
      <c r="V50" s="51">
        <f t="shared" si="17"/>
        <v>2627.3804819594284</v>
      </c>
      <c r="W50" s="49">
        <f t="shared" si="12"/>
        <v>0</v>
      </c>
      <c r="X50" s="52">
        <f t="shared" si="13"/>
        <v>2627.3804819594284</v>
      </c>
      <c r="Y50" s="51">
        <f t="shared" si="27"/>
        <v>2189.4837349661902</v>
      </c>
      <c r="Z50" s="49">
        <f t="shared" si="15"/>
        <v>0</v>
      </c>
      <c r="AA50" s="52">
        <f t="shared" si="16"/>
        <v>2189.4837349661902</v>
      </c>
    </row>
    <row r="51" spans="1:27" s="30" customFormat="1" ht="13.5" customHeight="1">
      <c r="A51" s="124">
        <v>5</v>
      </c>
      <c r="B51" s="216">
        <v>41730</v>
      </c>
      <c r="C51" s="68">
        <v>724</v>
      </c>
      <c r="D51" s="96">
        <f>'base(indices)'!G55</f>
        <v>1.37554138</v>
      </c>
      <c r="E51" s="58">
        <f t="shared" si="0"/>
        <v>995.89195912000002</v>
      </c>
      <c r="F51" s="361">
        <f>'base(indices)'!I56</f>
        <v>1.5632E-2</v>
      </c>
      <c r="G51" s="60">
        <f t="shared" si="1"/>
        <v>15.567783104963841</v>
      </c>
      <c r="H51" s="190">
        <f t="shared" si="18"/>
        <v>4045.8389688998554</v>
      </c>
      <c r="I51" s="106">
        <f t="shared" si="20"/>
        <v>331.96398637333334</v>
      </c>
      <c r="J51" s="106">
        <f t="shared" si="19"/>
        <v>4377.8029552731887</v>
      </c>
      <c r="K51" s="63"/>
      <c r="L51" s="75">
        <f t="shared" si="23"/>
        <v>4377.8029552731887</v>
      </c>
      <c r="M51" s="65">
        <f t="shared" si="24"/>
        <v>3940.02265974587</v>
      </c>
      <c r="N51" s="63">
        <f t="shared" si="21"/>
        <v>0</v>
      </c>
      <c r="O51" s="66">
        <f t="shared" si="22"/>
        <v>3940.02265974587</v>
      </c>
      <c r="P51" s="63">
        <f>J51*$P$10</f>
        <v>3502.2423642185513</v>
      </c>
      <c r="Q51" s="63">
        <f t="shared" si="7"/>
        <v>0</v>
      </c>
      <c r="R51" s="67">
        <f t="shared" si="26"/>
        <v>3502.2423642185513</v>
      </c>
      <c r="S51" s="65">
        <f t="shared" si="9"/>
        <v>3064.4620686912317</v>
      </c>
      <c r="T51" s="63">
        <f t="shared" si="10"/>
        <v>0</v>
      </c>
      <c r="U51" s="66">
        <f t="shared" si="11"/>
        <v>3064.4620686912317</v>
      </c>
      <c r="V51" s="65">
        <f t="shared" si="17"/>
        <v>2626.681773163913</v>
      </c>
      <c r="W51" s="63">
        <f t="shared" si="12"/>
        <v>0</v>
      </c>
      <c r="X51" s="66">
        <f t="shared" si="13"/>
        <v>2626.681773163913</v>
      </c>
      <c r="Y51" s="65">
        <f t="shared" si="27"/>
        <v>2188.9014776365943</v>
      </c>
      <c r="Z51" s="63">
        <f t="shared" si="15"/>
        <v>0</v>
      </c>
      <c r="AA51" s="66">
        <f t="shared" si="16"/>
        <v>2188.9014776365943</v>
      </c>
    </row>
    <row r="52" spans="1:27" ht="13.5" customHeight="1">
      <c r="A52" s="124">
        <v>5</v>
      </c>
      <c r="B52" s="216">
        <v>41760</v>
      </c>
      <c r="C52" s="68">
        <v>724</v>
      </c>
      <c r="D52" s="96">
        <f>'base(indices)'!G56</f>
        <v>1.3749103</v>
      </c>
      <c r="E52" s="69">
        <f t="shared" si="0"/>
        <v>995.43505720000007</v>
      </c>
      <c r="F52" s="361">
        <f>'base(indices)'!I57</f>
        <v>1.5632E-2</v>
      </c>
      <c r="G52" s="70">
        <f t="shared" si="1"/>
        <v>15.560640814150402</v>
      </c>
      <c r="H52" s="190">
        <f t="shared" si="18"/>
        <v>4043.9827920566017</v>
      </c>
      <c r="I52" s="107">
        <f t="shared" si="20"/>
        <v>331.81168573333338</v>
      </c>
      <c r="J52" s="107">
        <f t="shared" si="19"/>
        <v>4375.7944777899347</v>
      </c>
      <c r="K52" s="49"/>
      <c r="L52" s="50">
        <f t="shared" si="23"/>
        <v>4375.7944777899347</v>
      </c>
      <c r="M52" s="51">
        <f t="shared" si="24"/>
        <v>3938.2150300109415</v>
      </c>
      <c r="N52" s="49">
        <f t="shared" si="21"/>
        <v>0</v>
      </c>
      <c r="O52" s="52">
        <f t="shared" si="22"/>
        <v>3938.2150300109415</v>
      </c>
      <c r="P52" s="73">
        <f>J52*$P$10</f>
        <v>3500.6355822319479</v>
      </c>
      <c r="Q52" s="49">
        <f t="shared" si="7"/>
        <v>0</v>
      </c>
      <c r="R52" s="53">
        <f t="shared" si="26"/>
        <v>3500.6355822319479</v>
      </c>
      <c r="S52" s="51">
        <f t="shared" si="9"/>
        <v>3063.0561344529542</v>
      </c>
      <c r="T52" s="49">
        <f t="shared" si="10"/>
        <v>0</v>
      </c>
      <c r="U52" s="52">
        <f t="shared" si="11"/>
        <v>3063.0561344529542</v>
      </c>
      <c r="V52" s="51">
        <f t="shared" si="17"/>
        <v>2625.4766866739606</v>
      </c>
      <c r="W52" s="49">
        <f t="shared" si="12"/>
        <v>0</v>
      </c>
      <c r="X52" s="52">
        <f t="shared" si="13"/>
        <v>2625.4766866739606</v>
      </c>
      <c r="Y52" s="51">
        <f t="shared" si="27"/>
        <v>2187.8972388949674</v>
      </c>
      <c r="Z52" s="49">
        <f t="shared" si="15"/>
        <v>0</v>
      </c>
      <c r="AA52" s="52">
        <f t="shared" si="16"/>
        <v>2187.8972388949674</v>
      </c>
    </row>
    <row r="53" spans="1:27" s="30" customFormat="1" ht="13.5" customHeight="1">
      <c r="A53" s="124">
        <v>5</v>
      </c>
      <c r="B53" s="217">
        <v>41791</v>
      </c>
      <c r="C53" s="68">
        <v>724</v>
      </c>
      <c r="D53" s="96">
        <f>'base(indices)'!G57</f>
        <v>1.3740803500000001</v>
      </c>
      <c r="E53" s="58">
        <f t="shared" si="0"/>
        <v>994.83417340000005</v>
      </c>
      <c r="F53" s="361">
        <f>'base(indices)'!I58</f>
        <v>1.5632E-2</v>
      </c>
      <c r="G53" s="60">
        <f t="shared" si="1"/>
        <v>15.5512477985888</v>
      </c>
      <c r="H53" s="190">
        <f t="shared" si="18"/>
        <v>4041.5416847943552</v>
      </c>
      <c r="I53" s="106">
        <f t="shared" si="20"/>
        <v>331.61139113333337</v>
      </c>
      <c r="J53" s="106">
        <f t="shared" si="19"/>
        <v>4373.1530759276884</v>
      </c>
      <c r="K53" s="63"/>
      <c r="L53" s="75">
        <f t="shared" si="23"/>
        <v>4373.1530759276884</v>
      </c>
      <c r="M53" s="65">
        <f t="shared" si="24"/>
        <v>3935.8377683349195</v>
      </c>
      <c r="N53" s="63">
        <f t="shared" si="21"/>
        <v>0</v>
      </c>
      <c r="O53" s="66">
        <f t="shared" si="22"/>
        <v>3935.8377683349195</v>
      </c>
      <c r="P53" s="63">
        <f t="shared" ref="P53:P72" si="28">J53*$P$10</f>
        <v>3498.522460742151</v>
      </c>
      <c r="Q53" s="63">
        <f t="shared" si="7"/>
        <v>0</v>
      </c>
      <c r="R53" s="67">
        <f t="shared" si="26"/>
        <v>3498.522460742151</v>
      </c>
      <c r="S53" s="65">
        <f t="shared" si="9"/>
        <v>3061.2071531493816</v>
      </c>
      <c r="T53" s="63">
        <f t="shared" si="10"/>
        <v>0</v>
      </c>
      <c r="U53" s="66">
        <f t="shared" si="11"/>
        <v>3061.2071531493816</v>
      </c>
      <c r="V53" s="65">
        <f t="shared" si="17"/>
        <v>2623.8918455566131</v>
      </c>
      <c r="W53" s="63">
        <f t="shared" si="12"/>
        <v>0</v>
      </c>
      <c r="X53" s="66">
        <f t="shared" si="13"/>
        <v>2623.8918455566131</v>
      </c>
      <c r="Y53" s="65">
        <f t="shared" si="27"/>
        <v>2186.5765379638442</v>
      </c>
      <c r="Z53" s="63">
        <f t="shared" si="15"/>
        <v>0</v>
      </c>
      <c r="AA53" s="66">
        <f t="shared" si="16"/>
        <v>2186.5765379638442</v>
      </c>
    </row>
    <row r="54" spans="1:27" ht="13.5" customHeight="1">
      <c r="A54" s="124">
        <v>5</v>
      </c>
      <c r="B54" s="216">
        <v>41821</v>
      </c>
      <c r="C54" s="68">
        <v>724</v>
      </c>
      <c r="D54" s="96">
        <f>'base(indices)'!G58</f>
        <v>1.3734417000000001</v>
      </c>
      <c r="E54" s="69">
        <f t="shared" si="0"/>
        <v>994.3717908000001</v>
      </c>
      <c r="F54" s="361">
        <f>'base(indices)'!I59</f>
        <v>1.5632E-2</v>
      </c>
      <c r="G54" s="70">
        <f t="shared" si="1"/>
        <v>15.544019833785601</v>
      </c>
      <c r="H54" s="190">
        <f t="shared" si="18"/>
        <v>4039.6632425351427</v>
      </c>
      <c r="I54" s="107">
        <f t="shared" si="20"/>
        <v>331.45726360000003</v>
      </c>
      <c r="J54" s="107">
        <f t="shared" si="19"/>
        <v>4371.1205061351429</v>
      </c>
      <c r="K54" s="49"/>
      <c r="L54" s="50">
        <f t="shared" si="23"/>
        <v>4371.1205061351429</v>
      </c>
      <c r="M54" s="51">
        <f t="shared" si="24"/>
        <v>3934.0084555216285</v>
      </c>
      <c r="N54" s="49">
        <f t="shared" si="21"/>
        <v>0</v>
      </c>
      <c r="O54" s="52">
        <f t="shared" si="22"/>
        <v>3934.0084555216285</v>
      </c>
      <c r="P54" s="73">
        <f t="shared" si="28"/>
        <v>3496.8964049081146</v>
      </c>
      <c r="Q54" s="49">
        <f t="shared" si="7"/>
        <v>0</v>
      </c>
      <c r="R54" s="53">
        <f t="shared" si="26"/>
        <v>3496.8964049081146</v>
      </c>
      <c r="S54" s="51">
        <f t="shared" si="9"/>
        <v>3059.7843542945998</v>
      </c>
      <c r="T54" s="49">
        <f t="shared" si="10"/>
        <v>0</v>
      </c>
      <c r="U54" s="52">
        <f t="shared" si="11"/>
        <v>3059.7843542945998</v>
      </c>
      <c r="V54" s="51">
        <f t="shared" si="17"/>
        <v>2622.6723036810859</v>
      </c>
      <c r="W54" s="49">
        <f t="shared" si="12"/>
        <v>0</v>
      </c>
      <c r="X54" s="52">
        <f t="shared" si="13"/>
        <v>2622.6723036810859</v>
      </c>
      <c r="Y54" s="51">
        <f t="shared" si="27"/>
        <v>2185.5602530675715</v>
      </c>
      <c r="Z54" s="49">
        <f t="shared" si="15"/>
        <v>0</v>
      </c>
      <c r="AA54" s="52">
        <f t="shared" si="16"/>
        <v>2185.5602530675715</v>
      </c>
    </row>
    <row r="55" spans="1:27" s="30" customFormat="1" ht="13.5" customHeight="1">
      <c r="A55" s="124">
        <v>5</v>
      </c>
      <c r="B55" s="217">
        <v>41852</v>
      </c>
      <c r="C55" s="68">
        <v>724</v>
      </c>
      <c r="D55" s="96">
        <f>'base(indices)'!G59</f>
        <v>1.3719956200000001</v>
      </c>
      <c r="E55" s="58">
        <f t="shared" si="0"/>
        <v>993.32482888000004</v>
      </c>
      <c r="F55" s="361">
        <f>'base(indices)'!I60</f>
        <v>1.5632E-2</v>
      </c>
      <c r="G55" s="60">
        <f t="shared" si="1"/>
        <v>15.527653725052161</v>
      </c>
      <c r="H55" s="190">
        <f t="shared" si="18"/>
        <v>4035.4099304202086</v>
      </c>
      <c r="I55" s="106">
        <f t="shared" si="20"/>
        <v>331.10827629333335</v>
      </c>
      <c r="J55" s="106">
        <f t="shared" si="19"/>
        <v>4366.518206713542</v>
      </c>
      <c r="K55" s="63"/>
      <c r="L55" s="75">
        <f t="shared" si="23"/>
        <v>4366.518206713542</v>
      </c>
      <c r="M55" s="65">
        <f t="shared" si="24"/>
        <v>3929.866386042188</v>
      </c>
      <c r="N55" s="63">
        <f t="shared" si="21"/>
        <v>0</v>
      </c>
      <c r="O55" s="66">
        <f t="shared" si="22"/>
        <v>3929.866386042188</v>
      </c>
      <c r="P55" s="63">
        <f t="shared" si="28"/>
        <v>3493.214565370834</v>
      </c>
      <c r="Q55" s="63">
        <f t="shared" si="7"/>
        <v>0</v>
      </c>
      <c r="R55" s="67">
        <f>P55+Q55</f>
        <v>3493.214565370834</v>
      </c>
      <c r="S55" s="65">
        <f t="shared" si="9"/>
        <v>3056.562744699479</v>
      </c>
      <c r="T55" s="63">
        <f t="shared" si="10"/>
        <v>0</v>
      </c>
      <c r="U55" s="66">
        <f t="shared" si="11"/>
        <v>3056.562744699479</v>
      </c>
      <c r="V55" s="65">
        <f t="shared" si="17"/>
        <v>2619.910924028125</v>
      </c>
      <c r="W55" s="63">
        <f t="shared" si="12"/>
        <v>0</v>
      </c>
      <c r="X55" s="66">
        <f t="shared" si="13"/>
        <v>2619.910924028125</v>
      </c>
      <c r="Y55" s="65">
        <f t="shared" si="27"/>
        <v>2183.259103356771</v>
      </c>
      <c r="Z55" s="63">
        <f t="shared" si="15"/>
        <v>0</v>
      </c>
      <c r="AA55" s="66">
        <f t="shared" si="16"/>
        <v>2183.259103356771</v>
      </c>
    </row>
    <row r="56" spans="1:27" ht="13.5" customHeight="1">
      <c r="A56" s="124">
        <v>5</v>
      </c>
      <c r="B56" s="216">
        <v>41883</v>
      </c>
      <c r="C56" s="68">
        <v>724</v>
      </c>
      <c r="D56" s="96">
        <f>'base(indices)'!G60</f>
        <v>1.3711701700000001</v>
      </c>
      <c r="E56" s="69">
        <f t="shared" si="0"/>
        <v>992.72720308000009</v>
      </c>
      <c r="F56" s="361">
        <f>'base(indices)'!I61</f>
        <v>1.5632E-2</v>
      </c>
      <c r="G56" s="70">
        <f t="shared" si="1"/>
        <v>15.518311638546562</v>
      </c>
      <c r="H56" s="190">
        <f t="shared" si="18"/>
        <v>4032.9820588741868</v>
      </c>
      <c r="I56" s="107">
        <f t="shared" si="20"/>
        <v>330.90906769333338</v>
      </c>
      <c r="J56" s="107">
        <f t="shared" si="19"/>
        <v>4363.8911265675206</v>
      </c>
      <c r="K56" s="49"/>
      <c r="L56" s="50">
        <f t="shared" si="23"/>
        <v>4363.8911265675206</v>
      </c>
      <c r="M56" s="51">
        <f t="shared" si="24"/>
        <v>3927.5020139107687</v>
      </c>
      <c r="N56" s="49">
        <f t="shared" si="21"/>
        <v>0</v>
      </c>
      <c r="O56" s="52">
        <f t="shared" si="22"/>
        <v>3927.5020139107687</v>
      </c>
      <c r="P56" s="73">
        <f t="shared" si="28"/>
        <v>3491.1129012540168</v>
      </c>
      <c r="Q56" s="49">
        <f t="shared" si="7"/>
        <v>0</v>
      </c>
      <c r="R56" s="53">
        <f t="shared" ref="R56:R74" si="29">P56+Q56</f>
        <v>3491.1129012540168</v>
      </c>
      <c r="S56" s="51">
        <f t="shared" si="9"/>
        <v>3054.723788597264</v>
      </c>
      <c r="T56" s="49">
        <f t="shared" si="10"/>
        <v>0</v>
      </c>
      <c r="U56" s="52">
        <f t="shared" si="11"/>
        <v>3054.723788597264</v>
      </c>
      <c r="V56" s="51">
        <f t="shared" si="17"/>
        <v>2618.3346759405122</v>
      </c>
      <c r="W56" s="49">
        <f t="shared" si="12"/>
        <v>0</v>
      </c>
      <c r="X56" s="52">
        <f t="shared" si="13"/>
        <v>2618.3346759405122</v>
      </c>
      <c r="Y56" s="51">
        <f t="shared" si="27"/>
        <v>2181.9455632837603</v>
      </c>
      <c r="Z56" s="49">
        <f t="shared" si="15"/>
        <v>0</v>
      </c>
      <c r="AA56" s="52">
        <f t="shared" si="16"/>
        <v>2181.9455632837603</v>
      </c>
    </row>
    <row r="57" spans="1:27" s="30" customFormat="1" ht="13.5" customHeight="1">
      <c r="A57" s="124">
        <v>5</v>
      </c>
      <c r="B57" s="217">
        <v>41913</v>
      </c>
      <c r="C57" s="68">
        <v>724</v>
      </c>
      <c r="D57" s="96">
        <f>'base(indices)'!G61</f>
        <v>1.36997419</v>
      </c>
      <c r="E57" s="58">
        <f t="shared" si="0"/>
        <v>991.86131355999999</v>
      </c>
      <c r="F57" s="361">
        <f>'base(indices)'!I62</f>
        <v>1.5632E-2</v>
      </c>
      <c r="G57" s="60">
        <f t="shared" si="1"/>
        <v>15.50477605356992</v>
      </c>
      <c r="H57" s="190">
        <f t="shared" si="18"/>
        <v>4029.4643584542796</v>
      </c>
      <c r="I57" s="106">
        <f t="shared" si="20"/>
        <v>330.62043785333333</v>
      </c>
      <c r="J57" s="106">
        <f t="shared" si="19"/>
        <v>4360.084796307613</v>
      </c>
      <c r="K57" s="63"/>
      <c r="L57" s="75">
        <f t="shared" si="23"/>
        <v>4360.084796307613</v>
      </c>
      <c r="M57" s="65">
        <f t="shared" si="24"/>
        <v>3924.076316676852</v>
      </c>
      <c r="N57" s="63">
        <f t="shared" si="21"/>
        <v>0</v>
      </c>
      <c r="O57" s="66">
        <f t="shared" si="22"/>
        <v>3924.076316676852</v>
      </c>
      <c r="P57" s="63">
        <f t="shared" si="28"/>
        <v>3488.0678370460905</v>
      </c>
      <c r="Q57" s="63">
        <f t="shared" si="7"/>
        <v>0</v>
      </c>
      <c r="R57" s="67">
        <f t="shared" si="29"/>
        <v>3488.0678370460905</v>
      </c>
      <c r="S57" s="65">
        <f t="shared" si="9"/>
        <v>3052.059357415329</v>
      </c>
      <c r="T57" s="63">
        <f t="shared" si="10"/>
        <v>0</v>
      </c>
      <c r="U57" s="66">
        <f t="shared" si="11"/>
        <v>3052.059357415329</v>
      </c>
      <c r="V57" s="65">
        <f t="shared" si="17"/>
        <v>2616.0508777845675</v>
      </c>
      <c r="W57" s="63">
        <f t="shared" si="12"/>
        <v>0</v>
      </c>
      <c r="X57" s="66">
        <f t="shared" si="13"/>
        <v>2616.0508777845675</v>
      </c>
      <c r="Y57" s="65">
        <f t="shared" si="27"/>
        <v>2180.0423981538065</v>
      </c>
      <c r="Z57" s="63">
        <f t="shared" si="15"/>
        <v>0</v>
      </c>
      <c r="AA57" s="66">
        <f t="shared" si="16"/>
        <v>2180.0423981538065</v>
      </c>
    </row>
    <row r="58" spans="1:27" ht="13.5" customHeight="1">
      <c r="A58" s="124">
        <v>5</v>
      </c>
      <c r="B58" s="216">
        <v>41944</v>
      </c>
      <c r="C58" s="68">
        <v>724</v>
      </c>
      <c r="D58" s="96">
        <f>'base(indices)'!G62</f>
        <v>1.3685536300000001</v>
      </c>
      <c r="E58" s="69">
        <f t="shared" si="0"/>
        <v>990.83282812000004</v>
      </c>
      <c r="F58" s="361">
        <f>'base(indices)'!I63</f>
        <v>1.5632E-2</v>
      </c>
      <c r="G58" s="70">
        <f t="shared" si="1"/>
        <v>15.48869876917184</v>
      </c>
      <c r="H58" s="190">
        <f t="shared" si="18"/>
        <v>4025.2861075566875</v>
      </c>
      <c r="I58" s="107">
        <f t="shared" si="20"/>
        <v>330.27760937333335</v>
      </c>
      <c r="J58" s="107">
        <f t="shared" si="19"/>
        <v>4355.5637169300207</v>
      </c>
      <c r="K58" s="49"/>
      <c r="L58" s="50">
        <f t="shared" si="23"/>
        <v>4355.5637169300207</v>
      </c>
      <c r="M58" s="51">
        <f t="shared" si="24"/>
        <v>3920.0073452370189</v>
      </c>
      <c r="N58" s="49">
        <f t="shared" si="21"/>
        <v>0</v>
      </c>
      <c r="O58" s="52">
        <f t="shared" si="22"/>
        <v>3920.0073452370189</v>
      </c>
      <c r="P58" s="73">
        <f t="shared" si="28"/>
        <v>3484.450973544017</v>
      </c>
      <c r="Q58" s="49">
        <f t="shared" si="7"/>
        <v>0</v>
      </c>
      <c r="R58" s="53">
        <f t="shared" si="29"/>
        <v>3484.450973544017</v>
      </c>
      <c r="S58" s="51">
        <f t="shared" si="9"/>
        <v>3048.8946018510142</v>
      </c>
      <c r="T58" s="49">
        <f t="shared" si="10"/>
        <v>0</v>
      </c>
      <c r="U58" s="52">
        <f t="shared" si="11"/>
        <v>3048.8946018510142</v>
      </c>
      <c r="V58" s="51">
        <f t="shared" si="17"/>
        <v>2613.3382301580123</v>
      </c>
      <c r="W58" s="49">
        <f t="shared" si="12"/>
        <v>0</v>
      </c>
      <c r="X58" s="52">
        <f t="shared" si="13"/>
        <v>2613.3382301580123</v>
      </c>
      <c r="Y58" s="51">
        <f t="shared" si="27"/>
        <v>2177.7818584650104</v>
      </c>
      <c r="Z58" s="49">
        <f t="shared" si="15"/>
        <v>0</v>
      </c>
      <c r="AA58" s="52">
        <f t="shared" si="16"/>
        <v>2177.7818584650104</v>
      </c>
    </row>
    <row r="59" spans="1:27" s="30" customFormat="1" ht="13.5" customHeight="1" thickBot="1">
      <c r="A59" s="124">
        <v>5</v>
      </c>
      <c r="B59" s="218">
        <v>41974</v>
      </c>
      <c r="C59" s="177">
        <v>724</v>
      </c>
      <c r="D59" s="374">
        <f>'base(indices)'!G63</f>
        <v>1.3678929399999999</v>
      </c>
      <c r="E59" s="375">
        <f t="shared" si="0"/>
        <v>990.35448855999994</v>
      </c>
      <c r="F59" s="363">
        <f>'base(indices)'!I64</f>
        <v>1.5632E-2</v>
      </c>
      <c r="G59" s="247">
        <f t="shared" si="1"/>
        <v>15.481221365169919</v>
      </c>
      <c r="H59" s="376">
        <f t="shared" si="18"/>
        <v>4023.3428397006796</v>
      </c>
      <c r="I59" s="377">
        <f t="shared" si="20"/>
        <v>330.11816285333333</v>
      </c>
      <c r="J59" s="377">
        <f t="shared" si="19"/>
        <v>4353.4610025540132</v>
      </c>
      <c r="K59" s="378"/>
      <c r="L59" s="383">
        <f t="shared" si="23"/>
        <v>4353.4610025540132</v>
      </c>
      <c r="M59" s="380">
        <f t="shared" si="24"/>
        <v>3918.1149022986119</v>
      </c>
      <c r="N59" s="378">
        <f t="shared" si="21"/>
        <v>0</v>
      </c>
      <c r="O59" s="345">
        <f t="shared" si="22"/>
        <v>3918.1149022986119</v>
      </c>
      <c r="P59" s="378">
        <f t="shared" si="28"/>
        <v>3482.7688020432106</v>
      </c>
      <c r="Q59" s="378">
        <f t="shared" si="7"/>
        <v>0</v>
      </c>
      <c r="R59" s="381">
        <f t="shared" si="29"/>
        <v>3482.7688020432106</v>
      </c>
      <c r="S59" s="380">
        <f t="shared" si="9"/>
        <v>3047.4227017878093</v>
      </c>
      <c r="T59" s="378">
        <f t="shared" si="10"/>
        <v>0</v>
      </c>
      <c r="U59" s="345">
        <f t="shared" si="11"/>
        <v>3047.4227017878093</v>
      </c>
      <c r="V59" s="380">
        <f t="shared" si="17"/>
        <v>2612.0766015324079</v>
      </c>
      <c r="W59" s="378">
        <f t="shared" si="12"/>
        <v>0</v>
      </c>
      <c r="X59" s="345">
        <f t="shared" si="13"/>
        <v>2612.0766015324079</v>
      </c>
      <c r="Y59" s="380">
        <f t="shared" si="27"/>
        <v>2176.7305012770066</v>
      </c>
      <c r="Z59" s="378">
        <f t="shared" si="15"/>
        <v>0</v>
      </c>
      <c r="AA59" s="345">
        <f t="shared" si="16"/>
        <v>2176.7305012770066</v>
      </c>
    </row>
    <row r="60" spans="1:27" ht="13.5" customHeight="1">
      <c r="A60" s="275">
        <v>5</v>
      </c>
      <c r="B60" s="382">
        <v>42005</v>
      </c>
      <c r="C60" s="47">
        <v>788</v>
      </c>
      <c r="D60" s="97">
        <f>'base(indices)'!G64</f>
        <v>1.3664540599999999</v>
      </c>
      <c r="E60" s="163">
        <f t="shared" si="0"/>
        <v>1076.76579928</v>
      </c>
      <c r="F60" s="360">
        <f>'base(indices)'!I65</f>
        <v>1.5632E-2</v>
      </c>
      <c r="G60" s="87">
        <f t="shared" si="1"/>
        <v>16.83200297434496</v>
      </c>
      <c r="H60" s="276">
        <f t="shared" si="18"/>
        <v>4374.3912090173799</v>
      </c>
      <c r="I60" s="108">
        <f t="shared" si="20"/>
        <v>358.92193309333334</v>
      </c>
      <c r="J60" s="108">
        <f t="shared" si="19"/>
        <v>4733.3131421107137</v>
      </c>
      <c r="K60" s="165"/>
      <c r="L60" s="277">
        <f t="shared" si="23"/>
        <v>4733.3131421107137</v>
      </c>
      <c r="M60" s="54">
        <f t="shared" si="24"/>
        <v>4259.9818278996427</v>
      </c>
      <c r="N60" s="165">
        <f t="shared" si="21"/>
        <v>0</v>
      </c>
      <c r="O60" s="55">
        <f t="shared" si="22"/>
        <v>4259.9818278996427</v>
      </c>
      <c r="P60" s="128">
        <f t="shared" si="28"/>
        <v>3786.6505136885712</v>
      </c>
      <c r="Q60" s="165">
        <f t="shared" si="7"/>
        <v>0</v>
      </c>
      <c r="R60" s="166">
        <f t="shared" si="29"/>
        <v>3786.6505136885712</v>
      </c>
      <c r="S60" s="54">
        <f t="shared" si="9"/>
        <v>3313.3191994774993</v>
      </c>
      <c r="T60" s="165">
        <f t="shared" si="10"/>
        <v>0</v>
      </c>
      <c r="U60" s="55">
        <f t="shared" si="11"/>
        <v>3313.3191994774993</v>
      </c>
      <c r="V60" s="54">
        <f t="shared" si="17"/>
        <v>2839.9878852664283</v>
      </c>
      <c r="W60" s="165">
        <f t="shared" si="12"/>
        <v>0</v>
      </c>
      <c r="X60" s="55">
        <f t="shared" si="13"/>
        <v>2839.9878852664283</v>
      </c>
      <c r="Y60" s="54">
        <f t="shared" si="27"/>
        <v>2366.6565710553568</v>
      </c>
      <c r="Z60" s="165">
        <f t="shared" si="15"/>
        <v>0</v>
      </c>
      <c r="AA60" s="55">
        <f t="shared" si="16"/>
        <v>2366.6565710553568</v>
      </c>
    </row>
    <row r="61" spans="1:27" s="30" customFormat="1" ht="13.5" customHeight="1">
      <c r="A61" s="124">
        <v>5</v>
      </c>
      <c r="B61" s="217">
        <v>42036</v>
      </c>
      <c r="C61" s="68">
        <v>788</v>
      </c>
      <c r="D61" s="96">
        <f>'base(indices)'!G65</f>
        <v>1.3652553700000001</v>
      </c>
      <c r="E61" s="58">
        <f t="shared" si="0"/>
        <v>1075.8212315600001</v>
      </c>
      <c r="F61" s="361">
        <f>'base(indices)'!I66</f>
        <v>1.5632E-2</v>
      </c>
      <c r="G61" s="60">
        <f t="shared" si="1"/>
        <v>16.817237491745921</v>
      </c>
      <c r="H61" s="190">
        <f t="shared" si="18"/>
        <v>4370.5538762069846</v>
      </c>
      <c r="I61" s="106">
        <f t="shared" si="20"/>
        <v>358.60707718666669</v>
      </c>
      <c r="J61" s="106">
        <f t="shared" si="19"/>
        <v>4729.1609533936517</v>
      </c>
      <c r="K61" s="63"/>
      <c r="L61" s="75">
        <f t="shared" si="23"/>
        <v>4729.1609533936517</v>
      </c>
      <c r="M61" s="65">
        <f t="shared" si="24"/>
        <v>4256.2448580542869</v>
      </c>
      <c r="N61" s="63">
        <f t="shared" si="21"/>
        <v>0</v>
      </c>
      <c r="O61" s="66">
        <f t="shared" si="22"/>
        <v>4256.2448580542869</v>
      </c>
      <c r="P61" s="63">
        <f t="shared" si="28"/>
        <v>3783.3287627149216</v>
      </c>
      <c r="Q61" s="63">
        <f t="shared" si="7"/>
        <v>0</v>
      </c>
      <c r="R61" s="67">
        <f t="shared" si="29"/>
        <v>3783.3287627149216</v>
      </c>
      <c r="S61" s="65">
        <f t="shared" si="9"/>
        <v>3310.4126673755559</v>
      </c>
      <c r="T61" s="63">
        <f t="shared" si="10"/>
        <v>0</v>
      </c>
      <c r="U61" s="66">
        <f t="shared" si="11"/>
        <v>3310.4126673755559</v>
      </c>
      <c r="V61" s="65">
        <f t="shared" si="17"/>
        <v>2837.4965720361911</v>
      </c>
      <c r="W61" s="63">
        <f t="shared" si="12"/>
        <v>0</v>
      </c>
      <c r="X61" s="66">
        <f t="shared" si="13"/>
        <v>2837.4965720361911</v>
      </c>
      <c r="Y61" s="65">
        <f t="shared" si="27"/>
        <v>2364.5804766968258</v>
      </c>
      <c r="Z61" s="63">
        <f t="shared" si="15"/>
        <v>0</v>
      </c>
      <c r="AA61" s="66">
        <f t="shared" si="16"/>
        <v>2364.5804766968258</v>
      </c>
    </row>
    <row r="62" spans="1:27" ht="13.5" customHeight="1">
      <c r="A62" s="124">
        <v>5</v>
      </c>
      <c r="B62" s="216">
        <v>42064</v>
      </c>
      <c r="C62" s="68">
        <v>788</v>
      </c>
      <c r="D62" s="96">
        <f>'base(indices)'!G66</f>
        <v>1.3650260400000001</v>
      </c>
      <c r="E62" s="69">
        <f t="shared" si="0"/>
        <v>1075.64051952</v>
      </c>
      <c r="F62" s="361">
        <f>'base(indices)'!I67</f>
        <v>1.5632E-2</v>
      </c>
      <c r="G62" s="70">
        <f t="shared" si="1"/>
        <v>16.814412601136642</v>
      </c>
      <c r="H62" s="190">
        <f t="shared" si="18"/>
        <v>4369.8197284845464</v>
      </c>
      <c r="I62" s="107">
        <f t="shared" si="20"/>
        <v>358.54683984000002</v>
      </c>
      <c r="J62" s="107">
        <f t="shared" si="19"/>
        <v>4728.3665683245463</v>
      </c>
      <c r="K62" s="49"/>
      <c r="L62" s="50">
        <f t="shared" si="23"/>
        <v>4728.3665683245463</v>
      </c>
      <c r="M62" s="51">
        <f t="shared" si="24"/>
        <v>4255.5299114920917</v>
      </c>
      <c r="N62" s="49">
        <f t="shared" si="21"/>
        <v>0</v>
      </c>
      <c r="O62" s="52">
        <f t="shared" si="22"/>
        <v>4255.5299114920917</v>
      </c>
      <c r="P62" s="73">
        <f t="shared" si="28"/>
        <v>3782.6932546596372</v>
      </c>
      <c r="Q62" s="49">
        <f t="shared" si="7"/>
        <v>0</v>
      </c>
      <c r="R62" s="53">
        <f t="shared" si="29"/>
        <v>3782.6932546596372</v>
      </c>
      <c r="S62" s="51">
        <f t="shared" si="9"/>
        <v>3309.8565978271822</v>
      </c>
      <c r="T62" s="49">
        <f t="shared" si="10"/>
        <v>0</v>
      </c>
      <c r="U62" s="52">
        <f t="shared" si="11"/>
        <v>3309.8565978271822</v>
      </c>
      <c r="V62" s="51">
        <f t="shared" si="17"/>
        <v>2837.0199409947277</v>
      </c>
      <c r="W62" s="49">
        <f t="shared" si="12"/>
        <v>0</v>
      </c>
      <c r="X62" s="52">
        <f t="shared" si="13"/>
        <v>2837.0199409947277</v>
      </c>
      <c r="Y62" s="51">
        <f t="shared" si="27"/>
        <v>2364.1832841622731</v>
      </c>
      <c r="Z62" s="49">
        <f t="shared" si="15"/>
        <v>0</v>
      </c>
      <c r="AA62" s="52">
        <f t="shared" si="16"/>
        <v>2364.1832841622731</v>
      </c>
    </row>
    <row r="63" spans="1:27" s="30" customFormat="1" ht="13.5" customHeight="1">
      <c r="A63" s="124">
        <v>5</v>
      </c>
      <c r="B63" s="217">
        <v>42095</v>
      </c>
      <c r="C63" s="68">
        <v>788</v>
      </c>
      <c r="D63" s="96">
        <f>'base(indices)'!G67</f>
        <v>1.36325926</v>
      </c>
      <c r="E63" s="58">
        <f t="shared" si="0"/>
        <v>1074.24829688</v>
      </c>
      <c r="F63" s="361">
        <f>'base(indices)'!I68</f>
        <v>1.5632E-2</v>
      </c>
      <c r="G63" s="60">
        <f t="shared" si="1"/>
        <v>16.792649376828159</v>
      </c>
      <c r="H63" s="190">
        <f t="shared" si="18"/>
        <v>4364.1637850273128</v>
      </c>
      <c r="I63" s="106">
        <f t="shared" si="20"/>
        <v>358.08276562666668</v>
      </c>
      <c r="J63" s="106">
        <f t="shared" si="19"/>
        <v>4722.2465506539793</v>
      </c>
      <c r="K63" s="63"/>
      <c r="L63" s="75">
        <f t="shared" si="23"/>
        <v>4722.2465506539793</v>
      </c>
      <c r="M63" s="65">
        <f t="shared" si="24"/>
        <v>4250.0218955885812</v>
      </c>
      <c r="N63" s="63">
        <f t="shared" si="21"/>
        <v>0</v>
      </c>
      <c r="O63" s="66">
        <f t="shared" si="22"/>
        <v>4250.0218955885812</v>
      </c>
      <c r="P63" s="63">
        <f t="shared" si="28"/>
        <v>3777.7972405231835</v>
      </c>
      <c r="Q63" s="63">
        <f t="shared" si="7"/>
        <v>0</v>
      </c>
      <c r="R63" s="67">
        <f t="shared" si="29"/>
        <v>3777.7972405231835</v>
      </c>
      <c r="S63" s="65">
        <f t="shared" si="9"/>
        <v>3305.5725854577854</v>
      </c>
      <c r="T63" s="63">
        <f t="shared" si="10"/>
        <v>0</v>
      </c>
      <c r="U63" s="66">
        <f t="shared" si="11"/>
        <v>3305.5725854577854</v>
      </c>
      <c r="V63" s="65">
        <f t="shared" si="17"/>
        <v>2833.3479303923873</v>
      </c>
      <c r="W63" s="63">
        <f t="shared" si="12"/>
        <v>0</v>
      </c>
      <c r="X63" s="66">
        <f t="shared" si="13"/>
        <v>2833.3479303923873</v>
      </c>
      <c r="Y63" s="65">
        <f t="shared" si="27"/>
        <v>2361.1232753269896</v>
      </c>
      <c r="Z63" s="63">
        <f t="shared" si="15"/>
        <v>0</v>
      </c>
      <c r="AA63" s="66">
        <f t="shared" si="16"/>
        <v>2361.1232753269896</v>
      </c>
    </row>
    <row r="64" spans="1:27" ht="13.5" customHeight="1">
      <c r="A64" s="124">
        <v>5</v>
      </c>
      <c r="B64" s="216">
        <v>42125</v>
      </c>
      <c r="C64" s="68">
        <v>788</v>
      </c>
      <c r="D64" s="96">
        <f>'base(indices)'!G68</f>
        <v>1.34882681</v>
      </c>
      <c r="E64" s="69">
        <f t="shared" si="0"/>
        <v>1062.87552628</v>
      </c>
      <c r="F64" s="361">
        <f>'base(indices)'!I69</f>
        <v>1.5632E-2</v>
      </c>
      <c r="G64" s="70">
        <f t="shared" si="1"/>
        <v>16.614870226808961</v>
      </c>
      <c r="H64" s="190">
        <f t="shared" si="18"/>
        <v>4317.9615860272361</v>
      </c>
      <c r="I64" s="107">
        <f t="shared" si="20"/>
        <v>354.29184209333334</v>
      </c>
      <c r="J64" s="107">
        <f t="shared" si="19"/>
        <v>4672.2534281205699</v>
      </c>
      <c r="K64" s="49"/>
      <c r="L64" s="50">
        <f t="shared" si="23"/>
        <v>4672.2534281205699</v>
      </c>
      <c r="M64" s="51">
        <f t="shared" si="24"/>
        <v>4205.0280853085133</v>
      </c>
      <c r="N64" s="49">
        <f t="shared" si="21"/>
        <v>0</v>
      </c>
      <c r="O64" s="52">
        <f t="shared" si="22"/>
        <v>4205.0280853085133</v>
      </c>
      <c r="P64" s="73">
        <f t="shared" si="28"/>
        <v>3737.8027424964562</v>
      </c>
      <c r="Q64" s="49">
        <f t="shared" si="7"/>
        <v>0</v>
      </c>
      <c r="R64" s="53">
        <f t="shared" si="29"/>
        <v>3737.8027424964562</v>
      </c>
      <c r="S64" s="51">
        <f t="shared" si="9"/>
        <v>3270.5773996843986</v>
      </c>
      <c r="T64" s="49">
        <f t="shared" si="10"/>
        <v>0</v>
      </c>
      <c r="U64" s="52">
        <f t="shared" si="11"/>
        <v>3270.5773996843986</v>
      </c>
      <c r="V64" s="51">
        <f t="shared" si="17"/>
        <v>2803.352056872342</v>
      </c>
      <c r="W64" s="49">
        <f t="shared" si="12"/>
        <v>0</v>
      </c>
      <c r="X64" s="52">
        <f t="shared" si="13"/>
        <v>2803.352056872342</v>
      </c>
      <c r="Y64" s="51">
        <f t="shared" si="27"/>
        <v>2336.1267140602849</v>
      </c>
      <c r="Z64" s="49">
        <f t="shared" si="15"/>
        <v>0</v>
      </c>
      <c r="AA64" s="52">
        <f t="shared" si="16"/>
        <v>2336.1267140602849</v>
      </c>
    </row>
    <row r="65" spans="1:27" s="30" customFormat="1" ht="13.5" customHeight="1">
      <c r="A65" s="124">
        <v>5</v>
      </c>
      <c r="B65" s="216">
        <v>42156</v>
      </c>
      <c r="C65" s="68">
        <v>788</v>
      </c>
      <c r="D65" s="96">
        <f>'base(indices)'!G69</f>
        <v>1.3407821200000001</v>
      </c>
      <c r="E65" s="58">
        <f t="shared" si="0"/>
        <v>1056.5363105599999</v>
      </c>
      <c r="F65" s="361">
        <f>'base(indices)'!I70</f>
        <v>1.5632E-2</v>
      </c>
      <c r="G65" s="60">
        <f t="shared" si="1"/>
        <v>16.51577560667392</v>
      </c>
      <c r="H65" s="190">
        <f t="shared" si="18"/>
        <v>4292.2083446666957</v>
      </c>
      <c r="I65" s="106">
        <f t="shared" si="20"/>
        <v>352.17877018666667</v>
      </c>
      <c r="J65" s="106">
        <f t="shared" si="19"/>
        <v>4644.3871148533626</v>
      </c>
      <c r="K65" s="63"/>
      <c r="L65" s="75">
        <f t="shared" si="23"/>
        <v>4644.3871148533626</v>
      </c>
      <c r="M65" s="65">
        <f t="shared" si="24"/>
        <v>4179.9484033680264</v>
      </c>
      <c r="N65" s="63">
        <f t="shared" si="21"/>
        <v>0</v>
      </c>
      <c r="O65" s="66">
        <f t="shared" si="22"/>
        <v>4179.9484033680264</v>
      </c>
      <c r="P65" s="63">
        <f t="shared" si="28"/>
        <v>3715.5096918826903</v>
      </c>
      <c r="Q65" s="63">
        <f t="shared" si="7"/>
        <v>0</v>
      </c>
      <c r="R65" s="67">
        <f t="shared" si="29"/>
        <v>3715.5096918826903</v>
      </c>
      <c r="S65" s="65">
        <f t="shared" si="9"/>
        <v>3251.0709803973537</v>
      </c>
      <c r="T65" s="63">
        <f t="shared" si="10"/>
        <v>0</v>
      </c>
      <c r="U65" s="66">
        <f t="shared" si="11"/>
        <v>3251.0709803973537</v>
      </c>
      <c r="V65" s="65">
        <f t="shared" si="17"/>
        <v>2786.6322689120175</v>
      </c>
      <c r="W65" s="63">
        <f t="shared" si="12"/>
        <v>0</v>
      </c>
      <c r="X65" s="66">
        <f t="shared" si="13"/>
        <v>2786.6322689120175</v>
      </c>
      <c r="Y65" s="65">
        <f t="shared" si="27"/>
        <v>2322.1935574266813</v>
      </c>
      <c r="Z65" s="63">
        <f t="shared" si="15"/>
        <v>0</v>
      </c>
      <c r="AA65" s="66">
        <f t="shared" si="16"/>
        <v>2322.1935574266813</v>
      </c>
    </row>
    <row r="66" spans="1:27" ht="13.5" customHeight="1">
      <c r="A66" s="124">
        <v>5</v>
      </c>
      <c r="B66" s="217">
        <v>42186</v>
      </c>
      <c r="C66" s="68">
        <v>788</v>
      </c>
      <c r="D66" s="96">
        <f>'base(indices)'!G70</f>
        <v>1.3276384999999999</v>
      </c>
      <c r="E66" s="69">
        <f t="shared" si="0"/>
        <v>1046.179138</v>
      </c>
      <c r="F66" s="361">
        <f>'base(indices)'!I71</f>
        <v>1.5632E-2</v>
      </c>
      <c r="G66" s="70">
        <f t="shared" si="1"/>
        <v>16.353872285215999</v>
      </c>
      <c r="H66" s="190">
        <f t="shared" si="18"/>
        <v>4250.1320411408642</v>
      </c>
      <c r="I66" s="107">
        <f t="shared" si="20"/>
        <v>348.72637933333334</v>
      </c>
      <c r="J66" s="107">
        <f t="shared" si="19"/>
        <v>4598.8584204741974</v>
      </c>
      <c r="K66" s="49"/>
      <c r="L66" s="50">
        <f t="shared" si="23"/>
        <v>4598.8584204741974</v>
      </c>
      <c r="M66" s="51">
        <f t="shared" si="24"/>
        <v>4138.9725784267775</v>
      </c>
      <c r="N66" s="49">
        <f t="shared" si="21"/>
        <v>0</v>
      </c>
      <c r="O66" s="52">
        <f t="shared" si="22"/>
        <v>4138.9725784267775</v>
      </c>
      <c r="P66" s="73">
        <f t="shared" si="28"/>
        <v>3679.0867363793582</v>
      </c>
      <c r="Q66" s="49">
        <f t="shared" si="7"/>
        <v>0</v>
      </c>
      <c r="R66" s="53">
        <f t="shared" si="29"/>
        <v>3679.0867363793582</v>
      </c>
      <c r="S66" s="51">
        <f t="shared" si="9"/>
        <v>3219.2008943319379</v>
      </c>
      <c r="T66" s="49">
        <f t="shared" si="10"/>
        <v>0</v>
      </c>
      <c r="U66" s="52">
        <f t="shared" si="11"/>
        <v>3219.2008943319379</v>
      </c>
      <c r="V66" s="51">
        <f t="shared" si="17"/>
        <v>2759.3150522845185</v>
      </c>
      <c r="W66" s="49">
        <f t="shared" si="12"/>
        <v>0</v>
      </c>
      <c r="X66" s="52">
        <f t="shared" si="13"/>
        <v>2759.3150522845185</v>
      </c>
      <c r="Y66" s="51">
        <f t="shared" si="27"/>
        <v>2299.4292102370987</v>
      </c>
      <c r="Z66" s="49">
        <f t="shared" si="15"/>
        <v>0</v>
      </c>
      <c r="AA66" s="52">
        <f t="shared" si="16"/>
        <v>2299.4292102370987</v>
      </c>
    </row>
    <row r="67" spans="1:27" s="30" customFormat="1" ht="13.5" customHeight="1">
      <c r="A67" s="124">
        <v>5</v>
      </c>
      <c r="B67" s="216">
        <v>42217</v>
      </c>
      <c r="C67" s="68">
        <v>788</v>
      </c>
      <c r="D67" s="96">
        <f>'base(indices)'!G71</f>
        <v>1.3198513700000001</v>
      </c>
      <c r="E67" s="58">
        <f t="shared" si="0"/>
        <v>1040.0428795600001</v>
      </c>
      <c r="F67" s="361">
        <f>'base(indices)'!I72</f>
        <v>1.5632E-2</v>
      </c>
      <c r="G67" s="60">
        <f t="shared" si="1"/>
        <v>16.257950293281922</v>
      </c>
      <c r="H67" s="190">
        <f t="shared" si="18"/>
        <v>4225.2033194131282</v>
      </c>
      <c r="I67" s="106">
        <f t="shared" si="20"/>
        <v>346.68095985333338</v>
      </c>
      <c r="J67" s="106">
        <f t="shared" si="19"/>
        <v>4571.8842792664618</v>
      </c>
      <c r="K67" s="63"/>
      <c r="L67" s="75">
        <f t="shared" si="23"/>
        <v>4571.8842792664618</v>
      </c>
      <c r="M67" s="65">
        <f t="shared" si="24"/>
        <v>4114.6958513398158</v>
      </c>
      <c r="N67" s="63">
        <f t="shared" si="21"/>
        <v>0</v>
      </c>
      <c r="O67" s="66">
        <f t="shared" si="22"/>
        <v>4114.6958513398158</v>
      </c>
      <c r="P67" s="63">
        <f t="shared" si="28"/>
        <v>3657.5074234131698</v>
      </c>
      <c r="Q67" s="63">
        <f t="shared" si="7"/>
        <v>0</v>
      </c>
      <c r="R67" s="67">
        <f t="shared" si="29"/>
        <v>3657.5074234131698</v>
      </c>
      <c r="S67" s="65">
        <f t="shared" si="9"/>
        <v>3200.3189954865229</v>
      </c>
      <c r="T67" s="63">
        <f t="shared" si="10"/>
        <v>0</v>
      </c>
      <c r="U67" s="66">
        <f t="shared" si="11"/>
        <v>3200.3189954865229</v>
      </c>
      <c r="V67" s="65">
        <f t="shared" si="17"/>
        <v>2743.1305675598769</v>
      </c>
      <c r="W67" s="63">
        <f t="shared" si="12"/>
        <v>0</v>
      </c>
      <c r="X67" s="66">
        <f t="shared" si="13"/>
        <v>2743.1305675598769</v>
      </c>
      <c r="Y67" s="65">
        <f t="shared" si="27"/>
        <v>2285.9421396332309</v>
      </c>
      <c r="Z67" s="63">
        <f t="shared" si="15"/>
        <v>0</v>
      </c>
      <c r="AA67" s="66">
        <f t="shared" si="16"/>
        <v>2285.9421396332309</v>
      </c>
    </row>
    <row r="68" spans="1:27" ht="13.5" customHeight="1">
      <c r="A68" s="124">
        <v>5</v>
      </c>
      <c r="B68" s="217">
        <v>42248</v>
      </c>
      <c r="C68" s="68">
        <v>788</v>
      </c>
      <c r="D68" s="96">
        <f>'base(indices)'!G72</f>
        <v>1.3142003099999999</v>
      </c>
      <c r="E68" s="69">
        <f t="shared" si="0"/>
        <v>1035.5898442799999</v>
      </c>
      <c r="F68" s="361">
        <f>'base(indices)'!I73</f>
        <v>1.5632E-2</v>
      </c>
      <c r="G68" s="70">
        <f t="shared" si="1"/>
        <v>16.188340445784959</v>
      </c>
      <c r="H68" s="190">
        <f t="shared" si="18"/>
        <v>4207.112738903139</v>
      </c>
      <c r="I68" s="107">
        <f t="shared" si="20"/>
        <v>345.19661475999993</v>
      </c>
      <c r="J68" s="107">
        <f t="shared" si="19"/>
        <v>4552.3093536631386</v>
      </c>
      <c r="K68" s="49"/>
      <c r="L68" s="50">
        <f t="shared" si="23"/>
        <v>4552.3093536631386</v>
      </c>
      <c r="M68" s="51">
        <f t="shared" si="24"/>
        <v>4097.0784182968246</v>
      </c>
      <c r="N68" s="49">
        <f t="shared" si="21"/>
        <v>0</v>
      </c>
      <c r="O68" s="52">
        <f t="shared" si="22"/>
        <v>4097.0784182968246</v>
      </c>
      <c r="P68" s="73">
        <f t="shared" si="28"/>
        <v>3641.847482930511</v>
      </c>
      <c r="Q68" s="49">
        <f t="shared" si="7"/>
        <v>0</v>
      </c>
      <c r="R68" s="53">
        <f t="shared" si="29"/>
        <v>3641.847482930511</v>
      </c>
      <c r="S68" s="51">
        <f t="shared" si="9"/>
        <v>3186.6165475641969</v>
      </c>
      <c r="T68" s="49">
        <f t="shared" si="10"/>
        <v>0</v>
      </c>
      <c r="U68" s="52">
        <f t="shared" si="11"/>
        <v>3186.6165475641969</v>
      </c>
      <c r="V68" s="51">
        <f t="shared" si="17"/>
        <v>2731.3856121978829</v>
      </c>
      <c r="W68" s="49">
        <f t="shared" si="12"/>
        <v>0</v>
      </c>
      <c r="X68" s="52">
        <f t="shared" si="13"/>
        <v>2731.3856121978829</v>
      </c>
      <c r="Y68" s="51">
        <f t="shared" si="27"/>
        <v>2276.1546768315693</v>
      </c>
      <c r="Z68" s="49">
        <f t="shared" si="15"/>
        <v>0</v>
      </c>
      <c r="AA68" s="52">
        <f t="shared" si="16"/>
        <v>2276.1546768315693</v>
      </c>
    </row>
    <row r="69" spans="1:27" s="30" customFormat="1" ht="13.5" customHeight="1">
      <c r="A69" s="124">
        <v>5</v>
      </c>
      <c r="B69" s="216">
        <v>42278</v>
      </c>
      <c r="C69" s="68">
        <v>788</v>
      </c>
      <c r="D69" s="96">
        <f>'base(indices)'!G73</f>
        <v>1.30909484</v>
      </c>
      <c r="E69" s="58">
        <f t="shared" si="0"/>
        <v>1031.5667339199999</v>
      </c>
      <c r="F69" s="361">
        <f>'base(indices)'!I74</f>
        <v>1.5632E-2</v>
      </c>
      <c r="G69" s="60">
        <f t="shared" si="1"/>
        <v>16.125451184637438</v>
      </c>
      <c r="H69" s="190">
        <f t="shared" si="18"/>
        <v>4190.7687404185499</v>
      </c>
      <c r="I69" s="106">
        <f t="shared" si="20"/>
        <v>343.85557797333331</v>
      </c>
      <c r="J69" s="106">
        <f t="shared" si="19"/>
        <v>4534.6243183918832</v>
      </c>
      <c r="K69" s="63"/>
      <c r="L69" s="75">
        <f t="shared" si="23"/>
        <v>4534.6243183918832</v>
      </c>
      <c r="M69" s="65">
        <f t="shared" si="24"/>
        <v>4081.1618865526948</v>
      </c>
      <c r="N69" s="63">
        <f t="shared" si="21"/>
        <v>0</v>
      </c>
      <c r="O69" s="66">
        <f t="shared" si="22"/>
        <v>4081.1618865526948</v>
      </c>
      <c r="P69" s="63">
        <f t="shared" si="28"/>
        <v>3627.6994547135068</v>
      </c>
      <c r="Q69" s="63">
        <f t="shared" si="7"/>
        <v>0</v>
      </c>
      <c r="R69" s="67">
        <f t="shared" si="29"/>
        <v>3627.6994547135068</v>
      </c>
      <c r="S69" s="65">
        <f t="shared" si="9"/>
        <v>3174.237022874318</v>
      </c>
      <c r="T69" s="63">
        <f t="shared" si="10"/>
        <v>0</v>
      </c>
      <c r="U69" s="66">
        <f t="shared" si="11"/>
        <v>3174.237022874318</v>
      </c>
      <c r="V69" s="65">
        <f t="shared" si="17"/>
        <v>2720.77459103513</v>
      </c>
      <c r="W69" s="63">
        <f t="shared" si="12"/>
        <v>0</v>
      </c>
      <c r="X69" s="66">
        <f t="shared" si="13"/>
        <v>2720.77459103513</v>
      </c>
      <c r="Y69" s="65">
        <f t="shared" si="27"/>
        <v>2267.3121591959416</v>
      </c>
      <c r="Z69" s="63">
        <f t="shared" si="15"/>
        <v>0</v>
      </c>
      <c r="AA69" s="66">
        <f t="shared" si="16"/>
        <v>2267.3121591959416</v>
      </c>
    </row>
    <row r="70" spans="1:27" ht="13.5" customHeight="1">
      <c r="A70" s="124">
        <v>5</v>
      </c>
      <c r="B70" s="217">
        <v>42309</v>
      </c>
      <c r="C70" s="68">
        <v>788</v>
      </c>
      <c r="D70" s="96">
        <f>'base(indices)'!G74</f>
        <v>1.30051147</v>
      </c>
      <c r="E70" s="69">
        <f t="shared" si="0"/>
        <v>1024.8030383600001</v>
      </c>
      <c r="F70" s="361">
        <f>'base(indices)'!I75</f>
        <v>1.5632E-2</v>
      </c>
      <c r="G70" s="70">
        <f t="shared" si="1"/>
        <v>16.019721095643522</v>
      </c>
      <c r="H70" s="190">
        <f t="shared" si="18"/>
        <v>4163.2910378225743</v>
      </c>
      <c r="I70" s="107">
        <f t="shared" si="20"/>
        <v>341.60101278666667</v>
      </c>
      <c r="J70" s="107">
        <f t="shared" si="19"/>
        <v>4504.8920506092409</v>
      </c>
      <c r="K70" s="49"/>
      <c r="L70" s="50">
        <f t="shared" si="23"/>
        <v>4504.8920506092409</v>
      </c>
      <c r="M70" s="51">
        <f t="shared" si="24"/>
        <v>4054.4028455483167</v>
      </c>
      <c r="N70" s="49">
        <f t="shared" si="21"/>
        <v>0</v>
      </c>
      <c r="O70" s="52">
        <f t="shared" si="22"/>
        <v>4054.4028455483167</v>
      </c>
      <c r="P70" s="73">
        <f t="shared" si="28"/>
        <v>3603.913640487393</v>
      </c>
      <c r="Q70" s="49">
        <f t="shared" si="7"/>
        <v>0</v>
      </c>
      <c r="R70" s="53">
        <f t="shared" si="29"/>
        <v>3603.913640487393</v>
      </c>
      <c r="S70" s="51">
        <f t="shared" si="9"/>
        <v>3153.4244354264683</v>
      </c>
      <c r="T70" s="49">
        <f t="shared" si="10"/>
        <v>0</v>
      </c>
      <c r="U70" s="52">
        <f t="shared" si="11"/>
        <v>3153.4244354264683</v>
      </c>
      <c r="V70" s="51">
        <f t="shared" si="17"/>
        <v>2702.9352303655446</v>
      </c>
      <c r="W70" s="49">
        <f t="shared" si="12"/>
        <v>0</v>
      </c>
      <c r="X70" s="52">
        <f t="shared" si="13"/>
        <v>2702.9352303655446</v>
      </c>
      <c r="Y70" s="51">
        <f t="shared" si="27"/>
        <v>2252.4460253046204</v>
      </c>
      <c r="Z70" s="49">
        <f t="shared" si="15"/>
        <v>0</v>
      </c>
      <c r="AA70" s="52">
        <f t="shared" si="16"/>
        <v>2252.4460253046204</v>
      </c>
    </row>
    <row r="71" spans="1:27" s="30" customFormat="1" ht="13.5" customHeight="1" thickBot="1">
      <c r="A71" s="229">
        <v>5</v>
      </c>
      <c r="B71" s="230">
        <v>42339</v>
      </c>
      <c r="C71" s="77">
        <v>788</v>
      </c>
      <c r="D71" s="278">
        <f>'base(indices)'!G75</f>
        <v>1.28955029</v>
      </c>
      <c r="E71" s="279">
        <f t="shared" si="0"/>
        <v>1016.16562852</v>
      </c>
      <c r="F71" s="362">
        <f>'base(indices)'!I76</f>
        <v>1.5632E-2</v>
      </c>
      <c r="G71" s="233">
        <f t="shared" si="1"/>
        <v>15.884701105024641</v>
      </c>
      <c r="H71" s="280">
        <f t="shared" si="18"/>
        <v>4128.2013185000988</v>
      </c>
      <c r="I71" s="125">
        <f t="shared" si="20"/>
        <v>338.72187617333333</v>
      </c>
      <c r="J71" s="125">
        <f t="shared" si="19"/>
        <v>4466.9231946734317</v>
      </c>
      <c r="K71" s="94"/>
      <c r="L71" s="281">
        <f t="shared" si="23"/>
        <v>4466.9231946734317</v>
      </c>
      <c r="M71" s="258">
        <f t="shared" si="24"/>
        <v>4020.2308752060885</v>
      </c>
      <c r="N71" s="94">
        <f t="shared" si="21"/>
        <v>0</v>
      </c>
      <c r="O71" s="237">
        <f t="shared" si="22"/>
        <v>4020.2308752060885</v>
      </c>
      <c r="P71" s="94">
        <f t="shared" si="28"/>
        <v>3573.5385557387453</v>
      </c>
      <c r="Q71" s="94">
        <f t="shared" si="7"/>
        <v>0</v>
      </c>
      <c r="R71" s="121">
        <f t="shared" si="29"/>
        <v>3573.5385557387453</v>
      </c>
      <c r="S71" s="258">
        <f t="shared" si="9"/>
        <v>3126.8462362714022</v>
      </c>
      <c r="T71" s="94">
        <f t="shared" si="10"/>
        <v>0</v>
      </c>
      <c r="U71" s="237">
        <f t="shared" si="11"/>
        <v>3126.8462362714022</v>
      </c>
      <c r="V71" s="258">
        <f t="shared" si="17"/>
        <v>2680.153916804059</v>
      </c>
      <c r="W71" s="94">
        <f t="shared" si="12"/>
        <v>0</v>
      </c>
      <c r="X71" s="237">
        <f t="shared" si="13"/>
        <v>2680.153916804059</v>
      </c>
      <c r="Y71" s="258">
        <f t="shared" si="27"/>
        <v>2233.4615973367158</v>
      </c>
      <c r="Z71" s="94">
        <f t="shared" si="15"/>
        <v>0</v>
      </c>
      <c r="AA71" s="237">
        <f t="shared" si="16"/>
        <v>2233.4615973367158</v>
      </c>
    </row>
    <row r="72" spans="1:27" ht="13.5" customHeight="1">
      <c r="A72" s="367">
        <v>5</v>
      </c>
      <c r="B72" s="246">
        <v>42370</v>
      </c>
      <c r="C72" s="204">
        <v>880</v>
      </c>
      <c r="D72" s="96">
        <f>'base(indices)'!G76</f>
        <v>1.27451106</v>
      </c>
      <c r="E72" s="368">
        <f t="shared" si="0"/>
        <v>1121.5697328000001</v>
      </c>
      <c r="F72" s="361">
        <f>'base(indices)'!I77</f>
        <v>1.5632E-2</v>
      </c>
      <c r="G72" s="203">
        <f t="shared" si="1"/>
        <v>17.532378063129602</v>
      </c>
      <c r="H72" s="369">
        <f t="shared" si="18"/>
        <v>4556.4084434525184</v>
      </c>
      <c r="I72" s="370">
        <f t="shared" si="20"/>
        <v>373.85657760000004</v>
      </c>
      <c r="J72" s="370">
        <f t="shared" si="19"/>
        <v>4930.2650210525189</v>
      </c>
      <c r="K72" s="371"/>
      <c r="L72" s="372">
        <f t="shared" si="23"/>
        <v>4930.2650210525189</v>
      </c>
      <c r="M72" s="356">
        <f t="shared" si="24"/>
        <v>4437.238518947267</v>
      </c>
      <c r="N72" s="371">
        <f t="shared" si="21"/>
        <v>0</v>
      </c>
      <c r="O72" s="196">
        <f t="shared" si="22"/>
        <v>4437.238518947267</v>
      </c>
      <c r="P72" s="354">
        <f t="shared" si="28"/>
        <v>3944.2120168420151</v>
      </c>
      <c r="Q72" s="371">
        <f t="shared" si="7"/>
        <v>0</v>
      </c>
      <c r="R72" s="373">
        <f t="shared" si="29"/>
        <v>3944.2120168420151</v>
      </c>
      <c r="S72" s="356">
        <f t="shared" si="9"/>
        <v>3451.1855147367633</v>
      </c>
      <c r="T72" s="371">
        <f t="shared" si="10"/>
        <v>0</v>
      </c>
      <c r="U72" s="196">
        <f t="shared" si="11"/>
        <v>3451.1855147367633</v>
      </c>
      <c r="V72" s="356">
        <f t="shared" si="17"/>
        <v>2958.1590126315114</v>
      </c>
      <c r="W72" s="371">
        <f t="shared" si="12"/>
        <v>0</v>
      </c>
      <c r="X72" s="196">
        <f t="shared" si="13"/>
        <v>2958.1590126315114</v>
      </c>
      <c r="Y72" s="356">
        <f t="shared" ref="Y72:Y103" si="30">J72*Y$10</f>
        <v>2465.1325105262595</v>
      </c>
      <c r="Z72" s="371">
        <f t="shared" si="15"/>
        <v>0</v>
      </c>
      <c r="AA72" s="196">
        <f t="shared" si="16"/>
        <v>2465.1325105262595</v>
      </c>
    </row>
    <row r="73" spans="1:27" s="30" customFormat="1" ht="13.5" customHeight="1">
      <c r="A73" s="124">
        <v>5</v>
      </c>
      <c r="B73" s="216">
        <v>42401</v>
      </c>
      <c r="C73" s="68">
        <v>880</v>
      </c>
      <c r="D73" s="96">
        <f>'base(indices)'!G77</f>
        <v>1.2628924500000001</v>
      </c>
      <c r="E73" s="58">
        <f t="shared" si="0"/>
        <v>1111.345356</v>
      </c>
      <c r="F73" s="361">
        <f>'base(indices)'!I78</f>
        <v>1.5632E-2</v>
      </c>
      <c r="G73" s="60">
        <f t="shared" si="1"/>
        <v>17.372550604992</v>
      </c>
      <c r="H73" s="190">
        <f t="shared" si="18"/>
        <v>4514.8716264199684</v>
      </c>
      <c r="I73" s="106">
        <f t="shared" si="20"/>
        <v>370.44845200000003</v>
      </c>
      <c r="J73" s="106">
        <f t="shared" si="19"/>
        <v>4885.320078419968</v>
      </c>
      <c r="K73" s="63"/>
      <c r="L73" s="75">
        <f t="shared" si="23"/>
        <v>4885.320078419968</v>
      </c>
      <c r="M73" s="65">
        <f t="shared" si="24"/>
        <v>4396.7880705779717</v>
      </c>
      <c r="N73" s="63">
        <f t="shared" si="21"/>
        <v>0</v>
      </c>
      <c r="O73" s="66">
        <f t="shared" si="22"/>
        <v>4396.7880705779717</v>
      </c>
      <c r="P73" s="63">
        <f>J73*$P$10</f>
        <v>3908.2560627359744</v>
      </c>
      <c r="Q73" s="63">
        <f t="shared" si="7"/>
        <v>0</v>
      </c>
      <c r="R73" s="67">
        <f t="shared" si="29"/>
        <v>3908.2560627359744</v>
      </c>
      <c r="S73" s="65">
        <f t="shared" si="9"/>
        <v>3419.7240548939776</v>
      </c>
      <c r="T73" s="63">
        <f t="shared" si="10"/>
        <v>0</v>
      </c>
      <c r="U73" s="66">
        <f t="shared" si="11"/>
        <v>3419.7240548939776</v>
      </c>
      <c r="V73" s="65">
        <f t="shared" si="17"/>
        <v>2931.1920470519808</v>
      </c>
      <c r="W73" s="63">
        <f t="shared" si="12"/>
        <v>0</v>
      </c>
      <c r="X73" s="66">
        <f t="shared" si="13"/>
        <v>2931.1920470519808</v>
      </c>
      <c r="Y73" s="65">
        <f t="shared" si="30"/>
        <v>2442.660039209984</v>
      </c>
      <c r="Z73" s="63">
        <f t="shared" si="15"/>
        <v>0</v>
      </c>
      <c r="AA73" s="66">
        <f t="shared" si="16"/>
        <v>2442.660039209984</v>
      </c>
    </row>
    <row r="74" spans="1:27" ht="13.5" customHeight="1">
      <c r="A74" s="124">
        <v>5</v>
      </c>
      <c r="B74" s="217">
        <v>42430</v>
      </c>
      <c r="C74" s="68">
        <v>880</v>
      </c>
      <c r="D74" s="96">
        <f>'base(indices)'!G78</f>
        <v>1.24521046</v>
      </c>
      <c r="E74" s="69">
        <f t="shared" si="0"/>
        <v>1095.7852048</v>
      </c>
      <c r="F74" s="361">
        <f>'base(indices)'!I79</f>
        <v>1.5632E-2</v>
      </c>
      <c r="G74" s="70">
        <f t="shared" si="1"/>
        <v>17.129314321433601</v>
      </c>
      <c r="H74" s="190">
        <f t="shared" si="18"/>
        <v>4451.6580764857345</v>
      </c>
      <c r="I74" s="107">
        <f t="shared" si="20"/>
        <v>365.26173493333334</v>
      </c>
      <c r="J74" s="107">
        <f t="shared" si="19"/>
        <v>4816.9198114190676</v>
      </c>
      <c r="K74" s="49"/>
      <c r="L74" s="50">
        <f t="shared" si="23"/>
        <v>4816.9198114190676</v>
      </c>
      <c r="M74" s="51">
        <f t="shared" si="24"/>
        <v>4335.227830277161</v>
      </c>
      <c r="N74" s="49">
        <f t="shared" si="21"/>
        <v>0</v>
      </c>
      <c r="O74" s="52">
        <f t="shared" si="22"/>
        <v>4335.227830277161</v>
      </c>
      <c r="P74" s="73">
        <f>J74*$P$10</f>
        <v>3853.5358491352545</v>
      </c>
      <c r="Q74" s="49">
        <f t="shared" si="7"/>
        <v>0</v>
      </c>
      <c r="R74" s="53">
        <f t="shared" si="29"/>
        <v>3853.5358491352545</v>
      </c>
      <c r="S74" s="51">
        <f t="shared" si="9"/>
        <v>3371.843867993347</v>
      </c>
      <c r="T74" s="49">
        <f t="shared" si="10"/>
        <v>0</v>
      </c>
      <c r="U74" s="52">
        <f t="shared" si="11"/>
        <v>3371.843867993347</v>
      </c>
      <c r="V74" s="51">
        <f t="shared" si="17"/>
        <v>2890.1518868514404</v>
      </c>
      <c r="W74" s="49">
        <f t="shared" si="12"/>
        <v>0</v>
      </c>
      <c r="X74" s="52">
        <f t="shared" si="13"/>
        <v>2890.1518868514404</v>
      </c>
      <c r="Y74" s="51">
        <f t="shared" si="30"/>
        <v>2408.4599057095338</v>
      </c>
      <c r="Z74" s="49">
        <f t="shared" si="15"/>
        <v>0</v>
      </c>
      <c r="AA74" s="52">
        <f t="shared" si="16"/>
        <v>2408.4599057095338</v>
      </c>
    </row>
    <row r="75" spans="1:27" s="30" customFormat="1" ht="13.5" customHeight="1">
      <c r="A75" s="124">
        <v>5</v>
      </c>
      <c r="B75" s="216">
        <v>42461</v>
      </c>
      <c r="C75" s="68">
        <v>880</v>
      </c>
      <c r="D75" s="96">
        <f>'base(indices)'!G79</f>
        <v>1.2398789800000001</v>
      </c>
      <c r="E75" s="58">
        <f t="shared" si="0"/>
        <v>1091.0935024</v>
      </c>
      <c r="F75" s="361">
        <f>'base(indices)'!I80</f>
        <v>1.5632E-2</v>
      </c>
      <c r="G75" s="60">
        <f t="shared" si="1"/>
        <v>17.055973629516799</v>
      </c>
      <c r="H75" s="190">
        <f t="shared" si="18"/>
        <v>4432.5979041180672</v>
      </c>
      <c r="I75" s="106">
        <f t="shared" si="20"/>
        <v>363.69783413333334</v>
      </c>
      <c r="J75" s="106">
        <f t="shared" si="19"/>
        <v>4796.2957382514005</v>
      </c>
      <c r="K75" s="63"/>
      <c r="L75" s="75">
        <f t="shared" si="23"/>
        <v>4796.2957382514005</v>
      </c>
      <c r="M75" s="65">
        <f t="shared" si="24"/>
        <v>4316.6661644262604</v>
      </c>
      <c r="N75" s="63">
        <f t="shared" si="21"/>
        <v>0</v>
      </c>
      <c r="O75" s="66">
        <f t="shared" si="22"/>
        <v>4316.6661644262604</v>
      </c>
      <c r="P75" s="63">
        <f t="shared" ref="P75:P88" si="31">J75*$P$10</f>
        <v>3837.0365906011207</v>
      </c>
      <c r="Q75" s="63">
        <f t="shared" si="7"/>
        <v>0</v>
      </c>
      <c r="R75" s="67">
        <f>P75+Q75</f>
        <v>3837.0365906011207</v>
      </c>
      <c r="S75" s="65">
        <f t="shared" si="9"/>
        <v>3357.4070167759801</v>
      </c>
      <c r="T75" s="63">
        <f t="shared" si="10"/>
        <v>0</v>
      </c>
      <c r="U75" s="66">
        <f t="shared" si="11"/>
        <v>3357.4070167759801</v>
      </c>
      <c r="V75" s="65">
        <f t="shared" si="17"/>
        <v>2877.7774429508404</v>
      </c>
      <c r="W75" s="63">
        <f t="shared" si="12"/>
        <v>0</v>
      </c>
      <c r="X75" s="66">
        <f t="shared" si="13"/>
        <v>2877.7774429508404</v>
      </c>
      <c r="Y75" s="65">
        <f t="shared" si="30"/>
        <v>2398.1478691257003</v>
      </c>
      <c r="Z75" s="63">
        <f t="shared" si="15"/>
        <v>0</v>
      </c>
      <c r="AA75" s="66">
        <f t="shared" si="16"/>
        <v>2398.1478691257003</v>
      </c>
    </row>
    <row r="76" spans="1:27" ht="13.5" customHeight="1">
      <c r="A76" s="124">
        <v>5</v>
      </c>
      <c r="B76" s="217">
        <v>42491</v>
      </c>
      <c r="C76" s="68">
        <v>880</v>
      </c>
      <c r="D76" s="96">
        <f>'base(indices)'!G80</f>
        <v>1.2335876800000001</v>
      </c>
      <c r="E76" s="69">
        <f t="shared" ref="E76:E119" si="32">C76*D76</f>
        <v>1085.5571584000002</v>
      </c>
      <c r="F76" s="361">
        <f>'base(indices)'!I81</f>
        <v>1.5632E-2</v>
      </c>
      <c r="G76" s="70">
        <f t="shared" ref="G76:G119" si="33">E76*F76</f>
        <v>16.969429500108802</v>
      </c>
      <c r="H76" s="190">
        <f t="shared" si="18"/>
        <v>4410.106351600436</v>
      </c>
      <c r="I76" s="107">
        <f t="shared" si="20"/>
        <v>361.85238613333337</v>
      </c>
      <c r="J76" s="107">
        <f t="shared" si="19"/>
        <v>4771.9587377337693</v>
      </c>
      <c r="K76" s="49"/>
      <c r="L76" s="50">
        <f t="shared" si="23"/>
        <v>4771.9587377337693</v>
      </c>
      <c r="M76" s="51">
        <f t="shared" si="24"/>
        <v>4294.7628639603927</v>
      </c>
      <c r="N76" s="49">
        <f t="shared" si="21"/>
        <v>0</v>
      </c>
      <c r="O76" s="52">
        <f t="shared" si="22"/>
        <v>4294.7628639603927</v>
      </c>
      <c r="P76" s="73">
        <f t="shared" si="31"/>
        <v>3817.5669901870156</v>
      </c>
      <c r="Q76" s="49">
        <f t="shared" ref="Q76:Q119" si="34">K76*P$10</f>
        <v>0</v>
      </c>
      <c r="R76" s="53">
        <f t="shared" ref="R76:R119" si="35">P76+Q76</f>
        <v>3817.5669901870156</v>
      </c>
      <c r="S76" s="51">
        <f t="shared" ref="S76:S119" si="36">J76*S$10</f>
        <v>3340.3711164136384</v>
      </c>
      <c r="T76" s="49">
        <f t="shared" ref="T76:T119" si="37">K76*S$10</f>
        <v>0</v>
      </c>
      <c r="U76" s="52">
        <f t="shared" ref="U76:U119" si="38">S76+T76</f>
        <v>3340.3711164136384</v>
      </c>
      <c r="V76" s="51">
        <f t="shared" ref="V76:V119" si="39">J76*V$10</f>
        <v>2863.1752426402613</v>
      </c>
      <c r="W76" s="49">
        <f t="shared" ref="W76:W119" si="40">K76*V$10</f>
        <v>0</v>
      </c>
      <c r="X76" s="52">
        <f t="shared" ref="X76:X119" si="41">V76+W76</f>
        <v>2863.1752426402613</v>
      </c>
      <c r="Y76" s="51">
        <f t="shared" si="30"/>
        <v>2385.9793688668847</v>
      </c>
      <c r="Z76" s="49">
        <f t="shared" ref="Z76:Z119" si="42">N76*Y$10</f>
        <v>0</v>
      </c>
      <c r="AA76" s="52">
        <f t="shared" ref="AA76:AA119" si="43">Y76+Z76</f>
        <v>2385.9793688668847</v>
      </c>
    </row>
    <row r="77" spans="1:27" s="30" customFormat="1" ht="13.5" customHeight="1">
      <c r="A77" s="124">
        <v>5</v>
      </c>
      <c r="B77" s="216">
        <v>42522</v>
      </c>
      <c r="C77" s="68">
        <v>880</v>
      </c>
      <c r="D77" s="96">
        <f>'base(indices)'!G81</f>
        <v>1.22306929</v>
      </c>
      <c r="E77" s="58">
        <f t="shared" si="32"/>
        <v>1076.3009752</v>
      </c>
      <c r="F77" s="361">
        <f>'base(indices)'!I82</f>
        <v>1.5632E-2</v>
      </c>
      <c r="G77" s="60">
        <f t="shared" si="33"/>
        <v>16.824736844326402</v>
      </c>
      <c r="H77" s="190">
        <f t="shared" si="18"/>
        <v>4372.5028481773061</v>
      </c>
      <c r="I77" s="106">
        <f t="shared" si="20"/>
        <v>358.76699173333333</v>
      </c>
      <c r="J77" s="106">
        <f t="shared" si="19"/>
        <v>4731.2698399106393</v>
      </c>
      <c r="K77" s="63"/>
      <c r="L77" s="75">
        <f t="shared" si="23"/>
        <v>4731.2698399106393</v>
      </c>
      <c r="M77" s="65">
        <f t="shared" si="24"/>
        <v>4258.1428559195756</v>
      </c>
      <c r="N77" s="63">
        <f t="shared" si="21"/>
        <v>0</v>
      </c>
      <c r="O77" s="66">
        <f t="shared" si="22"/>
        <v>4258.1428559195756</v>
      </c>
      <c r="P77" s="63">
        <f t="shared" si="31"/>
        <v>3785.0158719285118</v>
      </c>
      <c r="Q77" s="63">
        <f t="shared" si="34"/>
        <v>0</v>
      </c>
      <c r="R77" s="67">
        <f t="shared" si="35"/>
        <v>3785.0158719285118</v>
      </c>
      <c r="S77" s="65">
        <f t="shared" si="36"/>
        <v>3311.8888879374472</v>
      </c>
      <c r="T77" s="63">
        <f t="shared" si="37"/>
        <v>0</v>
      </c>
      <c r="U77" s="66">
        <f t="shared" si="38"/>
        <v>3311.8888879374472</v>
      </c>
      <c r="V77" s="65">
        <f t="shared" si="39"/>
        <v>2838.7619039463834</v>
      </c>
      <c r="W77" s="63">
        <f t="shared" si="40"/>
        <v>0</v>
      </c>
      <c r="X77" s="66">
        <f t="shared" si="41"/>
        <v>2838.7619039463834</v>
      </c>
      <c r="Y77" s="65">
        <f t="shared" si="30"/>
        <v>2365.6349199553197</v>
      </c>
      <c r="Z77" s="63">
        <f t="shared" si="42"/>
        <v>0</v>
      </c>
      <c r="AA77" s="66">
        <f t="shared" si="43"/>
        <v>2365.6349199553197</v>
      </c>
    </row>
    <row r="78" spans="1:27" ht="13.5" customHeight="1">
      <c r="A78" s="124">
        <v>5</v>
      </c>
      <c r="B78" s="216">
        <v>42552</v>
      </c>
      <c r="C78" s="68">
        <v>880</v>
      </c>
      <c r="D78" s="96">
        <f>'base(indices)'!G82</f>
        <v>1.2181964999999999</v>
      </c>
      <c r="E78" s="69">
        <f t="shared" si="32"/>
        <v>1072.0129199999999</v>
      </c>
      <c r="F78" s="361">
        <f>'base(indices)'!I83</f>
        <v>1.5632E-2</v>
      </c>
      <c r="G78" s="70">
        <f t="shared" si="33"/>
        <v>16.75770596544</v>
      </c>
      <c r="H78" s="190">
        <f t="shared" ref="H78:H119" si="44">(E78+G78)*4</f>
        <v>4355.0825038617595</v>
      </c>
      <c r="I78" s="107">
        <f t="shared" si="20"/>
        <v>357.33763999999996</v>
      </c>
      <c r="J78" s="107">
        <f t="shared" ref="J78:J136" si="45">H78+I78</f>
        <v>4712.4201438617592</v>
      </c>
      <c r="K78" s="49"/>
      <c r="L78" s="50">
        <f t="shared" si="23"/>
        <v>4712.4201438617592</v>
      </c>
      <c r="M78" s="51">
        <f t="shared" si="24"/>
        <v>4241.1781294755838</v>
      </c>
      <c r="N78" s="49">
        <f t="shared" si="21"/>
        <v>0</v>
      </c>
      <c r="O78" s="52">
        <f t="shared" si="22"/>
        <v>4241.1781294755838</v>
      </c>
      <c r="P78" s="73">
        <f t="shared" si="31"/>
        <v>3769.9361150894074</v>
      </c>
      <c r="Q78" s="49">
        <f t="shared" si="34"/>
        <v>0</v>
      </c>
      <c r="R78" s="53">
        <f t="shared" si="35"/>
        <v>3769.9361150894074</v>
      </c>
      <c r="S78" s="51">
        <f t="shared" si="36"/>
        <v>3298.6941007032315</v>
      </c>
      <c r="T78" s="49">
        <f t="shared" si="37"/>
        <v>0</v>
      </c>
      <c r="U78" s="52">
        <f t="shared" si="38"/>
        <v>3298.6941007032315</v>
      </c>
      <c r="V78" s="51">
        <f t="shared" si="39"/>
        <v>2827.4520863170555</v>
      </c>
      <c r="W78" s="49">
        <f t="shared" si="40"/>
        <v>0</v>
      </c>
      <c r="X78" s="52">
        <f t="shared" si="41"/>
        <v>2827.4520863170555</v>
      </c>
      <c r="Y78" s="51">
        <f t="shared" si="30"/>
        <v>2356.2100719308796</v>
      </c>
      <c r="Z78" s="49">
        <f t="shared" si="42"/>
        <v>0</v>
      </c>
      <c r="AA78" s="52">
        <f t="shared" si="43"/>
        <v>2356.2100719308796</v>
      </c>
    </row>
    <row r="79" spans="1:27" s="30" customFormat="1" ht="13.5" customHeight="1">
      <c r="A79" s="124">
        <v>5</v>
      </c>
      <c r="B79" s="217">
        <v>42583</v>
      </c>
      <c r="C79" s="68">
        <v>880</v>
      </c>
      <c r="D79" s="96">
        <f>'base(indices)'!G83</f>
        <v>1.21165357</v>
      </c>
      <c r="E79" s="58">
        <f t="shared" si="32"/>
        <v>1066.2551415999999</v>
      </c>
      <c r="F79" s="361">
        <f>'base(indices)'!I84</f>
        <v>1.5632E-2</v>
      </c>
      <c r="G79" s="60">
        <f t="shared" si="33"/>
        <v>16.667700373491197</v>
      </c>
      <c r="H79" s="190">
        <f t="shared" si="44"/>
        <v>4331.6913678939645</v>
      </c>
      <c r="I79" s="106">
        <f t="shared" ref="I79:I119" si="46">E79/3</f>
        <v>355.41838053333328</v>
      </c>
      <c r="J79" s="106">
        <f t="shared" si="45"/>
        <v>4687.1097484272977</v>
      </c>
      <c r="K79" s="63"/>
      <c r="L79" s="75">
        <f t="shared" si="23"/>
        <v>4687.1097484272977</v>
      </c>
      <c r="M79" s="65">
        <f t="shared" si="24"/>
        <v>4218.3987735845685</v>
      </c>
      <c r="N79" s="63">
        <f t="shared" si="21"/>
        <v>0</v>
      </c>
      <c r="O79" s="66">
        <f t="shared" si="22"/>
        <v>4218.3987735845685</v>
      </c>
      <c r="P79" s="63">
        <f t="shared" si="31"/>
        <v>3749.6877987418384</v>
      </c>
      <c r="Q79" s="63">
        <f t="shared" si="34"/>
        <v>0</v>
      </c>
      <c r="R79" s="67">
        <f t="shared" si="35"/>
        <v>3749.6877987418384</v>
      </c>
      <c r="S79" s="65">
        <f t="shared" si="36"/>
        <v>3280.9768238991082</v>
      </c>
      <c r="T79" s="63">
        <f t="shared" si="37"/>
        <v>0</v>
      </c>
      <c r="U79" s="66">
        <f t="shared" si="38"/>
        <v>3280.9768238991082</v>
      </c>
      <c r="V79" s="65">
        <f t="shared" si="39"/>
        <v>2812.2658490563786</v>
      </c>
      <c r="W79" s="63">
        <f t="shared" si="40"/>
        <v>0</v>
      </c>
      <c r="X79" s="66">
        <f t="shared" si="41"/>
        <v>2812.2658490563786</v>
      </c>
      <c r="Y79" s="65">
        <f t="shared" si="30"/>
        <v>2343.5548742136489</v>
      </c>
      <c r="Z79" s="63">
        <f t="shared" si="42"/>
        <v>0</v>
      </c>
      <c r="AA79" s="66">
        <f t="shared" si="43"/>
        <v>2343.5548742136489</v>
      </c>
    </row>
    <row r="80" spans="1:27" ht="13.5" customHeight="1">
      <c r="A80" s="124">
        <v>5</v>
      </c>
      <c r="B80" s="216">
        <v>42614</v>
      </c>
      <c r="C80" s="68">
        <v>880</v>
      </c>
      <c r="D80" s="96">
        <f>'base(indices)'!G84</f>
        <v>1.20622556</v>
      </c>
      <c r="E80" s="69">
        <f t="shared" si="32"/>
        <v>1061.4784927999999</v>
      </c>
      <c r="F80" s="361">
        <f>'base(indices)'!I85</f>
        <v>1.5632E-2</v>
      </c>
      <c r="G80" s="70">
        <f t="shared" si="33"/>
        <v>16.593031799449598</v>
      </c>
      <c r="H80" s="190">
        <f t="shared" si="44"/>
        <v>4312.286098397798</v>
      </c>
      <c r="I80" s="107">
        <f t="shared" si="46"/>
        <v>353.82616426666664</v>
      </c>
      <c r="J80" s="107">
        <f t="shared" si="45"/>
        <v>4666.1122626644647</v>
      </c>
      <c r="K80" s="49"/>
      <c r="L80" s="50">
        <f t="shared" si="23"/>
        <v>4666.1122626644647</v>
      </c>
      <c r="M80" s="51">
        <f t="shared" si="24"/>
        <v>4199.5010363980182</v>
      </c>
      <c r="N80" s="49">
        <f t="shared" si="21"/>
        <v>0</v>
      </c>
      <c r="O80" s="52">
        <f t="shared" si="22"/>
        <v>4199.5010363980182</v>
      </c>
      <c r="P80" s="73">
        <f t="shared" si="31"/>
        <v>3732.8898101315717</v>
      </c>
      <c r="Q80" s="49">
        <f t="shared" si="34"/>
        <v>0</v>
      </c>
      <c r="R80" s="53">
        <f t="shared" si="35"/>
        <v>3732.8898101315717</v>
      </c>
      <c r="S80" s="51">
        <f t="shared" si="36"/>
        <v>3266.2785838651253</v>
      </c>
      <c r="T80" s="49">
        <f t="shared" si="37"/>
        <v>0</v>
      </c>
      <c r="U80" s="52">
        <f t="shared" si="38"/>
        <v>3266.2785838651253</v>
      </c>
      <c r="V80" s="51">
        <f t="shared" si="39"/>
        <v>2799.6673575986788</v>
      </c>
      <c r="W80" s="49">
        <f t="shared" si="40"/>
        <v>0</v>
      </c>
      <c r="X80" s="52">
        <f t="shared" si="41"/>
        <v>2799.6673575986788</v>
      </c>
      <c r="Y80" s="51">
        <f t="shared" si="30"/>
        <v>2333.0561313322323</v>
      </c>
      <c r="Z80" s="49">
        <f t="shared" si="42"/>
        <v>0</v>
      </c>
      <c r="AA80" s="52">
        <f t="shared" si="43"/>
        <v>2333.0561313322323</v>
      </c>
    </row>
    <row r="81" spans="1:27" s="30" customFormat="1" ht="13.5" customHeight="1">
      <c r="A81" s="124">
        <v>5</v>
      </c>
      <c r="B81" s="217">
        <v>42644</v>
      </c>
      <c r="C81" s="68">
        <v>880</v>
      </c>
      <c r="D81" s="96">
        <f>'base(indices)'!G85</f>
        <v>1.2034575999999999</v>
      </c>
      <c r="E81" s="58">
        <f t="shared" si="32"/>
        <v>1059.042688</v>
      </c>
      <c r="F81" s="361">
        <f>'base(indices)'!I86</f>
        <v>1.5632E-2</v>
      </c>
      <c r="G81" s="60">
        <f t="shared" si="33"/>
        <v>16.554955298816001</v>
      </c>
      <c r="H81" s="190">
        <f t="shared" si="44"/>
        <v>4302.3905731952636</v>
      </c>
      <c r="I81" s="106">
        <f t="shared" si="46"/>
        <v>353.01422933333333</v>
      </c>
      <c r="J81" s="106">
        <f t="shared" si="45"/>
        <v>4655.4048025285974</v>
      </c>
      <c r="K81" s="63"/>
      <c r="L81" s="75">
        <f t="shared" si="23"/>
        <v>4655.4048025285974</v>
      </c>
      <c r="M81" s="65">
        <f t="shared" si="24"/>
        <v>4189.8643222757382</v>
      </c>
      <c r="N81" s="63">
        <f t="shared" si="21"/>
        <v>0</v>
      </c>
      <c r="O81" s="66">
        <f t="shared" si="22"/>
        <v>4189.8643222757382</v>
      </c>
      <c r="P81" s="63">
        <f t="shared" si="31"/>
        <v>3724.3238420228781</v>
      </c>
      <c r="Q81" s="63">
        <f t="shared" si="34"/>
        <v>0</v>
      </c>
      <c r="R81" s="67">
        <f t="shared" si="35"/>
        <v>3724.3238420228781</v>
      </c>
      <c r="S81" s="65">
        <f t="shared" si="36"/>
        <v>3258.783361770018</v>
      </c>
      <c r="T81" s="63">
        <f t="shared" si="37"/>
        <v>0</v>
      </c>
      <c r="U81" s="66">
        <f t="shared" si="38"/>
        <v>3258.783361770018</v>
      </c>
      <c r="V81" s="65">
        <f t="shared" si="39"/>
        <v>2793.2428815171584</v>
      </c>
      <c r="W81" s="63">
        <f t="shared" si="40"/>
        <v>0</v>
      </c>
      <c r="X81" s="66">
        <f t="shared" si="41"/>
        <v>2793.2428815171584</v>
      </c>
      <c r="Y81" s="65">
        <f t="shared" si="30"/>
        <v>2327.7024012642987</v>
      </c>
      <c r="Z81" s="63">
        <f t="shared" si="42"/>
        <v>0</v>
      </c>
      <c r="AA81" s="66">
        <f t="shared" si="43"/>
        <v>2327.7024012642987</v>
      </c>
    </row>
    <row r="82" spans="1:27" ht="13.5" customHeight="1">
      <c r="A82" s="124">
        <v>5</v>
      </c>
      <c r="B82" s="216">
        <v>42675</v>
      </c>
      <c r="C82" s="68">
        <v>880</v>
      </c>
      <c r="D82" s="96">
        <f>'base(indices)'!G86</f>
        <v>1.2011753700000001</v>
      </c>
      <c r="E82" s="69">
        <f t="shared" si="32"/>
        <v>1057.0343256000001</v>
      </c>
      <c r="F82" s="361">
        <f>'base(indices)'!I87</f>
        <v>1.5632E-2</v>
      </c>
      <c r="G82" s="70">
        <f t="shared" si="33"/>
        <v>16.5235605777792</v>
      </c>
      <c r="H82" s="190">
        <f t="shared" si="44"/>
        <v>4294.2315447111168</v>
      </c>
      <c r="I82" s="107">
        <f t="shared" si="46"/>
        <v>352.34477520000002</v>
      </c>
      <c r="J82" s="107">
        <f t="shared" si="45"/>
        <v>4646.576319911117</v>
      </c>
      <c r="K82" s="49"/>
      <c r="L82" s="50">
        <f t="shared" si="23"/>
        <v>4646.576319911117</v>
      </c>
      <c r="M82" s="51">
        <f t="shared" si="24"/>
        <v>4181.9186879200051</v>
      </c>
      <c r="N82" s="49">
        <f t="shared" si="21"/>
        <v>0</v>
      </c>
      <c r="O82" s="52">
        <f t="shared" si="22"/>
        <v>4181.9186879200051</v>
      </c>
      <c r="P82" s="73">
        <f t="shared" si="31"/>
        <v>3717.2610559288937</v>
      </c>
      <c r="Q82" s="49">
        <f t="shared" si="34"/>
        <v>0</v>
      </c>
      <c r="R82" s="53">
        <f t="shared" si="35"/>
        <v>3717.2610559288937</v>
      </c>
      <c r="S82" s="51">
        <f t="shared" si="36"/>
        <v>3252.6034239377818</v>
      </c>
      <c r="T82" s="49">
        <f t="shared" si="37"/>
        <v>0</v>
      </c>
      <c r="U82" s="52">
        <f t="shared" si="38"/>
        <v>3252.6034239377818</v>
      </c>
      <c r="V82" s="51">
        <f t="shared" si="39"/>
        <v>2787.9457919466699</v>
      </c>
      <c r="W82" s="49">
        <f t="shared" si="40"/>
        <v>0</v>
      </c>
      <c r="X82" s="52">
        <f t="shared" si="41"/>
        <v>2787.9457919466699</v>
      </c>
      <c r="Y82" s="51">
        <f t="shared" si="30"/>
        <v>2323.2881599555585</v>
      </c>
      <c r="Z82" s="49">
        <f t="shared" si="42"/>
        <v>0</v>
      </c>
      <c r="AA82" s="52">
        <f t="shared" si="43"/>
        <v>2323.2881599555585</v>
      </c>
    </row>
    <row r="83" spans="1:27" s="30" customFormat="1" ht="13.5" customHeight="1" thickBot="1">
      <c r="A83" s="124">
        <v>5</v>
      </c>
      <c r="B83" s="218">
        <v>42705</v>
      </c>
      <c r="C83" s="177">
        <v>880</v>
      </c>
      <c r="D83" s="374">
        <f>'base(indices)'!G87</f>
        <v>1.1980604100000001</v>
      </c>
      <c r="E83" s="375">
        <f t="shared" si="32"/>
        <v>1054.2931608000001</v>
      </c>
      <c r="F83" s="363">
        <f>'base(indices)'!I88</f>
        <v>1.5632E-2</v>
      </c>
      <c r="G83" s="247">
        <f t="shared" si="33"/>
        <v>16.480710689625603</v>
      </c>
      <c r="H83" s="376">
        <f t="shared" si="44"/>
        <v>4283.0954859585026</v>
      </c>
      <c r="I83" s="377">
        <f t="shared" si="46"/>
        <v>351.43105360000004</v>
      </c>
      <c r="J83" s="377">
        <f t="shared" si="45"/>
        <v>4634.5265395585029</v>
      </c>
      <c r="K83" s="378"/>
      <c r="L83" s="383">
        <f t="shared" si="23"/>
        <v>4634.5265395585029</v>
      </c>
      <c r="M83" s="380">
        <f t="shared" si="24"/>
        <v>4171.0738856026528</v>
      </c>
      <c r="N83" s="378">
        <f t="shared" si="21"/>
        <v>0</v>
      </c>
      <c r="O83" s="345">
        <f t="shared" si="22"/>
        <v>4171.0738856026528</v>
      </c>
      <c r="P83" s="378">
        <f t="shared" si="31"/>
        <v>3707.6212316468027</v>
      </c>
      <c r="Q83" s="378">
        <f t="shared" si="34"/>
        <v>0</v>
      </c>
      <c r="R83" s="381">
        <f t="shared" si="35"/>
        <v>3707.6212316468027</v>
      </c>
      <c r="S83" s="380">
        <f t="shared" si="36"/>
        <v>3244.1685776909517</v>
      </c>
      <c r="T83" s="378">
        <f t="shared" si="37"/>
        <v>0</v>
      </c>
      <c r="U83" s="345">
        <f t="shared" si="38"/>
        <v>3244.1685776909517</v>
      </c>
      <c r="V83" s="380">
        <f t="shared" si="39"/>
        <v>2780.7159237351016</v>
      </c>
      <c r="W83" s="378">
        <f t="shared" si="40"/>
        <v>0</v>
      </c>
      <c r="X83" s="345">
        <f t="shared" si="41"/>
        <v>2780.7159237351016</v>
      </c>
      <c r="Y83" s="380">
        <f t="shared" si="30"/>
        <v>2317.2632697792515</v>
      </c>
      <c r="Z83" s="378">
        <f t="shared" si="42"/>
        <v>0</v>
      </c>
      <c r="AA83" s="345">
        <f t="shared" si="43"/>
        <v>2317.2632697792515</v>
      </c>
    </row>
    <row r="84" spans="1:27" ht="13.5" customHeight="1">
      <c r="A84" s="275">
        <v>5</v>
      </c>
      <c r="B84" s="382">
        <v>42736</v>
      </c>
      <c r="C84" s="47">
        <v>937</v>
      </c>
      <c r="D84" s="97">
        <f>'base(indices)'!G88</f>
        <v>1.19578842</v>
      </c>
      <c r="E84" s="163">
        <f t="shared" si="32"/>
        <v>1120.45374954</v>
      </c>
      <c r="F84" s="360">
        <f>'base(indices)'!I89</f>
        <v>1.5632E-2</v>
      </c>
      <c r="G84" s="87">
        <f t="shared" si="33"/>
        <v>17.51493301280928</v>
      </c>
      <c r="H84" s="276">
        <f t="shared" si="44"/>
        <v>4551.874730211237</v>
      </c>
      <c r="I84" s="108">
        <f t="shared" si="46"/>
        <v>373.48458318000002</v>
      </c>
      <c r="J84" s="108">
        <f t="shared" si="45"/>
        <v>4925.3593133912373</v>
      </c>
      <c r="K84" s="165"/>
      <c r="L84" s="277">
        <f t="shared" si="23"/>
        <v>4925.3593133912373</v>
      </c>
      <c r="M84" s="54">
        <f t="shared" si="24"/>
        <v>4432.8233820521136</v>
      </c>
      <c r="N84" s="165">
        <f t="shared" si="21"/>
        <v>0</v>
      </c>
      <c r="O84" s="55">
        <f t="shared" si="22"/>
        <v>4432.8233820521136</v>
      </c>
      <c r="P84" s="128">
        <f t="shared" si="31"/>
        <v>3940.28745071299</v>
      </c>
      <c r="Q84" s="165">
        <f t="shared" si="34"/>
        <v>0</v>
      </c>
      <c r="R84" s="166">
        <f t="shared" si="35"/>
        <v>3940.28745071299</v>
      </c>
      <c r="S84" s="54">
        <f t="shared" si="36"/>
        <v>3447.7515193738659</v>
      </c>
      <c r="T84" s="165">
        <f t="shared" si="37"/>
        <v>0</v>
      </c>
      <c r="U84" s="55">
        <f t="shared" si="38"/>
        <v>3447.7515193738659</v>
      </c>
      <c r="V84" s="54">
        <f t="shared" si="39"/>
        <v>2955.2155880347423</v>
      </c>
      <c r="W84" s="165">
        <f t="shared" si="40"/>
        <v>0</v>
      </c>
      <c r="X84" s="55">
        <f t="shared" si="41"/>
        <v>2955.2155880347423</v>
      </c>
      <c r="Y84" s="54">
        <f t="shared" si="30"/>
        <v>2462.6796566956186</v>
      </c>
      <c r="Z84" s="165">
        <f t="shared" si="42"/>
        <v>0</v>
      </c>
      <c r="AA84" s="55">
        <f t="shared" si="43"/>
        <v>2462.6796566956186</v>
      </c>
    </row>
    <row r="85" spans="1:27" s="30" customFormat="1" ht="13.5" customHeight="1">
      <c r="A85" s="124">
        <v>5</v>
      </c>
      <c r="B85" s="217">
        <v>42767</v>
      </c>
      <c r="C85" s="68">
        <v>937</v>
      </c>
      <c r="D85" s="96">
        <f>'base(indices)'!G89</f>
        <v>1.1920929300000001</v>
      </c>
      <c r="E85" s="58">
        <f t="shared" si="32"/>
        <v>1116.9910754100001</v>
      </c>
      <c r="F85" s="361">
        <f>'base(indices)'!I90</f>
        <v>1.5632E-2</v>
      </c>
      <c r="G85" s="60">
        <f t="shared" si="33"/>
        <v>17.460804490809121</v>
      </c>
      <c r="H85" s="190">
        <f t="shared" si="44"/>
        <v>4537.8075196032369</v>
      </c>
      <c r="I85" s="106">
        <f t="shared" si="46"/>
        <v>372.33035847000002</v>
      </c>
      <c r="J85" s="106">
        <f t="shared" si="45"/>
        <v>4910.1378780732366</v>
      </c>
      <c r="K85" s="63"/>
      <c r="L85" s="75">
        <f t="shared" si="23"/>
        <v>4910.1378780732366</v>
      </c>
      <c r="M85" s="65">
        <f t="shared" si="24"/>
        <v>4419.1240902659129</v>
      </c>
      <c r="N85" s="63">
        <f t="shared" si="21"/>
        <v>0</v>
      </c>
      <c r="O85" s="66">
        <f t="shared" si="22"/>
        <v>4419.1240902659129</v>
      </c>
      <c r="P85" s="63">
        <f t="shared" si="31"/>
        <v>3928.1103024585896</v>
      </c>
      <c r="Q85" s="63">
        <f t="shared" si="34"/>
        <v>0</v>
      </c>
      <c r="R85" s="67">
        <f t="shared" si="35"/>
        <v>3928.1103024585896</v>
      </c>
      <c r="S85" s="65">
        <f t="shared" si="36"/>
        <v>3437.0965146512654</v>
      </c>
      <c r="T85" s="63">
        <f t="shared" si="37"/>
        <v>0</v>
      </c>
      <c r="U85" s="66">
        <f t="shared" si="38"/>
        <v>3437.0965146512654</v>
      </c>
      <c r="V85" s="65">
        <f t="shared" si="39"/>
        <v>2946.0827268439421</v>
      </c>
      <c r="W85" s="63">
        <f t="shared" si="40"/>
        <v>0</v>
      </c>
      <c r="X85" s="66">
        <f t="shared" si="41"/>
        <v>2946.0827268439421</v>
      </c>
      <c r="Y85" s="65">
        <f t="shared" si="30"/>
        <v>2455.0689390366183</v>
      </c>
      <c r="Z85" s="63">
        <f t="shared" si="42"/>
        <v>0</v>
      </c>
      <c r="AA85" s="66">
        <f t="shared" si="43"/>
        <v>2455.0689390366183</v>
      </c>
    </row>
    <row r="86" spans="1:27" ht="13.5" customHeight="1">
      <c r="A86" s="124">
        <v>5</v>
      </c>
      <c r="B86" s="216">
        <v>42795</v>
      </c>
      <c r="C86" s="68">
        <v>937</v>
      </c>
      <c r="D86" s="96">
        <f>'base(indices)'!G90</f>
        <v>1.1856902</v>
      </c>
      <c r="E86" s="69">
        <f t="shared" si="32"/>
        <v>1110.9917174</v>
      </c>
      <c r="F86" s="361">
        <f>'base(indices)'!I91</f>
        <v>1.5632E-2</v>
      </c>
      <c r="G86" s="70">
        <f t="shared" si="33"/>
        <v>17.367022526396799</v>
      </c>
      <c r="H86" s="190">
        <f t="shared" si="44"/>
        <v>4513.4349597055871</v>
      </c>
      <c r="I86" s="107">
        <f t="shared" si="46"/>
        <v>370.33057246666664</v>
      </c>
      <c r="J86" s="107">
        <f t="shared" si="45"/>
        <v>4883.7655321722541</v>
      </c>
      <c r="K86" s="49"/>
      <c r="L86" s="50">
        <f t="shared" si="23"/>
        <v>4883.7655321722541</v>
      </c>
      <c r="M86" s="51">
        <f t="shared" si="24"/>
        <v>4395.3889789550285</v>
      </c>
      <c r="N86" s="49">
        <f t="shared" si="21"/>
        <v>0</v>
      </c>
      <c r="O86" s="52">
        <f t="shared" si="22"/>
        <v>4395.3889789550285</v>
      </c>
      <c r="P86" s="73">
        <f t="shared" si="31"/>
        <v>3907.0124257378034</v>
      </c>
      <c r="Q86" s="49">
        <f t="shared" si="34"/>
        <v>0</v>
      </c>
      <c r="R86" s="53">
        <f t="shared" si="35"/>
        <v>3907.0124257378034</v>
      </c>
      <c r="S86" s="51">
        <f t="shared" si="36"/>
        <v>3418.6358725205778</v>
      </c>
      <c r="T86" s="49">
        <f t="shared" si="37"/>
        <v>0</v>
      </c>
      <c r="U86" s="52">
        <f t="shared" si="38"/>
        <v>3418.6358725205778</v>
      </c>
      <c r="V86" s="51">
        <f t="shared" si="39"/>
        <v>2930.2593193033522</v>
      </c>
      <c r="W86" s="49">
        <f t="shared" si="40"/>
        <v>0</v>
      </c>
      <c r="X86" s="52">
        <f t="shared" si="41"/>
        <v>2930.2593193033522</v>
      </c>
      <c r="Y86" s="51">
        <f t="shared" si="30"/>
        <v>2441.882766086127</v>
      </c>
      <c r="Z86" s="49">
        <f t="shared" si="42"/>
        <v>0</v>
      </c>
      <c r="AA86" s="52">
        <f t="shared" si="43"/>
        <v>2441.882766086127</v>
      </c>
    </row>
    <row r="87" spans="1:27" s="30" customFormat="1" ht="13.5" customHeight="1">
      <c r="A87" s="124">
        <v>5</v>
      </c>
      <c r="B87" s="217">
        <v>42826</v>
      </c>
      <c r="C87" s="68">
        <v>937</v>
      </c>
      <c r="D87" s="96">
        <f>'base(indices)'!G91</f>
        <v>1.1839143299999999</v>
      </c>
      <c r="E87" s="58">
        <f t="shared" si="32"/>
        <v>1109.3277272099999</v>
      </c>
      <c r="F87" s="361">
        <f>'base(indices)'!I92</f>
        <v>1.5632E-2</v>
      </c>
      <c r="G87" s="60">
        <f t="shared" si="33"/>
        <v>17.341011031746717</v>
      </c>
      <c r="H87" s="190">
        <f t="shared" si="44"/>
        <v>4506.6749529669869</v>
      </c>
      <c r="I87" s="106">
        <f t="shared" si="46"/>
        <v>369.77590906999995</v>
      </c>
      <c r="J87" s="106">
        <f t="shared" si="45"/>
        <v>4876.450862036987</v>
      </c>
      <c r="K87" s="63"/>
      <c r="L87" s="75">
        <f t="shared" si="23"/>
        <v>4876.450862036987</v>
      </c>
      <c r="M87" s="65">
        <f t="shared" si="24"/>
        <v>4388.8057758332889</v>
      </c>
      <c r="N87" s="63">
        <f t="shared" ref="N87:N119" si="47">K87*M$10</f>
        <v>0</v>
      </c>
      <c r="O87" s="66">
        <f t="shared" ref="O87:O119" si="48">M87+N87</f>
        <v>4388.8057758332889</v>
      </c>
      <c r="P87" s="63">
        <f t="shared" si="31"/>
        <v>3901.1606896295898</v>
      </c>
      <c r="Q87" s="63">
        <f t="shared" si="34"/>
        <v>0</v>
      </c>
      <c r="R87" s="67">
        <f t="shared" si="35"/>
        <v>3901.1606896295898</v>
      </c>
      <c r="S87" s="65">
        <f t="shared" si="36"/>
        <v>3413.5156034258907</v>
      </c>
      <c r="T87" s="63">
        <f t="shared" si="37"/>
        <v>0</v>
      </c>
      <c r="U87" s="66">
        <f t="shared" si="38"/>
        <v>3413.5156034258907</v>
      </c>
      <c r="V87" s="65">
        <f t="shared" si="39"/>
        <v>2925.8705172221921</v>
      </c>
      <c r="W87" s="63">
        <f t="shared" si="40"/>
        <v>0</v>
      </c>
      <c r="X87" s="66">
        <f t="shared" si="41"/>
        <v>2925.8705172221921</v>
      </c>
      <c r="Y87" s="65">
        <f t="shared" si="30"/>
        <v>2438.2254310184935</v>
      </c>
      <c r="Z87" s="63">
        <f t="shared" si="42"/>
        <v>0</v>
      </c>
      <c r="AA87" s="66">
        <f t="shared" si="43"/>
        <v>2438.2254310184935</v>
      </c>
    </row>
    <row r="88" spans="1:27" ht="13.5" customHeight="1">
      <c r="A88" s="124">
        <v>5</v>
      </c>
      <c r="B88" s="216">
        <v>42856</v>
      </c>
      <c r="C88" s="68">
        <v>937</v>
      </c>
      <c r="D88" s="96">
        <f>'base(indices)'!G92</f>
        <v>1.18143332</v>
      </c>
      <c r="E88" s="69">
        <f t="shared" si="32"/>
        <v>1107.0030208400001</v>
      </c>
      <c r="F88" s="361">
        <f>'base(indices)'!I93</f>
        <v>1.5632E-2</v>
      </c>
      <c r="G88" s="70">
        <f t="shared" si="33"/>
        <v>17.304671221770882</v>
      </c>
      <c r="H88" s="190">
        <f t="shared" si="44"/>
        <v>4497.2307682470837</v>
      </c>
      <c r="I88" s="107">
        <f t="shared" si="46"/>
        <v>369.00100694666668</v>
      </c>
      <c r="J88" s="107">
        <f t="shared" si="45"/>
        <v>4866.2317751937508</v>
      </c>
      <c r="K88" s="49"/>
      <c r="L88" s="50">
        <f t="shared" ref="L88:L119" si="49">J88+K88</f>
        <v>4866.2317751937508</v>
      </c>
      <c r="M88" s="51">
        <f t="shared" ref="M88:M119" si="50">J88*M$10</f>
        <v>4379.6085976743761</v>
      </c>
      <c r="N88" s="49">
        <f t="shared" si="47"/>
        <v>0</v>
      </c>
      <c r="O88" s="52">
        <f t="shared" si="48"/>
        <v>4379.6085976743761</v>
      </c>
      <c r="P88" s="73">
        <f t="shared" si="31"/>
        <v>3892.9854201550006</v>
      </c>
      <c r="Q88" s="49">
        <f t="shared" si="34"/>
        <v>0</v>
      </c>
      <c r="R88" s="53">
        <f t="shared" si="35"/>
        <v>3892.9854201550006</v>
      </c>
      <c r="S88" s="51">
        <f t="shared" si="36"/>
        <v>3406.3622426356255</v>
      </c>
      <c r="T88" s="49">
        <f t="shared" si="37"/>
        <v>0</v>
      </c>
      <c r="U88" s="52">
        <f t="shared" si="38"/>
        <v>3406.3622426356255</v>
      </c>
      <c r="V88" s="51">
        <f t="shared" si="39"/>
        <v>2919.7390651162505</v>
      </c>
      <c r="W88" s="49">
        <f t="shared" si="40"/>
        <v>0</v>
      </c>
      <c r="X88" s="52">
        <f t="shared" si="41"/>
        <v>2919.7390651162505</v>
      </c>
      <c r="Y88" s="51">
        <f t="shared" si="30"/>
        <v>2433.1158875968754</v>
      </c>
      <c r="Z88" s="49">
        <f t="shared" si="42"/>
        <v>0</v>
      </c>
      <c r="AA88" s="52">
        <f t="shared" si="43"/>
        <v>2433.1158875968754</v>
      </c>
    </row>
    <row r="89" spans="1:27" s="30" customFormat="1" ht="13.5" customHeight="1">
      <c r="A89" s="124">
        <v>5</v>
      </c>
      <c r="B89" s="217">
        <v>42887</v>
      </c>
      <c r="C89" s="68">
        <v>937</v>
      </c>
      <c r="D89" s="96">
        <f>'base(indices)'!G93</f>
        <v>1.1786046699999999</v>
      </c>
      <c r="E89" s="58">
        <f t="shared" si="32"/>
        <v>1104.3525757899999</v>
      </c>
      <c r="F89" s="361">
        <f>'base(indices)'!I94</f>
        <v>1.5632E-2</v>
      </c>
      <c r="G89" s="60">
        <f t="shared" si="33"/>
        <v>17.26323946474928</v>
      </c>
      <c r="H89" s="190">
        <f t="shared" si="44"/>
        <v>4486.4632610189965</v>
      </c>
      <c r="I89" s="106">
        <f t="shared" si="46"/>
        <v>368.11752526333333</v>
      </c>
      <c r="J89" s="106">
        <f t="shared" si="45"/>
        <v>4854.5807862823294</v>
      </c>
      <c r="K89" s="63"/>
      <c r="L89" s="75">
        <f t="shared" si="49"/>
        <v>4854.5807862823294</v>
      </c>
      <c r="M89" s="65">
        <f t="shared" si="50"/>
        <v>4369.1227076540963</v>
      </c>
      <c r="N89" s="63">
        <f t="shared" si="47"/>
        <v>0</v>
      </c>
      <c r="O89" s="66">
        <f t="shared" si="48"/>
        <v>4369.1227076540963</v>
      </c>
      <c r="P89" s="63">
        <f>J89*$P$10</f>
        <v>3883.6646290258636</v>
      </c>
      <c r="Q89" s="63">
        <f t="shared" si="34"/>
        <v>0</v>
      </c>
      <c r="R89" s="67">
        <f t="shared" si="35"/>
        <v>3883.6646290258636</v>
      </c>
      <c r="S89" s="65">
        <f t="shared" si="36"/>
        <v>3398.2065503976305</v>
      </c>
      <c r="T89" s="63">
        <f t="shared" si="37"/>
        <v>0</v>
      </c>
      <c r="U89" s="66">
        <f t="shared" si="38"/>
        <v>3398.2065503976305</v>
      </c>
      <c r="V89" s="65">
        <f t="shared" si="39"/>
        <v>2912.7484717693974</v>
      </c>
      <c r="W89" s="63">
        <f t="shared" si="40"/>
        <v>0</v>
      </c>
      <c r="X89" s="66">
        <f t="shared" si="41"/>
        <v>2912.7484717693974</v>
      </c>
      <c r="Y89" s="65">
        <f t="shared" si="30"/>
        <v>2427.2903931411647</v>
      </c>
      <c r="Z89" s="63">
        <f t="shared" si="42"/>
        <v>0</v>
      </c>
      <c r="AA89" s="66">
        <f t="shared" si="43"/>
        <v>2427.2903931411647</v>
      </c>
    </row>
    <row r="90" spans="1:27" ht="13.5" customHeight="1">
      <c r="A90" s="124">
        <v>5</v>
      </c>
      <c r="B90" s="216">
        <v>42917</v>
      </c>
      <c r="C90" s="68">
        <v>937</v>
      </c>
      <c r="D90" s="96">
        <f>'base(indices)'!G94</f>
        <v>1.1767219099999999</v>
      </c>
      <c r="E90" s="69">
        <f t="shared" si="32"/>
        <v>1102.5884296699999</v>
      </c>
      <c r="F90" s="361">
        <f>'base(indices)'!I95</f>
        <v>1.5632E-2</v>
      </c>
      <c r="G90" s="70">
        <f t="shared" si="33"/>
        <v>17.235662332601439</v>
      </c>
      <c r="H90" s="190">
        <f t="shared" si="44"/>
        <v>4479.2963680104049</v>
      </c>
      <c r="I90" s="107">
        <f t="shared" si="46"/>
        <v>367.52947655666662</v>
      </c>
      <c r="J90" s="107">
        <f t="shared" si="45"/>
        <v>4846.8258445670717</v>
      </c>
      <c r="K90" s="49"/>
      <c r="L90" s="50">
        <f t="shared" si="49"/>
        <v>4846.8258445670717</v>
      </c>
      <c r="M90" s="51">
        <f t="shared" si="50"/>
        <v>4362.1432601103643</v>
      </c>
      <c r="N90" s="49">
        <f t="shared" si="47"/>
        <v>0</v>
      </c>
      <c r="O90" s="52">
        <f t="shared" si="48"/>
        <v>4362.1432601103643</v>
      </c>
      <c r="P90" s="73">
        <f>J90*$P$10</f>
        <v>3877.4606756536577</v>
      </c>
      <c r="Q90" s="49">
        <f t="shared" si="34"/>
        <v>0</v>
      </c>
      <c r="R90" s="53">
        <f t="shared" si="35"/>
        <v>3877.4606756536577</v>
      </c>
      <c r="S90" s="51">
        <f t="shared" si="36"/>
        <v>3392.7780911969498</v>
      </c>
      <c r="T90" s="49">
        <f t="shared" si="37"/>
        <v>0</v>
      </c>
      <c r="U90" s="52">
        <f t="shared" si="38"/>
        <v>3392.7780911969498</v>
      </c>
      <c r="V90" s="51">
        <f t="shared" si="39"/>
        <v>2908.0955067402429</v>
      </c>
      <c r="W90" s="49">
        <f t="shared" si="40"/>
        <v>0</v>
      </c>
      <c r="X90" s="52">
        <f t="shared" si="41"/>
        <v>2908.0955067402429</v>
      </c>
      <c r="Y90" s="51">
        <f t="shared" si="30"/>
        <v>2423.4129222835359</v>
      </c>
      <c r="Z90" s="49">
        <f t="shared" si="42"/>
        <v>0</v>
      </c>
      <c r="AA90" s="52">
        <f t="shared" si="43"/>
        <v>2423.4129222835359</v>
      </c>
    </row>
    <row r="91" spans="1:27" s="30" customFormat="1" ht="13.5" customHeight="1">
      <c r="A91" s="124">
        <v>5</v>
      </c>
      <c r="B91" s="216">
        <v>42948</v>
      </c>
      <c r="C91" s="68">
        <v>937</v>
      </c>
      <c r="D91" s="96">
        <f>'base(indices)'!G95</f>
        <v>1.1788438299999999</v>
      </c>
      <c r="E91" s="58">
        <f t="shared" si="32"/>
        <v>1104.5766687099999</v>
      </c>
      <c r="F91" s="361">
        <f>'base(indices)'!I96</f>
        <v>1.5632E-2</v>
      </c>
      <c r="G91" s="60">
        <f t="shared" si="33"/>
        <v>17.266742485274719</v>
      </c>
      <c r="H91" s="190">
        <f t="shared" si="44"/>
        <v>4487.3736447810988</v>
      </c>
      <c r="I91" s="106">
        <f t="shared" si="46"/>
        <v>368.19222290333329</v>
      </c>
      <c r="J91" s="106">
        <f t="shared" si="45"/>
        <v>4855.5658676844323</v>
      </c>
      <c r="K91" s="63"/>
      <c r="L91" s="75">
        <f t="shared" si="49"/>
        <v>4855.5658676844323</v>
      </c>
      <c r="M91" s="65">
        <f t="shared" si="50"/>
        <v>4370.0092809159896</v>
      </c>
      <c r="N91" s="63">
        <f t="shared" si="47"/>
        <v>0</v>
      </c>
      <c r="O91" s="66">
        <f t="shared" si="48"/>
        <v>4370.0092809159896</v>
      </c>
      <c r="P91" s="63">
        <f t="shared" ref="P91:P119" si="51">J91*$P$10</f>
        <v>3884.452694147546</v>
      </c>
      <c r="Q91" s="63">
        <f t="shared" si="34"/>
        <v>0</v>
      </c>
      <c r="R91" s="67">
        <f t="shared" si="35"/>
        <v>3884.452694147546</v>
      </c>
      <c r="S91" s="65">
        <f t="shared" si="36"/>
        <v>3398.8961073791024</v>
      </c>
      <c r="T91" s="63">
        <f t="shared" si="37"/>
        <v>0</v>
      </c>
      <c r="U91" s="66">
        <f t="shared" si="38"/>
        <v>3398.8961073791024</v>
      </c>
      <c r="V91" s="65">
        <f t="shared" si="39"/>
        <v>2913.3395206106593</v>
      </c>
      <c r="W91" s="63">
        <f t="shared" si="40"/>
        <v>0</v>
      </c>
      <c r="X91" s="66">
        <f t="shared" si="41"/>
        <v>2913.3395206106593</v>
      </c>
      <c r="Y91" s="65">
        <f t="shared" si="30"/>
        <v>2427.7829338422162</v>
      </c>
      <c r="Z91" s="63">
        <f t="shared" si="42"/>
        <v>0</v>
      </c>
      <c r="AA91" s="66">
        <f t="shared" si="43"/>
        <v>2427.7829338422162</v>
      </c>
    </row>
    <row r="92" spans="1:27" ht="13.5" customHeight="1">
      <c r="A92" s="124">
        <v>5</v>
      </c>
      <c r="B92" s="217">
        <v>42979</v>
      </c>
      <c r="C92" s="68">
        <v>937</v>
      </c>
      <c r="D92" s="96">
        <f>'base(indices)'!G96</f>
        <v>1.17473227</v>
      </c>
      <c r="E92" s="69">
        <f t="shared" si="32"/>
        <v>1100.72413699</v>
      </c>
      <c r="F92" s="361">
        <f>'base(indices)'!I97</f>
        <v>1.5632E-2</v>
      </c>
      <c r="G92" s="70">
        <f t="shared" si="33"/>
        <v>17.206519709427681</v>
      </c>
      <c r="H92" s="190">
        <f t="shared" si="44"/>
        <v>4471.7226267977112</v>
      </c>
      <c r="I92" s="107">
        <f t="shared" si="46"/>
        <v>366.90804566333333</v>
      </c>
      <c r="J92" s="107">
        <f t="shared" si="45"/>
        <v>4838.6306724610449</v>
      </c>
      <c r="K92" s="49"/>
      <c r="L92" s="50">
        <f t="shared" si="49"/>
        <v>4838.6306724610449</v>
      </c>
      <c r="M92" s="51">
        <f t="shared" si="50"/>
        <v>4354.7676052149409</v>
      </c>
      <c r="N92" s="49">
        <f t="shared" si="47"/>
        <v>0</v>
      </c>
      <c r="O92" s="52">
        <f t="shared" si="48"/>
        <v>4354.7676052149409</v>
      </c>
      <c r="P92" s="73">
        <f t="shared" si="51"/>
        <v>3870.9045379688359</v>
      </c>
      <c r="Q92" s="49">
        <f t="shared" si="34"/>
        <v>0</v>
      </c>
      <c r="R92" s="53">
        <f t="shared" si="35"/>
        <v>3870.9045379688359</v>
      </c>
      <c r="S92" s="51">
        <f t="shared" si="36"/>
        <v>3387.0414707227314</v>
      </c>
      <c r="T92" s="49">
        <f t="shared" si="37"/>
        <v>0</v>
      </c>
      <c r="U92" s="52">
        <f t="shared" si="38"/>
        <v>3387.0414707227314</v>
      </c>
      <c r="V92" s="51">
        <f t="shared" si="39"/>
        <v>2903.178403476627</v>
      </c>
      <c r="W92" s="49">
        <f t="shared" si="40"/>
        <v>0</v>
      </c>
      <c r="X92" s="52">
        <f t="shared" si="41"/>
        <v>2903.178403476627</v>
      </c>
      <c r="Y92" s="51">
        <f t="shared" si="30"/>
        <v>2419.3153362305225</v>
      </c>
      <c r="Z92" s="49">
        <f t="shared" si="42"/>
        <v>0</v>
      </c>
      <c r="AA92" s="52">
        <f t="shared" si="43"/>
        <v>2419.3153362305225</v>
      </c>
    </row>
    <row r="93" spans="1:27" s="30" customFormat="1" ht="13.5" customHeight="1">
      <c r="A93" s="124">
        <v>5</v>
      </c>
      <c r="B93" s="216">
        <v>43009</v>
      </c>
      <c r="C93" s="68">
        <v>937</v>
      </c>
      <c r="D93" s="96">
        <f>'base(indices)'!G97</f>
        <v>1.1734414799999999</v>
      </c>
      <c r="E93" s="58">
        <f t="shared" si="32"/>
        <v>1099.51466676</v>
      </c>
      <c r="F93" s="361">
        <f>'base(indices)'!I98</f>
        <v>1.5632E-2</v>
      </c>
      <c r="G93" s="60">
        <f t="shared" si="33"/>
        <v>17.187613270792319</v>
      </c>
      <c r="H93" s="190">
        <f t="shared" si="44"/>
        <v>4466.8091201231691</v>
      </c>
      <c r="I93" s="106">
        <f t="shared" si="46"/>
        <v>366.50488891999998</v>
      </c>
      <c r="J93" s="106">
        <f t="shared" si="45"/>
        <v>4833.3140090431689</v>
      </c>
      <c r="K93" s="63"/>
      <c r="L93" s="75">
        <f t="shared" si="49"/>
        <v>4833.3140090431689</v>
      </c>
      <c r="M93" s="65">
        <f t="shared" si="50"/>
        <v>4349.9826081388519</v>
      </c>
      <c r="N93" s="63">
        <f t="shared" si="47"/>
        <v>0</v>
      </c>
      <c r="O93" s="66">
        <f t="shared" si="48"/>
        <v>4349.9826081388519</v>
      </c>
      <c r="P93" s="63">
        <f t="shared" si="51"/>
        <v>3866.6512072345354</v>
      </c>
      <c r="Q93" s="63">
        <f t="shared" si="34"/>
        <v>0</v>
      </c>
      <c r="R93" s="67">
        <f t="shared" si="35"/>
        <v>3866.6512072345354</v>
      </c>
      <c r="S93" s="65">
        <f t="shared" si="36"/>
        <v>3383.3198063302179</v>
      </c>
      <c r="T93" s="63">
        <f t="shared" si="37"/>
        <v>0</v>
      </c>
      <c r="U93" s="66">
        <f t="shared" si="38"/>
        <v>3383.3198063302179</v>
      </c>
      <c r="V93" s="65">
        <f t="shared" si="39"/>
        <v>2899.9884054259014</v>
      </c>
      <c r="W93" s="63">
        <f t="shared" si="40"/>
        <v>0</v>
      </c>
      <c r="X93" s="66">
        <f t="shared" si="41"/>
        <v>2899.9884054259014</v>
      </c>
      <c r="Y93" s="65">
        <f t="shared" si="30"/>
        <v>2416.6570045215844</v>
      </c>
      <c r="Z93" s="63">
        <f t="shared" si="42"/>
        <v>0</v>
      </c>
      <c r="AA93" s="66">
        <f t="shared" si="43"/>
        <v>2416.6570045215844</v>
      </c>
    </row>
    <row r="94" spans="1:27" ht="13.5" customHeight="1">
      <c r="A94" s="124">
        <v>5</v>
      </c>
      <c r="B94" s="217">
        <v>43040</v>
      </c>
      <c r="C94" s="68">
        <v>937</v>
      </c>
      <c r="D94" s="96">
        <f>'base(indices)'!G98</f>
        <v>1.1694652999999999</v>
      </c>
      <c r="E94" s="69">
        <f t="shared" si="32"/>
        <v>1095.7889860999999</v>
      </c>
      <c r="F94" s="361">
        <f>'base(indices)'!I99</f>
        <v>1.5632E-2</v>
      </c>
      <c r="G94" s="70">
        <f t="shared" si="33"/>
        <v>17.129373430715198</v>
      </c>
      <c r="H94" s="190">
        <f t="shared" si="44"/>
        <v>4451.6734381228607</v>
      </c>
      <c r="I94" s="107">
        <f t="shared" si="46"/>
        <v>365.26299536666664</v>
      </c>
      <c r="J94" s="107">
        <f t="shared" si="45"/>
        <v>4816.9364334895272</v>
      </c>
      <c r="K94" s="49"/>
      <c r="L94" s="50">
        <f t="shared" si="49"/>
        <v>4816.9364334895272</v>
      </c>
      <c r="M94" s="51">
        <f t="shared" si="50"/>
        <v>4335.2427901405745</v>
      </c>
      <c r="N94" s="49">
        <f t="shared" si="47"/>
        <v>0</v>
      </c>
      <c r="O94" s="52">
        <f t="shared" si="48"/>
        <v>4335.2427901405745</v>
      </c>
      <c r="P94" s="73">
        <f t="shared" si="51"/>
        <v>3853.5491467916218</v>
      </c>
      <c r="Q94" s="49">
        <f t="shared" si="34"/>
        <v>0</v>
      </c>
      <c r="R94" s="53">
        <f t="shared" si="35"/>
        <v>3853.5491467916218</v>
      </c>
      <c r="S94" s="51">
        <f t="shared" si="36"/>
        <v>3371.855503442669</v>
      </c>
      <c r="T94" s="49">
        <f t="shared" si="37"/>
        <v>0</v>
      </c>
      <c r="U94" s="52">
        <f t="shared" si="38"/>
        <v>3371.855503442669</v>
      </c>
      <c r="V94" s="51">
        <f t="shared" si="39"/>
        <v>2890.1618600937163</v>
      </c>
      <c r="W94" s="49">
        <f t="shared" si="40"/>
        <v>0</v>
      </c>
      <c r="X94" s="52">
        <f t="shared" si="41"/>
        <v>2890.1618600937163</v>
      </c>
      <c r="Y94" s="51">
        <f t="shared" si="30"/>
        <v>2408.4682167447636</v>
      </c>
      <c r="Z94" s="49">
        <f t="shared" si="42"/>
        <v>0</v>
      </c>
      <c r="AA94" s="52">
        <f t="shared" si="43"/>
        <v>2408.4682167447636</v>
      </c>
    </row>
    <row r="95" spans="1:27" s="30" customFormat="1" ht="13.5" customHeight="1" thickBot="1">
      <c r="A95" s="229">
        <v>5</v>
      </c>
      <c r="B95" s="230">
        <v>43070</v>
      </c>
      <c r="C95" s="77">
        <v>937</v>
      </c>
      <c r="D95" s="278">
        <f>'base(indices)'!G99</f>
        <v>1.16573495</v>
      </c>
      <c r="E95" s="279">
        <f t="shared" si="32"/>
        <v>1092.2936481500001</v>
      </c>
      <c r="F95" s="362">
        <f>'base(indices)'!I100</f>
        <v>1.5632E-2</v>
      </c>
      <c r="G95" s="233">
        <f t="shared" si="33"/>
        <v>17.074734307880803</v>
      </c>
      <c r="H95" s="280">
        <f t="shared" si="44"/>
        <v>4437.4735298315236</v>
      </c>
      <c r="I95" s="125">
        <f t="shared" si="46"/>
        <v>364.09788271666667</v>
      </c>
      <c r="J95" s="125">
        <f t="shared" si="45"/>
        <v>4801.57141254819</v>
      </c>
      <c r="K95" s="94"/>
      <c r="L95" s="281">
        <f t="shared" si="49"/>
        <v>4801.57141254819</v>
      </c>
      <c r="M95" s="258">
        <f t="shared" si="50"/>
        <v>4321.4142712933708</v>
      </c>
      <c r="N95" s="94">
        <f t="shared" si="47"/>
        <v>0</v>
      </c>
      <c r="O95" s="237">
        <f t="shared" si="48"/>
        <v>4321.4142712933708</v>
      </c>
      <c r="P95" s="94">
        <f t="shared" si="51"/>
        <v>3841.2571300385521</v>
      </c>
      <c r="Q95" s="94">
        <f t="shared" si="34"/>
        <v>0</v>
      </c>
      <c r="R95" s="121">
        <f t="shared" si="35"/>
        <v>3841.2571300385521</v>
      </c>
      <c r="S95" s="258">
        <f t="shared" si="36"/>
        <v>3361.0999887837329</v>
      </c>
      <c r="T95" s="94">
        <f t="shared" si="37"/>
        <v>0</v>
      </c>
      <c r="U95" s="237">
        <f t="shared" si="38"/>
        <v>3361.0999887837329</v>
      </c>
      <c r="V95" s="258">
        <f t="shared" si="39"/>
        <v>2880.9428475289137</v>
      </c>
      <c r="W95" s="94">
        <f t="shared" si="40"/>
        <v>0</v>
      </c>
      <c r="X95" s="237">
        <f t="shared" si="41"/>
        <v>2880.9428475289137</v>
      </c>
      <c r="Y95" s="258">
        <f t="shared" si="30"/>
        <v>2400.785706274095</v>
      </c>
      <c r="Z95" s="94">
        <f t="shared" si="42"/>
        <v>0</v>
      </c>
      <c r="AA95" s="237">
        <f t="shared" si="43"/>
        <v>2400.785706274095</v>
      </c>
    </row>
    <row r="96" spans="1:27" s="30" customFormat="1" ht="13.5" customHeight="1">
      <c r="A96" s="367">
        <v>5</v>
      </c>
      <c r="B96" s="246">
        <v>43101</v>
      </c>
      <c r="C96" s="202">
        <v>954</v>
      </c>
      <c r="D96" s="96">
        <f>'base(indices)'!G100</f>
        <v>1.1616691100000001</v>
      </c>
      <c r="E96" s="384">
        <f t="shared" ref="E96:E107" si="52">C96*D96</f>
        <v>1108.2323309400001</v>
      </c>
      <c r="F96" s="361">
        <f>'base(indices)'!I101</f>
        <v>1.5632E-2</v>
      </c>
      <c r="G96" s="346">
        <f t="shared" ref="G96:G107" si="53">E96*F96</f>
        <v>17.323887797254081</v>
      </c>
      <c r="H96" s="369">
        <f t="shared" ref="H96:H107" si="54">(E96+G96)*4</f>
        <v>4502.2248749490163</v>
      </c>
      <c r="I96" s="370">
        <f t="shared" ref="I96:I107" si="55">E96/3</f>
        <v>369.41077698000004</v>
      </c>
      <c r="J96" s="370">
        <f t="shared" ref="J96:J107" si="56">H96+I96</f>
        <v>4871.6356519290166</v>
      </c>
      <c r="K96" s="371"/>
      <c r="L96" s="372">
        <f t="shared" ref="L96:L107" si="57">J96+K96</f>
        <v>4871.6356519290166</v>
      </c>
      <c r="M96" s="356">
        <f t="shared" ref="M96:M107" si="58">J96*M$10</f>
        <v>4384.4720867361148</v>
      </c>
      <c r="N96" s="371">
        <f t="shared" ref="N96:N107" si="59">K96*M$10</f>
        <v>0</v>
      </c>
      <c r="O96" s="196">
        <f t="shared" ref="O96:O107" si="60">M96+N96</f>
        <v>4384.4720867361148</v>
      </c>
      <c r="P96" s="354">
        <f t="shared" ref="P96:P107" si="61">J96*$P$10</f>
        <v>3897.3085215432134</v>
      </c>
      <c r="Q96" s="371">
        <f t="shared" ref="Q96:Q107" si="62">K96*P$10</f>
        <v>0</v>
      </c>
      <c r="R96" s="373">
        <f t="shared" ref="R96:R107" si="63">P96+Q96</f>
        <v>3897.3085215432134</v>
      </c>
      <c r="S96" s="356">
        <f t="shared" ref="S96:S107" si="64">J96*S$10</f>
        <v>3410.1449563503115</v>
      </c>
      <c r="T96" s="371">
        <f t="shared" ref="T96:T107" si="65">K96*S$10</f>
        <v>0</v>
      </c>
      <c r="U96" s="196">
        <f t="shared" ref="U96:U107" si="66">S96+T96</f>
        <v>3410.1449563503115</v>
      </c>
      <c r="V96" s="356">
        <f t="shared" ref="V96:V107" si="67">J96*V$10</f>
        <v>2922.9813911574097</v>
      </c>
      <c r="W96" s="371">
        <f t="shared" ref="W96:W107" si="68">K96*V$10</f>
        <v>0</v>
      </c>
      <c r="X96" s="196">
        <f t="shared" ref="X96:X107" si="69">V96+W96</f>
        <v>2922.9813911574097</v>
      </c>
      <c r="Y96" s="356">
        <f t="shared" si="30"/>
        <v>2435.8178259645083</v>
      </c>
      <c r="Z96" s="371">
        <f t="shared" ref="Z96:Z107" si="70">N96*Y$10</f>
        <v>0</v>
      </c>
      <c r="AA96" s="196">
        <f t="shared" ref="AA96:AA107" si="71">Y96+Z96</f>
        <v>2435.8178259645083</v>
      </c>
    </row>
    <row r="97" spans="1:27" s="30" customFormat="1" ht="13.5" customHeight="1">
      <c r="A97" s="124">
        <v>5</v>
      </c>
      <c r="B97" s="216">
        <v>43132</v>
      </c>
      <c r="C97" s="57">
        <v>954</v>
      </c>
      <c r="D97" s="96">
        <f>'base(indices)'!G101</f>
        <v>1.1571562</v>
      </c>
      <c r="E97" s="58">
        <f t="shared" si="52"/>
        <v>1103.9270148000001</v>
      </c>
      <c r="F97" s="361">
        <f>'base(indices)'!I102</f>
        <v>1.5632E-2</v>
      </c>
      <c r="G97" s="60">
        <f t="shared" si="53"/>
        <v>17.256587095353602</v>
      </c>
      <c r="H97" s="190">
        <f t="shared" si="54"/>
        <v>4484.7344075814144</v>
      </c>
      <c r="I97" s="106">
        <f t="shared" si="55"/>
        <v>367.9756716</v>
      </c>
      <c r="J97" s="106">
        <f t="shared" si="56"/>
        <v>4852.7100791814146</v>
      </c>
      <c r="K97" s="63"/>
      <c r="L97" s="75">
        <f t="shared" si="57"/>
        <v>4852.7100791814146</v>
      </c>
      <c r="M97" s="65">
        <f t="shared" si="58"/>
        <v>4367.439071263273</v>
      </c>
      <c r="N97" s="63">
        <f t="shared" si="59"/>
        <v>0</v>
      </c>
      <c r="O97" s="66">
        <f t="shared" si="60"/>
        <v>4367.439071263273</v>
      </c>
      <c r="P97" s="63">
        <f t="shared" si="61"/>
        <v>3882.1680633451319</v>
      </c>
      <c r="Q97" s="63">
        <f t="shared" si="62"/>
        <v>0</v>
      </c>
      <c r="R97" s="67">
        <f t="shared" si="63"/>
        <v>3882.1680633451319</v>
      </c>
      <c r="S97" s="65">
        <f t="shared" si="64"/>
        <v>3396.8970554269899</v>
      </c>
      <c r="T97" s="63">
        <f t="shared" si="65"/>
        <v>0</v>
      </c>
      <c r="U97" s="66">
        <f t="shared" si="66"/>
        <v>3396.8970554269899</v>
      </c>
      <c r="V97" s="65">
        <f t="shared" si="67"/>
        <v>2911.6260475088488</v>
      </c>
      <c r="W97" s="63">
        <f t="shared" si="68"/>
        <v>0</v>
      </c>
      <c r="X97" s="66">
        <f t="shared" si="69"/>
        <v>2911.6260475088488</v>
      </c>
      <c r="Y97" s="65">
        <f t="shared" si="30"/>
        <v>2426.3550395907073</v>
      </c>
      <c r="Z97" s="63">
        <f t="shared" si="70"/>
        <v>0</v>
      </c>
      <c r="AA97" s="66">
        <f t="shared" si="71"/>
        <v>2426.3550395907073</v>
      </c>
    </row>
    <row r="98" spans="1:27" s="30" customFormat="1" ht="13.5" customHeight="1">
      <c r="A98" s="124">
        <v>5</v>
      </c>
      <c r="B98" s="217">
        <v>43160</v>
      </c>
      <c r="C98" s="57">
        <v>954</v>
      </c>
      <c r="D98" s="96">
        <f>'base(indices)'!G102</f>
        <v>1.1527756499999999</v>
      </c>
      <c r="E98" s="58">
        <f t="shared" si="52"/>
        <v>1099.7479701</v>
      </c>
      <c r="F98" s="361">
        <f>'base(indices)'!I103</f>
        <v>1.5632E-2</v>
      </c>
      <c r="G98" s="60">
        <f t="shared" si="53"/>
        <v>17.191260268603198</v>
      </c>
      <c r="H98" s="190">
        <f t="shared" si="54"/>
        <v>4467.7569214744126</v>
      </c>
      <c r="I98" s="107">
        <f t="shared" si="55"/>
        <v>366.58265669999997</v>
      </c>
      <c r="J98" s="107">
        <f t="shared" si="56"/>
        <v>4834.339578174413</v>
      </c>
      <c r="K98" s="49"/>
      <c r="L98" s="50">
        <f t="shared" si="57"/>
        <v>4834.339578174413</v>
      </c>
      <c r="M98" s="51">
        <f t="shared" si="58"/>
        <v>4350.9056203569717</v>
      </c>
      <c r="N98" s="49">
        <f t="shared" si="59"/>
        <v>0</v>
      </c>
      <c r="O98" s="52">
        <f t="shared" si="60"/>
        <v>4350.9056203569717</v>
      </c>
      <c r="P98" s="73">
        <f t="shared" si="61"/>
        <v>3867.4716625395304</v>
      </c>
      <c r="Q98" s="49">
        <f t="shared" si="62"/>
        <v>0</v>
      </c>
      <c r="R98" s="53">
        <f t="shared" si="63"/>
        <v>3867.4716625395304</v>
      </c>
      <c r="S98" s="51">
        <f t="shared" si="64"/>
        <v>3384.0377047220891</v>
      </c>
      <c r="T98" s="49">
        <f t="shared" si="65"/>
        <v>0</v>
      </c>
      <c r="U98" s="52">
        <f t="shared" si="66"/>
        <v>3384.0377047220891</v>
      </c>
      <c r="V98" s="51">
        <f t="shared" si="67"/>
        <v>2900.6037469046478</v>
      </c>
      <c r="W98" s="49">
        <f t="shared" si="68"/>
        <v>0</v>
      </c>
      <c r="X98" s="52">
        <f t="shared" si="69"/>
        <v>2900.6037469046478</v>
      </c>
      <c r="Y98" s="51">
        <f t="shared" si="30"/>
        <v>2417.1697890872065</v>
      </c>
      <c r="Z98" s="49">
        <f t="shared" si="70"/>
        <v>0</v>
      </c>
      <c r="AA98" s="52">
        <f t="shared" si="71"/>
        <v>2417.1697890872065</v>
      </c>
    </row>
    <row r="99" spans="1:27" s="30" customFormat="1" ht="13.5" customHeight="1">
      <c r="A99" s="124">
        <v>5</v>
      </c>
      <c r="B99" s="216">
        <v>43191</v>
      </c>
      <c r="C99" s="57">
        <v>954</v>
      </c>
      <c r="D99" s="96">
        <f>'base(indices)'!G103</f>
        <v>1.15162403</v>
      </c>
      <c r="E99" s="58">
        <f t="shared" si="52"/>
        <v>1098.64932462</v>
      </c>
      <c r="F99" s="361">
        <f>'base(indices)'!I104</f>
        <v>1.5632E-2</v>
      </c>
      <c r="G99" s="60">
        <f t="shared" si="53"/>
        <v>17.17408624245984</v>
      </c>
      <c r="H99" s="190">
        <f t="shared" si="54"/>
        <v>4463.2936434498397</v>
      </c>
      <c r="I99" s="106">
        <f t="shared" si="55"/>
        <v>366.21644154000001</v>
      </c>
      <c r="J99" s="106">
        <f t="shared" si="56"/>
        <v>4829.5100849898399</v>
      </c>
      <c r="K99" s="63"/>
      <c r="L99" s="75">
        <f t="shared" si="57"/>
        <v>4829.5100849898399</v>
      </c>
      <c r="M99" s="65">
        <f t="shared" si="58"/>
        <v>4346.5590764908557</v>
      </c>
      <c r="N99" s="63">
        <f t="shared" si="59"/>
        <v>0</v>
      </c>
      <c r="O99" s="66">
        <f t="shared" si="60"/>
        <v>4346.5590764908557</v>
      </c>
      <c r="P99" s="63">
        <f t="shared" si="61"/>
        <v>3863.6080679918723</v>
      </c>
      <c r="Q99" s="63">
        <f t="shared" si="62"/>
        <v>0</v>
      </c>
      <c r="R99" s="67">
        <f t="shared" si="63"/>
        <v>3863.6080679918723</v>
      </c>
      <c r="S99" s="65">
        <f t="shared" si="64"/>
        <v>3380.6570594928876</v>
      </c>
      <c r="T99" s="63">
        <f t="shared" si="65"/>
        <v>0</v>
      </c>
      <c r="U99" s="66">
        <f t="shared" si="66"/>
        <v>3380.6570594928876</v>
      </c>
      <c r="V99" s="65">
        <f t="shared" si="67"/>
        <v>2897.7060509939038</v>
      </c>
      <c r="W99" s="63">
        <f t="shared" si="68"/>
        <v>0</v>
      </c>
      <c r="X99" s="66">
        <f t="shared" si="69"/>
        <v>2897.7060509939038</v>
      </c>
      <c r="Y99" s="65">
        <f t="shared" si="30"/>
        <v>2414.75504249492</v>
      </c>
      <c r="Z99" s="63">
        <f t="shared" si="70"/>
        <v>0</v>
      </c>
      <c r="AA99" s="66">
        <f t="shared" si="71"/>
        <v>2414.75504249492</v>
      </c>
    </row>
    <row r="100" spans="1:27" s="30" customFormat="1" ht="13.5" customHeight="1">
      <c r="A100" s="124">
        <v>5</v>
      </c>
      <c r="B100" s="217">
        <v>43221</v>
      </c>
      <c r="C100" s="57">
        <v>954</v>
      </c>
      <c r="D100" s="96">
        <f>'base(indices)'!G104</f>
        <v>1.1492106799999999</v>
      </c>
      <c r="E100" s="58">
        <f t="shared" si="52"/>
        <v>1096.3469887199999</v>
      </c>
      <c r="F100" s="361">
        <f>'base(indices)'!I105</f>
        <v>1.5632E-2</v>
      </c>
      <c r="G100" s="60">
        <f t="shared" si="53"/>
        <v>17.138096127671037</v>
      </c>
      <c r="H100" s="190">
        <f t="shared" si="54"/>
        <v>4453.9403393906841</v>
      </c>
      <c r="I100" s="107">
        <f t="shared" si="55"/>
        <v>365.44899623999999</v>
      </c>
      <c r="J100" s="107">
        <f t="shared" si="56"/>
        <v>4819.3893356306844</v>
      </c>
      <c r="K100" s="49"/>
      <c r="L100" s="50">
        <f t="shared" si="57"/>
        <v>4819.3893356306844</v>
      </c>
      <c r="M100" s="51">
        <f t="shared" si="58"/>
        <v>4337.4504020676159</v>
      </c>
      <c r="N100" s="49">
        <f t="shared" si="59"/>
        <v>0</v>
      </c>
      <c r="O100" s="52">
        <f t="shared" si="60"/>
        <v>4337.4504020676159</v>
      </c>
      <c r="P100" s="73">
        <f t="shared" si="61"/>
        <v>3855.5114685045478</v>
      </c>
      <c r="Q100" s="49">
        <f t="shared" si="62"/>
        <v>0</v>
      </c>
      <c r="R100" s="53">
        <f t="shared" si="63"/>
        <v>3855.5114685045478</v>
      </c>
      <c r="S100" s="51">
        <f t="shared" si="64"/>
        <v>3373.5725349414788</v>
      </c>
      <c r="T100" s="49">
        <f t="shared" si="65"/>
        <v>0</v>
      </c>
      <c r="U100" s="52">
        <f t="shared" si="66"/>
        <v>3373.5725349414788</v>
      </c>
      <c r="V100" s="51">
        <f t="shared" si="67"/>
        <v>2891.6336013784107</v>
      </c>
      <c r="W100" s="49">
        <f t="shared" si="68"/>
        <v>0</v>
      </c>
      <c r="X100" s="52">
        <f t="shared" si="69"/>
        <v>2891.6336013784107</v>
      </c>
      <c r="Y100" s="51">
        <f t="shared" si="30"/>
        <v>2409.6946678153422</v>
      </c>
      <c r="Z100" s="49">
        <f t="shared" si="70"/>
        <v>0</v>
      </c>
      <c r="AA100" s="52">
        <f t="shared" si="71"/>
        <v>2409.6946678153422</v>
      </c>
    </row>
    <row r="101" spans="1:27" s="30" customFormat="1" ht="13.5" customHeight="1">
      <c r="A101" s="124">
        <v>5</v>
      </c>
      <c r="B101" s="216">
        <v>43252</v>
      </c>
      <c r="C101" s="57">
        <v>954</v>
      </c>
      <c r="D101" s="96">
        <f>'base(indices)'!G105</f>
        <v>1.14760404</v>
      </c>
      <c r="E101" s="58">
        <f t="shared" si="52"/>
        <v>1094.81425416</v>
      </c>
      <c r="F101" s="361">
        <f>'base(indices)'!I106</f>
        <v>1.5632E-2</v>
      </c>
      <c r="G101" s="60">
        <f t="shared" si="53"/>
        <v>17.114136421029119</v>
      </c>
      <c r="H101" s="190">
        <f t="shared" si="54"/>
        <v>4447.7135623241165</v>
      </c>
      <c r="I101" s="106">
        <f t="shared" si="55"/>
        <v>364.93808472000001</v>
      </c>
      <c r="J101" s="106">
        <f t="shared" si="56"/>
        <v>4812.6516470441165</v>
      </c>
      <c r="K101" s="63"/>
      <c r="L101" s="75">
        <f t="shared" si="57"/>
        <v>4812.6516470441165</v>
      </c>
      <c r="M101" s="65">
        <f t="shared" si="58"/>
        <v>4331.3864823397053</v>
      </c>
      <c r="N101" s="63">
        <f t="shared" si="59"/>
        <v>0</v>
      </c>
      <c r="O101" s="66">
        <f t="shared" si="60"/>
        <v>4331.3864823397053</v>
      </c>
      <c r="P101" s="63">
        <f t="shared" si="61"/>
        <v>3850.1213176352935</v>
      </c>
      <c r="Q101" s="63">
        <f t="shared" si="62"/>
        <v>0</v>
      </c>
      <c r="R101" s="67">
        <f t="shared" si="63"/>
        <v>3850.1213176352935</v>
      </c>
      <c r="S101" s="65">
        <f t="shared" si="64"/>
        <v>3368.8561529308813</v>
      </c>
      <c r="T101" s="63">
        <f t="shared" si="65"/>
        <v>0</v>
      </c>
      <c r="U101" s="66">
        <f t="shared" si="66"/>
        <v>3368.8561529308813</v>
      </c>
      <c r="V101" s="65">
        <f t="shared" si="67"/>
        <v>2887.59098822647</v>
      </c>
      <c r="W101" s="63">
        <f t="shared" si="68"/>
        <v>0</v>
      </c>
      <c r="X101" s="66">
        <f t="shared" si="69"/>
        <v>2887.59098822647</v>
      </c>
      <c r="Y101" s="65">
        <f t="shared" si="30"/>
        <v>2406.3258235220583</v>
      </c>
      <c r="Z101" s="63">
        <f t="shared" si="70"/>
        <v>0</v>
      </c>
      <c r="AA101" s="66">
        <f t="shared" si="71"/>
        <v>2406.3258235220583</v>
      </c>
    </row>
    <row r="102" spans="1:27" s="30" customFormat="1" ht="13.5" customHeight="1">
      <c r="A102" s="124">
        <v>5</v>
      </c>
      <c r="B102" s="217">
        <v>43282</v>
      </c>
      <c r="C102" s="57">
        <v>954</v>
      </c>
      <c r="D102" s="96">
        <f>'base(indices)'!G106</f>
        <v>1.13500548</v>
      </c>
      <c r="E102" s="58">
        <f t="shared" si="52"/>
        <v>1082.7952279200001</v>
      </c>
      <c r="F102" s="361">
        <f>'base(indices)'!I107</f>
        <v>1.5632E-2</v>
      </c>
      <c r="G102" s="60">
        <f t="shared" si="53"/>
        <v>16.926255002845441</v>
      </c>
      <c r="H102" s="190">
        <f t="shared" si="54"/>
        <v>4398.8859316913822</v>
      </c>
      <c r="I102" s="107">
        <f t="shared" si="55"/>
        <v>360.93174264000004</v>
      </c>
      <c r="J102" s="107">
        <f t="shared" si="56"/>
        <v>4759.8176743313825</v>
      </c>
      <c r="K102" s="49"/>
      <c r="L102" s="50">
        <f t="shared" si="57"/>
        <v>4759.8176743313825</v>
      </c>
      <c r="M102" s="51">
        <f t="shared" si="58"/>
        <v>4283.8359068982445</v>
      </c>
      <c r="N102" s="49">
        <f t="shared" si="59"/>
        <v>0</v>
      </c>
      <c r="O102" s="52">
        <f t="shared" si="60"/>
        <v>4283.8359068982445</v>
      </c>
      <c r="P102" s="73">
        <f t="shared" si="61"/>
        <v>3807.8541394651061</v>
      </c>
      <c r="Q102" s="49">
        <f t="shared" si="62"/>
        <v>0</v>
      </c>
      <c r="R102" s="53">
        <f t="shared" si="63"/>
        <v>3807.8541394651061</v>
      </c>
      <c r="S102" s="51">
        <f t="shared" si="64"/>
        <v>3331.8723720319676</v>
      </c>
      <c r="T102" s="49">
        <f t="shared" si="65"/>
        <v>0</v>
      </c>
      <c r="U102" s="52">
        <f t="shared" si="66"/>
        <v>3331.8723720319676</v>
      </c>
      <c r="V102" s="51">
        <f t="shared" si="67"/>
        <v>2855.8906045988292</v>
      </c>
      <c r="W102" s="49">
        <f t="shared" si="68"/>
        <v>0</v>
      </c>
      <c r="X102" s="52">
        <f t="shared" si="69"/>
        <v>2855.8906045988292</v>
      </c>
      <c r="Y102" s="51">
        <f t="shared" si="30"/>
        <v>2379.9088371656912</v>
      </c>
      <c r="Z102" s="49">
        <f t="shared" si="70"/>
        <v>0</v>
      </c>
      <c r="AA102" s="52">
        <f t="shared" si="71"/>
        <v>2379.9088371656912</v>
      </c>
    </row>
    <row r="103" spans="1:27" s="30" customFormat="1" ht="13.5" customHeight="1">
      <c r="A103" s="124">
        <v>5</v>
      </c>
      <c r="B103" s="216">
        <v>43313</v>
      </c>
      <c r="C103" s="57">
        <v>954</v>
      </c>
      <c r="D103" s="96">
        <f>'base(indices)'!G107</f>
        <v>1.12778764</v>
      </c>
      <c r="E103" s="58">
        <f t="shared" si="52"/>
        <v>1075.90940856</v>
      </c>
      <c r="F103" s="361">
        <f>'base(indices)'!I108</f>
        <v>1.5632E-2</v>
      </c>
      <c r="G103" s="60">
        <f t="shared" si="53"/>
        <v>16.818615874609918</v>
      </c>
      <c r="H103" s="190">
        <f t="shared" si="54"/>
        <v>4370.9120977384391</v>
      </c>
      <c r="I103" s="106">
        <f t="shared" si="55"/>
        <v>358.63646951999999</v>
      </c>
      <c r="J103" s="106">
        <f t="shared" si="56"/>
        <v>4729.5485672584391</v>
      </c>
      <c r="K103" s="63"/>
      <c r="L103" s="75">
        <f t="shared" si="57"/>
        <v>4729.5485672584391</v>
      </c>
      <c r="M103" s="65">
        <f t="shared" si="58"/>
        <v>4256.5937105325957</v>
      </c>
      <c r="N103" s="63">
        <f t="shared" si="59"/>
        <v>0</v>
      </c>
      <c r="O103" s="66">
        <f t="shared" si="60"/>
        <v>4256.5937105325957</v>
      </c>
      <c r="P103" s="63">
        <f t="shared" si="61"/>
        <v>3783.6388538067513</v>
      </c>
      <c r="Q103" s="63">
        <f t="shared" si="62"/>
        <v>0</v>
      </c>
      <c r="R103" s="67">
        <f t="shared" si="63"/>
        <v>3783.6388538067513</v>
      </c>
      <c r="S103" s="65">
        <f t="shared" si="64"/>
        <v>3310.6839970809074</v>
      </c>
      <c r="T103" s="63">
        <f t="shared" si="65"/>
        <v>0</v>
      </c>
      <c r="U103" s="66">
        <f t="shared" si="66"/>
        <v>3310.6839970809074</v>
      </c>
      <c r="V103" s="65">
        <f t="shared" si="67"/>
        <v>2837.7291403550635</v>
      </c>
      <c r="W103" s="63">
        <f t="shared" si="68"/>
        <v>0</v>
      </c>
      <c r="X103" s="66">
        <f t="shared" si="69"/>
        <v>2837.7291403550635</v>
      </c>
      <c r="Y103" s="65">
        <f t="shared" si="30"/>
        <v>2364.7742836292196</v>
      </c>
      <c r="Z103" s="63">
        <f t="shared" si="70"/>
        <v>0</v>
      </c>
      <c r="AA103" s="66">
        <f t="shared" si="71"/>
        <v>2364.7742836292196</v>
      </c>
    </row>
    <row r="104" spans="1:27" s="30" customFormat="1" ht="13.5" customHeight="1">
      <c r="A104" s="124">
        <v>5</v>
      </c>
      <c r="B104" s="216">
        <v>43344</v>
      </c>
      <c r="C104" s="57">
        <v>954</v>
      </c>
      <c r="D104" s="96">
        <f>'base(indices)'!G108</f>
        <v>1.1263234200000001</v>
      </c>
      <c r="E104" s="58">
        <f t="shared" si="52"/>
        <v>1074.51254268</v>
      </c>
      <c r="F104" s="361">
        <f>'base(indices)'!I109</f>
        <v>1.5632E-2</v>
      </c>
      <c r="G104" s="60">
        <f t="shared" si="53"/>
        <v>16.79678006717376</v>
      </c>
      <c r="H104" s="190">
        <f t="shared" si="54"/>
        <v>4365.2372909886953</v>
      </c>
      <c r="I104" s="107">
        <f t="shared" si="55"/>
        <v>358.17084756000003</v>
      </c>
      <c r="J104" s="107">
        <f t="shared" si="56"/>
        <v>4723.4081385486952</v>
      </c>
      <c r="K104" s="49"/>
      <c r="L104" s="50">
        <f t="shared" si="57"/>
        <v>4723.4081385486952</v>
      </c>
      <c r="M104" s="51">
        <f t="shared" si="58"/>
        <v>4251.0673246938259</v>
      </c>
      <c r="N104" s="49">
        <f t="shared" si="59"/>
        <v>0</v>
      </c>
      <c r="O104" s="52">
        <f t="shared" si="60"/>
        <v>4251.0673246938259</v>
      </c>
      <c r="P104" s="73">
        <f t="shared" si="61"/>
        <v>3778.7265108389565</v>
      </c>
      <c r="Q104" s="49">
        <f t="shared" si="62"/>
        <v>0</v>
      </c>
      <c r="R104" s="53">
        <f t="shared" si="63"/>
        <v>3778.7265108389565</v>
      </c>
      <c r="S104" s="51">
        <f t="shared" si="64"/>
        <v>3306.3856969840863</v>
      </c>
      <c r="T104" s="49">
        <f t="shared" si="65"/>
        <v>0</v>
      </c>
      <c r="U104" s="52">
        <f t="shared" si="66"/>
        <v>3306.3856969840863</v>
      </c>
      <c r="V104" s="51">
        <f t="shared" si="67"/>
        <v>2834.0448831292169</v>
      </c>
      <c r="W104" s="49">
        <f t="shared" si="68"/>
        <v>0</v>
      </c>
      <c r="X104" s="52">
        <f t="shared" si="69"/>
        <v>2834.0448831292169</v>
      </c>
      <c r="Y104" s="51">
        <f t="shared" ref="Y104:Y131" si="72">J104*Y$10</f>
        <v>2361.7040692743476</v>
      </c>
      <c r="Z104" s="49">
        <f t="shared" si="70"/>
        <v>0</v>
      </c>
      <c r="AA104" s="52">
        <f t="shared" si="71"/>
        <v>2361.7040692743476</v>
      </c>
    </row>
    <row r="105" spans="1:27" s="30" customFormat="1" ht="13.5" customHeight="1">
      <c r="A105" s="124">
        <v>5</v>
      </c>
      <c r="B105" s="217">
        <v>43374</v>
      </c>
      <c r="C105" s="57">
        <v>954</v>
      </c>
      <c r="D105" s="96">
        <f>'base(indices)'!G109</f>
        <v>1.1253106399999999</v>
      </c>
      <c r="E105" s="58">
        <f t="shared" si="52"/>
        <v>1073.5463505599998</v>
      </c>
      <c r="F105" s="361">
        <f>'base(indices)'!I110</f>
        <v>1.5632E-2</v>
      </c>
      <c r="G105" s="60">
        <f t="shared" si="53"/>
        <v>16.781676551953918</v>
      </c>
      <c r="H105" s="190">
        <f t="shared" si="54"/>
        <v>4361.3121084478153</v>
      </c>
      <c r="I105" s="106">
        <f t="shared" si="55"/>
        <v>357.84878351999993</v>
      </c>
      <c r="J105" s="106">
        <f t="shared" si="56"/>
        <v>4719.1608919678156</v>
      </c>
      <c r="K105" s="63"/>
      <c r="L105" s="75">
        <f t="shared" si="57"/>
        <v>4719.1608919678156</v>
      </c>
      <c r="M105" s="65">
        <f t="shared" si="58"/>
        <v>4247.2448027710343</v>
      </c>
      <c r="N105" s="63">
        <f t="shared" si="59"/>
        <v>0</v>
      </c>
      <c r="O105" s="66">
        <f t="shared" si="60"/>
        <v>4247.2448027710343</v>
      </c>
      <c r="P105" s="63">
        <f t="shared" si="61"/>
        <v>3775.3287135742526</v>
      </c>
      <c r="Q105" s="63">
        <f t="shared" si="62"/>
        <v>0</v>
      </c>
      <c r="R105" s="67">
        <f t="shared" si="63"/>
        <v>3775.3287135742526</v>
      </c>
      <c r="S105" s="65">
        <f t="shared" si="64"/>
        <v>3303.4126243774708</v>
      </c>
      <c r="T105" s="63">
        <f t="shared" si="65"/>
        <v>0</v>
      </c>
      <c r="U105" s="66">
        <f t="shared" si="66"/>
        <v>3303.4126243774708</v>
      </c>
      <c r="V105" s="65">
        <f t="shared" si="67"/>
        <v>2831.4965351806891</v>
      </c>
      <c r="W105" s="63">
        <f t="shared" si="68"/>
        <v>0</v>
      </c>
      <c r="X105" s="66">
        <f t="shared" si="69"/>
        <v>2831.4965351806891</v>
      </c>
      <c r="Y105" s="65">
        <f t="shared" si="72"/>
        <v>2359.5804459839078</v>
      </c>
      <c r="Z105" s="63">
        <f t="shared" si="70"/>
        <v>0</v>
      </c>
      <c r="AA105" s="66">
        <f t="shared" si="71"/>
        <v>2359.5804459839078</v>
      </c>
    </row>
    <row r="106" spans="1:27" s="30" customFormat="1" ht="13.5" customHeight="1">
      <c r="A106" s="124">
        <v>5</v>
      </c>
      <c r="B106" s="216">
        <v>43405</v>
      </c>
      <c r="C106" s="174">
        <v>954</v>
      </c>
      <c r="D106" s="96">
        <f>'base(indices)'!G110</f>
        <v>1.1188214700000001</v>
      </c>
      <c r="E106" s="58">
        <f t="shared" si="52"/>
        <v>1067.3556823800002</v>
      </c>
      <c r="F106" s="361">
        <f>'base(indices)'!I111</f>
        <v>1.5632E-2</v>
      </c>
      <c r="G106" s="60">
        <f t="shared" si="53"/>
        <v>16.684904026964162</v>
      </c>
      <c r="H106" s="190">
        <f t="shared" si="54"/>
        <v>4336.1623456278576</v>
      </c>
      <c r="I106" s="107">
        <f t="shared" si="55"/>
        <v>355.78522746000004</v>
      </c>
      <c r="J106" s="107">
        <f t="shared" si="56"/>
        <v>4691.9475730878576</v>
      </c>
      <c r="K106" s="49"/>
      <c r="L106" s="50">
        <f t="shared" si="57"/>
        <v>4691.9475730878576</v>
      </c>
      <c r="M106" s="51">
        <f t="shared" si="58"/>
        <v>4222.7528157790721</v>
      </c>
      <c r="N106" s="49">
        <f t="shared" si="59"/>
        <v>0</v>
      </c>
      <c r="O106" s="52">
        <f t="shared" si="60"/>
        <v>4222.7528157790721</v>
      </c>
      <c r="P106" s="73">
        <f t="shared" si="61"/>
        <v>3753.5580584702861</v>
      </c>
      <c r="Q106" s="49">
        <f t="shared" si="62"/>
        <v>0</v>
      </c>
      <c r="R106" s="53">
        <f t="shared" si="63"/>
        <v>3753.5580584702861</v>
      </c>
      <c r="S106" s="51">
        <f t="shared" si="64"/>
        <v>3284.3633011615002</v>
      </c>
      <c r="T106" s="49">
        <f t="shared" si="65"/>
        <v>0</v>
      </c>
      <c r="U106" s="52">
        <f t="shared" si="66"/>
        <v>3284.3633011615002</v>
      </c>
      <c r="V106" s="51">
        <f t="shared" si="67"/>
        <v>2815.1685438527143</v>
      </c>
      <c r="W106" s="49">
        <f t="shared" si="68"/>
        <v>0</v>
      </c>
      <c r="X106" s="52">
        <f t="shared" si="69"/>
        <v>2815.1685438527143</v>
      </c>
      <c r="Y106" s="51">
        <f t="shared" si="72"/>
        <v>2345.9737865439288</v>
      </c>
      <c r="Z106" s="49">
        <f t="shared" si="70"/>
        <v>0</v>
      </c>
      <c r="AA106" s="52">
        <f t="shared" si="71"/>
        <v>2345.9737865439288</v>
      </c>
    </row>
    <row r="107" spans="1:27" s="30" customFormat="1" ht="13.5" customHeight="1" thickBot="1">
      <c r="A107" s="124">
        <v>5</v>
      </c>
      <c r="B107" s="218">
        <v>43435</v>
      </c>
      <c r="C107" s="174">
        <v>954</v>
      </c>
      <c r="D107" s="374">
        <f>'base(indices)'!G111</f>
        <v>1.1166997400000001</v>
      </c>
      <c r="E107" s="375">
        <f t="shared" si="52"/>
        <v>1065.3315519600001</v>
      </c>
      <c r="F107" s="363">
        <f>'base(indices)'!I112</f>
        <v>1.5632E-2</v>
      </c>
      <c r="G107" s="247">
        <f t="shared" si="53"/>
        <v>16.653262820238719</v>
      </c>
      <c r="H107" s="376">
        <f t="shared" si="54"/>
        <v>4327.9392591209553</v>
      </c>
      <c r="I107" s="377">
        <f t="shared" si="55"/>
        <v>355.11051732000004</v>
      </c>
      <c r="J107" s="377">
        <f t="shared" si="56"/>
        <v>4683.0497764409556</v>
      </c>
      <c r="K107" s="378"/>
      <c r="L107" s="383">
        <f t="shared" si="57"/>
        <v>4683.0497764409556</v>
      </c>
      <c r="M107" s="380">
        <f t="shared" si="58"/>
        <v>4214.7447987968599</v>
      </c>
      <c r="N107" s="378">
        <f t="shared" si="59"/>
        <v>0</v>
      </c>
      <c r="O107" s="345">
        <f t="shared" si="60"/>
        <v>4214.7447987968599</v>
      </c>
      <c r="P107" s="378">
        <f t="shared" si="61"/>
        <v>3746.4398211527646</v>
      </c>
      <c r="Q107" s="378">
        <f t="shared" si="62"/>
        <v>0</v>
      </c>
      <c r="R107" s="381">
        <f t="shared" si="63"/>
        <v>3746.4398211527646</v>
      </c>
      <c r="S107" s="380">
        <f t="shared" si="64"/>
        <v>3278.1348435086688</v>
      </c>
      <c r="T107" s="378">
        <f t="shared" si="65"/>
        <v>0</v>
      </c>
      <c r="U107" s="345">
        <f t="shared" si="66"/>
        <v>3278.1348435086688</v>
      </c>
      <c r="V107" s="380">
        <f t="shared" si="67"/>
        <v>2809.8298658645731</v>
      </c>
      <c r="W107" s="378">
        <f t="shared" si="68"/>
        <v>0</v>
      </c>
      <c r="X107" s="345">
        <f t="shared" si="69"/>
        <v>2809.8298658645731</v>
      </c>
      <c r="Y107" s="380">
        <f t="shared" si="72"/>
        <v>2341.5248882204778</v>
      </c>
      <c r="Z107" s="378">
        <f t="shared" si="70"/>
        <v>0</v>
      </c>
      <c r="AA107" s="345">
        <f t="shared" si="71"/>
        <v>2341.5248882204778</v>
      </c>
    </row>
    <row r="108" spans="1:27" ht="13.5" customHeight="1">
      <c r="A108" s="275">
        <v>5</v>
      </c>
      <c r="B108" s="382">
        <v>43466</v>
      </c>
      <c r="C108" s="389">
        <v>998</v>
      </c>
      <c r="D108" s="97">
        <f>'base(indices)'!G112</f>
        <v>1.1184893300000001</v>
      </c>
      <c r="E108" s="163">
        <f t="shared" si="32"/>
        <v>1116.2523513400001</v>
      </c>
      <c r="F108" s="360">
        <f>'base(indices)'!I113</f>
        <v>1.5632E-2</v>
      </c>
      <c r="G108" s="87">
        <f t="shared" si="33"/>
        <v>17.449256756146884</v>
      </c>
      <c r="H108" s="276">
        <f t="shared" si="44"/>
        <v>4534.8064323845883</v>
      </c>
      <c r="I108" s="108">
        <f t="shared" si="46"/>
        <v>372.08411711333338</v>
      </c>
      <c r="J108" s="108">
        <f t="shared" si="45"/>
        <v>4906.8905494979217</v>
      </c>
      <c r="K108" s="165"/>
      <c r="L108" s="277">
        <f t="shared" si="49"/>
        <v>4906.8905494979217</v>
      </c>
      <c r="M108" s="54">
        <f t="shared" si="50"/>
        <v>4416.2014945481296</v>
      </c>
      <c r="N108" s="165">
        <f t="shared" si="47"/>
        <v>0</v>
      </c>
      <c r="O108" s="55">
        <f t="shared" si="48"/>
        <v>4416.2014945481296</v>
      </c>
      <c r="P108" s="128">
        <f t="shared" si="51"/>
        <v>3925.5124395983376</v>
      </c>
      <c r="Q108" s="165">
        <f t="shared" si="34"/>
        <v>0</v>
      </c>
      <c r="R108" s="166">
        <f t="shared" si="35"/>
        <v>3925.5124395983376</v>
      </c>
      <c r="S108" s="54">
        <f t="shared" si="36"/>
        <v>3434.823384648545</v>
      </c>
      <c r="T108" s="165">
        <f t="shared" si="37"/>
        <v>0</v>
      </c>
      <c r="U108" s="55">
        <f t="shared" si="38"/>
        <v>3434.823384648545</v>
      </c>
      <c r="V108" s="54">
        <f t="shared" si="39"/>
        <v>2944.1343296987529</v>
      </c>
      <c r="W108" s="165">
        <f t="shared" si="40"/>
        <v>0</v>
      </c>
      <c r="X108" s="55">
        <f t="shared" si="41"/>
        <v>2944.1343296987529</v>
      </c>
      <c r="Y108" s="54">
        <f t="shared" si="72"/>
        <v>2453.4452747489609</v>
      </c>
      <c r="Z108" s="165">
        <f t="shared" si="42"/>
        <v>0</v>
      </c>
      <c r="AA108" s="55">
        <f t="shared" si="43"/>
        <v>2453.4452747489609</v>
      </c>
    </row>
    <row r="109" spans="1:27" ht="13.5" customHeight="1">
      <c r="A109" s="124">
        <v>5</v>
      </c>
      <c r="B109" s="217">
        <v>43497</v>
      </c>
      <c r="C109" s="174">
        <v>998</v>
      </c>
      <c r="D109" s="96">
        <f>'base(indices)'!G113</f>
        <v>1.1151438899999999</v>
      </c>
      <c r="E109" s="58">
        <f t="shared" si="32"/>
        <v>1112.9136022199998</v>
      </c>
      <c r="F109" s="361">
        <f>'base(indices)'!I114</f>
        <v>1.5632E-2</v>
      </c>
      <c r="G109" s="60">
        <f t="shared" si="33"/>
        <v>17.397065429903037</v>
      </c>
      <c r="H109" s="190">
        <f t="shared" si="44"/>
        <v>4521.2426705996113</v>
      </c>
      <c r="I109" s="106">
        <f t="shared" si="46"/>
        <v>370.97120073999992</v>
      </c>
      <c r="J109" s="106">
        <f t="shared" si="45"/>
        <v>4892.2138713396116</v>
      </c>
      <c r="K109" s="63"/>
      <c r="L109" s="75">
        <f t="shared" si="49"/>
        <v>4892.2138713396116</v>
      </c>
      <c r="M109" s="65">
        <f t="shared" si="50"/>
        <v>4402.9924842056507</v>
      </c>
      <c r="N109" s="63">
        <f t="shared" si="47"/>
        <v>0</v>
      </c>
      <c r="O109" s="66">
        <f t="shared" si="48"/>
        <v>4402.9924842056507</v>
      </c>
      <c r="P109" s="63">
        <f t="shared" si="51"/>
        <v>3913.7710970716894</v>
      </c>
      <c r="Q109" s="63">
        <f t="shared" si="34"/>
        <v>0</v>
      </c>
      <c r="R109" s="67">
        <f t="shared" si="35"/>
        <v>3913.7710970716894</v>
      </c>
      <c r="S109" s="65">
        <f t="shared" si="36"/>
        <v>3424.549709937728</v>
      </c>
      <c r="T109" s="63">
        <f t="shared" si="37"/>
        <v>0</v>
      </c>
      <c r="U109" s="66">
        <f t="shared" si="38"/>
        <v>3424.549709937728</v>
      </c>
      <c r="V109" s="65">
        <f t="shared" si="39"/>
        <v>2935.3283228037667</v>
      </c>
      <c r="W109" s="63">
        <f t="shared" si="40"/>
        <v>0</v>
      </c>
      <c r="X109" s="66">
        <f t="shared" si="41"/>
        <v>2935.3283228037667</v>
      </c>
      <c r="Y109" s="65">
        <f t="shared" si="72"/>
        <v>2446.1069356698058</v>
      </c>
      <c r="Z109" s="63">
        <f t="shared" si="42"/>
        <v>0</v>
      </c>
      <c r="AA109" s="66">
        <f t="shared" si="43"/>
        <v>2446.1069356698058</v>
      </c>
    </row>
    <row r="110" spans="1:27" ht="13.5" customHeight="1">
      <c r="A110" s="124">
        <v>5</v>
      </c>
      <c r="B110" s="216">
        <v>43525</v>
      </c>
      <c r="C110" s="174">
        <v>998</v>
      </c>
      <c r="D110" s="96">
        <f>'base(indices)'!G114</f>
        <v>1.11136525</v>
      </c>
      <c r="E110" s="69">
        <f t="shared" si="32"/>
        <v>1109.1425194999999</v>
      </c>
      <c r="F110" s="361">
        <f>'base(indices)'!I115</f>
        <v>1.5632E-2</v>
      </c>
      <c r="G110" s="70">
        <f t="shared" si="33"/>
        <v>17.338115864823997</v>
      </c>
      <c r="H110" s="190">
        <f t="shared" si="44"/>
        <v>4505.9225414592956</v>
      </c>
      <c r="I110" s="107">
        <f t="shared" si="46"/>
        <v>369.71417316666663</v>
      </c>
      <c r="J110" s="107">
        <f t="shared" si="45"/>
        <v>4875.6367146259627</v>
      </c>
      <c r="K110" s="49"/>
      <c r="L110" s="50">
        <f t="shared" si="49"/>
        <v>4875.6367146259627</v>
      </c>
      <c r="M110" s="51">
        <f t="shared" si="50"/>
        <v>4388.0730431633665</v>
      </c>
      <c r="N110" s="49">
        <f t="shared" si="47"/>
        <v>0</v>
      </c>
      <c r="O110" s="52">
        <f t="shared" si="48"/>
        <v>4388.0730431633665</v>
      </c>
      <c r="P110" s="73">
        <f t="shared" si="51"/>
        <v>3900.5093717007703</v>
      </c>
      <c r="Q110" s="49">
        <f t="shared" si="34"/>
        <v>0</v>
      </c>
      <c r="R110" s="53">
        <f t="shared" si="35"/>
        <v>3900.5093717007703</v>
      </c>
      <c r="S110" s="51">
        <f t="shared" si="36"/>
        <v>3412.9457002381737</v>
      </c>
      <c r="T110" s="49">
        <f t="shared" si="37"/>
        <v>0</v>
      </c>
      <c r="U110" s="52">
        <f t="shared" si="38"/>
        <v>3412.9457002381737</v>
      </c>
      <c r="V110" s="51">
        <f t="shared" si="39"/>
        <v>2925.3820287755775</v>
      </c>
      <c r="W110" s="49">
        <f t="shared" si="40"/>
        <v>0</v>
      </c>
      <c r="X110" s="52">
        <f t="shared" si="41"/>
        <v>2925.3820287755775</v>
      </c>
      <c r="Y110" s="51">
        <f t="shared" si="72"/>
        <v>2437.8183573129813</v>
      </c>
      <c r="Z110" s="49">
        <f t="shared" si="42"/>
        <v>0</v>
      </c>
      <c r="AA110" s="52">
        <f t="shared" si="43"/>
        <v>2437.8183573129813</v>
      </c>
    </row>
    <row r="111" spans="1:27" ht="13.5" customHeight="1">
      <c r="A111" s="124">
        <v>5</v>
      </c>
      <c r="B111" s="217">
        <v>43556</v>
      </c>
      <c r="C111" s="174">
        <v>998</v>
      </c>
      <c r="D111" s="96">
        <f>'base(indices)'!G115</f>
        <v>1.10539611</v>
      </c>
      <c r="E111" s="58">
        <f t="shared" si="32"/>
        <v>1103.1853177800001</v>
      </c>
      <c r="F111" s="361">
        <f>'base(indices)'!I116</f>
        <v>1.5632E-2</v>
      </c>
      <c r="G111" s="60">
        <f t="shared" si="33"/>
        <v>17.244992887536963</v>
      </c>
      <c r="H111" s="190">
        <f t="shared" si="44"/>
        <v>4481.7212426701481</v>
      </c>
      <c r="I111" s="106">
        <f t="shared" si="46"/>
        <v>367.72843926000002</v>
      </c>
      <c r="J111" s="106">
        <f t="shared" si="45"/>
        <v>4849.4496819301485</v>
      </c>
      <c r="K111" s="63"/>
      <c r="L111" s="75">
        <f t="shared" si="49"/>
        <v>4849.4496819301485</v>
      </c>
      <c r="M111" s="65">
        <f t="shared" si="50"/>
        <v>4364.5047137371339</v>
      </c>
      <c r="N111" s="63">
        <f t="shared" si="47"/>
        <v>0</v>
      </c>
      <c r="O111" s="66">
        <f t="shared" si="48"/>
        <v>4364.5047137371339</v>
      </c>
      <c r="P111" s="63">
        <f t="shared" si="51"/>
        <v>3879.5597455441189</v>
      </c>
      <c r="Q111" s="63">
        <f t="shared" si="34"/>
        <v>0</v>
      </c>
      <c r="R111" s="67">
        <f t="shared" si="35"/>
        <v>3879.5597455441189</v>
      </c>
      <c r="S111" s="65">
        <f t="shared" si="36"/>
        <v>3394.6147773511038</v>
      </c>
      <c r="T111" s="63">
        <f t="shared" si="37"/>
        <v>0</v>
      </c>
      <c r="U111" s="66">
        <f t="shared" si="38"/>
        <v>3394.6147773511038</v>
      </c>
      <c r="V111" s="65">
        <f t="shared" si="39"/>
        <v>2909.6698091580888</v>
      </c>
      <c r="W111" s="63">
        <f t="shared" si="40"/>
        <v>0</v>
      </c>
      <c r="X111" s="66">
        <f t="shared" si="41"/>
        <v>2909.6698091580888</v>
      </c>
      <c r="Y111" s="65">
        <f t="shared" si="72"/>
        <v>2424.7248409650742</v>
      </c>
      <c r="Z111" s="63">
        <f t="shared" si="42"/>
        <v>0</v>
      </c>
      <c r="AA111" s="66">
        <f t="shared" si="43"/>
        <v>2424.7248409650742</v>
      </c>
    </row>
    <row r="112" spans="1:27" ht="13.5" customHeight="1">
      <c r="A112" s="124">
        <v>5</v>
      </c>
      <c r="B112" s="216">
        <v>43586</v>
      </c>
      <c r="C112" s="174">
        <v>998</v>
      </c>
      <c r="D112" s="96">
        <f>'base(indices)'!G116</f>
        <v>1.0974941499999999</v>
      </c>
      <c r="E112" s="69">
        <f t="shared" si="32"/>
        <v>1095.2991617</v>
      </c>
      <c r="F112" s="361">
        <f>'base(indices)'!I117</f>
        <v>1.5632E-2</v>
      </c>
      <c r="G112" s="70">
        <f t="shared" si="33"/>
        <v>17.1217164956944</v>
      </c>
      <c r="H112" s="190">
        <f t="shared" si="44"/>
        <v>4449.6835127827781</v>
      </c>
      <c r="I112" s="107">
        <f t="shared" si="46"/>
        <v>365.09972056666669</v>
      </c>
      <c r="J112" s="107">
        <f t="shared" si="45"/>
        <v>4814.7832333494443</v>
      </c>
      <c r="K112" s="49"/>
      <c r="L112" s="50">
        <f t="shared" si="49"/>
        <v>4814.7832333494443</v>
      </c>
      <c r="M112" s="51">
        <f t="shared" si="50"/>
        <v>4333.3049100144999</v>
      </c>
      <c r="N112" s="49">
        <f t="shared" si="47"/>
        <v>0</v>
      </c>
      <c r="O112" s="52">
        <f t="shared" si="48"/>
        <v>4333.3049100144999</v>
      </c>
      <c r="P112" s="73">
        <f t="shared" si="51"/>
        <v>3851.8265866795555</v>
      </c>
      <c r="Q112" s="49">
        <f t="shared" si="34"/>
        <v>0</v>
      </c>
      <c r="R112" s="53">
        <f t="shared" si="35"/>
        <v>3851.8265866795555</v>
      </c>
      <c r="S112" s="51">
        <f t="shared" si="36"/>
        <v>3370.348263344611</v>
      </c>
      <c r="T112" s="49">
        <f t="shared" si="37"/>
        <v>0</v>
      </c>
      <c r="U112" s="52">
        <f t="shared" si="38"/>
        <v>3370.348263344611</v>
      </c>
      <c r="V112" s="51">
        <f t="shared" si="39"/>
        <v>2888.8699400096666</v>
      </c>
      <c r="W112" s="49">
        <f t="shared" si="40"/>
        <v>0</v>
      </c>
      <c r="X112" s="52">
        <f t="shared" si="41"/>
        <v>2888.8699400096666</v>
      </c>
      <c r="Y112" s="51">
        <f t="shared" si="72"/>
        <v>2407.3916166747222</v>
      </c>
      <c r="Z112" s="49">
        <f t="shared" si="42"/>
        <v>0</v>
      </c>
      <c r="AA112" s="52">
        <f t="shared" si="43"/>
        <v>2407.3916166747222</v>
      </c>
    </row>
    <row r="113" spans="1:27" ht="13.5" customHeight="1">
      <c r="A113" s="124">
        <v>5</v>
      </c>
      <c r="B113" s="217">
        <v>43617</v>
      </c>
      <c r="C113" s="174">
        <v>998</v>
      </c>
      <c r="D113" s="96">
        <f>'base(indices)'!G117</f>
        <v>1.0936663200000001</v>
      </c>
      <c r="E113" s="58">
        <f t="shared" si="32"/>
        <v>1091.47898736</v>
      </c>
      <c r="F113" s="361">
        <f>'base(indices)'!I118</f>
        <v>1.5632E-2</v>
      </c>
      <c r="G113" s="60">
        <f t="shared" si="33"/>
        <v>17.061999530411519</v>
      </c>
      <c r="H113" s="190">
        <f t="shared" si="44"/>
        <v>4434.1639475616457</v>
      </c>
      <c r="I113" s="106">
        <f t="shared" si="46"/>
        <v>363.82632912000003</v>
      </c>
      <c r="J113" s="106">
        <f t="shared" si="45"/>
        <v>4797.9902766816458</v>
      </c>
      <c r="K113" s="63"/>
      <c r="L113" s="75">
        <f t="shared" si="49"/>
        <v>4797.9902766816458</v>
      </c>
      <c r="M113" s="65">
        <f t="shared" si="50"/>
        <v>4318.191249013481</v>
      </c>
      <c r="N113" s="63">
        <f t="shared" si="47"/>
        <v>0</v>
      </c>
      <c r="O113" s="66">
        <f t="shared" si="48"/>
        <v>4318.191249013481</v>
      </c>
      <c r="P113" s="63">
        <f t="shared" si="51"/>
        <v>3838.392221345317</v>
      </c>
      <c r="Q113" s="63">
        <f t="shared" si="34"/>
        <v>0</v>
      </c>
      <c r="R113" s="67">
        <f t="shared" si="35"/>
        <v>3838.392221345317</v>
      </c>
      <c r="S113" s="65">
        <f t="shared" si="36"/>
        <v>3358.5931936771517</v>
      </c>
      <c r="T113" s="63">
        <f t="shared" si="37"/>
        <v>0</v>
      </c>
      <c r="U113" s="66">
        <f t="shared" si="38"/>
        <v>3358.5931936771517</v>
      </c>
      <c r="V113" s="65">
        <f t="shared" si="39"/>
        <v>2878.7941660089873</v>
      </c>
      <c r="W113" s="63">
        <f t="shared" si="40"/>
        <v>0</v>
      </c>
      <c r="X113" s="66">
        <f t="shared" si="41"/>
        <v>2878.7941660089873</v>
      </c>
      <c r="Y113" s="65">
        <f t="shared" si="72"/>
        <v>2398.9951383408229</v>
      </c>
      <c r="Z113" s="63">
        <f t="shared" si="42"/>
        <v>0</v>
      </c>
      <c r="AA113" s="66">
        <f t="shared" si="43"/>
        <v>2398.9951383408229</v>
      </c>
    </row>
    <row r="114" spans="1:27" ht="13.5" customHeight="1">
      <c r="A114" s="124">
        <v>5</v>
      </c>
      <c r="B114" s="216">
        <v>43647</v>
      </c>
      <c r="C114" s="174">
        <v>998</v>
      </c>
      <c r="D114" s="96">
        <f>'base(indices)'!G118</f>
        <v>1.09301052</v>
      </c>
      <c r="E114" s="69">
        <f t="shared" si="32"/>
        <v>1090.82449896</v>
      </c>
      <c r="F114" s="361">
        <f>'base(indices)'!I119</f>
        <v>1.5632E-2</v>
      </c>
      <c r="G114" s="70">
        <f t="shared" si="33"/>
        <v>17.05176856774272</v>
      </c>
      <c r="H114" s="190">
        <f t="shared" si="44"/>
        <v>4431.5050701109712</v>
      </c>
      <c r="I114" s="107">
        <f t="shared" si="46"/>
        <v>363.60816632000001</v>
      </c>
      <c r="J114" s="107">
        <f t="shared" si="45"/>
        <v>4795.1132364309715</v>
      </c>
      <c r="K114" s="49"/>
      <c r="L114" s="50">
        <f t="shared" si="49"/>
        <v>4795.1132364309715</v>
      </c>
      <c r="M114" s="51">
        <f t="shared" si="50"/>
        <v>4315.6019127878744</v>
      </c>
      <c r="N114" s="49">
        <f t="shared" si="47"/>
        <v>0</v>
      </c>
      <c r="O114" s="52">
        <f t="shared" si="48"/>
        <v>4315.6019127878744</v>
      </c>
      <c r="P114" s="73">
        <f t="shared" si="51"/>
        <v>3836.0905891447774</v>
      </c>
      <c r="Q114" s="49">
        <f t="shared" si="34"/>
        <v>0</v>
      </c>
      <c r="R114" s="53">
        <f t="shared" si="35"/>
        <v>3836.0905891447774</v>
      </c>
      <c r="S114" s="51">
        <f t="shared" si="36"/>
        <v>3356.5792655016799</v>
      </c>
      <c r="T114" s="49">
        <f t="shared" si="37"/>
        <v>0</v>
      </c>
      <c r="U114" s="52">
        <f t="shared" si="38"/>
        <v>3356.5792655016799</v>
      </c>
      <c r="V114" s="51">
        <f t="shared" si="39"/>
        <v>2877.0679418585828</v>
      </c>
      <c r="W114" s="49">
        <f t="shared" si="40"/>
        <v>0</v>
      </c>
      <c r="X114" s="52">
        <f t="shared" si="41"/>
        <v>2877.0679418585828</v>
      </c>
      <c r="Y114" s="51">
        <f t="shared" si="72"/>
        <v>2397.5566182154857</v>
      </c>
      <c r="Z114" s="49">
        <f t="shared" si="42"/>
        <v>0</v>
      </c>
      <c r="AA114" s="52">
        <f t="shared" si="43"/>
        <v>2397.5566182154857</v>
      </c>
    </row>
    <row r="115" spans="1:27" ht="13.5" customHeight="1">
      <c r="A115" s="124">
        <v>5</v>
      </c>
      <c r="B115" s="217">
        <v>43678</v>
      </c>
      <c r="C115" s="174">
        <v>998</v>
      </c>
      <c r="D115" s="96">
        <f>'base(indices)'!G119</f>
        <v>1.0920276900000001</v>
      </c>
      <c r="E115" s="58">
        <f t="shared" si="32"/>
        <v>1089.8436346200001</v>
      </c>
      <c r="F115" s="361">
        <f>'base(indices)'!I120</f>
        <v>1.5632E-2</v>
      </c>
      <c r="G115" s="60">
        <f t="shared" si="33"/>
        <v>17.03643569637984</v>
      </c>
      <c r="H115" s="190">
        <f t="shared" si="44"/>
        <v>4427.5202812655198</v>
      </c>
      <c r="I115" s="106">
        <f t="shared" si="46"/>
        <v>363.28121154000002</v>
      </c>
      <c r="J115" s="106">
        <f t="shared" si="45"/>
        <v>4790.80149280552</v>
      </c>
      <c r="K115" s="63"/>
      <c r="L115" s="75">
        <f t="shared" si="49"/>
        <v>4790.80149280552</v>
      </c>
      <c r="M115" s="65">
        <f t="shared" si="50"/>
        <v>4311.7213435249678</v>
      </c>
      <c r="N115" s="63">
        <f t="shared" si="47"/>
        <v>0</v>
      </c>
      <c r="O115" s="66">
        <f t="shared" si="48"/>
        <v>4311.7213435249678</v>
      </c>
      <c r="P115" s="63">
        <f t="shared" si="51"/>
        <v>3832.6411942444161</v>
      </c>
      <c r="Q115" s="63">
        <f t="shared" si="34"/>
        <v>0</v>
      </c>
      <c r="R115" s="67">
        <f t="shared" si="35"/>
        <v>3832.6411942444161</v>
      </c>
      <c r="S115" s="65">
        <f t="shared" si="36"/>
        <v>3353.5610449638639</v>
      </c>
      <c r="T115" s="63">
        <f t="shared" si="37"/>
        <v>0</v>
      </c>
      <c r="U115" s="66">
        <f t="shared" si="38"/>
        <v>3353.5610449638639</v>
      </c>
      <c r="V115" s="65">
        <f t="shared" si="39"/>
        <v>2874.4808956833117</v>
      </c>
      <c r="W115" s="63">
        <f t="shared" si="40"/>
        <v>0</v>
      </c>
      <c r="X115" s="66">
        <f t="shared" si="41"/>
        <v>2874.4808956833117</v>
      </c>
      <c r="Y115" s="65">
        <f t="shared" si="72"/>
        <v>2395.40074640276</v>
      </c>
      <c r="Z115" s="63">
        <f t="shared" si="42"/>
        <v>0</v>
      </c>
      <c r="AA115" s="66">
        <f t="shared" si="43"/>
        <v>2395.40074640276</v>
      </c>
    </row>
    <row r="116" spans="1:27" ht="13.5" customHeight="1">
      <c r="A116" s="124">
        <v>5</v>
      </c>
      <c r="B116" s="216">
        <v>43709</v>
      </c>
      <c r="C116" s="174">
        <v>998</v>
      </c>
      <c r="D116" s="96">
        <f>'base(indices)'!G120</f>
        <v>1.0911547699999999</v>
      </c>
      <c r="E116" s="69">
        <f t="shared" si="32"/>
        <v>1088.9724604599999</v>
      </c>
      <c r="F116" s="361">
        <f>'base(indices)'!I121</f>
        <v>1.5632E-2</v>
      </c>
      <c r="G116" s="70">
        <f t="shared" si="33"/>
        <v>17.022817501910719</v>
      </c>
      <c r="H116" s="190">
        <f t="shared" si="44"/>
        <v>4423.9811118476428</v>
      </c>
      <c r="I116" s="107">
        <f t="shared" si="46"/>
        <v>362.99082015333329</v>
      </c>
      <c r="J116" s="107">
        <f t="shared" si="45"/>
        <v>4786.9719320009763</v>
      </c>
      <c r="K116" s="49"/>
      <c r="L116" s="50">
        <f t="shared" si="49"/>
        <v>4786.9719320009763</v>
      </c>
      <c r="M116" s="51">
        <f t="shared" si="50"/>
        <v>4308.2747388008784</v>
      </c>
      <c r="N116" s="49">
        <f t="shared" si="47"/>
        <v>0</v>
      </c>
      <c r="O116" s="52">
        <f t="shared" si="48"/>
        <v>4308.2747388008784</v>
      </c>
      <c r="P116" s="73">
        <f t="shared" si="51"/>
        <v>3829.5775456007814</v>
      </c>
      <c r="Q116" s="49">
        <f t="shared" si="34"/>
        <v>0</v>
      </c>
      <c r="R116" s="53">
        <f t="shared" si="35"/>
        <v>3829.5775456007814</v>
      </c>
      <c r="S116" s="51">
        <f t="shared" si="36"/>
        <v>3350.880352400683</v>
      </c>
      <c r="T116" s="49">
        <f t="shared" si="37"/>
        <v>0</v>
      </c>
      <c r="U116" s="52">
        <f t="shared" si="38"/>
        <v>3350.880352400683</v>
      </c>
      <c r="V116" s="51">
        <f t="shared" si="39"/>
        <v>2872.1831592005856</v>
      </c>
      <c r="W116" s="49">
        <f t="shared" si="40"/>
        <v>0</v>
      </c>
      <c r="X116" s="52">
        <f t="shared" si="41"/>
        <v>2872.1831592005856</v>
      </c>
      <c r="Y116" s="51">
        <f t="shared" si="72"/>
        <v>2393.4859660004881</v>
      </c>
      <c r="Z116" s="49">
        <f t="shared" si="42"/>
        <v>0</v>
      </c>
      <c r="AA116" s="52">
        <f t="shared" si="43"/>
        <v>2393.4859660004881</v>
      </c>
    </row>
    <row r="117" spans="1:27" ht="13.5" customHeight="1">
      <c r="A117" s="124">
        <v>5</v>
      </c>
      <c r="B117" s="216">
        <v>43739</v>
      </c>
      <c r="C117" s="174">
        <v>998</v>
      </c>
      <c r="D117" s="96">
        <f>'base(indices)'!G121</f>
        <v>1.0901736099999999</v>
      </c>
      <c r="E117" s="58">
        <f t="shared" si="32"/>
        <v>1087.9932627799999</v>
      </c>
      <c r="F117" s="361">
        <f>'base(indices)'!I122</f>
        <v>1.5632E-2</v>
      </c>
      <c r="G117" s="60">
        <f t="shared" si="33"/>
        <v>17.007510683776957</v>
      </c>
      <c r="H117" s="190">
        <f t="shared" si="44"/>
        <v>4420.0030938551072</v>
      </c>
      <c r="I117" s="106">
        <f t="shared" si="46"/>
        <v>362.66442092666665</v>
      </c>
      <c r="J117" s="106">
        <f t="shared" si="45"/>
        <v>4782.6675147817741</v>
      </c>
      <c r="K117" s="63"/>
      <c r="L117" s="75">
        <f t="shared" si="49"/>
        <v>4782.6675147817741</v>
      </c>
      <c r="M117" s="65">
        <f t="shared" si="50"/>
        <v>4304.4007633035972</v>
      </c>
      <c r="N117" s="63">
        <f t="shared" si="47"/>
        <v>0</v>
      </c>
      <c r="O117" s="66">
        <f t="shared" si="48"/>
        <v>4304.4007633035972</v>
      </c>
      <c r="P117" s="63">
        <f t="shared" si="51"/>
        <v>3826.1340118254193</v>
      </c>
      <c r="Q117" s="63">
        <f t="shared" si="34"/>
        <v>0</v>
      </c>
      <c r="R117" s="67">
        <f t="shared" si="35"/>
        <v>3826.1340118254193</v>
      </c>
      <c r="S117" s="65">
        <f t="shared" si="36"/>
        <v>3347.8672603472419</v>
      </c>
      <c r="T117" s="63">
        <f t="shared" si="37"/>
        <v>0</v>
      </c>
      <c r="U117" s="66">
        <f t="shared" si="38"/>
        <v>3347.8672603472419</v>
      </c>
      <c r="V117" s="65">
        <f t="shared" si="39"/>
        <v>2869.6005088690645</v>
      </c>
      <c r="W117" s="63">
        <f t="shared" si="40"/>
        <v>0</v>
      </c>
      <c r="X117" s="66">
        <f t="shared" si="41"/>
        <v>2869.6005088690645</v>
      </c>
      <c r="Y117" s="65">
        <f t="shared" si="72"/>
        <v>2391.3337573908871</v>
      </c>
      <c r="Z117" s="63">
        <f t="shared" si="42"/>
        <v>0</v>
      </c>
      <c r="AA117" s="66">
        <f t="shared" si="43"/>
        <v>2391.3337573908871</v>
      </c>
    </row>
    <row r="118" spans="1:27" ht="13.5" customHeight="1">
      <c r="A118" s="124">
        <v>5</v>
      </c>
      <c r="B118" s="217">
        <v>43770</v>
      </c>
      <c r="C118" s="174">
        <v>998</v>
      </c>
      <c r="D118" s="96">
        <f>'base(indices)'!G122</f>
        <v>1.08919334</v>
      </c>
      <c r="E118" s="69">
        <f t="shared" si="32"/>
        <v>1087.0149533199999</v>
      </c>
      <c r="F118" s="361">
        <f>'base(indices)'!I123</f>
        <v>1.5632E-2</v>
      </c>
      <c r="G118" s="70">
        <f t="shared" si="33"/>
        <v>16.992217750298238</v>
      </c>
      <c r="H118" s="190">
        <f>(E118+G118)*4</f>
        <v>4416.0286842811929</v>
      </c>
      <c r="I118" s="107">
        <f>E118/3</f>
        <v>362.3383177733333</v>
      </c>
      <c r="J118" s="107">
        <f t="shared" si="45"/>
        <v>4778.367002054526</v>
      </c>
      <c r="K118" s="49"/>
      <c r="L118" s="50">
        <f t="shared" si="49"/>
        <v>4778.367002054526</v>
      </c>
      <c r="M118" s="51">
        <f t="shared" si="50"/>
        <v>4300.5303018490731</v>
      </c>
      <c r="N118" s="49">
        <f t="shared" si="47"/>
        <v>0</v>
      </c>
      <c r="O118" s="52">
        <f t="shared" si="48"/>
        <v>4300.5303018490731</v>
      </c>
      <c r="P118" s="73">
        <f t="shared" si="51"/>
        <v>3822.6936016436212</v>
      </c>
      <c r="Q118" s="49">
        <f t="shared" si="34"/>
        <v>0</v>
      </c>
      <c r="R118" s="53">
        <f t="shared" si="35"/>
        <v>3822.6936016436212</v>
      </c>
      <c r="S118" s="51">
        <f t="shared" si="36"/>
        <v>3344.8569014381678</v>
      </c>
      <c r="T118" s="49">
        <f t="shared" si="37"/>
        <v>0</v>
      </c>
      <c r="U118" s="52">
        <f t="shared" si="38"/>
        <v>3344.8569014381678</v>
      </c>
      <c r="V118" s="51">
        <f t="shared" si="39"/>
        <v>2867.0202012327154</v>
      </c>
      <c r="W118" s="49">
        <f t="shared" si="40"/>
        <v>0</v>
      </c>
      <c r="X118" s="52">
        <f t="shared" si="41"/>
        <v>2867.0202012327154</v>
      </c>
      <c r="Y118" s="51">
        <f t="shared" si="72"/>
        <v>2389.183501027263</v>
      </c>
      <c r="Z118" s="49">
        <f t="shared" si="42"/>
        <v>0</v>
      </c>
      <c r="AA118" s="52">
        <f t="shared" si="43"/>
        <v>2389.183501027263</v>
      </c>
    </row>
    <row r="119" spans="1:27" ht="13.5" customHeight="1" thickBot="1">
      <c r="A119" s="229">
        <v>5</v>
      </c>
      <c r="B119" s="230">
        <v>43800</v>
      </c>
      <c r="C119" s="231">
        <v>998</v>
      </c>
      <c r="D119" s="278">
        <f>'base(indices)'!G123</f>
        <v>1.0876706</v>
      </c>
      <c r="E119" s="279">
        <f t="shared" si="32"/>
        <v>1085.4952588000001</v>
      </c>
      <c r="F119" s="362">
        <f>'base(indices)'!I124</f>
        <v>1.5632E-2</v>
      </c>
      <c r="G119" s="233">
        <f t="shared" si="33"/>
        <v>16.968461885561602</v>
      </c>
      <c r="H119" s="280">
        <f t="shared" si="44"/>
        <v>4409.8548827422464</v>
      </c>
      <c r="I119" s="125">
        <f t="shared" si="46"/>
        <v>361.83175293333335</v>
      </c>
      <c r="J119" s="125">
        <f t="shared" si="45"/>
        <v>4771.68663567558</v>
      </c>
      <c r="K119" s="94"/>
      <c r="L119" s="281">
        <f t="shared" si="49"/>
        <v>4771.68663567558</v>
      </c>
      <c r="M119" s="258">
        <f t="shared" si="50"/>
        <v>4294.5179721080221</v>
      </c>
      <c r="N119" s="94">
        <f t="shared" si="47"/>
        <v>0</v>
      </c>
      <c r="O119" s="237">
        <f t="shared" si="48"/>
        <v>4294.5179721080221</v>
      </c>
      <c r="P119" s="94">
        <f t="shared" si="51"/>
        <v>3817.3493085404643</v>
      </c>
      <c r="Q119" s="94">
        <f t="shared" si="34"/>
        <v>0</v>
      </c>
      <c r="R119" s="121">
        <f t="shared" si="35"/>
        <v>3817.3493085404643</v>
      </c>
      <c r="S119" s="258">
        <f t="shared" si="36"/>
        <v>3340.1806449729056</v>
      </c>
      <c r="T119" s="94">
        <f t="shared" si="37"/>
        <v>0</v>
      </c>
      <c r="U119" s="237">
        <f t="shared" si="38"/>
        <v>3340.1806449729056</v>
      </c>
      <c r="V119" s="258">
        <f t="shared" si="39"/>
        <v>2863.0119814053478</v>
      </c>
      <c r="W119" s="94">
        <f t="shared" si="40"/>
        <v>0</v>
      </c>
      <c r="X119" s="237">
        <f t="shared" si="41"/>
        <v>2863.0119814053478</v>
      </c>
      <c r="Y119" s="258">
        <f t="shared" si="72"/>
        <v>2385.84331783779</v>
      </c>
      <c r="Z119" s="94">
        <f t="shared" si="42"/>
        <v>0</v>
      </c>
      <c r="AA119" s="237">
        <f t="shared" si="43"/>
        <v>2385.84331783779</v>
      </c>
    </row>
    <row r="120" spans="1:27" ht="13.5" customHeight="1">
      <c r="A120" s="367">
        <v>5</v>
      </c>
      <c r="B120" s="246">
        <v>43831</v>
      </c>
      <c r="C120" s="347">
        <v>1039</v>
      </c>
      <c r="D120" s="96">
        <f>'base(indices)'!G124</f>
        <v>1.07636873</v>
      </c>
      <c r="E120" s="384">
        <f t="shared" ref="E120:E131" si="73">C120*D120</f>
        <v>1118.34711047</v>
      </c>
      <c r="F120" s="361">
        <f>'base(indices)'!I125</f>
        <v>1.5632E-2</v>
      </c>
      <c r="G120" s="346">
        <f t="shared" ref="G120:G131" si="74">E120*F120</f>
        <v>17.48200203086704</v>
      </c>
      <c r="H120" s="369">
        <f t="shared" ref="H120:H131" si="75">(E120+G120)*4</f>
        <v>4543.3164500034682</v>
      </c>
      <c r="I120" s="108">
        <f t="shared" ref="I120:I122" si="76">E120/3</f>
        <v>372.78237015666667</v>
      </c>
      <c r="J120" s="108">
        <f t="shared" ref="J120:J122" si="77">H120+I120</f>
        <v>4916.0988201601349</v>
      </c>
      <c r="K120" s="354"/>
      <c r="L120" s="385">
        <f t="shared" ref="L120:L131" si="78">J120+K120</f>
        <v>4916.0988201601349</v>
      </c>
      <c r="M120" s="386">
        <f t="shared" ref="M120:M131" si="79">J120*M$10</f>
        <v>4424.4889381441217</v>
      </c>
      <c r="N120" s="354">
        <f t="shared" ref="N120:N131" si="80">K120*M$10</f>
        <v>0</v>
      </c>
      <c r="O120" s="387">
        <f t="shared" ref="O120:O131" si="81">M120+N120</f>
        <v>4424.4889381441217</v>
      </c>
      <c r="P120" s="354">
        <f t="shared" ref="P120:P131" si="82">J120*$P$10</f>
        <v>3932.879056128108</v>
      </c>
      <c r="Q120" s="354">
        <f t="shared" ref="Q120:Q131" si="83">K120*P$10</f>
        <v>0</v>
      </c>
      <c r="R120" s="388">
        <f t="shared" ref="R120:R131" si="84">P120+Q120</f>
        <v>3932.879056128108</v>
      </c>
      <c r="S120" s="386">
        <f t="shared" ref="S120:S131" si="85">J120*S$10</f>
        <v>3441.2691741120943</v>
      </c>
      <c r="T120" s="354">
        <f t="shared" ref="T120:T131" si="86">K120*S$10</f>
        <v>0</v>
      </c>
      <c r="U120" s="387">
        <f t="shared" ref="U120:U131" si="87">S120+T120</f>
        <v>3441.2691741120943</v>
      </c>
      <c r="V120" s="386">
        <f t="shared" ref="V120:V131" si="88">J120*V$10</f>
        <v>2949.6592920960807</v>
      </c>
      <c r="W120" s="354">
        <f t="shared" ref="W120:W131" si="89">K120*V$10</f>
        <v>0</v>
      </c>
      <c r="X120" s="387">
        <f t="shared" ref="X120:X131" si="90">V120+W120</f>
        <v>2949.6592920960807</v>
      </c>
      <c r="Y120" s="386">
        <f t="shared" si="72"/>
        <v>2458.0494100800674</v>
      </c>
      <c r="Z120" s="354">
        <f t="shared" ref="Z120:Z131" si="91">N120*Y$10</f>
        <v>0</v>
      </c>
      <c r="AA120" s="387">
        <f t="shared" ref="AA120:AA131" si="92">Y120+Z120</f>
        <v>2458.0494100800674</v>
      </c>
    </row>
    <row r="121" spans="1:27" ht="13.5" customHeight="1">
      <c r="A121" s="124">
        <v>5</v>
      </c>
      <c r="B121" s="216">
        <v>43862</v>
      </c>
      <c r="C121" s="174">
        <v>1045</v>
      </c>
      <c r="D121" s="96">
        <f>'base(indices)'!G125</f>
        <v>1.0687803899999999</v>
      </c>
      <c r="E121" s="58">
        <f t="shared" si="73"/>
        <v>1116.8755075499998</v>
      </c>
      <c r="F121" s="361">
        <f>'base(indices)'!I126</f>
        <v>1.5632E-2</v>
      </c>
      <c r="G121" s="60">
        <f t="shared" si="74"/>
        <v>17.458997934021596</v>
      </c>
      <c r="H121" s="190">
        <f t="shared" si="75"/>
        <v>4537.3380219360861</v>
      </c>
      <c r="I121" s="106">
        <f t="shared" si="76"/>
        <v>372.29183584999993</v>
      </c>
      <c r="J121" s="106">
        <f t="shared" si="77"/>
        <v>4909.6298577860862</v>
      </c>
      <c r="K121" s="63"/>
      <c r="L121" s="75">
        <f t="shared" si="78"/>
        <v>4909.6298577860862</v>
      </c>
      <c r="M121" s="65">
        <f t="shared" si="79"/>
        <v>4418.6668720074777</v>
      </c>
      <c r="N121" s="63">
        <f t="shared" si="80"/>
        <v>0</v>
      </c>
      <c r="O121" s="66">
        <f t="shared" si="81"/>
        <v>4418.6668720074777</v>
      </c>
      <c r="P121" s="63">
        <f t="shared" si="82"/>
        <v>3927.7038862288691</v>
      </c>
      <c r="Q121" s="63">
        <f t="shared" si="83"/>
        <v>0</v>
      </c>
      <c r="R121" s="67">
        <f t="shared" si="84"/>
        <v>3927.7038862288691</v>
      </c>
      <c r="S121" s="65">
        <f t="shared" si="85"/>
        <v>3436.7409004502601</v>
      </c>
      <c r="T121" s="63">
        <f t="shared" si="86"/>
        <v>0</v>
      </c>
      <c r="U121" s="66">
        <f t="shared" si="87"/>
        <v>3436.7409004502601</v>
      </c>
      <c r="V121" s="65">
        <f t="shared" si="88"/>
        <v>2945.7779146716516</v>
      </c>
      <c r="W121" s="63">
        <f t="shared" si="89"/>
        <v>0</v>
      </c>
      <c r="X121" s="66">
        <f t="shared" si="90"/>
        <v>2945.7779146716516</v>
      </c>
      <c r="Y121" s="65">
        <f t="shared" si="72"/>
        <v>2454.8149288930431</v>
      </c>
      <c r="Z121" s="63">
        <f t="shared" si="91"/>
        <v>0</v>
      </c>
      <c r="AA121" s="66">
        <f t="shared" si="92"/>
        <v>2454.8149288930431</v>
      </c>
    </row>
    <row r="122" spans="1:27" ht="13.5" customHeight="1">
      <c r="A122" s="124">
        <v>5</v>
      </c>
      <c r="B122" s="217">
        <v>43891</v>
      </c>
      <c r="C122" s="174">
        <v>1045</v>
      </c>
      <c r="D122" s="96">
        <f>'base(indices)'!G126</f>
        <v>1.06643423</v>
      </c>
      <c r="E122" s="58">
        <f t="shared" si="73"/>
        <v>1114.42377035</v>
      </c>
      <c r="F122" s="361">
        <f>'base(indices)'!I127</f>
        <v>1.5632E-2</v>
      </c>
      <c r="G122" s="60">
        <f t="shared" si="74"/>
        <v>17.420672378111199</v>
      </c>
      <c r="H122" s="190">
        <f t="shared" si="75"/>
        <v>4527.3777709124452</v>
      </c>
      <c r="I122" s="107">
        <f t="shared" si="76"/>
        <v>371.47459011666666</v>
      </c>
      <c r="J122" s="107">
        <f t="shared" si="77"/>
        <v>4898.8523610291122</v>
      </c>
      <c r="K122" s="73"/>
      <c r="L122" s="188">
        <f t="shared" si="78"/>
        <v>4898.8523610291122</v>
      </c>
      <c r="M122" s="138">
        <f t="shared" si="79"/>
        <v>4408.967124926201</v>
      </c>
      <c r="N122" s="73">
        <f t="shared" si="80"/>
        <v>0</v>
      </c>
      <c r="O122" s="130">
        <f t="shared" si="81"/>
        <v>4408.967124926201</v>
      </c>
      <c r="P122" s="73">
        <f t="shared" si="82"/>
        <v>3919.0818888232898</v>
      </c>
      <c r="Q122" s="73">
        <f t="shared" si="83"/>
        <v>0</v>
      </c>
      <c r="R122" s="189">
        <f t="shared" si="84"/>
        <v>3919.0818888232898</v>
      </c>
      <c r="S122" s="138">
        <f t="shared" si="85"/>
        <v>3429.1966527203786</v>
      </c>
      <c r="T122" s="73">
        <f t="shared" si="86"/>
        <v>0</v>
      </c>
      <c r="U122" s="130">
        <f t="shared" si="87"/>
        <v>3429.1966527203786</v>
      </c>
      <c r="V122" s="138">
        <f t="shared" si="88"/>
        <v>2939.3114166174673</v>
      </c>
      <c r="W122" s="73">
        <f t="shared" si="89"/>
        <v>0</v>
      </c>
      <c r="X122" s="130">
        <f t="shared" si="90"/>
        <v>2939.3114166174673</v>
      </c>
      <c r="Y122" s="138">
        <f t="shared" si="72"/>
        <v>2449.4261805145561</v>
      </c>
      <c r="Z122" s="73">
        <f t="shared" si="91"/>
        <v>0</v>
      </c>
      <c r="AA122" s="130">
        <f t="shared" si="92"/>
        <v>2449.4261805145561</v>
      </c>
    </row>
    <row r="123" spans="1:27" ht="13.5" customHeight="1">
      <c r="A123" s="124">
        <v>5</v>
      </c>
      <c r="B123" s="216">
        <v>43922</v>
      </c>
      <c r="C123" s="174">
        <v>1045</v>
      </c>
      <c r="D123" s="96">
        <f>'base(indices)'!G127</f>
        <v>1.0662209899999999</v>
      </c>
      <c r="E123" s="58">
        <f t="shared" si="73"/>
        <v>1114.2009345499998</v>
      </c>
      <c r="F123" s="361">
        <f>'base(indices)'!I128</f>
        <v>1.5632E-2</v>
      </c>
      <c r="G123" s="60">
        <f t="shared" si="74"/>
        <v>17.417189008885597</v>
      </c>
      <c r="H123" s="190">
        <f t="shared" si="75"/>
        <v>4526.4724942355415</v>
      </c>
      <c r="I123" s="106">
        <f t="shared" ref="I123:I130" si="93">E123/3</f>
        <v>371.40031151666659</v>
      </c>
      <c r="J123" s="106">
        <f t="shared" ref="J123:J130" si="94">H123+I123</f>
        <v>4897.8728057522085</v>
      </c>
      <c r="K123" s="63"/>
      <c r="L123" s="75">
        <f t="shared" si="78"/>
        <v>4897.8728057522085</v>
      </c>
      <c r="M123" s="65">
        <f t="shared" si="79"/>
        <v>4408.0855251769881</v>
      </c>
      <c r="N123" s="63">
        <f t="shared" si="80"/>
        <v>0</v>
      </c>
      <c r="O123" s="66">
        <f t="shared" si="81"/>
        <v>4408.0855251769881</v>
      </c>
      <c r="P123" s="63">
        <f t="shared" si="82"/>
        <v>3918.2982446017668</v>
      </c>
      <c r="Q123" s="63">
        <f t="shared" si="83"/>
        <v>0</v>
      </c>
      <c r="R123" s="67">
        <f t="shared" si="84"/>
        <v>3918.2982446017668</v>
      </c>
      <c r="S123" s="65">
        <f t="shared" si="85"/>
        <v>3428.5109640265459</v>
      </c>
      <c r="T123" s="63">
        <f t="shared" si="86"/>
        <v>0</v>
      </c>
      <c r="U123" s="66">
        <f t="shared" si="87"/>
        <v>3428.5109640265459</v>
      </c>
      <c r="V123" s="65">
        <f t="shared" si="88"/>
        <v>2938.7236834513251</v>
      </c>
      <c r="W123" s="63">
        <f t="shared" si="89"/>
        <v>0</v>
      </c>
      <c r="X123" s="66">
        <f t="shared" si="90"/>
        <v>2938.7236834513251</v>
      </c>
      <c r="Y123" s="65">
        <f t="shared" si="72"/>
        <v>2448.9364028761042</v>
      </c>
      <c r="Z123" s="63">
        <f t="shared" si="91"/>
        <v>0</v>
      </c>
      <c r="AA123" s="66">
        <f t="shared" si="92"/>
        <v>2448.9364028761042</v>
      </c>
    </row>
    <row r="124" spans="1:27" ht="13.5" customHeight="1">
      <c r="A124" s="124">
        <v>5</v>
      </c>
      <c r="B124" s="217">
        <v>43952</v>
      </c>
      <c r="C124" s="174">
        <v>1045</v>
      </c>
      <c r="D124" s="96">
        <f>'base(indices)'!G128</f>
        <v>1.06632762</v>
      </c>
      <c r="E124" s="58">
        <f t="shared" si="73"/>
        <v>1114.3123628999999</v>
      </c>
      <c r="F124" s="361">
        <f>'base(indices)'!I129</f>
        <v>1.5632E-2</v>
      </c>
      <c r="G124" s="60">
        <f t="shared" si="74"/>
        <v>17.4189308568528</v>
      </c>
      <c r="H124" s="190">
        <f t="shared" si="75"/>
        <v>4526.9251750274107</v>
      </c>
      <c r="I124" s="107">
        <f t="shared" si="93"/>
        <v>371.43745429999996</v>
      </c>
      <c r="J124" s="107">
        <f t="shared" si="94"/>
        <v>4898.362629327411</v>
      </c>
      <c r="K124" s="73"/>
      <c r="L124" s="188">
        <f t="shared" si="78"/>
        <v>4898.362629327411</v>
      </c>
      <c r="M124" s="138">
        <f t="shared" si="79"/>
        <v>4408.5263663946698</v>
      </c>
      <c r="N124" s="73">
        <f t="shared" si="80"/>
        <v>0</v>
      </c>
      <c r="O124" s="130">
        <f t="shared" si="81"/>
        <v>4408.5263663946698</v>
      </c>
      <c r="P124" s="73">
        <f t="shared" si="82"/>
        <v>3918.6901034619291</v>
      </c>
      <c r="Q124" s="73">
        <f t="shared" si="83"/>
        <v>0</v>
      </c>
      <c r="R124" s="189">
        <f t="shared" si="84"/>
        <v>3918.6901034619291</v>
      </c>
      <c r="S124" s="138">
        <f t="shared" si="85"/>
        <v>3428.8538405291874</v>
      </c>
      <c r="T124" s="73">
        <f t="shared" si="86"/>
        <v>0</v>
      </c>
      <c r="U124" s="130">
        <f t="shared" si="87"/>
        <v>3428.8538405291874</v>
      </c>
      <c r="V124" s="138">
        <f t="shared" si="88"/>
        <v>2939.0175775964467</v>
      </c>
      <c r="W124" s="73">
        <f t="shared" si="89"/>
        <v>0</v>
      </c>
      <c r="X124" s="130">
        <f t="shared" si="90"/>
        <v>2939.0175775964467</v>
      </c>
      <c r="Y124" s="138">
        <f t="shared" si="72"/>
        <v>2449.1813146637055</v>
      </c>
      <c r="Z124" s="73">
        <f t="shared" si="91"/>
        <v>0</v>
      </c>
      <c r="AA124" s="130">
        <f t="shared" si="92"/>
        <v>2449.1813146637055</v>
      </c>
    </row>
    <row r="125" spans="1:27" ht="13.5" customHeight="1">
      <c r="A125" s="124">
        <v>5</v>
      </c>
      <c r="B125" s="216">
        <v>43983</v>
      </c>
      <c r="C125" s="174">
        <v>1045</v>
      </c>
      <c r="D125" s="96">
        <f>'base(indices)'!G129</f>
        <v>1.0726562900000001</v>
      </c>
      <c r="E125" s="58">
        <f t="shared" si="73"/>
        <v>1120.92582305</v>
      </c>
      <c r="F125" s="361">
        <f>'base(indices)'!I130</f>
        <v>1.3899E-2</v>
      </c>
      <c r="G125" s="60">
        <f t="shared" si="74"/>
        <v>15.579748014571949</v>
      </c>
      <c r="H125" s="190">
        <f t="shared" si="75"/>
        <v>4546.022284258288</v>
      </c>
      <c r="I125" s="106">
        <f t="shared" si="93"/>
        <v>373.64194101666664</v>
      </c>
      <c r="J125" s="106">
        <f t="shared" si="94"/>
        <v>4919.6642252749543</v>
      </c>
      <c r="K125" s="63"/>
      <c r="L125" s="75">
        <f t="shared" si="78"/>
        <v>4919.6642252749543</v>
      </c>
      <c r="M125" s="65">
        <f t="shared" si="79"/>
        <v>4427.6978027474588</v>
      </c>
      <c r="N125" s="63">
        <f t="shared" si="80"/>
        <v>0</v>
      </c>
      <c r="O125" s="66">
        <f t="shared" si="81"/>
        <v>4427.6978027474588</v>
      </c>
      <c r="P125" s="63">
        <f t="shared" si="82"/>
        <v>3935.7313802199637</v>
      </c>
      <c r="Q125" s="63">
        <f t="shared" si="83"/>
        <v>0</v>
      </c>
      <c r="R125" s="67">
        <f t="shared" si="84"/>
        <v>3935.7313802199637</v>
      </c>
      <c r="S125" s="65">
        <f t="shared" si="85"/>
        <v>3443.7649576924678</v>
      </c>
      <c r="T125" s="63">
        <f t="shared" si="86"/>
        <v>0</v>
      </c>
      <c r="U125" s="66">
        <f t="shared" si="87"/>
        <v>3443.7649576924678</v>
      </c>
      <c r="V125" s="65">
        <f t="shared" si="88"/>
        <v>2951.7985351649727</v>
      </c>
      <c r="W125" s="63">
        <f t="shared" si="89"/>
        <v>0</v>
      </c>
      <c r="X125" s="66">
        <f t="shared" si="90"/>
        <v>2951.7985351649727</v>
      </c>
      <c r="Y125" s="65">
        <f t="shared" si="72"/>
        <v>2459.8321126374772</v>
      </c>
      <c r="Z125" s="63">
        <f t="shared" si="91"/>
        <v>0</v>
      </c>
      <c r="AA125" s="66">
        <f t="shared" si="92"/>
        <v>2459.8321126374772</v>
      </c>
    </row>
    <row r="126" spans="1:27" ht="13.5" customHeight="1">
      <c r="A126" s="124">
        <v>5</v>
      </c>
      <c r="B126" s="217">
        <v>44013</v>
      </c>
      <c r="C126" s="174">
        <v>1045</v>
      </c>
      <c r="D126" s="96">
        <f>'base(indices)'!G130</f>
        <v>1.0724418</v>
      </c>
      <c r="E126" s="58">
        <f t="shared" si="73"/>
        <v>1120.701681</v>
      </c>
      <c r="F126" s="361">
        <f>'base(indices)'!I131</f>
        <v>1.2596E-2</v>
      </c>
      <c r="G126" s="60">
        <f t="shared" si="74"/>
        <v>14.116358373876</v>
      </c>
      <c r="H126" s="190">
        <f t="shared" si="75"/>
        <v>4539.272157495504</v>
      </c>
      <c r="I126" s="107">
        <f t="shared" si="93"/>
        <v>373.567227</v>
      </c>
      <c r="J126" s="107">
        <f t="shared" si="94"/>
        <v>4912.8393844955044</v>
      </c>
      <c r="K126" s="73"/>
      <c r="L126" s="188">
        <f t="shared" si="78"/>
        <v>4912.8393844955044</v>
      </c>
      <c r="M126" s="138">
        <f t="shared" si="79"/>
        <v>4421.5554460459543</v>
      </c>
      <c r="N126" s="73">
        <f t="shared" si="80"/>
        <v>0</v>
      </c>
      <c r="O126" s="130">
        <f t="shared" si="81"/>
        <v>4421.5554460459543</v>
      </c>
      <c r="P126" s="73">
        <f t="shared" si="82"/>
        <v>3930.2715075964038</v>
      </c>
      <c r="Q126" s="73">
        <f t="shared" si="83"/>
        <v>0</v>
      </c>
      <c r="R126" s="189">
        <f t="shared" si="84"/>
        <v>3930.2715075964038</v>
      </c>
      <c r="S126" s="138">
        <f t="shared" si="85"/>
        <v>3438.9875691468528</v>
      </c>
      <c r="T126" s="73">
        <f t="shared" si="86"/>
        <v>0</v>
      </c>
      <c r="U126" s="130">
        <f t="shared" si="87"/>
        <v>3438.9875691468528</v>
      </c>
      <c r="V126" s="138">
        <f t="shared" si="88"/>
        <v>2947.7036306973027</v>
      </c>
      <c r="W126" s="73">
        <f t="shared" si="89"/>
        <v>0</v>
      </c>
      <c r="X126" s="130">
        <f t="shared" si="90"/>
        <v>2947.7036306973027</v>
      </c>
      <c r="Y126" s="138">
        <f t="shared" si="72"/>
        <v>2456.4196922477522</v>
      </c>
      <c r="Z126" s="73">
        <f t="shared" si="91"/>
        <v>0</v>
      </c>
      <c r="AA126" s="130">
        <f t="shared" si="92"/>
        <v>2456.4196922477522</v>
      </c>
    </row>
    <row r="127" spans="1:27" ht="13.5" customHeight="1">
      <c r="A127" s="124">
        <v>5</v>
      </c>
      <c r="B127" s="216">
        <v>44044</v>
      </c>
      <c r="C127" s="174">
        <v>1045</v>
      </c>
      <c r="D127" s="96">
        <f>'base(indices)'!G131</f>
        <v>1.0692341000000001</v>
      </c>
      <c r="E127" s="58">
        <f t="shared" si="73"/>
        <v>1117.3496345000001</v>
      </c>
      <c r="F127" s="361">
        <f>'base(indices)'!I132</f>
        <v>1.1292999999999999E-2</v>
      </c>
      <c r="G127" s="60">
        <f t="shared" si="74"/>
        <v>12.618229422408501</v>
      </c>
      <c r="H127" s="190">
        <f t="shared" si="75"/>
        <v>4519.8714556896348</v>
      </c>
      <c r="I127" s="106">
        <f t="shared" si="93"/>
        <v>372.44987816666668</v>
      </c>
      <c r="J127" s="106">
        <f t="shared" si="94"/>
        <v>4892.3213338563019</v>
      </c>
      <c r="K127" s="63"/>
      <c r="L127" s="75">
        <f t="shared" si="78"/>
        <v>4892.3213338563019</v>
      </c>
      <c r="M127" s="65">
        <f t="shared" si="79"/>
        <v>4403.089200470672</v>
      </c>
      <c r="N127" s="63">
        <f t="shared" si="80"/>
        <v>0</v>
      </c>
      <c r="O127" s="66">
        <f t="shared" si="81"/>
        <v>4403.089200470672</v>
      </c>
      <c r="P127" s="63">
        <f t="shared" si="82"/>
        <v>3913.8570670850418</v>
      </c>
      <c r="Q127" s="63">
        <f t="shared" si="83"/>
        <v>0</v>
      </c>
      <c r="R127" s="67">
        <f t="shared" si="84"/>
        <v>3913.8570670850418</v>
      </c>
      <c r="S127" s="65">
        <f t="shared" si="85"/>
        <v>3424.624933699411</v>
      </c>
      <c r="T127" s="63">
        <f t="shared" si="86"/>
        <v>0</v>
      </c>
      <c r="U127" s="66">
        <f t="shared" si="87"/>
        <v>3424.624933699411</v>
      </c>
      <c r="V127" s="65">
        <f t="shared" si="88"/>
        <v>2935.3928003137812</v>
      </c>
      <c r="W127" s="63">
        <f t="shared" si="89"/>
        <v>0</v>
      </c>
      <c r="X127" s="66">
        <f t="shared" si="90"/>
        <v>2935.3928003137812</v>
      </c>
      <c r="Y127" s="65">
        <f t="shared" si="72"/>
        <v>2446.1606669281509</v>
      </c>
      <c r="Z127" s="63">
        <f t="shared" si="91"/>
        <v>0</v>
      </c>
      <c r="AA127" s="66">
        <f t="shared" si="92"/>
        <v>2446.1606669281509</v>
      </c>
    </row>
    <row r="128" spans="1:27" ht="13.5" customHeight="1">
      <c r="A128" s="124">
        <v>5</v>
      </c>
      <c r="B128" s="217">
        <v>44075</v>
      </c>
      <c r="C128" s="174">
        <v>1045</v>
      </c>
      <c r="D128" s="96">
        <f>'base(indices)'!G132</f>
        <v>1.0667805100000001</v>
      </c>
      <c r="E128" s="58">
        <f t="shared" si="73"/>
        <v>1114.78563295</v>
      </c>
      <c r="F128" s="361">
        <f>'base(indices)'!I133</f>
        <v>1.0134000000000001E-2</v>
      </c>
      <c r="G128" s="60">
        <f t="shared" si="74"/>
        <v>11.297237604315301</v>
      </c>
      <c r="H128" s="190">
        <f t="shared" si="75"/>
        <v>4504.3314822172615</v>
      </c>
      <c r="I128" s="107">
        <f t="shared" si="93"/>
        <v>371.59521098333335</v>
      </c>
      <c r="J128" s="107">
        <f t="shared" si="94"/>
        <v>4875.9266932005949</v>
      </c>
      <c r="K128" s="73"/>
      <c r="L128" s="188">
        <f t="shared" si="78"/>
        <v>4875.9266932005949</v>
      </c>
      <c r="M128" s="138">
        <f t="shared" si="79"/>
        <v>4388.3340238805358</v>
      </c>
      <c r="N128" s="73">
        <f t="shared" si="80"/>
        <v>0</v>
      </c>
      <c r="O128" s="130">
        <f t="shared" si="81"/>
        <v>4388.3340238805358</v>
      </c>
      <c r="P128" s="73">
        <f t="shared" si="82"/>
        <v>3900.7413545604759</v>
      </c>
      <c r="Q128" s="73">
        <f t="shared" si="83"/>
        <v>0</v>
      </c>
      <c r="R128" s="189">
        <f t="shared" si="84"/>
        <v>3900.7413545604759</v>
      </c>
      <c r="S128" s="138">
        <f t="shared" si="85"/>
        <v>3413.1486852404164</v>
      </c>
      <c r="T128" s="73">
        <f t="shared" si="86"/>
        <v>0</v>
      </c>
      <c r="U128" s="130">
        <f t="shared" si="87"/>
        <v>3413.1486852404164</v>
      </c>
      <c r="V128" s="138">
        <f t="shared" si="88"/>
        <v>2925.5560159203569</v>
      </c>
      <c r="W128" s="73">
        <f t="shared" si="89"/>
        <v>0</v>
      </c>
      <c r="X128" s="130">
        <f t="shared" si="90"/>
        <v>2925.5560159203569</v>
      </c>
      <c r="Y128" s="138">
        <f t="shared" si="72"/>
        <v>2437.9633466002974</v>
      </c>
      <c r="Z128" s="73">
        <f t="shared" si="91"/>
        <v>0</v>
      </c>
      <c r="AA128" s="130">
        <f t="shared" si="92"/>
        <v>2437.9633466002974</v>
      </c>
    </row>
    <row r="129" spans="1:27" ht="13.5" customHeight="1">
      <c r="A129" s="124">
        <v>5</v>
      </c>
      <c r="B129" s="216">
        <v>44105</v>
      </c>
      <c r="C129" s="174">
        <v>1045</v>
      </c>
      <c r="D129" s="96">
        <f>'base(indices)'!G133</f>
        <v>1.0620015</v>
      </c>
      <c r="E129" s="58">
        <f t="shared" si="73"/>
        <v>1109.7915675000002</v>
      </c>
      <c r="F129" s="361">
        <f>'base(indices)'!I134</f>
        <v>8.9750000000000003E-3</v>
      </c>
      <c r="G129" s="60">
        <f t="shared" si="74"/>
        <v>9.9603793183125013</v>
      </c>
      <c r="H129" s="190">
        <f t="shared" si="75"/>
        <v>4479.0077872732509</v>
      </c>
      <c r="I129" s="106">
        <f t="shared" si="93"/>
        <v>369.93052250000005</v>
      </c>
      <c r="J129" s="106">
        <f t="shared" si="94"/>
        <v>4848.9383097732507</v>
      </c>
      <c r="K129" s="63"/>
      <c r="L129" s="75">
        <f t="shared" si="78"/>
        <v>4848.9383097732507</v>
      </c>
      <c r="M129" s="65">
        <f t="shared" si="79"/>
        <v>4364.0444787959259</v>
      </c>
      <c r="N129" s="63">
        <f t="shared" si="80"/>
        <v>0</v>
      </c>
      <c r="O129" s="66">
        <f t="shared" si="81"/>
        <v>4364.0444787959259</v>
      </c>
      <c r="P129" s="63">
        <f t="shared" si="82"/>
        <v>3879.1506478186006</v>
      </c>
      <c r="Q129" s="63">
        <f t="shared" si="83"/>
        <v>0</v>
      </c>
      <c r="R129" s="67">
        <f t="shared" si="84"/>
        <v>3879.1506478186006</v>
      </c>
      <c r="S129" s="65">
        <f t="shared" si="85"/>
        <v>3394.2568168412754</v>
      </c>
      <c r="T129" s="63">
        <f t="shared" si="86"/>
        <v>0</v>
      </c>
      <c r="U129" s="66">
        <f t="shared" si="87"/>
        <v>3394.2568168412754</v>
      </c>
      <c r="V129" s="65">
        <f t="shared" si="88"/>
        <v>2909.3629858639501</v>
      </c>
      <c r="W129" s="63">
        <f t="shared" si="89"/>
        <v>0</v>
      </c>
      <c r="X129" s="66">
        <f t="shared" si="90"/>
        <v>2909.3629858639501</v>
      </c>
      <c r="Y129" s="65">
        <f t="shared" si="72"/>
        <v>2424.4691548866253</v>
      </c>
      <c r="Z129" s="63">
        <f t="shared" si="91"/>
        <v>0</v>
      </c>
      <c r="AA129" s="66">
        <f t="shared" si="92"/>
        <v>2424.4691548866253</v>
      </c>
    </row>
    <row r="130" spans="1:27" ht="13.5" customHeight="1">
      <c r="A130" s="124">
        <v>5</v>
      </c>
      <c r="B130" s="216">
        <v>44136</v>
      </c>
      <c r="C130" s="174">
        <v>1045</v>
      </c>
      <c r="D130" s="96">
        <f>'base(indices)'!G134</f>
        <v>1.0521116500000001</v>
      </c>
      <c r="E130" s="58">
        <f t="shared" si="73"/>
        <v>1099.4566742500001</v>
      </c>
      <c r="F130" s="361">
        <f>'base(indices)'!I135</f>
        <v>7.816E-3</v>
      </c>
      <c r="G130" s="60">
        <f t="shared" si="74"/>
        <v>8.5933533659380004</v>
      </c>
      <c r="H130" s="190">
        <f t="shared" si="75"/>
        <v>4432.200110463752</v>
      </c>
      <c r="I130" s="107">
        <f t="shared" si="93"/>
        <v>366.48555808333339</v>
      </c>
      <c r="J130" s="107">
        <f t="shared" si="94"/>
        <v>4798.6856685470857</v>
      </c>
      <c r="K130" s="73"/>
      <c r="L130" s="188">
        <f t="shared" si="78"/>
        <v>4798.6856685470857</v>
      </c>
      <c r="M130" s="138">
        <f t="shared" si="79"/>
        <v>4318.817101692377</v>
      </c>
      <c r="N130" s="73">
        <f t="shared" si="80"/>
        <v>0</v>
      </c>
      <c r="O130" s="130">
        <f t="shared" si="81"/>
        <v>4318.817101692377</v>
      </c>
      <c r="P130" s="73">
        <f t="shared" si="82"/>
        <v>3838.9485348376688</v>
      </c>
      <c r="Q130" s="73">
        <f t="shared" si="83"/>
        <v>0</v>
      </c>
      <c r="R130" s="189">
        <f t="shared" si="84"/>
        <v>3838.9485348376688</v>
      </c>
      <c r="S130" s="138">
        <f t="shared" si="85"/>
        <v>3359.0799679829597</v>
      </c>
      <c r="T130" s="73">
        <f t="shared" si="86"/>
        <v>0</v>
      </c>
      <c r="U130" s="130">
        <f t="shared" si="87"/>
        <v>3359.0799679829597</v>
      </c>
      <c r="V130" s="138">
        <f t="shared" si="88"/>
        <v>2879.2114011282515</v>
      </c>
      <c r="W130" s="73">
        <f t="shared" si="89"/>
        <v>0</v>
      </c>
      <c r="X130" s="130">
        <f t="shared" si="90"/>
        <v>2879.2114011282515</v>
      </c>
      <c r="Y130" s="138">
        <f t="shared" si="72"/>
        <v>2399.3428342735428</v>
      </c>
      <c r="Z130" s="73">
        <f t="shared" si="91"/>
        <v>0</v>
      </c>
      <c r="AA130" s="130">
        <f t="shared" si="92"/>
        <v>2399.3428342735428</v>
      </c>
    </row>
    <row r="131" spans="1:27" ht="13.5" customHeight="1" thickBot="1">
      <c r="A131" s="229">
        <v>5</v>
      </c>
      <c r="B131" s="217">
        <v>44166</v>
      </c>
      <c r="C131" s="231">
        <v>1045</v>
      </c>
      <c r="D131" s="278">
        <f>'base(indices)'!G135</f>
        <v>1.0436580200000001</v>
      </c>
      <c r="E131" s="279">
        <f t="shared" si="73"/>
        <v>1090.6226309000001</v>
      </c>
      <c r="F131" s="363">
        <f>'base(indices)'!I136</f>
        <v>6.6569999999999997E-3</v>
      </c>
      <c r="G131" s="233">
        <f t="shared" si="74"/>
        <v>7.2602748539013007</v>
      </c>
      <c r="H131" s="280">
        <f t="shared" si="75"/>
        <v>4391.5316230156059</v>
      </c>
      <c r="I131" s="125">
        <f t="shared" ref="I131" si="95">E131/3</f>
        <v>363.5408769666667</v>
      </c>
      <c r="J131" s="125">
        <f t="shared" ref="J131" si="96">H131+I131</f>
        <v>4755.0724999822723</v>
      </c>
      <c r="K131" s="94"/>
      <c r="L131" s="281">
        <f t="shared" si="78"/>
        <v>4755.0724999822723</v>
      </c>
      <c r="M131" s="258">
        <f t="shared" si="79"/>
        <v>4279.5652499840453</v>
      </c>
      <c r="N131" s="94">
        <f t="shared" si="80"/>
        <v>0</v>
      </c>
      <c r="O131" s="237">
        <f t="shared" si="81"/>
        <v>4279.5652499840453</v>
      </c>
      <c r="P131" s="94">
        <f t="shared" si="82"/>
        <v>3804.0579999858182</v>
      </c>
      <c r="Q131" s="94">
        <f t="shared" si="83"/>
        <v>0</v>
      </c>
      <c r="R131" s="121">
        <f t="shared" si="84"/>
        <v>3804.0579999858182</v>
      </c>
      <c r="S131" s="258">
        <f t="shared" si="85"/>
        <v>3328.5507499875903</v>
      </c>
      <c r="T131" s="94">
        <f t="shared" si="86"/>
        <v>0</v>
      </c>
      <c r="U131" s="237">
        <f t="shared" si="87"/>
        <v>3328.5507499875903</v>
      </c>
      <c r="V131" s="258">
        <f t="shared" si="88"/>
        <v>2853.0434999893632</v>
      </c>
      <c r="W131" s="94">
        <f t="shared" si="89"/>
        <v>0</v>
      </c>
      <c r="X131" s="237">
        <f t="shared" si="90"/>
        <v>2853.0434999893632</v>
      </c>
      <c r="Y131" s="258">
        <f t="shared" si="72"/>
        <v>2377.5362499911362</v>
      </c>
      <c r="Z131" s="94">
        <f t="shared" si="91"/>
        <v>0</v>
      </c>
      <c r="AA131" s="237">
        <f t="shared" si="92"/>
        <v>2377.5362499911362</v>
      </c>
    </row>
    <row r="132" spans="1:27" ht="12.75" customHeight="1" thickBot="1">
      <c r="A132" s="248"/>
      <c r="B132" s="249" t="s">
        <v>170</v>
      </c>
      <c r="C132" s="249"/>
      <c r="D132" s="249"/>
      <c r="E132" s="251"/>
      <c r="F132" s="446">
        <f>'BENEFÍCIOS-SEM JRS E SEM CORREÇ'!F131:G131</f>
        <v>44348</v>
      </c>
      <c r="G132" s="466"/>
      <c r="H132" s="467"/>
      <c r="I132" s="467"/>
      <c r="K132" s="41"/>
      <c r="L132" s="41"/>
      <c r="M132" s="42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Y132" s="38"/>
      <c r="Z132" s="38"/>
    </row>
    <row r="133" spans="1:27" ht="12.75" customHeight="1">
      <c r="A133" s="238">
        <v>5</v>
      </c>
      <c r="B133" s="160">
        <v>44197</v>
      </c>
      <c r="C133" s="164">
        <f>'LOAS-SEM JRS E SEM CORREÇÃO'!C134</f>
        <v>1100</v>
      </c>
      <c r="D133" s="242">
        <f>'base(indices)'!G136</f>
        <v>1.03271128</v>
      </c>
      <c r="E133" s="144">
        <f t="shared" ref="E133:E139" si="97">C133*D133</f>
        <v>1135.9824080000001</v>
      </c>
      <c r="F133" s="319">
        <f>'base(indices)'!I136</f>
        <v>6.6569999999999997E-3</v>
      </c>
      <c r="G133" s="87">
        <f t="shared" ref="G133:G139" si="98">E133*F133</f>
        <v>7.5622348900560006</v>
      </c>
      <c r="H133" s="169">
        <f>(E133+F133)*4</f>
        <v>4543.9562599999999</v>
      </c>
      <c r="I133" s="108">
        <f>E133/3</f>
        <v>378.66080266666671</v>
      </c>
      <c r="J133" s="108">
        <f t="shared" si="45"/>
        <v>4922.6170626666662</v>
      </c>
      <c r="K133" s="108"/>
      <c r="L133" s="141">
        <f t="shared" ref="L133:L136" si="99">J133+K133</f>
        <v>4922.6170626666662</v>
      </c>
      <c r="M133" s="108">
        <f>$J133*M$10</f>
        <v>4430.3553563999994</v>
      </c>
      <c r="N133" s="165">
        <f>$K133*M$10</f>
        <v>0</v>
      </c>
      <c r="O133" s="55">
        <f>M133+N133</f>
        <v>4430.3553563999994</v>
      </c>
      <c r="P133" s="54">
        <f>$J133*P$10</f>
        <v>3938.0936501333331</v>
      </c>
      <c r="Q133" s="165">
        <f>$K133*P$10</f>
        <v>0</v>
      </c>
      <c r="R133" s="166">
        <f>P133+Q133</f>
        <v>3938.0936501333331</v>
      </c>
      <c r="S133" s="54">
        <f>$J133*S$10</f>
        <v>3445.8319438666663</v>
      </c>
      <c r="T133" s="165">
        <f>$K133*S$10</f>
        <v>0</v>
      </c>
      <c r="U133" s="166">
        <f>S133+T133</f>
        <v>3445.8319438666663</v>
      </c>
      <c r="V133" s="54">
        <f>$J133*V$10</f>
        <v>2953.5702375999995</v>
      </c>
      <c r="W133" s="165">
        <f>$K133*V$10</f>
        <v>0</v>
      </c>
      <c r="X133" s="55">
        <f>V133+W133</f>
        <v>2953.5702375999995</v>
      </c>
      <c r="Y133" s="54">
        <f>$J133*Y$10</f>
        <v>2461.3085313333331</v>
      </c>
      <c r="Z133" s="165">
        <f>$K133*Y$10</f>
        <v>0</v>
      </c>
      <c r="AA133" s="55">
        <f>Y133+Z133</f>
        <v>2461.3085313333331</v>
      </c>
    </row>
    <row r="134" spans="1:27" s="30" customFormat="1" ht="12.75" customHeight="1">
      <c r="A134" s="118">
        <v>5</v>
      </c>
      <c r="B134" s="56">
        <v>44228</v>
      </c>
      <c r="C134" s="57">
        <f>'LOAS-SEM JRS E SEM CORREÇÃO'!C135</f>
        <v>1100</v>
      </c>
      <c r="D134" s="222">
        <f>'base(indices)'!G137</f>
        <v>1.02471848</v>
      </c>
      <c r="E134" s="70">
        <f t="shared" si="97"/>
        <v>1127.1903279999999</v>
      </c>
      <c r="F134" s="305">
        <f>'base(indices)'!I137</f>
        <v>5.4980000000000003E-3</v>
      </c>
      <c r="G134" s="60">
        <f t="shared" si="98"/>
        <v>6.1972924233439999</v>
      </c>
      <c r="H134" s="170">
        <f>(E134+G134)*4</f>
        <v>4533.5504816933753</v>
      </c>
      <c r="I134" s="106">
        <f t="shared" ref="I134:I136" si="100">E134/3</f>
        <v>375.7301093333333</v>
      </c>
      <c r="J134" s="106">
        <f t="shared" si="45"/>
        <v>4909.2805910267089</v>
      </c>
      <c r="K134" s="106"/>
      <c r="L134" s="142">
        <f t="shared" si="99"/>
        <v>4909.2805910267089</v>
      </c>
      <c r="M134" s="106">
        <f t="shared" ref="M134:M144" si="101">$J134*M$10</f>
        <v>4418.352531924038</v>
      </c>
      <c r="N134" s="63">
        <f t="shared" ref="N134:N136" si="102">$K134*M$10</f>
        <v>0</v>
      </c>
      <c r="O134" s="66">
        <f t="shared" ref="O134:O136" si="103">M134+N134</f>
        <v>4418.352531924038</v>
      </c>
      <c r="P134" s="65">
        <f t="shared" ref="P134:P144" si="104">$J134*P$10</f>
        <v>3927.4244728213671</v>
      </c>
      <c r="Q134" s="63">
        <f t="shared" ref="Q134:Q136" si="105">$K134*P$10</f>
        <v>0</v>
      </c>
      <c r="R134" s="67">
        <f t="shared" ref="R134:R136" si="106">P134+Q134</f>
        <v>3927.4244728213671</v>
      </c>
      <c r="S134" s="65">
        <f t="shared" ref="S134:S144" si="107">$J134*S$10</f>
        <v>3436.4964137186962</v>
      </c>
      <c r="T134" s="63">
        <f t="shared" ref="T134:T136" si="108">$K134*S$10</f>
        <v>0</v>
      </c>
      <c r="U134" s="67">
        <f t="shared" ref="U134:U136" si="109">S134+T134</f>
        <v>3436.4964137186962</v>
      </c>
      <c r="V134" s="65">
        <f t="shared" ref="V134:V144" si="110">$J134*V$10</f>
        <v>2945.5683546160253</v>
      </c>
      <c r="W134" s="63">
        <f t="shared" ref="W134:W136" si="111">$K134*V$10</f>
        <v>0</v>
      </c>
      <c r="X134" s="66">
        <f t="shared" ref="X134:X136" si="112">V134+W134</f>
        <v>2945.5683546160253</v>
      </c>
      <c r="Y134" s="65">
        <f t="shared" ref="Y134:Y144" si="113">$J134*Y$10</f>
        <v>2454.6402955133544</v>
      </c>
      <c r="Z134" s="63">
        <f t="shared" ref="Z134:Z136" si="114">$K134*Y$10</f>
        <v>0</v>
      </c>
      <c r="AA134" s="66">
        <f t="shared" ref="AA134:AA136" si="115">Y134+Z134</f>
        <v>2454.6402955133544</v>
      </c>
    </row>
    <row r="135" spans="1:27" ht="12.75" customHeight="1">
      <c r="A135" s="117">
        <v>5</v>
      </c>
      <c r="B135" s="46">
        <v>44256</v>
      </c>
      <c r="C135" s="57">
        <f>'LOAS-SEM JRS E SEM CORREÇÃO'!C136</f>
        <v>1100</v>
      </c>
      <c r="D135" s="222">
        <f>'base(indices)'!G138</f>
        <v>1.0198233299999999</v>
      </c>
      <c r="E135" s="70">
        <f t="shared" si="97"/>
        <v>1121.8056629999999</v>
      </c>
      <c r="F135" s="305">
        <f>'base(indices)'!I138</f>
        <v>4.339E-3</v>
      </c>
      <c r="G135" s="70">
        <f t="shared" si="98"/>
        <v>4.8675147717569995</v>
      </c>
      <c r="H135" s="170">
        <f t="shared" ref="H135:H139" si="116">(E135+G135)*4</f>
        <v>4506.6927110870274</v>
      </c>
      <c r="I135" s="107">
        <f t="shared" si="100"/>
        <v>373.93522099999996</v>
      </c>
      <c r="J135" s="107">
        <f t="shared" si="45"/>
        <v>4880.6279320870271</v>
      </c>
      <c r="K135" s="107"/>
      <c r="L135" s="143">
        <f t="shared" si="99"/>
        <v>4880.6279320870271</v>
      </c>
      <c r="M135" s="107">
        <f t="shared" si="101"/>
        <v>4392.5651388783244</v>
      </c>
      <c r="N135" s="49">
        <f t="shared" si="102"/>
        <v>0</v>
      </c>
      <c r="O135" s="52">
        <f t="shared" si="103"/>
        <v>4392.5651388783244</v>
      </c>
      <c r="P135" s="51">
        <f t="shared" si="104"/>
        <v>3904.5023456696217</v>
      </c>
      <c r="Q135" s="49">
        <f t="shared" si="105"/>
        <v>0</v>
      </c>
      <c r="R135" s="53">
        <f t="shared" si="106"/>
        <v>3904.5023456696217</v>
      </c>
      <c r="S135" s="51">
        <f t="shared" si="107"/>
        <v>3416.439552460919</v>
      </c>
      <c r="T135" s="49">
        <f t="shared" si="108"/>
        <v>0</v>
      </c>
      <c r="U135" s="53">
        <f t="shared" si="109"/>
        <v>3416.439552460919</v>
      </c>
      <c r="V135" s="51">
        <f t="shared" si="110"/>
        <v>2928.3767592522163</v>
      </c>
      <c r="W135" s="49">
        <f t="shared" si="111"/>
        <v>0</v>
      </c>
      <c r="X135" s="52">
        <f t="shared" si="112"/>
        <v>2928.3767592522163</v>
      </c>
      <c r="Y135" s="51">
        <f t="shared" si="113"/>
        <v>2440.3139660435136</v>
      </c>
      <c r="Z135" s="49">
        <f t="shared" si="114"/>
        <v>0</v>
      </c>
      <c r="AA135" s="52">
        <f t="shared" si="115"/>
        <v>2440.3139660435136</v>
      </c>
    </row>
    <row r="136" spans="1:27" s="30" customFormat="1" ht="12.75" customHeight="1">
      <c r="A136" s="118">
        <v>5</v>
      </c>
      <c r="B136" s="56">
        <v>44287</v>
      </c>
      <c r="C136" s="57">
        <f>'LOAS-SEM JRS E SEM CORREÇÃO'!C137</f>
        <v>1100</v>
      </c>
      <c r="D136" s="222">
        <f>'base(indices)'!G139</f>
        <v>1.0104263600000001</v>
      </c>
      <c r="E136" s="70">
        <f t="shared" si="97"/>
        <v>1111.4689960000001</v>
      </c>
      <c r="F136" s="305">
        <f>'base(indices)'!I139</f>
        <v>3.1800000000000001E-3</v>
      </c>
      <c r="G136" s="60">
        <f t="shared" si="98"/>
        <v>3.5344714072800003</v>
      </c>
      <c r="H136" s="170">
        <f t="shared" si="116"/>
        <v>4460.0138696291206</v>
      </c>
      <c r="I136" s="106">
        <f t="shared" si="100"/>
        <v>370.48966533333333</v>
      </c>
      <c r="J136" s="106">
        <f t="shared" si="45"/>
        <v>4830.5035349624541</v>
      </c>
      <c r="K136" s="106"/>
      <c r="L136" s="142">
        <f t="shared" si="99"/>
        <v>4830.5035349624541</v>
      </c>
      <c r="M136" s="106">
        <f t="shared" si="101"/>
        <v>4347.4531814662087</v>
      </c>
      <c r="N136" s="63">
        <f t="shared" si="102"/>
        <v>0</v>
      </c>
      <c r="O136" s="66">
        <f t="shared" si="103"/>
        <v>4347.4531814662087</v>
      </c>
      <c r="P136" s="65">
        <f t="shared" si="104"/>
        <v>3864.4028279699633</v>
      </c>
      <c r="Q136" s="63">
        <f t="shared" si="105"/>
        <v>0</v>
      </c>
      <c r="R136" s="67">
        <f t="shared" si="106"/>
        <v>3864.4028279699633</v>
      </c>
      <c r="S136" s="65">
        <f t="shared" si="107"/>
        <v>3381.3524744737178</v>
      </c>
      <c r="T136" s="63">
        <f t="shared" si="108"/>
        <v>0</v>
      </c>
      <c r="U136" s="67">
        <f t="shared" si="109"/>
        <v>3381.3524744737178</v>
      </c>
      <c r="V136" s="65">
        <f t="shared" si="110"/>
        <v>2898.3021209774724</v>
      </c>
      <c r="W136" s="63">
        <f t="shared" si="111"/>
        <v>0</v>
      </c>
      <c r="X136" s="66">
        <f t="shared" si="112"/>
        <v>2898.3021209774724</v>
      </c>
      <c r="Y136" s="65">
        <f t="shared" si="113"/>
        <v>2415.251767481227</v>
      </c>
      <c r="Z136" s="63">
        <f t="shared" si="114"/>
        <v>0</v>
      </c>
      <c r="AA136" s="66">
        <f t="shared" si="115"/>
        <v>2415.251767481227</v>
      </c>
    </row>
    <row r="137" spans="1:27" ht="12.75" customHeight="1">
      <c r="A137" s="118">
        <v>5</v>
      </c>
      <c r="B137" s="46">
        <v>44317</v>
      </c>
      <c r="C137" s="57">
        <f>'LOAS-SEM JRS E SEM CORREÇÃO'!C138</f>
        <v>1100</v>
      </c>
      <c r="D137" s="222">
        <f>'base(indices)'!G140</f>
        <v>1.00439996</v>
      </c>
      <c r="E137" s="70">
        <f t="shared" si="97"/>
        <v>1104.839956</v>
      </c>
      <c r="F137" s="305">
        <f>'base(indices)'!I140</f>
        <v>1.5900000000000001E-3</v>
      </c>
      <c r="G137" s="70">
        <f t="shared" si="98"/>
        <v>1.75669553004</v>
      </c>
      <c r="H137" s="170">
        <f t="shared" si="116"/>
        <v>4426.3866061201597</v>
      </c>
      <c r="I137" s="107">
        <f t="shared" ref="I137:I144" si="117">E137/3</f>
        <v>368.27998533333334</v>
      </c>
      <c r="J137" s="107">
        <f t="shared" ref="J137:J144" si="118">H137+I137</f>
        <v>4794.6665914534933</v>
      </c>
      <c r="K137" s="107"/>
      <c r="L137" s="143">
        <f t="shared" ref="L137:L144" si="119">J137+K137</f>
        <v>4794.6665914534933</v>
      </c>
      <c r="M137" s="107">
        <f t="shared" si="101"/>
        <v>4315.1999323081445</v>
      </c>
      <c r="N137" s="49">
        <f t="shared" ref="N137:N144" si="120">$K137*M$10</f>
        <v>0</v>
      </c>
      <c r="O137" s="52">
        <f t="shared" ref="O137:O144" si="121">M137+N137</f>
        <v>4315.1999323081445</v>
      </c>
      <c r="P137" s="51">
        <f t="shared" si="104"/>
        <v>3835.7332731627948</v>
      </c>
      <c r="Q137" s="49">
        <f t="shared" ref="Q137:Q144" si="122">$K137*P$10</f>
        <v>0</v>
      </c>
      <c r="R137" s="53">
        <f t="shared" ref="R137:R144" si="123">P137+Q137</f>
        <v>3835.7332731627948</v>
      </c>
      <c r="S137" s="51">
        <f t="shared" si="107"/>
        <v>3356.2666140174451</v>
      </c>
      <c r="T137" s="49">
        <f t="shared" ref="T137:T144" si="124">$K137*S$10</f>
        <v>0</v>
      </c>
      <c r="U137" s="53">
        <f t="shared" ref="U137:U144" si="125">S137+T137</f>
        <v>3356.2666140174451</v>
      </c>
      <c r="V137" s="51">
        <f t="shared" si="110"/>
        <v>2876.7999548720959</v>
      </c>
      <c r="W137" s="49">
        <f t="shared" ref="W137:W144" si="126">$K137*V$10</f>
        <v>0</v>
      </c>
      <c r="X137" s="52">
        <f t="shared" ref="X137:X144" si="127">V137+W137</f>
        <v>2876.7999548720959</v>
      </c>
      <c r="Y137" s="51">
        <f t="shared" si="113"/>
        <v>2397.3332957267467</v>
      </c>
      <c r="Z137" s="49">
        <f t="shared" ref="Z137:Z144" si="128">$K137*Y$10</f>
        <v>0</v>
      </c>
      <c r="AA137" s="52">
        <f t="shared" ref="AA137:AA144" si="129">Y137+Z137</f>
        <v>2397.3332957267467</v>
      </c>
    </row>
    <row r="138" spans="1:27" s="30" customFormat="1" ht="12.75" customHeight="1">
      <c r="A138" s="117">
        <v>5</v>
      </c>
      <c r="B138" s="56">
        <v>44348</v>
      </c>
      <c r="C138" s="57">
        <f>'LOAS-SEM JRS E SEM CORREÇÃO'!C139</f>
        <v>0</v>
      </c>
      <c r="D138" s="222">
        <f>'base(indices)'!G141</f>
        <v>0</v>
      </c>
      <c r="E138" s="70">
        <f t="shared" si="97"/>
        <v>0</v>
      </c>
      <c r="F138" s="305">
        <f>'base(indices)'!I141</f>
        <v>0</v>
      </c>
      <c r="G138" s="60">
        <f t="shared" si="98"/>
        <v>0</v>
      </c>
      <c r="H138" s="170">
        <f t="shared" si="116"/>
        <v>0</v>
      </c>
      <c r="I138" s="106">
        <f t="shared" si="117"/>
        <v>0</v>
      </c>
      <c r="J138" s="106">
        <f t="shared" si="118"/>
        <v>0</v>
      </c>
      <c r="K138" s="106"/>
      <c r="L138" s="142">
        <f t="shared" si="119"/>
        <v>0</v>
      </c>
      <c r="M138" s="106">
        <f t="shared" si="101"/>
        <v>0</v>
      </c>
      <c r="N138" s="63">
        <f t="shared" si="120"/>
        <v>0</v>
      </c>
      <c r="O138" s="66">
        <f t="shared" si="121"/>
        <v>0</v>
      </c>
      <c r="P138" s="65">
        <f t="shared" si="104"/>
        <v>0</v>
      </c>
      <c r="Q138" s="63">
        <f t="shared" si="122"/>
        <v>0</v>
      </c>
      <c r="R138" s="67">
        <f t="shared" si="123"/>
        <v>0</v>
      </c>
      <c r="S138" s="65">
        <f t="shared" si="107"/>
        <v>0</v>
      </c>
      <c r="T138" s="63">
        <f t="shared" si="124"/>
        <v>0</v>
      </c>
      <c r="U138" s="67">
        <f t="shared" si="125"/>
        <v>0</v>
      </c>
      <c r="V138" s="65">
        <f t="shared" si="110"/>
        <v>0</v>
      </c>
      <c r="W138" s="63">
        <f t="shared" si="126"/>
        <v>0</v>
      </c>
      <c r="X138" s="66">
        <f t="shared" si="127"/>
        <v>0</v>
      </c>
      <c r="Y138" s="65">
        <f t="shared" si="113"/>
        <v>0</v>
      </c>
      <c r="Z138" s="63">
        <f t="shared" si="128"/>
        <v>0</v>
      </c>
      <c r="AA138" s="66">
        <f t="shared" si="129"/>
        <v>0</v>
      </c>
    </row>
    <row r="139" spans="1:27" ht="12.75" customHeight="1">
      <c r="A139" s="118">
        <v>5</v>
      </c>
      <c r="B139" s="46">
        <v>44378</v>
      </c>
      <c r="C139" s="57">
        <f>'LOAS-SEM JRS E SEM CORREÇÃO'!C140</f>
        <v>0</v>
      </c>
      <c r="D139" s="222">
        <f>'base(indices)'!G142</f>
        <v>0</v>
      </c>
      <c r="E139" s="70">
        <f t="shared" si="97"/>
        <v>0</v>
      </c>
      <c r="F139" s="305">
        <f>'base(indices)'!I142</f>
        <v>0</v>
      </c>
      <c r="G139" s="70">
        <f t="shared" si="98"/>
        <v>0</v>
      </c>
      <c r="H139" s="170">
        <f t="shared" si="116"/>
        <v>0</v>
      </c>
      <c r="I139" s="107">
        <f t="shared" si="117"/>
        <v>0</v>
      </c>
      <c r="J139" s="107">
        <f t="shared" si="118"/>
        <v>0</v>
      </c>
      <c r="K139" s="107"/>
      <c r="L139" s="143">
        <f t="shared" si="119"/>
        <v>0</v>
      </c>
      <c r="M139" s="107">
        <f t="shared" si="101"/>
        <v>0</v>
      </c>
      <c r="N139" s="49">
        <f t="shared" si="120"/>
        <v>0</v>
      </c>
      <c r="O139" s="52">
        <f t="shared" si="121"/>
        <v>0</v>
      </c>
      <c r="P139" s="51">
        <f t="shared" si="104"/>
        <v>0</v>
      </c>
      <c r="Q139" s="49">
        <f t="shared" si="122"/>
        <v>0</v>
      </c>
      <c r="R139" s="53">
        <f t="shared" si="123"/>
        <v>0</v>
      </c>
      <c r="S139" s="51">
        <f t="shared" si="107"/>
        <v>0</v>
      </c>
      <c r="T139" s="49">
        <f t="shared" si="124"/>
        <v>0</v>
      </c>
      <c r="U139" s="53">
        <f t="shared" si="125"/>
        <v>0</v>
      </c>
      <c r="V139" s="51">
        <f t="shared" si="110"/>
        <v>0</v>
      </c>
      <c r="W139" s="49">
        <f t="shared" si="126"/>
        <v>0</v>
      </c>
      <c r="X139" s="52">
        <f t="shared" si="127"/>
        <v>0</v>
      </c>
      <c r="Y139" s="51">
        <f t="shared" si="113"/>
        <v>0</v>
      </c>
      <c r="Z139" s="49">
        <f t="shared" si="128"/>
        <v>0</v>
      </c>
      <c r="AA139" s="52">
        <f t="shared" si="129"/>
        <v>0</v>
      </c>
    </row>
    <row r="140" spans="1:27" s="30" customFormat="1" ht="12.75" customHeight="1">
      <c r="A140" s="118">
        <v>5</v>
      </c>
      <c r="B140" s="56">
        <v>44409</v>
      </c>
      <c r="C140" s="57">
        <f>'LOAS-SEM JRS E SEM CORREÇÃO'!C141</f>
        <v>0</v>
      </c>
      <c r="D140" s="222">
        <f>'base(indices)'!G143</f>
        <v>0</v>
      </c>
      <c r="E140" s="70">
        <f t="shared" ref="E140:E141" si="130">C140*D140</f>
        <v>0</v>
      </c>
      <c r="F140" s="305">
        <f>'base(indices)'!I143</f>
        <v>0</v>
      </c>
      <c r="G140" s="70">
        <f t="shared" ref="G140:G141" si="131">E140*F140</f>
        <v>0</v>
      </c>
      <c r="H140" s="171">
        <f t="shared" ref="H140:H144" si="132">(E140+G140)*4</f>
        <v>0</v>
      </c>
      <c r="I140" s="106">
        <f t="shared" si="117"/>
        <v>0</v>
      </c>
      <c r="J140" s="106">
        <f t="shared" si="118"/>
        <v>0</v>
      </c>
      <c r="K140" s="106"/>
      <c r="L140" s="142">
        <f t="shared" si="119"/>
        <v>0</v>
      </c>
      <c r="M140" s="106">
        <f t="shared" si="101"/>
        <v>0</v>
      </c>
      <c r="N140" s="63">
        <f t="shared" si="120"/>
        <v>0</v>
      </c>
      <c r="O140" s="66">
        <f t="shared" si="121"/>
        <v>0</v>
      </c>
      <c r="P140" s="65">
        <f t="shared" si="104"/>
        <v>0</v>
      </c>
      <c r="Q140" s="63">
        <f t="shared" si="122"/>
        <v>0</v>
      </c>
      <c r="R140" s="67">
        <f t="shared" si="123"/>
        <v>0</v>
      </c>
      <c r="S140" s="65">
        <f t="shared" si="107"/>
        <v>0</v>
      </c>
      <c r="T140" s="63">
        <f t="shared" si="124"/>
        <v>0</v>
      </c>
      <c r="U140" s="67">
        <f t="shared" si="125"/>
        <v>0</v>
      </c>
      <c r="V140" s="65">
        <f t="shared" si="110"/>
        <v>0</v>
      </c>
      <c r="W140" s="63">
        <f t="shared" si="126"/>
        <v>0</v>
      </c>
      <c r="X140" s="66">
        <f t="shared" si="127"/>
        <v>0</v>
      </c>
      <c r="Y140" s="65">
        <f t="shared" si="113"/>
        <v>0</v>
      </c>
      <c r="Z140" s="63">
        <f t="shared" si="128"/>
        <v>0</v>
      </c>
      <c r="AA140" s="66">
        <f t="shared" si="129"/>
        <v>0</v>
      </c>
    </row>
    <row r="141" spans="1:27" ht="12.75" customHeight="1">
      <c r="A141" s="117">
        <v>5</v>
      </c>
      <c r="B141" s="46">
        <v>44440</v>
      </c>
      <c r="C141" s="57">
        <f>'LOAS-SEM JRS E SEM CORREÇÃO'!C142</f>
        <v>0</v>
      </c>
      <c r="D141" s="222">
        <f>'base(indices)'!G144</f>
        <v>0</v>
      </c>
      <c r="E141" s="70">
        <f t="shared" si="130"/>
        <v>0</v>
      </c>
      <c r="F141" s="305">
        <f>'base(indices)'!I144</f>
        <v>0</v>
      </c>
      <c r="G141" s="70">
        <f t="shared" si="131"/>
        <v>0</v>
      </c>
      <c r="H141" s="170">
        <f t="shared" si="132"/>
        <v>0</v>
      </c>
      <c r="I141" s="107">
        <f t="shared" si="117"/>
        <v>0</v>
      </c>
      <c r="J141" s="107">
        <f t="shared" si="118"/>
        <v>0</v>
      </c>
      <c r="K141" s="107"/>
      <c r="L141" s="143">
        <f t="shared" si="119"/>
        <v>0</v>
      </c>
      <c r="M141" s="107">
        <f t="shared" si="101"/>
        <v>0</v>
      </c>
      <c r="N141" s="49">
        <f t="shared" si="120"/>
        <v>0</v>
      </c>
      <c r="O141" s="52">
        <f t="shared" si="121"/>
        <v>0</v>
      </c>
      <c r="P141" s="51">
        <f t="shared" si="104"/>
        <v>0</v>
      </c>
      <c r="Q141" s="49">
        <f t="shared" si="122"/>
        <v>0</v>
      </c>
      <c r="R141" s="53">
        <f t="shared" si="123"/>
        <v>0</v>
      </c>
      <c r="S141" s="51">
        <f t="shared" si="107"/>
        <v>0</v>
      </c>
      <c r="T141" s="49">
        <f t="shared" si="124"/>
        <v>0</v>
      </c>
      <c r="U141" s="53">
        <f t="shared" si="125"/>
        <v>0</v>
      </c>
      <c r="V141" s="51">
        <f t="shared" si="110"/>
        <v>0</v>
      </c>
      <c r="W141" s="49">
        <f t="shared" si="126"/>
        <v>0</v>
      </c>
      <c r="X141" s="52">
        <f t="shared" si="127"/>
        <v>0</v>
      </c>
      <c r="Y141" s="51">
        <f t="shared" si="113"/>
        <v>0</v>
      </c>
      <c r="Z141" s="49">
        <f t="shared" si="128"/>
        <v>0</v>
      </c>
      <c r="AA141" s="52">
        <f t="shared" si="129"/>
        <v>0</v>
      </c>
    </row>
    <row r="142" spans="1:27" s="30" customFormat="1" ht="12.75" customHeight="1">
      <c r="A142" s="118">
        <v>5</v>
      </c>
      <c r="B142" s="56">
        <v>44470</v>
      </c>
      <c r="C142" s="57">
        <f>'LOAS-SEM JRS E SEM CORREÇÃO'!C143</f>
        <v>0</v>
      </c>
      <c r="D142" s="222">
        <f>'base(indices)'!G145</f>
        <v>0</v>
      </c>
      <c r="E142" s="70">
        <f t="shared" ref="E142:E144" si="133">C142*D142</f>
        <v>0</v>
      </c>
      <c r="F142" s="305">
        <f>'base(indices)'!I145</f>
        <v>0</v>
      </c>
      <c r="G142" s="70">
        <f t="shared" ref="G142:G144" si="134">E142*F142</f>
        <v>0</v>
      </c>
      <c r="H142" s="170">
        <f t="shared" si="132"/>
        <v>0</v>
      </c>
      <c r="I142" s="106">
        <f t="shared" si="117"/>
        <v>0</v>
      </c>
      <c r="J142" s="106">
        <f t="shared" si="118"/>
        <v>0</v>
      </c>
      <c r="K142" s="106"/>
      <c r="L142" s="142">
        <f t="shared" si="119"/>
        <v>0</v>
      </c>
      <c r="M142" s="106">
        <f t="shared" si="101"/>
        <v>0</v>
      </c>
      <c r="N142" s="63">
        <f t="shared" si="120"/>
        <v>0</v>
      </c>
      <c r="O142" s="66">
        <f t="shared" si="121"/>
        <v>0</v>
      </c>
      <c r="P142" s="65">
        <f t="shared" si="104"/>
        <v>0</v>
      </c>
      <c r="Q142" s="63">
        <f t="shared" si="122"/>
        <v>0</v>
      </c>
      <c r="R142" s="67">
        <f t="shared" si="123"/>
        <v>0</v>
      </c>
      <c r="S142" s="65">
        <f t="shared" si="107"/>
        <v>0</v>
      </c>
      <c r="T142" s="63">
        <f t="shared" si="124"/>
        <v>0</v>
      </c>
      <c r="U142" s="67">
        <f t="shared" si="125"/>
        <v>0</v>
      </c>
      <c r="V142" s="65">
        <f t="shared" si="110"/>
        <v>0</v>
      </c>
      <c r="W142" s="63">
        <f t="shared" si="126"/>
        <v>0</v>
      </c>
      <c r="X142" s="66">
        <f t="shared" si="127"/>
        <v>0</v>
      </c>
      <c r="Y142" s="65">
        <f t="shared" si="113"/>
        <v>0</v>
      </c>
      <c r="Z142" s="63">
        <f t="shared" si="128"/>
        <v>0</v>
      </c>
      <c r="AA142" s="66">
        <f t="shared" si="129"/>
        <v>0</v>
      </c>
    </row>
    <row r="143" spans="1:27" ht="12.75" customHeight="1">
      <c r="A143" s="118">
        <v>5</v>
      </c>
      <c r="B143" s="46">
        <v>44501</v>
      </c>
      <c r="C143" s="57">
        <f>'LOAS-SEM JRS E SEM CORREÇÃO'!C144</f>
        <v>0</v>
      </c>
      <c r="D143" s="222">
        <f>'base(indices)'!G146</f>
        <v>0</v>
      </c>
      <c r="E143" s="70">
        <f t="shared" si="133"/>
        <v>0</v>
      </c>
      <c r="F143" s="305">
        <f>'base(indices)'!I146</f>
        <v>0</v>
      </c>
      <c r="G143" s="70">
        <f t="shared" si="134"/>
        <v>0</v>
      </c>
      <c r="H143" s="170">
        <f t="shared" si="132"/>
        <v>0</v>
      </c>
      <c r="I143" s="107">
        <f t="shared" si="117"/>
        <v>0</v>
      </c>
      <c r="J143" s="107">
        <f t="shared" si="118"/>
        <v>0</v>
      </c>
      <c r="K143" s="107"/>
      <c r="L143" s="143">
        <f t="shared" si="119"/>
        <v>0</v>
      </c>
      <c r="M143" s="107">
        <f t="shared" si="101"/>
        <v>0</v>
      </c>
      <c r="N143" s="49">
        <f t="shared" si="120"/>
        <v>0</v>
      </c>
      <c r="O143" s="52">
        <f t="shared" si="121"/>
        <v>0</v>
      </c>
      <c r="P143" s="51">
        <f t="shared" si="104"/>
        <v>0</v>
      </c>
      <c r="Q143" s="49">
        <f t="shared" si="122"/>
        <v>0</v>
      </c>
      <c r="R143" s="53">
        <f t="shared" si="123"/>
        <v>0</v>
      </c>
      <c r="S143" s="51">
        <f t="shared" si="107"/>
        <v>0</v>
      </c>
      <c r="T143" s="49">
        <f t="shared" si="124"/>
        <v>0</v>
      </c>
      <c r="U143" s="53">
        <f t="shared" si="125"/>
        <v>0</v>
      </c>
      <c r="V143" s="51">
        <f t="shared" si="110"/>
        <v>0</v>
      </c>
      <c r="W143" s="49">
        <f t="shared" si="126"/>
        <v>0</v>
      </c>
      <c r="X143" s="52">
        <f t="shared" si="127"/>
        <v>0</v>
      </c>
      <c r="Y143" s="51">
        <f t="shared" si="113"/>
        <v>0</v>
      </c>
      <c r="Z143" s="49">
        <f t="shared" si="128"/>
        <v>0</v>
      </c>
      <c r="AA143" s="52">
        <f t="shared" si="129"/>
        <v>0</v>
      </c>
    </row>
    <row r="144" spans="1:27" ht="12.75" customHeight="1">
      <c r="A144" s="124">
        <v>5</v>
      </c>
      <c r="B144" s="56">
        <v>44531</v>
      </c>
      <c r="C144" s="57">
        <f>'LOAS-SEM JRS E SEM CORREÇÃO'!C145</f>
        <v>0</v>
      </c>
      <c r="D144" s="222">
        <f>'base(indices)'!G147</f>
        <v>0</v>
      </c>
      <c r="E144" s="70">
        <f t="shared" si="133"/>
        <v>0</v>
      </c>
      <c r="F144" s="305">
        <f>'base(indices)'!I147</f>
        <v>0</v>
      </c>
      <c r="G144" s="70">
        <f t="shared" si="134"/>
        <v>0</v>
      </c>
      <c r="H144" s="170">
        <f t="shared" si="132"/>
        <v>0</v>
      </c>
      <c r="I144" s="106">
        <f t="shared" si="117"/>
        <v>0</v>
      </c>
      <c r="J144" s="106">
        <f t="shared" si="118"/>
        <v>0</v>
      </c>
      <c r="K144" s="106"/>
      <c r="L144" s="142">
        <f t="shared" si="119"/>
        <v>0</v>
      </c>
      <c r="M144" s="106">
        <f t="shared" si="101"/>
        <v>0</v>
      </c>
      <c r="N144" s="63">
        <f t="shared" si="120"/>
        <v>0</v>
      </c>
      <c r="O144" s="66">
        <f t="shared" si="121"/>
        <v>0</v>
      </c>
      <c r="P144" s="65">
        <f t="shared" si="104"/>
        <v>0</v>
      </c>
      <c r="Q144" s="63">
        <f t="shared" si="122"/>
        <v>0</v>
      </c>
      <c r="R144" s="67">
        <f t="shared" si="123"/>
        <v>0</v>
      </c>
      <c r="S144" s="65">
        <f t="shared" si="107"/>
        <v>0</v>
      </c>
      <c r="T144" s="63">
        <f t="shared" si="124"/>
        <v>0</v>
      </c>
      <c r="U144" s="67">
        <f t="shared" si="125"/>
        <v>0</v>
      </c>
      <c r="V144" s="65">
        <f t="shared" si="110"/>
        <v>0</v>
      </c>
      <c r="W144" s="63">
        <f t="shared" si="126"/>
        <v>0</v>
      </c>
      <c r="X144" s="66">
        <f t="shared" si="127"/>
        <v>0</v>
      </c>
      <c r="Y144" s="65">
        <f t="shared" si="113"/>
        <v>0</v>
      </c>
      <c r="Z144" s="63">
        <f t="shared" si="128"/>
        <v>0</v>
      </c>
      <c r="AA144" s="66">
        <f t="shared" si="129"/>
        <v>0</v>
      </c>
    </row>
    <row r="145" spans="1:27" ht="12.75" customHeight="1" thickBot="1">
      <c r="A145" s="116"/>
      <c r="B145" s="76"/>
      <c r="C145" s="77"/>
      <c r="D145" s="243"/>
      <c r="E145" s="80"/>
      <c r="F145" s="79"/>
      <c r="G145" s="80"/>
      <c r="H145" s="81"/>
      <c r="I145" s="93"/>
      <c r="J145" s="140"/>
      <c r="K145" s="125"/>
      <c r="L145" s="125"/>
      <c r="M145" s="136"/>
      <c r="N145" s="82"/>
      <c r="O145" s="83"/>
      <c r="P145" s="83"/>
      <c r="Q145" s="83"/>
      <c r="R145" s="83"/>
      <c r="S145" s="83"/>
      <c r="T145" s="83"/>
      <c r="U145" s="84"/>
      <c r="V145" s="85"/>
      <c r="W145" s="83"/>
      <c r="X145" s="86"/>
      <c r="Y145" s="85"/>
      <c r="Z145" s="83"/>
      <c r="AA145" s="86"/>
    </row>
    <row r="146" spans="1:27" ht="14.25" customHeight="1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</row>
    <row r="147" spans="1:27" ht="14.25" customHeight="1">
      <c r="B147" s="28" t="s">
        <v>167</v>
      </c>
      <c r="P147"/>
      <c r="Q147"/>
      <c r="R147"/>
      <c r="S147"/>
      <c r="T147"/>
      <c r="U147"/>
      <c r="V147"/>
      <c r="W147"/>
      <c r="X147"/>
      <c r="Y147" s="44"/>
      <c r="Z147" s="44"/>
      <c r="AA147" s="44"/>
    </row>
    <row r="148" spans="1:27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</row>
    <row r="149" spans="1:27">
      <c r="B149" s="28"/>
      <c r="C149"/>
      <c r="L149" s="33"/>
      <c r="M149" s="7"/>
      <c r="N149" s="7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</row>
    <row r="150" spans="1:27" ht="13.5">
      <c r="B150" s="29"/>
      <c r="D150" s="8"/>
      <c r="E150" s="8"/>
      <c r="F150" s="8"/>
      <c r="G150" s="8"/>
      <c r="H150" s="17"/>
      <c r="I150" s="8"/>
      <c r="J150" s="8"/>
      <c r="K150" s="8"/>
      <c r="L150" s="9"/>
      <c r="M150" s="9"/>
      <c r="N150" s="9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</row>
    <row r="151" spans="1:27" ht="13.5">
      <c r="B151" s="8"/>
      <c r="C151" s="8"/>
      <c r="D151" s="8"/>
      <c r="E151" s="8"/>
      <c r="F151" s="8"/>
      <c r="G151" s="8"/>
      <c r="H151" s="17"/>
      <c r="I151" s="8"/>
      <c r="J151" s="8"/>
      <c r="K151" s="8"/>
      <c r="L151" s="9"/>
      <c r="M151" s="9"/>
      <c r="N151" s="9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</row>
  </sheetData>
  <mergeCells count="15">
    <mergeCell ref="J10:K10"/>
    <mergeCell ref="K8:L8"/>
    <mergeCell ref="M8:N8"/>
    <mergeCell ref="X8:Y8"/>
    <mergeCell ref="F132:G132"/>
    <mergeCell ref="H132:I132"/>
    <mergeCell ref="G10:G11"/>
    <mergeCell ref="H10:H11"/>
    <mergeCell ref="I10:I11"/>
    <mergeCell ref="F10:F11"/>
    <mergeCell ref="A10:A11"/>
    <mergeCell ref="B10:B11"/>
    <mergeCell ref="C10:C11"/>
    <mergeCell ref="D10:D11"/>
    <mergeCell ref="E10:E11"/>
  </mergeCells>
  <conditionalFormatting sqref="F132 H146:X146 E12:E87 G12:H13 G14:G87 H14:H131">
    <cfRule type="cellIs" dxfId="435" priority="986" stopIfTrue="1" operator="notEqual">
      <formula>""</formula>
    </cfRule>
  </conditionalFormatting>
  <conditionalFormatting sqref="F132">
    <cfRule type="cellIs" dxfId="434" priority="985" stopIfTrue="1" operator="notEqual">
      <formula>""</formula>
    </cfRule>
  </conditionalFormatting>
  <conditionalFormatting sqref="G88:G90">
    <cfRule type="cellIs" dxfId="433" priority="983" stopIfTrue="1" operator="notEqual">
      <formula>""</formula>
    </cfRule>
  </conditionalFormatting>
  <conditionalFormatting sqref="G88:G90">
    <cfRule type="cellIs" dxfId="432" priority="982" stopIfTrue="1" operator="notEqual">
      <formula>""</formula>
    </cfRule>
  </conditionalFormatting>
  <conditionalFormatting sqref="G91">
    <cfRule type="cellIs" dxfId="431" priority="979" stopIfTrue="1" operator="notEqual">
      <formula>""</formula>
    </cfRule>
  </conditionalFormatting>
  <conditionalFormatting sqref="G91">
    <cfRule type="cellIs" dxfId="430" priority="978" stopIfTrue="1" operator="notEqual">
      <formula>""</formula>
    </cfRule>
  </conditionalFormatting>
  <conditionalFormatting sqref="G92:G107">
    <cfRule type="cellIs" dxfId="429" priority="976" stopIfTrue="1" operator="notEqual">
      <formula>""</formula>
    </cfRule>
  </conditionalFormatting>
  <conditionalFormatting sqref="E145:H145">
    <cfRule type="cellIs" dxfId="428" priority="957" stopIfTrue="1" operator="notEqual">
      <formula>""</formula>
    </cfRule>
  </conditionalFormatting>
  <conditionalFormatting sqref="G95:G107">
    <cfRule type="cellIs" dxfId="427" priority="973" stopIfTrue="1" operator="notEqual">
      <formula>""</formula>
    </cfRule>
  </conditionalFormatting>
  <conditionalFormatting sqref="G95:G107">
    <cfRule type="cellIs" dxfId="426" priority="972" stopIfTrue="1" operator="notEqual">
      <formula>""</formula>
    </cfRule>
  </conditionalFormatting>
  <conditionalFormatting sqref="G92:G107">
    <cfRule type="cellIs" dxfId="425" priority="970" stopIfTrue="1" operator="notEqual">
      <formula>""</formula>
    </cfRule>
  </conditionalFormatting>
  <conditionalFormatting sqref="E91">
    <cfRule type="cellIs" dxfId="424" priority="949" stopIfTrue="1" operator="notEqual">
      <formula>""</formula>
    </cfRule>
  </conditionalFormatting>
  <conditionalFormatting sqref="E91">
    <cfRule type="cellIs" dxfId="423" priority="946" stopIfTrue="1" operator="notEqual">
      <formula>""</formula>
    </cfRule>
  </conditionalFormatting>
  <conditionalFormatting sqref="E91">
    <cfRule type="cellIs" dxfId="422" priority="945" stopIfTrue="1" operator="notEqual">
      <formula>""</formula>
    </cfRule>
  </conditionalFormatting>
  <conditionalFormatting sqref="E88:E90">
    <cfRule type="cellIs" dxfId="421" priority="944" stopIfTrue="1" operator="notEqual">
      <formula>""</formula>
    </cfRule>
  </conditionalFormatting>
  <conditionalFormatting sqref="E92:E107">
    <cfRule type="cellIs" dxfId="420" priority="941" stopIfTrue="1" operator="notEqual">
      <formula>""</formula>
    </cfRule>
  </conditionalFormatting>
  <conditionalFormatting sqref="E88:E90">
    <cfRule type="cellIs" dxfId="419" priority="939" stopIfTrue="1" operator="notEqual">
      <formula>""</formula>
    </cfRule>
  </conditionalFormatting>
  <conditionalFormatting sqref="E92:E107">
    <cfRule type="cellIs" dxfId="418" priority="938" stopIfTrue="1" operator="notEqual">
      <formula>""</formula>
    </cfRule>
  </conditionalFormatting>
  <conditionalFormatting sqref="E95:E107">
    <cfRule type="cellIs" dxfId="417" priority="937" stopIfTrue="1" operator="notEqual">
      <formula>""</formula>
    </cfRule>
  </conditionalFormatting>
  <conditionalFormatting sqref="E88:E90">
    <cfRule type="cellIs" dxfId="416" priority="935" stopIfTrue="1" operator="notEqual">
      <formula>""</formula>
    </cfRule>
  </conditionalFormatting>
  <conditionalFormatting sqref="E92:E107">
    <cfRule type="cellIs" dxfId="415" priority="933" stopIfTrue="1" operator="notEqual">
      <formula>""</formula>
    </cfRule>
  </conditionalFormatting>
  <conditionalFormatting sqref="E95:E107">
    <cfRule type="cellIs" dxfId="414" priority="931" stopIfTrue="1" operator="notEqual">
      <formula>""</formula>
    </cfRule>
  </conditionalFormatting>
  <conditionalFormatting sqref="E95:E107">
    <cfRule type="cellIs" dxfId="413" priority="930" stopIfTrue="1" operator="notEqual">
      <formula>""</formula>
    </cfRule>
  </conditionalFormatting>
  <conditionalFormatting sqref="E108:E109">
    <cfRule type="cellIs" dxfId="412" priority="925" stopIfTrue="1" operator="notEqual">
      <formula>""</formula>
    </cfRule>
  </conditionalFormatting>
  <conditionalFormatting sqref="D10">
    <cfRule type="cellIs" dxfId="411" priority="922" stopIfTrue="1" operator="equal">
      <formula>"Total"</formula>
    </cfRule>
  </conditionalFormatting>
  <conditionalFormatting sqref="D10">
    <cfRule type="cellIs" dxfId="410" priority="921" stopIfTrue="1" operator="equal">
      <formula>"Total"</formula>
    </cfRule>
  </conditionalFormatting>
  <conditionalFormatting sqref="E110:E111">
    <cfRule type="cellIs" dxfId="409" priority="885" stopIfTrue="1" operator="notEqual">
      <formula>""</formula>
    </cfRule>
  </conditionalFormatting>
  <conditionalFormatting sqref="E108:E109 G108:G109">
    <cfRule type="cellIs" dxfId="408" priority="902" stopIfTrue="1" operator="notEqual">
      <formula>""</formula>
    </cfRule>
  </conditionalFormatting>
  <conditionalFormatting sqref="E109 G109">
    <cfRule type="cellIs" dxfId="407" priority="901" stopIfTrue="1" operator="notEqual">
      <formula>""</formula>
    </cfRule>
  </conditionalFormatting>
  <conditionalFormatting sqref="E111 G111">
    <cfRule type="cellIs" dxfId="406" priority="880" stopIfTrue="1" operator="notEqual">
      <formula>""</formula>
    </cfRule>
  </conditionalFormatting>
  <conditionalFormatting sqref="E108:E109 G108:G109">
    <cfRule type="cellIs" dxfId="405" priority="897" stopIfTrue="1" operator="notEqual">
      <formula>""</formula>
    </cfRule>
  </conditionalFormatting>
  <conditionalFormatting sqref="E109 G109">
    <cfRule type="cellIs" dxfId="404" priority="895" stopIfTrue="1" operator="notEqual">
      <formula>""</formula>
    </cfRule>
  </conditionalFormatting>
  <conditionalFormatting sqref="E109">
    <cfRule type="cellIs" dxfId="403" priority="894" stopIfTrue="1" operator="notEqual">
      <formula>""</formula>
    </cfRule>
  </conditionalFormatting>
  <conditionalFormatting sqref="E110:E111 G110:G111">
    <cfRule type="cellIs" dxfId="402" priority="889" stopIfTrue="1" operator="notEqual">
      <formula>""</formula>
    </cfRule>
  </conditionalFormatting>
  <conditionalFormatting sqref="E111 G111">
    <cfRule type="cellIs" dxfId="401" priority="888" stopIfTrue="1" operator="notEqual">
      <formula>""</formula>
    </cfRule>
  </conditionalFormatting>
  <conditionalFormatting sqref="E110:E111 G110:G111">
    <cfRule type="cellIs" dxfId="400" priority="883" stopIfTrue="1" operator="notEqual">
      <formula>""</formula>
    </cfRule>
  </conditionalFormatting>
  <conditionalFormatting sqref="E111">
    <cfRule type="cellIs" dxfId="399" priority="879" stopIfTrue="1" operator="notEqual">
      <formula>""</formula>
    </cfRule>
  </conditionalFormatting>
  <conditionalFormatting sqref="E112:E113 G112:G113">
    <cfRule type="cellIs" dxfId="398" priority="874" stopIfTrue="1" operator="notEqual">
      <formula>""</formula>
    </cfRule>
  </conditionalFormatting>
  <conditionalFormatting sqref="E113 G113">
    <cfRule type="cellIs" dxfId="397" priority="873" stopIfTrue="1" operator="notEqual">
      <formula>""</formula>
    </cfRule>
  </conditionalFormatting>
  <conditionalFormatting sqref="E112:E113">
    <cfRule type="cellIs" dxfId="396" priority="870" stopIfTrue="1" operator="notEqual">
      <formula>""</formula>
    </cfRule>
  </conditionalFormatting>
  <conditionalFormatting sqref="E112:E113 G112:G113">
    <cfRule type="cellIs" dxfId="395" priority="868" stopIfTrue="1" operator="notEqual">
      <formula>""</formula>
    </cfRule>
  </conditionalFormatting>
  <conditionalFormatting sqref="E113 G113">
    <cfRule type="cellIs" dxfId="394" priority="865" stopIfTrue="1" operator="notEqual">
      <formula>""</formula>
    </cfRule>
  </conditionalFormatting>
  <conditionalFormatting sqref="E113">
    <cfRule type="cellIs" dxfId="393" priority="864" stopIfTrue="1" operator="notEqual">
      <formula>""</formula>
    </cfRule>
  </conditionalFormatting>
  <conditionalFormatting sqref="E114:E115 G114:G115">
    <cfRule type="cellIs" dxfId="392" priority="859" stopIfTrue="1" operator="notEqual">
      <formula>""</formula>
    </cfRule>
  </conditionalFormatting>
  <conditionalFormatting sqref="E115 G115">
    <cfRule type="cellIs" dxfId="391" priority="858" stopIfTrue="1" operator="notEqual">
      <formula>""</formula>
    </cfRule>
  </conditionalFormatting>
  <conditionalFormatting sqref="E114:E115">
    <cfRule type="cellIs" dxfId="390" priority="855" stopIfTrue="1" operator="notEqual">
      <formula>""</formula>
    </cfRule>
  </conditionalFormatting>
  <conditionalFormatting sqref="E114:E115 G114:G115">
    <cfRule type="cellIs" dxfId="389" priority="853" stopIfTrue="1" operator="notEqual">
      <formula>""</formula>
    </cfRule>
  </conditionalFormatting>
  <conditionalFormatting sqref="E115 G115">
    <cfRule type="cellIs" dxfId="388" priority="850" stopIfTrue="1" operator="notEqual">
      <formula>""</formula>
    </cfRule>
  </conditionalFormatting>
  <conditionalFormatting sqref="E115">
    <cfRule type="cellIs" dxfId="387" priority="849" stopIfTrue="1" operator="notEqual">
      <formula>""</formula>
    </cfRule>
  </conditionalFormatting>
  <conditionalFormatting sqref="E116:E117 G116:G117">
    <cfRule type="cellIs" dxfId="386" priority="844" stopIfTrue="1" operator="notEqual">
      <formula>""</formula>
    </cfRule>
  </conditionalFormatting>
  <conditionalFormatting sqref="E117 G117">
    <cfRule type="cellIs" dxfId="385" priority="843" stopIfTrue="1" operator="notEqual">
      <formula>""</formula>
    </cfRule>
  </conditionalFormatting>
  <conditionalFormatting sqref="E116:E117">
    <cfRule type="cellIs" dxfId="384" priority="840" stopIfTrue="1" operator="notEqual">
      <formula>""</formula>
    </cfRule>
  </conditionalFormatting>
  <conditionalFormatting sqref="E116:E117 G116:G117">
    <cfRule type="cellIs" dxfId="383" priority="838" stopIfTrue="1" operator="notEqual">
      <formula>""</formula>
    </cfRule>
  </conditionalFormatting>
  <conditionalFormatting sqref="E117 G117">
    <cfRule type="cellIs" dxfId="382" priority="835" stopIfTrue="1" operator="notEqual">
      <formula>""</formula>
    </cfRule>
  </conditionalFormatting>
  <conditionalFormatting sqref="E117">
    <cfRule type="cellIs" dxfId="381" priority="834" stopIfTrue="1" operator="notEqual">
      <formula>""</formula>
    </cfRule>
  </conditionalFormatting>
  <conditionalFormatting sqref="E118:E131 G118:G131">
    <cfRule type="cellIs" dxfId="380" priority="829" stopIfTrue="1" operator="notEqual">
      <formula>""</formula>
    </cfRule>
  </conditionalFormatting>
  <conditionalFormatting sqref="E119:E131 G119:G131">
    <cfRule type="cellIs" dxfId="379" priority="828" stopIfTrue="1" operator="notEqual">
      <formula>""</formula>
    </cfRule>
  </conditionalFormatting>
  <conditionalFormatting sqref="E118:E131">
    <cfRule type="cellIs" dxfId="378" priority="825" stopIfTrue="1" operator="notEqual">
      <formula>""</formula>
    </cfRule>
  </conditionalFormatting>
  <conditionalFormatting sqref="E118:E131 G118:G131">
    <cfRule type="cellIs" dxfId="377" priority="823" stopIfTrue="1" operator="notEqual">
      <formula>""</formula>
    </cfRule>
  </conditionalFormatting>
  <conditionalFormatting sqref="E119:E131 G119:G131">
    <cfRule type="cellIs" dxfId="376" priority="820" stopIfTrue="1" operator="notEqual">
      <formula>""</formula>
    </cfRule>
  </conditionalFormatting>
  <conditionalFormatting sqref="E119:E131">
    <cfRule type="cellIs" dxfId="375" priority="819" stopIfTrue="1" operator="notEqual">
      <formula>""</formula>
    </cfRule>
  </conditionalFormatting>
  <conditionalFormatting sqref="B145:C145">
    <cfRule type="cellIs" dxfId="374" priority="813" stopIfTrue="1" operator="notEqual">
      <formula>""</formula>
    </cfRule>
  </conditionalFormatting>
  <conditionalFormatting sqref="Y146:AA146">
    <cfRule type="cellIs" dxfId="373" priority="806" stopIfTrue="1" operator="notEqual">
      <formula>""</formula>
    </cfRule>
  </conditionalFormatting>
  <conditionalFormatting sqref="D12:D131">
    <cfRule type="cellIs" dxfId="372" priority="734" stopIfTrue="1" operator="equal">
      <formula>"Total"</formula>
    </cfRule>
  </conditionalFormatting>
  <conditionalFormatting sqref="E133:E136">
    <cfRule type="cellIs" dxfId="371" priority="733" stopIfTrue="1" operator="notEqual">
      <formula>""</formula>
    </cfRule>
  </conditionalFormatting>
  <conditionalFormatting sqref="E133:E136">
    <cfRule type="cellIs" dxfId="370" priority="732" stopIfTrue="1" operator="notEqual">
      <formula>""</formula>
    </cfRule>
  </conditionalFormatting>
  <conditionalFormatting sqref="E133:E136">
    <cfRule type="cellIs" dxfId="369" priority="731" stopIfTrue="1" operator="notEqual">
      <formula>""</formula>
    </cfRule>
  </conditionalFormatting>
  <conditionalFormatting sqref="G139:G141">
    <cfRule type="cellIs" dxfId="368" priority="694" stopIfTrue="1" operator="notEqual">
      <formula>""</formula>
    </cfRule>
  </conditionalFormatting>
  <conditionalFormatting sqref="G138">
    <cfRule type="cellIs" dxfId="367" priority="695" stopIfTrue="1" operator="notEqual">
      <formula>""</formula>
    </cfRule>
  </conditionalFormatting>
  <conditionalFormatting sqref="G134:H134 H135:H144">
    <cfRule type="cellIs" dxfId="366" priority="699" stopIfTrue="1" operator="notEqual">
      <formula>""</formula>
    </cfRule>
  </conditionalFormatting>
  <conditionalFormatting sqref="G133">
    <cfRule type="cellIs" dxfId="365" priority="701" stopIfTrue="1" operator="notEqual">
      <formula>""</formula>
    </cfRule>
  </conditionalFormatting>
  <conditionalFormatting sqref="G133">
    <cfRule type="cellIs" dxfId="364" priority="702" stopIfTrue="1" operator="notEqual">
      <formula>""</formula>
    </cfRule>
  </conditionalFormatting>
  <conditionalFormatting sqref="G134:H134 H135:H144">
    <cfRule type="cellIs" dxfId="363" priority="700" stopIfTrue="1" operator="notEqual">
      <formula>""</formula>
    </cfRule>
  </conditionalFormatting>
  <conditionalFormatting sqref="G135:G137">
    <cfRule type="cellIs" dxfId="362" priority="697" stopIfTrue="1" operator="notEqual">
      <formula>""</formula>
    </cfRule>
  </conditionalFormatting>
  <conditionalFormatting sqref="G135:G137">
    <cfRule type="cellIs" dxfId="361" priority="698" stopIfTrue="1" operator="notEqual">
      <formula>""</formula>
    </cfRule>
  </conditionalFormatting>
  <conditionalFormatting sqref="G139:G141">
    <cfRule type="cellIs" dxfId="360" priority="693" stopIfTrue="1" operator="notEqual">
      <formula>""</formula>
    </cfRule>
  </conditionalFormatting>
  <conditionalFormatting sqref="G138">
    <cfRule type="cellIs" dxfId="359" priority="696" stopIfTrue="1" operator="notEqual">
      <formula>""</formula>
    </cfRule>
  </conditionalFormatting>
  <conditionalFormatting sqref="H133">
    <cfRule type="cellIs" dxfId="358" priority="681" stopIfTrue="1" operator="notEqual">
      <formula>""</formula>
    </cfRule>
  </conditionalFormatting>
  <conditionalFormatting sqref="E137:E141">
    <cfRule type="cellIs" dxfId="357" priority="680" stopIfTrue="1" operator="notEqual">
      <formula>""</formula>
    </cfRule>
  </conditionalFormatting>
  <conditionalFormatting sqref="E137:E141">
    <cfRule type="cellIs" dxfId="356" priority="679" stopIfTrue="1" operator="notEqual">
      <formula>""</formula>
    </cfRule>
  </conditionalFormatting>
  <conditionalFormatting sqref="E137:E141">
    <cfRule type="cellIs" dxfId="355" priority="678" stopIfTrue="1" operator="notEqual">
      <formula>""</formula>
    </cfRule>
  </conditionalFormatting>
  <conditionalFormatting sqref="G142:G144">
    <cfRule type="cellIs" dxfId="354" priority="671" stopIfTrue="1" operator="notEqual">
      <formula>""</formula>
    </cfRule>
  </conditionalFormatting>
  <conditionalFormatting sqref="G142:G144">
    <cfRule type="cellIs" dxfId="353" priority="670" stopIfTrue="1" operator="notEqual">
      <formula>""</formula>
    </cfRule>
  </conditionalFormatting>
  <conditionalFormatting sqref="E142:E144">
    <cfRule type="cellIs" dxfId="352" priority="667" stopIfTrue="1" operator="notEqual">
      <formula>""</formula>
    </cfRule>
  </conditionalFormatting>
  <conditionalFormatting sqref="E142:E144">
    <cfRule type="cellIs" dxfId="351" priority="666" stopIfTrue="1" operator="notEqual">
      <formula>""</formula>
    </cfRule>
  </conditionalFormatting>
  <conditionalFormatting sqref="E142:E144">
    <cfRule type="cellIs" dxfId="350" priority="665" stopIfTrue="1" operator="notEqual">
      <formula>""</formula>
    </cfRule>
  </conditionalFormatting>
  <conditionalFormatting sqref="C133">
    <cfRule type="cellIs" dxfId="349" priority="656" stopIfTrue="1" operator="notEqual">
      <formula>""</formula>
    </cfRule>
  </conditionalFormatting>
  <conditionalFormatting sqref="C134:C144">
    <cfRule type="cellIs" dxfId="348" priority="655" stopIfTrue="1" operator="notEqual">
      <formula>""</formula>
    </cfRule>
  </conditionalFormatting>
  <conditionalFormatting sqref="D145">
    <cfRule type="cellIs" dxfId="347" priority="637" stopIfTrue="1" operator="equal">
      <formula>"Total"</formula>
    </cfRule>
  </conditionalFormatting>
  <conditionalFormatting sqref="B133:B144">
    <cfRule type="cellIs" dxfId="346" priority="632" stopIfTrue="1" operator="notEqual">
      <formula>""</formula>
    </cfRule>
  </conditionalFormatting>
  <conditionalFormatting sqref="B133:B144">
    <cfRule type="cellIs" dxfId="345" priority="631" stopIfTrue="1" operator="notEqual">
      <formula>""</formula>
    </cfRule>
  </conditionalFormatting>
  <conditionalFormatting sqref="C107 C12:C95">
    <cfRule type="cellIs" dxfId="344" priority="321" stopIfTrue="1" operator="notEqual">
      <formula>""</formula>
    </cfRule>
  </conditionalFormatting>
  <conditionalFormatting sqref="C23">
    <cfRule type="cellIs" dxfId="343" priority="320" stopIfTrue="1" operator="notEqual">
      <formula>""</formula>
    </cfRule>
  </conditionalFormatting>
  <conditionalFormatting sqref="C14:C25">
    <cfRule type="cellIs" dxfId="342" priority="319" stopIfTrue="1" operator="notEqual">
      <formula>""</formula>
    </cfRule>
  </conditionalFormatting>
  <conditionalFormatting sqref="C107 C73:C83 C85:C95">
    <cfRule type="cellIs" dxfId="341" priority="318" stopIfTrue="1" operator="notEqual">
      <formula>""</formula>
    </cfRule>
  </conditionalFormatting>
  <conditionalFormatting sqref="C84">
    <cfRule type="cellIs" dxfId="340" priority="317" stopIfTrue="1" operator="notEqual">
      <formula>""</formula>
    </cfRule>
  </conditionalFormatting>
  <conditionalFormatting sqref="C84">
    <cfRule type="cellIs" dxfId="339" priority="316" stopIfTrue="1" operator="notEqual">
      <formula>""</formula>
    </cfRule>
  </conditionalFormatting>
  <conditionalFormatting sqref="C85:C94">
    <cfRule type="cellIs" dxfId="338" priority="312" stopIfTrue="1" operator="notEqual">
      <formula>""</formula>
    </cfRule>
  </conditionalFormatting>
  <conditionalFormatting sqref="C12:C23">
    <cfRule type="cellIs" dxfId="337" priority="315" stopIfTrue="1" operator="notEqual">
      <formula>""</formula>
    </cfRule>
  </conditionalFormatting>
  <conditionalFormatting sqref="C73:C83">
    <cfRule type="cellIs" dxfId="336" priority="314" stopIfTrue="1" operator="notEqual">
      <formula>""</formula>
    </cfRule>
  </conditionalFormatting>
  <conditionalFormatting sqref="C85:C94">
    <cfRule type="cellIs" dxfId="335" priority="313" stopIfTrue="1" operator="notEqual">
      <formula>""</formula>
    </cfRule>
  </conditionalFormatting>
  <conditionalFormatting sqref="C84">
    <cfRule type="cellIs" dxfId="334" priority="311" stopIfTrue="1" operator="notEqual">
      <formula>""</formula>
    </cfRule>
  </conditionalFormatting>
  <conditionalFormatting sqref="C84">
    <cfRule type="cellIs" dxfId="333" priority="310" stopIfTrue="1" operator="notEqual">
      <formula>""</formula>
    </cfRule>
  </conditionalFormatting>
  <conditionalFormatting sqref="C73:C83">
    <cfRule type="cellIs" dxfId="332" priority="309" stopIfTrue="1" operator="notEqual">
      <formula>""</formula>
    </cfRule>
  </conditionalFormatting>
  <conditionalFormatting sqref="C72">
    <cfRule type="cellIs" dxfId="331" priority="308" stopIfTrue="1" operator="notEqual">
      <formula>""</formula>
    </cfRule>
  </conditionalFormatting>
  <conditionalFormatting sqref="C72">
    <cfRule type="cellIs" dxfId="330" priority="307" stopIfTrue="1" operator="notEqual">
      <formula>""</formula>
    </cfRule>
  </conditionalFormatting>
  <conditionalFormatting sqref="C73:C82">
    <cfRule type="cellIs" dxfId="329" priority="304" stopIfTrue="1" operator="notEqual">
      <formula>""</formula>
    </cfRule>
  </conditionalFormatting>
  <conditionalFormatting sqref="C61:C71">
    <cfRule type="cellIs" dxfId="328" priority="306" stopIfTrue="1" operator="notEqual">
      <formula>""</formula>
    </cfRule>
  </conditionalFormatting>
  <conditionalFormatting sqref="C73:C82">
    <cfRule type="cellIs" dxfId="327" priority="305" stopIfTrue="1" operator="notEqual">
      <formula>""</formula>
    </cfRule>
  </conditionalFormatting>
  <conditionalFormatting sqref="C85:C94">
    <cfRule type="cellIs" dxfId="326" priority="303" stopIfTrue="1" operator="notEqual">
      <formula>""</formula>
    </cfRule>
  </conditionalFormatting>
  <conditionalFormatting sqref="C85:C94">
    <cfRule type="cellIs" dxfId="325" priority="302" stopIfTrue="1" operator="notEqual">
      <formula>""</formula>
    </cfRule>
  </conditionalFormatting>
  <conditionalFormatting sqref="C84:C94">
    <cfRule type="cellIs" dxfId="324" priority="301" stopIfTrue="1" operator="notEqual">
      <formula>""</formula>
    </cfRule>
  </conditionalFormatting>
  <conditionalFormatting sqref="C84:C94">
    <cfRule type="cellIs" dxfId="323" priority="300" stopIfTrue="1" operator="notEqual">
      <formula>""</formula>
    </cfRule>
  </conditionalFormatting>
  <conditionalFormatting sqref="C12:C13 C15 C17 C19 C21">
    <cfRule type="cellIs" dxfId="322" priority="299" stopIfTrue="1" operator="notEqual">
      <formula>""</formula>
    </cfRule>
  </conditionalFormatting>
  <conditionalFormatting sqref="C73:C83">
    <cfRule type="cellIs" dxfId="321" priority="298" stopIfTrue="1" operator="notEqual">
      <formula>""</formula>
    </cfRule>
  </conditionalFormatting>
  <conditionalFormatting sqref="C72">
    <cfRule type="cellIs" dxfId="320" priority="297" stopIfTrue="1" operator="notEqual">
      <formula>""</formula>
    </cfRule>
  </conditionalFormatting>
  <conditionalFormatting sqref="C72">
    <cfRule type="cellIs" dxfId="319" priority="296" stopIfTrue="1" operator="notEqual">
      <formula>""</formula>
    </cfRule>
  </conditionalFormatting>
  <conditionalFormatting sqref="C73:C82">
    <cfRule type="cellIs" dxfId="318" priority="293" stopIfTrue="1" operator="notEqual">
      <formula>""</formula>
    </cfRule>
  </conditionalFormatting>
  <conditionalFormatting sqref="C61:C71">
    <cfRule type="cellIs" dxfId="317" priority="295" stopIfTrue="1" operator="notEqual">
      <formula>""</formula>
    </cfRule>
  </conditionalFormatting>
  <conditionalFormatting sqref="C73:C82">
    <cfRule type="cellIs" dxfId="316" priority="294" stopIfTrue="1" operator="notEqual">
      <formula>""</formula>
    </cfRule>
  </conditionalFormatting>
  <conditionalFormatting sqref="C72">
    <cfRule type="cellIs" dxfId="315" priority="292" stopIfTrue="1" operator="notEqual">
      <formula>""</formula>
    </cfRule>
  </conditionalFormatting>
  <conditionalFormatting sqref="C72">
    <cfRule type="cellIs" dxfId="314" priority="291" stopIfTrue="1" operator="notEqual">
      <formula>""</formula>
    </cfRule>
  </conditionalFormatting>
  <conditionalFormatting sqref="C61:C71">
    <cfRule type="cellIs" dxfId="313" priority="290" stopIfTrue="1" operator="notEqual">
      <formula>""</formula>
    </cfRule>
  </conditionalFormatting>
  <conditionalFormatting sqref="C60">
    <cfRule type="cellIs" dxfId="312" priority="289" stopIfTrue="1" operator="notEqual">
      <formula>""</formula>
    </cfRule>
  </conditionalFormatting>
  <conditionalFormatting sqref="C60">
    <cfRule type="cellIs" dxfId="311" priority="288" stopIfTrue="1" operator="notEqual">
      <formula>""</formula>
    </cfRule>
  </conditionalFormatting>
  <conditionalFormatting sqref="C61:C70">
    <cfRule type="cellIs" dxfId="310" priority="285" stopIfTrue="1" operator="notEqual">
      <formula>""</formula>
    </cfRule>
  </conditionalFormatting>
  <conditionalFormatting sqref="C49:C59">
    <cfRule type="cellIs" dxfId="309" priority="287" stopIfTrue="1" operator="notEqual">
      <formula>""</formula>
    </cfRule>
  </conditionalFormatting>
  <conditionalFormatting sqref="C61:C70">
    <cfRule type="cellIs" dxfId="308" priority="286" stopIfTrue="1" operator="notEqual">
      <formula>""</formula>
    </cfRule>
  </conditionalFormatting>
  <conditionalFormatting sqref="C73:C82">
    <cfRule type="cellIs" dxfId="307" priority="284" stopIfTrue="1" operator="notEqual">
      <formula>""</formula>
    </cfRule>
  </conditionalFormatting>
  <conditionalFormatting sqref="C73:C82">
    <cfRule type="cellIs" dxfId="306" priority="283" stopIfTrue="1" operator="notEqual">
      <formula>""</formula>
    </cfRule>
  </conditionalFormatting>
  <conditionalFormatting sqref="B12:B131">
    <cfRule type="cellIs" dxfId="305" priority="282" stopIfTrue="1" operator="notEqual">
      <formula>""</formula>
    </cfRule>
  </conditionalFormatting>
  <conditionalFormatting sqref="C84:C94">
    <cfRule type="cellIs" dxfId="304" priority="281" stopIfTrue="1" operator="notEqual">
      <formula>""</formula>
    </cfRule>
  </conditionalFormatting>
  <conditionalFormatting sqref="C84:C94">
    <cfRule type="cellIs" dxfId="303" priority="280" stopIfTrue="1" operator="notEqual">
      <formula>""</formula>
    </cfRule>
  </conditionalFormatting>
  <conditionalFormatting sqref="C12:C13 C15 C17 C19 C21">
    <cfRule type="cellIs" dxfId="302" priority="279" stopIfTrue="1" operator="notEqual">
      <formula>""</formula>
    </cfRule>
  </conditionalFormatting>
  <conditionalFormatting sqref="C73:C83">
    <cfRule type="cellIs" dxfId="301" priority="278" stopIfTrue="1" operator="notEqual">
      <formula>""</formula>
    </cfRule>
  </conditionalFormatting>
  <conditionalFormatting sqref="C72">
    <cfRule type="cellIs" dxfId="300" priority="277" stopIfTrue="1" operator="notEqual">
      <formula>""</formula>
    </cfRule>
  </conditionalFormatting>
  <conditionalFormatting sqref="C72">
    <cfRule type="cellIs" dxfId="299" priority="276" stopIfTrue="1" operator="notEqual">
      <formula>""</formula>
    </cfRule>
  </conditionalFormatting>
  <conditionalFormatting sqref="C73:C82">
    <cfRule type="cellIs" dxfId="298" priority="273" stopIfTrue="1" operator="notEqual">
      <formula>""</formula>
    </cfRule>
  </conditionalFormatting>
  <conditionalFormatting sqref="C61:C71">
    <cfRule type="cellIs" dxfId="297" priority="275" stopIfTrue="1" operator="notEqual">
      <formula>""</formula>
    </cfRule>
  </conditionalFormatting>
  <conditionalFormatting sqref="C73:C82">
    <cfRule type="cellIs" dxfId="296" priority="274" stopIfTrue="1" operator="notEqual">
      <formula>""</formula>
    </cfRule>
  </conditionalFormatting>
  <conditionalFormatting sqref="C72">
    <cfRule type="cellIs" dxfId="295" priority="272" stopIfTrue="1" operator="notEqual">
      <formula>""</formula>
    </cfRule>
  </conditionalFormatting>
  <conditionalFormatting sqref="C72">
    <cfRule type="cellIs" dxfId="294" priority="271" stopIfTrue="1" operator="notEqual">
      <formula>""</formula>
    </cfRule>
  </conditionalFormatting>
  <conditionalFormatting sqref="C61:C71">
    <cfRule type="cellIs" dxfId="293" priority="270" stopIfTrue="1" operator="notEqual">
      <formula>""</formula>
    </cfRule>
  </conditionalFormatting>
  <conditionalFormatting sqref="C60">
    <cfRule type="cellIs" dxfId="292" priority="269" stopIfTrue="1" operator="notEqual">
      <formula>""</formula>
    </cfRule>
  </conditionalFormatting>
  <conditionalFormatting sqref="C60">
    <cfRule type="cellIs" dxfId="291" priority="268" stopIfTrue="1" operator="notEqual">
      <formula>""</formula>
    </cfRule>
  </conditionalFormatting>
  <conditionalFormatting sqref="C61:C70">
    <cfRule type="cellIs" dxfId="290" priority="265" stopIfTrue="1" operator="notEqual">
      <formula>""</formula>
    </cfRule>
  </conditionalFormatting>
  <conditionalFormatting sqref="C49:C59">
    <cfRule type="cellIs" dxfId="289" priority="267" stopIfTrue="1" operator="notEqual">
      <formula>""</formula>
    </cfRule>
  </conditionalFormatting>
  <conditionalFormatting sqref="C61:C70">
    <cfRule type="cellIs" dxfId="288" priority="266" stopIfTrue="1" operator="notEqual">
      <formula>""</formula>
    </cfRule>
  </conditionalFormatting>
  <conditionalFormatting sqref="C73:C82">
    <cfRule type="cellIs" dxfId="287" priority="264" stopIfTrue="1" operator="notEqual">
      <formula>""</formula>
    </cfRule>
  </conditionalFormatting>
  <conditionalFormatting sqref="C73:C82">
    <cfRule type="cellIs" dxfId="286" priority="263" stopIfTrue="1" operator="notEqual">
      <formula>""</formula>
    </cfRule>
  </conditionalFormatting>
  <conditionalFormatting sqref="C72:C82">
    <cfRule type="cellIs" dxfId="285" priority="262" stopIfTrue="1" operator="notEqual">
      <formula>""</formula>
    </cfRule>
  </conditionalFormatting>
  <conditionalFormatting sqref="C72:C82">
    <cfRule type="cellIs" dxfId="284" priority="261" stopIfTrue="1" operator="notEqual">
      <formula>""</formula>
    </cfRule>
  </conditionalFormatting>
  <conditionalFormatting sqref="C61:C71">
    <cfRule type="cellIs" dxfId="283" priority="260" stopIfTrue="1" operator="notEqual">
      <formula>""</formula>
    </cfRule>
  </conditionalFormatting>
  <conditionalFormatting sqref="C60">
    <cfRule type="cellIs" dxfId="282" priority="259" stopIfTrue="1" operator="notEqual">
      <formula>""</formula>
    </cfRule>
  </conditionalFormatting>
  <conditionalFormatting sqref="C60">
    <cfRule type="cellIs" dxfId="281" priority="258" stopIfTrue="1" operator="notEqual">
      <formula>""</formula>
    </cfRule>
  </conditionalFormatting>
  <conditionalFormatting sqref="C61:C70">
    <cfRule type="cellIs" dxfId="280" priority="255" stopIfTrue="1" operator="notEqual">
      <formula>""</formula>
    </cfRule>
  </conditionalFormatting>
  <conditionalFormatting sqref="C49:C59">
    <cfRule type="cellIs" dxfId="279" priority="257" stopIfTrue="1" operator="notEqual">
      <formula>""</formula>
    </cfRule>
  </conditionalFormatting>
  <conditionalFormatting sqref="C61:C70">
    <cfRule type="cellIs" dxfId="278" priority="256" stopIfTrue="1" operator="notEqual">
      <formula>""</formula>
    </cfRule>
  </conditionalFormatting>
  <conditionalFormatting sqref="C60">
    <cfRule type="cellIs" dxfId="277" priority="254" stopIfTrue="1" operator="notEqual">
      <formula>""</formula>
    </cfRule>
  </conditionalFormatting>
  <conditionalFormatting sqref="C60">
    <cfRule type="cellIs" dxfId="276" priority="253" stopIfTrue="1" operator="notEqual">
      <formula>""</formula>
    </cfRule>
  </conditionalFormatting>
  <conditionalFormatting sqref="C49:C59">
    <cfRule type="cellIs" dxfId="275" priority="252" stopIfTrue="1" operator="notEqual">
      <formula>""</formula>
    </cfRule>
  </conditionalFormatting>
  <conditionalFormatting sqref="C48">
    <cfRule type="cellIs" dxfId="274" priority="251" stopIfTrue="1" operator="notEqual">
      <formula>""</formula>
    </cfRule>
  </conditionalFormatting>
  <conditionalFormatting sqref="C48">
    <cfRule type="cellIs" dxfId="273" priority="250" stopIfTrue="1" operator="notEqual">
      <formula>""</formula>
    </cfRule>
  </conditionalFormatting>
  <conditionalFormatting sqref="C49:C58">
    <cfRule type="cellIs" dxfId="272" priority="247" stopIfTrue="1" operator="notEqual">
      <formula>""</formula>
    </cfRule>
  </conditionalFormatting>
  <conditionalFormatting sqref="C37:C47">
    <cfRule type="cellIs" dxfId="271" priority="249" stopIfTrue="1" operator="notEqual">
      <formula>""</formula>
    </cfRule>
  </conditionalFormatting>
  <conditionalFormatting sqref="C49:C58">
    <cfRule type="cellIs" dxfId="270" priority="248" stopIfTrue="1" operator="notEqual">
      <formula>""</formula>
    </cfRule>
  </conditionalFormatting>
  <conditionalFormatting sqref="C61:C70">
    <cfRule type="cellIs" dxfId="269" priority="246" stopIfTrue="1" operator="notEqual">
      <formula>""</formula>
    </cfRule>
  </conditionalFormatting>
  <conditionalFormatting sqref="C61:C70">
    <cfRule type="cellIs" dxfId="268" priority="245" stopIfTrue="1" operator="notEqual">
      <formula>""</formula>
    </cfRule>
  </conditionalFormatting>
  <conditionalFormatting sqref="C85:C94">
    <cfRule type="cellIs" dxfId="267" priority="239" stopIfTrue="1" operator="notEqual">
      <formula>""</formula>
    </cfRule>
  </conditionalFormatting>
  <conditionalFormatting sqref="C85:C94">
    <cfRule type="cellIs" dxfId="266" priority="238" stopIfTrue="1" operator="notEqual">
      <formula>""</formula>
    </cfRule>
  </conditionalFormatting>
  <conditionalFormatting sqref="C107 C73:C83 C85:C95">
    <cfRule type="cellIs" dxfId="265" priority="244" stopIfTrue="1" operator="notEqual">
      <formula>""</formula>
    </cfRule>
  </conditionalFormatting>
  <conditionalFormatting sqref="C107 C73:C83 C85:C95">
    <cfRule type="cellIs" dxfId="264" priority="237" stopIfTrue="1" operator="notEqual">
      <formula>""</formula>
    </cfRule>
  </conditionalFormatting>
  <conditionalFormatting sqref="C84">
    <cfRule type="cellIs" dxfId="263" priority="236" stopIfTrue="1" operator="notEqual">
      <formula>""</formula>
    </cfRule>
  </conditionalFormatting>
  <conditionalFormatting sqref="C107 C73:C83 C85:C95">
    <cfRule type="cellIs" dxfId="262" priority="243" stopIfTrue="1" operator="notEqual">
      <formula>""</formula>
    </cfRule>
  </conditionalFormatting>
  <conditionalFormatting sqref="C84">
    <cfRule type="cellIs" dxfId="261" priority="242" stopIfTrue="1" operator="notEqual">
      <formula>""</formula>
    </cfRule>
  </conditionalFormatting>
  <conditionalFormatting sqref="C84">
    <cfRule type="cellIs" dxfId="260" priority="241" stopIfTrue="1" operator="notEqual">
      <formula>""</formula>
    </cfRule>
  </conditionalFormatting>
  <conditionalFormatting sqref="C73:C83">
    <cfRule type="cellIs" dxfId="259" priority="240" stopIfTrue="1" operator="notEqual">
      <formula>""</formula>
    </cfRule>
  </conditionalFormatting>
  <conditionalFormatting sqref="C73:C83">
    <cfRule type="cellIs" dxfId="258" priority="229" stopIfTrue="1" operator="notEqual">
      <formula>""</formula>
    </cfRule>
  </conditionalFormatting>
  <conditionalFormatting sqref="C72">
    <cfRule type="cellIs" dxfId="257" priority="228" stopIfTrue="1" operator="notEqual">
      <formula>""</formula>
    </cfRule>
  </conditionalFormatting>
  <conditionalFormatting sqref="C72">
    <cfRule type="cellIs" dxfId="256" priority="227" stopIfTrue="1" operator="notEqual">
      <formula>""</formula>
    </cfRule>
  </conditionalFormatting>
  <conditionalFormatting sqref="C61:C71">
    <cfRule type="cellIs" dxfId="255" priority="226" stopIfTrue="1" operator="notEqual">
      <formula>""</formula>
    </cfRule>
  </conditionalFormatting>
  <conditionalFormatting sqref="C84">
    <cfRule type="cellIs" dxfId="254" priority="235" stopIfTrue="1" operator="notEqual">
      <formula>""</formula>
    </cfRule>
  </conditionalFormatting>
  <conditionalFormatting sqref="C85:C94">
    <cfRule type="cellIs" dxfId="253" priority="232" stopIfTrue="1" operator="notEqual">
      <formula>""</formula>
    </cfRule>
  </conditionalFormatting>
  <conditionalFormatting sqref="C73:C83">
    <cfRule type="cellIs" dxfId="252" priority="234" stopIfTrue="1" operator="notEqual">
      <formula>""</formula>
    </cfRule>
  </conditionalFormatting>
  <conditionalFormatting sqref="C85:C94">
    <cfRule type="cellIs" dxfId="251" priority="233" stopIfTrue="1" operator="notEqual">
      <formula>""</formula>
    </cfRule>
  </conditionalFormatting>
  <conditionalFormatting sqref="C84">
    <cfRule type="cellIs" dxfId="250" priority="231" stopIfTrue="1" operator="notEqual">
      <formula>""</formula>
    </cfRule>
  </conditionalFormatting>
  <conditionalFormatting sqref="C84">
    <cfRule type="cellIs" dxfId="249" priority="230" stopIfTrue="1" operator="notEqual">
      <formula>""</formula>
    </cfRule>
  </conditionalFormatting>
  <conditionalFormatting sqref="C73:C82">
    <cfRule type="cellIs" dxfId="248" priority="224" stopIfTrue="1" operator="notEqual">
      <formula>""</formula>
    </cfRule>
  </conditionalFormatting>
  <conditionalFormatting sqref="C73:C82">
    <cfRule type="cellIs" dxfId="247" priority="225" stopIfTrue="1" operator="notEqual">
      <formula>""</formula>
    </cfRule>
  </conditionalFormatting>
  <conditionalFormatting sqref="C85:C94">
    <cfRule type="cellIs" dxfId="246" priority="223" stopIfTrue="1" operator="notEqual">
      <formula>""</formula>
    </cfRule>
  </conditionalFormatting>
  <conditionalFormatting sqref="C85:C94">
    <cfRule type="cellIs" dxfId="245" priority="222" stopIfTrue="1" operator="notEqual">
      <formula>""</formula>
    </cfRule>
  </conditionalFormatting>
  <conditionalFormatting sqref="C72">
    <cfRule type="cellIs" dxfId="244" priority="211" stopIfTrue="1" operator="notEqual">
      <formula>""</formula>
    </cfRule>
  </conditionalFormatting>
  <conditionalFormatting sqref="C61:C71">
    <cfRule type="cellIs" dxfId="243" priority="210" stopIfTrue="1" operator="notEqual">
      <formula>""</formula>
    </cfRule>
  </conditionalFormatting>
  <conditionalFormatting sqref="C107 C73:C83 C85:C95">
    <cfRule type="cellIs" dxfId="242" priority="221" stopIfTrue="1" operator="notEqual">
      <formula>""</formula>
    </cfRule>
  </conditionalFormatting>
  <conditionalFormatting sqref="C84">
    <cfRule type="cellIs" dxfId="241" priority="220" stopIfTrue="1" operator="notEqual">
      <formula>""</formula>
    </cfRule>
  </conditionalFormatting>
  <conditionalFormatting sqref="C84">
    <cfRule type="cellIs" dxfId="240" priority="219" stopIfTrue="1" operator="notEqual">
      <formula>""</formula>
    </cfRule>
  </conditionalFormatting>
  <conditionalFormatting sqref="C85:C94">
    <cfRule type="cellIs" dxfId="239" priority="216" stopIfTrue="1" operator="notEqual">
      <formula>""</formula>
    </cfRule>
  </conditionalFormatting>
  <conditionalFormatting sqref="C73:C83">
    <cfRule type="cellIs" dxfId="238" priority="218" stopIfTrue="1" operator="notEqual">
      <formula>""</formula>
    </cfRule>
  </conditionalFormatting>
  <conditionalFormatting sqref="C85:C94">
    <cfRule type="cellIs" dxfId="237" priority="217" stopIfTrue="1" operator="notEqual">
      <formula>""</formula>
    </cfRule>
  </conditionalFormatting>
  <conditionalFormatting sqref="C84">
    <cfRule type="cellIs" dxfId="236" priority="215" stopIfTrue="1" operator="notEqual">
      <formula>""</formula>
    </cfRule>
  </conditionalFormatting>
  <conditionalFormatting sqref="C84">
    <cfRule type="cellIs" dxfId="235" priority="214" stopIfTrue="1" operator="notEqual">
      <formula>""</formula>
    </cfRule>
  </conditionalFormatting>
  <conditionalFormatting sqref="C73:C83">
    <cfRule type="cellIs" dxfId="234" priority="213" stopIfTrue="1" operator="notEqual">
      <formula>""</formula>
    </cfRule>
  </conditionalFormatting>
  <conditionalFormatting sqref="C72">
    <cfRule type="cellIs" dxfId="233" priority="212" stopIfTrue="1" operator="notEqual">
      <formula>""</formula>
    </cfRule>
  </conditionalFormatting>
  <conditionalFormatting sqref="C73:C82">
    <cfRule type="cellIs" dxfId="232" priority="208" stopIfTrue="1" operator="notEqual">
      <formula>""</formula>
    </cfRule>
  </conditionalFormatting>
  <conditionalFormatting sqref="C73:C82">
    <cfRule type="cellIs" dxfId="231" priority="209" stopIfTrue="1" operator="notEqual">
      <formula>""</formula>
    </cfRule>
  </conditionalFormatting>
  <conditionalFormatting sqref="C85:C94">
    <cfRule type="cellIs" dxfId="230" priority="207" stopIfTrue="1" operator="notEqual">
      <formula>""</formula>
    </cfRule>
  </conditionalFormatting>
  <conditionalFormatting sqref="C85:C94">
    <cfRule type="cellIs" dxfId="229" priority="206" stopIfTrue="1" operator="notEqual">
      <formula>""</formula>
    </cfRule>
  </conditionalFormatting>
  <conditionalFormatting sqref="C84:C94">
    <cfRule type="cellIs" dxfId="228" priority="205" stopIfTrue="1" operator="notEqual">
      <formula>""</formula>
    </cfRule>
  </conditionalFormatting>
  <conditionalFormatting sqref="C84:C94">
    <cfRule type="cellIs" dxfId="227" priority="204" stopIfTrue="1" operator="notEqual">
      <formula>""</formula>
    </cfRule>
  </conditionalFormatting>
  <conditionalFormatting sqref="C73:C83">
    <cfRule type="cellIs" dxfId="226" priority="203" stopIfTrue="1" operator="notEqual">
      <formula>""</formula>
    </cfRule>
  </conditionalFormatting>
  <conditionalFormatting sqref="C72">
    <cfRule type="cellIs" dxfId="225" priority="202" stopIfTrue="1" operator="notEqual">
      <formula>""</formula>
    </cfRule>
  </conditionalFormatting>
  <conditionalFormatting sqref="C72">
    <cfRule type="cellIs" dxfId="224" priority="201" stopIfTrue="1" operator="notEqual">
      <formula>""</formula>
    </cfRule>
  </conditionalFormatting>
  <conditionalFormatting sqref="C73:C82">
    <cfRule type="cellIs" dxfId="223" priority="198" stopIfTrue="1" operator="notEqual">
      <formula>""</formula>
    </cfRule>
  </conditionalFormatting>
  <conditionalFormatting sqref="C61:C71">
    <cfRule type="cellIs" dxfId="222" priority="200" stopIfTrue="1" operator="notEqual">
      <formula>""</formula>
    </cfRule>
  </conditionalFormatting>
  <conditionalFormatting sqref="C73:C82">
    <cfRule type="cellIs" dxfId="221" priority="199" stopIfTrue="1" operator="notEqual">
      <formula>""</formula>
    </cfRule>
  </conditionalFormatting>
  <conditionalFormatting sqref="C72">
    <cfRule type="cellIs" dxfId="220" priority="197" stopIfTrue="1" operator="notEqual">
      <formula>""</formula>
    </cfRule>
  </conditionalFormatting>
  <conditionalFormatting sqref="C72">
    <cfRule type="cellIs" dxfId="219" priority="196" stopIfTrue="1" operator="notEqual">
      <formula>""</formula>
    </cfRule>
  </conditionalFormatting>
  <conditionalFormatting sqref="C61:C71">
    <cfRule type="cellIs" dxfId="218" priority="195" stopIfTrue="1" operator="notEqual">
      <formula>""</formula>
    </cfRule>
  </conditionalFormatting>
  <conditionalFormatting sqref="C60">
    <cfRule type="cellIs" dxfId="217" priority="194" stopIfTrue="1" operator="notEqual">
      <formula>""</formula>
    </cfRule>
  </conditionalFormatting>
  <conditionalFormatting sqref="C60">
    <cfRule type="cellIs" dxfId="216" priority="193" stopIfTrue="1" operator="notEqual">
      <formula>""</formula>
    </cfRule>
  </conditionalFormatting>
  <conditionalFormatting sqref="C61:C70">
    <cfRule type="cellIs" dxfId="215" priority="190" stopIfTrue="1" operator="notEqual">
      <formula>""</formula>
    </cfRule>
  </conditionalFormatting>
  <conditionalFormatting sqref="C49:C59">
    <cfRule type="cellIs" dxfId="214" priority="192" stopIfTrue="1" operator="notEqual">
      <formula>""</formula>
    </cfRule>
  </conditionalFormatting>
  <conditionalFormatting sqref="C61:C70">
    <cfRule type="cellIs" dxfId="213" priority="191" stopIfTrue="1" operator="notEqual">
      <formula>""</formula>
    </cfRule>
  </conditionalFormatting>
  <conditionalFormatting sqref="C73:C82">
    <cfRule type="cellIs" dxfId="212" priority="189" stopIfTrue="1" operator="notEqual">
      <formula>""</formula>
    </cfRule>
  </conditionalFormatting>
  <conditionalFormatting sqref="C73:C82">
    <cfRule type="cellIs" dxfId="211" priority="188" stopIfTrue="1" operator="notEqual">
      <formula>""</formula>
    </cfRule>
  </conditionalFormatting>
  <conditionalFormatting sqref="C97:C106">
    <cfRule type="cellIs" dxfId="210" priority="181" stopIfTrue="1" operator="notEqual">
      <formula>""</formula>
    </cfRule>
  </conditionalFormatting>
  <conditionalFormatting sqref="C97:C106">
    <cfRule type="cellIs" dxfId="209" priority="180" stopIfTrue="1" operator="notEqual">
      <formula>""</formula>
    </cfRule>
  </conditionalFormatting>
  <conditionalFormatting sqref="C96">
    <cfRule type="cellIs" dxfId="208" priority="179" stopIfTrue="1" operator="notEqual">
      <formula>""</formula>
    </cfRule>
  </conditionalFormatting>
  <conditionalFormatting sqref="C96">
    <cfRule type="cellIs" dxfId="207" priority="178" stopIfTrue="1" operator="notEqual">
      <formula>""</formula>
    </cfRule>
  </conditionalFormatting>
  <conditionalFormatting sqref="C97:C106">
    <cfRule type="cellIs" dxfId="206" priority="177" stopIfTrue="1" operator="notEqual">
      <formula>""</formula>
    </cfRule>
  </conditionalFormatting>
  <conditionalFormatting sqref="C96">
    <cfRule type="cellIs" dxfId="205" priority="187" stopIfTrue="1" operator="notEqual">
      <formula>""</formula>
    </cfRule>
  </conditionalFormatting>
  <conditionalFormatting sqref="C96:C106">
    <cfRule type="cellIs" dxfId="204" priority="186" stopIfTrue="1" operator="notEqual">
      <formula>""</formula>
    </cfRule>
  </conditionalFormatting>
  <conditionalFormatting sqref="C96:C106">
    <cfRule type="cellIs" dxfId="203" priority="185" stopIfTrue="1" operator="notEqual">
      <formula>""</formula>
    </cfRule>
  </conditionalFormatting>
  <conditionalFormatting sqref="C97:C106">
    <cfRule type="cellIs" dxfId="202" priority="184" stopIfTrue="1" operator="notEqual">
      <formula>""</formula>
    </cfRule>
  </conditionalFormatting>
  <conditionalFormatting sqref="C96">
    <cfRule type="cellIs" dxfId="201" priority="183" stopIfTrue="1" operator="notEqual">
      <formula>""</formula>
    </cfRule>
  </conditionalFormatting>
  <conditionalFormatting sqref="C96">
    <cfRule type="cellIs" dxfId="200" priority="182" stopIfTrue="1" operator="notEqual">
      <formula>""</formula>
    </cfRule>
  </conditionalFormatting>
  <conditionalFormatting sqref="C97:C106">
    <cfRule type="cellIs" dxfId="199" priority="176" stopIfTrue="1" operator="notEqual">
      <formula>""</formula>
    </cfRule>
  </conditionalFormatting>
  <conditionalFormatting sqref="C96:C106">
    <cfRule type="cellIs" dxfId="198" priority="175" stopIfTrue="1" operator="notEqual">
      <formula>""</formula>
    </cfRule>
  </conditionalFormatting>
  <conditionalFormatting sqref="C96:C106">
    <cfRule type="cellIs" dxfId="197" priority="174" stopIfTrue="1" operator="notEqual">
      <formula>""</formula>
    </cfRule>
  </conditionalFormatting>
  <conditionalFormatting sqref="C96:C106">
    <cfRule type="cellIs" dxfId="196" priority="173" stopIfTrue="1" operator="notEqual">
      <formula>""</formula>
    </cfRule>
  </conditionalFormatting>
  <conditionalFormatting sqref="C96:C106">
    <cfRule type="cellIs" dxfId="195" priority="172" stopIfTrue="1" operator="notEqual">
      <formula>""</formula>
    </cfRule>
  </conditionalFormatting>
  <conditionalFormatting sqref="C97:C106">
    <cfRule type="cellIs" dxfId="194" priority="171" stopIfTrue="1" operator="notEqual">
      <formula>""</formula>
    </cfRule>
  </conditionalFormatting>
  <conditionalFormatting sqref="C97:C106">
    <cfRule type="cellIs" dxfId="193" priority="170" stopIfTrue="1" operator="notEqual">
      <formula>""</formula>
    </cfRule>
  </conditionalFormatting>
  <conditionalFormatting sqref="C97:C106">
    <cfRule type="cellIs" dxfId="192" priority="169" stopIfTrue="1" operator="notEqual">
      <formula>""</formula>
    </cfRule>
  </conditionalFormatting>
  <conditionalFormatting sqref="C97:C106">
    <cfRule type="cellIs" dxfId="191" priority="168" stopIfTrue="1" operator="notEqual">
      <formula>""</formula>
    </cfRule>
  </conditionalFormatting>
  <conditionalFormatting sqref="C97:C106">
    <cfRule type="cellIs" dxfId="190" priority="167" stopIfTrue="1" operator="notEqual">
      <formula>""</formula>
    </cfRule>
  </conditionalFormatting>
  <conditionalFormatting sqref="C119">
    <cfRule type="cellIs" dxfId="189" priority="166" stopIfTrue="1" operator="notEqual">
      <formula>""</formula>
    </cfRule>
  </conditionalFormatting>
  <conditionalFormatting sqref="C119">
    <cfRule type="cellIs" dxfId="188" priority="165" stopIfTrue="1" operator="notEqual">
      <formula>""</formula>
    </cfRule>
  </conditionalFormatting>
  <conditionalFormatting sqref="C108:C109">
    <cfRule type="cellIs" dxfId="187" priority="164" stopIfTrue="1" operator="notEqual">
      <formula>""</formula>
    </cfRule>
  </conditionalFormatting>
  <conditionalFormatting sqref="C108:C109">
    <cfRule type="cellIs" dxfId="186" priority="163" stopIfTrue="1" operator="notEqual">
      <formula>""</formula>
    </cfRule>
  </conditionalFormatting>
  <conditionalFormatting sqref="C97:C106 C108:C118 C120:C131">
    <cfRule type="cellIs" dxfId="185" priority="162" stopIfTrue="1" operator="notEqual">
      <formula>""</formula>
    </cfRule>
  </conditionalFormatting>
  <conditionalFormatting sqref="C97:C106 C108:C118 C120:C131">
    <cfRule type="cellIs" dxfId="184" priority="161" stopIfTrue="1" operator="notEqual">
      <formula>""</formula>
    </cfRule>
  </conditionalFormatting>
  <conditionalFormatting sqref="C13">
    <cfRule type="cellIs" dxfId="183" priority="160" stopIfTrue="1" operator="notEqual">
      <formula>""</formula>
    </cfRule>
  </conditionalFormatting>
  <conditionalFormatting sqref="C72">
    <cfRule type="cellIs" dxfId="182" priority="159" stopIfTrue="1" operator="notEqual">
      <formula>""</formula>
    </cfRule>
  </conditionalFormatting>
  <conditionalFormatting sqref="C72">
    <cfRule type="cellIs" dxfId="181" priority="158" stopIfTrue="1" operator="notEqual">
      <formula>""</formula>
    </cfRule>
  </conditionalFormatting>
  <conditionalFormatting sqref="C73:C82">
    <cfRule type="cellIs" dxfId="180" priority="155" stopIfTrue="1" operator="notEqual">
      <formula>""</formula>
    </cfRule>
  </conditionalFormatting>
  <conditionalFormatting sqref="C61:C71">
    <cfRule type="cellIs" dxfId="179" priority="157" stopIfTrue="1" operator="notEqual">
      <formula>""</formula>
    </cfRule>
  </conditionalFormatting>
  <conditionalFormatting sqref="C73:C82">
    <cfRule type="cellIs" dxfId="178" priority="156" stopIfTrue="1" operator="notEqual">
      <formula>""</formula>
    </cfRule>
  </conditionalFormatting>
  <conditionalFormatting sqref="C72">
    <cfRule type="cellIs" dxfId="177" priority="154" stopIfTrue="1" operator="notEqual">
      <formula>""</formula>
    </cfRule>
  </conditionalFormatting>
  <conditionalFormatting sqref="C72">
    <cfRule type="cellIs" dxfId="176" priority="153" stopIfTrue="1" operator="notEqual">
      <formula>""</formula>
    </cfRule>
  </conditionalFormatting>
  <conditionalFormatting sqref="C61:C71">
    <cfRule type="cellIs" dxfId="175" priority="152" stopIfTrue="1" operator="notEqual">
      <formula>""</formula>
    </cfRule>
  </conditionalFormatting>
  <conditionalFormatting sqref="C60">
    <cfRule type="cellIs" dxfId="174" priority="151" stopIfTrue="1" operator="notEqual">
      <formula>""</formula>
    </cfRule>
  </conditionalFormatting>
  <conditionalFormatting sqref="C60">
    <cfRule type="cellIs" dxfId="173" priority="150" stopIfTrue="1" operator="notEqual">
      <formula>""</formula>
    </cfRule>
  </conditionalFormatting>
  <conditionalFormatting sqref="C61:C70">
    <cfRule type="cellIs" dxfId="172" priority="147" stopIfTrue="1" operator="notEqual">
      <formula>""</formula>
    </cfRule>
  </conditionalFormatting>
  <conditionalFormatting sqref="C49:C59">
    <cfRule type="cellIs" dxfId="171" priority="149" stopIfTrue="1" operator="notEqual">
      <formula>""</formula>
    </cfRule>
  </conditionalFormatting>
  <conditionalFormatting sqref="C61:C70">
    <cfRule type="cellIs" dxfId="170" priority="148" stopIfTrue="1" operator="notEqual">
      <formula>""</formula>
    </cfRule>
  </conditionalFormatting>
  <conditionalFormatting sqref="C73:C82">
    <cfRule type="cellIs" dxfId="169" priority="146" stopIfTrue="1" operator="notEqual">
      <formula>""</formula>
    </cfRule>
  </conditionalFormatting>
  <conditionalFormatting sqref="C73:C82">
    <cfRule type="cellIs" dxfId="168" priority="145" stopIfTrue="1" operator="notEqual">
      <formula>""</formula>
    </cfRule>
  </conditionalFormatting>
  <conditionalFormatting sqref="C72:C82">
    <cfRule type="cellIs" dxfId="167" priority="144" stopIfTrue="1" operator="notEqual">
      <formula>""</formula>
    </cfRule>
  </conditionalFormatting>
  <conditionalFormatting sqref="C72:C82">
    <cfRule type="cellIs" dxfId="166" priority="143" stopIfTrue="1" operator="notEqual">
      <formula>""</formula>
    </cfRule>
  </conditionalFormatting>
  <conditionalFormatting sqref="C61:C71">
    <cfRule type="cellIs" dxfId="165" priority="142" stopIfTrue="1" operator="notEqual">
      <formula>""</formula>
    </cfRule>
  </conditionalFormatting>
  <conditionalFormatting sqref="C60">
    <cfRule type="cellIs" dxfId="164" priority="141" stopIfTrue="1" operator="notEqual">
      <formula>""</formula>
    </cfRule>
  </conditionalFormatting>
  <conditionalFormatting sqref="C60">
    <cfRule type="cellIs" dxfId="163" priority="140" stopIfTrue="1" operator="notEqual">
      <formula>""</formula>
    </cfRule>
  </conditionalFormatting>
  <conditionalFormatting sqref="C61:C70">
    <cfRule type="cellIs" dxfId="162" priority="137" stopIfTrue="1" operator="notEqual">
      <formula>""</formula>
    </cfRule>
  </conditionalFormatting>
  <conditionalFormatting sqref="C49:C59">
    <cfRule type="cellIs" dxfId="161" priority="139" stopIfTrue="1" operator="notEqual">
      <formula>""</formula>
    </cfRule>
  </conditionalFormatting>
  <conditionalFormatting sqref="C61:C70">
    <cfRule type="cellIs" dxfId="160" priority="138" stopIfTrue="1" operator="notEqual">
      <formula>""</formula>
    </cfRule>
  </conditionalFormatting>
  <conditionalFormatting sqref="C60">
    <cfRule type="cellIs" dxfId="159" priority="136" stopIfTrue="1" operator="notEqual">
      <formula>""</formula>
    </cfRule>
  </conditionalFormatting>
  <conditionalFormatting sqref="C60">
    <cfRule type="cellIs" dxfId="158" priority="135" stopIfTrue="1" operator="notEqual">
      <formula>""</formula>
    </cfRule>
  </conditionalFormatting>
  <conditionalFormatting sqref="C49:C59">
    <cfRule type="cellIs" dxfId="157" priority="134" stopIfTrue="1" operator="notEqual">
      <formula>""</formula>
    </cfRule>
  </conditionalFormatting>
  <conditionalFormatting sqref="C48">
    <cfRule type="cellIs" dxfId="156" priority="133" stopIfTrue="1" operator="notEqual">
      <formula>""</formula>
    </cfRule>
  </conditionalFormatting>
  <conditionalFormatting sqref="C48">
    <cfRule type="cellIs" dxfId="155" priority="132" stopIfTrue="1" operator="notEqual">
      <formula>""</formula>
    </cfRule>
  </conditionalFormatting>
  <conditionalFormatting sqref="C49:C58">
    <cfRule type="cellIs" dxfId="154" priority="129" stopIfTrue="1" operator="notEqual">
      <formula>""</formula>
    </cfRule>
  </conditionalFormatting>
  <conditionalFormatting sqref="C37:C47">
    <cfRule type="cellIs" dxfId="153" priority="131" stopIfTrue="1" operator="notEqual">
      <formula>""</formula>
    </cfRule>
  </conditionalFormatting>
  <conditionalFormatting sqref="C49:C58">
    <cfRule type="cellIs" dxfId="152" priority="130" stopIfTrue="1" operator="notEqual">
      <formula>""</formula>
    </cfRule>
  </conditionalFormatting>
  <conditionalFormatting sqref="C61:C70">
    <cfRule type="cellIs" dxfId="151" priority="128" stopIfTrue="1" operator="notEqual">
      <formula>""</formula>
    </cfRule>
  </conditionalFormatting>
  <conditionalFormatting sqref="C61:C70">
    <cfRule type="cellIs" dxfId="150" priority="127" stopIfTrue="1" operator="notEqual">
      <formula>""</formula>
    </cfRule>
  </conditionalFormatting>
  <conditionalFormatting sqref="C72:C82">
    <cfRule type="cellIs" dxfId="149" priority="126" stopIfTrue="1" operator="notEqual">
      <formula>""</formula>
    </cfRule>
  </conditionalFormatting>
  <conditionalFormatting sqref="C72:C82">
    <cfRule type="cellIs" dxfId="148" priority="125" stopIfTrue="1" operator="notEqual">
      <formula>""</formula>
    </cfRule>
  </conditionalFormatting>
  <conditionalFormatting sqref="C61:C71">
    <cfRule type="cellIs" dxfId="147" priority="124" stopIfTrue="1" operator="notEqual">
      <formula>""</formula>
    </cfRule>
  </conditionalFormatting>
  <conditionalFormatting sqref="C60">
    <cfRule type="cellIs" dxfId="146" priority="123" stopIfTrue="1" operator="notEqual">
      <formula>""</formula>
    </cfRule>
  </conditionalFormatting>
  <conditionalFormatting sqref="C60">
    <cfRule type="cellIs" dxfId="145" priority="122" stopIfTrue="1" operator="notEqual">
      <formula>""</formula>
    </cfRule>
  </conditionalFormatting>
  <conditionalFormatting sqref="C61:C70">
    <cfRule type="cellIs" dxfId="144" priority="119" stopIfTrue="1" operator="notEqual">
      <formula>""</formula>
    </cfRule>
  </conditionalFormatting>
  <conditionalFormatting sqref="C49:C59">
    <cfRule type="cellIs" dxfId="143" priority="121" stopIfTrue="1" operator="notEqual">
      <formula>""</formula>
    </cfRule>
  </conditionalFormatting>
  <conditionalFormatting sqref="C61:C70">
    <cfRule type="cellIs" dxfId="142" priority="120" stopIfTrue="1" operator="notEqual">
      <formula>""</formula>
    </cfRule>
  </conditionalFormatting>
  <conditionalFormatting sqref="C60">
    <cfRule type="cellIs" dxfId="141" priority="118" stopIfTrue="1" operator="notEqual">
      <formula>""</formula>
    </cfRule>
  </conditionalFormatting>
  <conditionalFormatting sqref="C60">
    <cfRule type="cellIs" dxfId="140" priority="117" stopIfTrue="1" operator="notEqual">
      <formula>""</formula>
    </cfRule>
  </conditionalFormatting>
  <conditionalFormatting sqref="C49:C59">
    <cfRule type="cellIs" dxfId="139" priority="116" stopIfTrue="1" operator="notEqual">
      <formula>""</formula>
    </cfRule>
  </conditionalFormatting>
  <conditionalFormatting sqref="C48">
    <cfRule type="cellIs" dxfId="138" priority="115" stopIfTrue="1" operator="notEqual">
      <formula>""</formula>
    </cfRule>
  </conditionalFormatting>
  <conditionalFormatting sqref="C48">
    <cfRule type="cellIs" dxfId="137" priority="114" stopIfTrue="1" operator="notEqual">
      <formula>""</formula>
    </cfRule>
  </conditionalFormatting>
  <conditionalFormatting sqref="C49:C58">
    <cfRule type="cellIs" dxfId="136" priority="111" stopIfTrue="1" operator="notEqual">
      <formula>""</formula>
    </cfRule>
  </conditionalFormatting>
  <conditionalFormatting sqref="C37:C47">
    <cfRule type="cellIs" dxfId="135" priority="113" stopIfTrue="1" operator="notEqual">
      <formula>""</formula>
    </cfRule>
  </conditionalFormatting>
  <conditionalFormatting sqref="C49:C58">
    <cfRule type="cellIs" dxfId="134" priority="112" stopIfTrue="1" operator="notEqual">
      <formula>""</formula>
    </cfRule>
  </conditionalFormatting>
  <conditionalFormatting sqref="C61:C70">
    <cfRule type="cellIs" dxfId="133" priority="110" stopIfTrue="1" operator="notEqual">
      <formula>""</formula>
    </cfRule>
  </conditionalFormatting>
  <conditionalFormatting sqref="C61:C70">
    <cfRule type="cellIs" dxfId="132" priority="109" stopIfTrue="1" operator="notEqual">
      <formula>""</formula>
    </cfRule>
  </conditionalFormatting>
  <conditionalFormatting sqref="C60:C70">
    <cfRule type="cellIs" dxfId="131" priority="108" stopIfTrue="1" operator="notEqual">
      <formula>""</formula>
    </cfRule>
  </conditionalFormatting>
  <conditionalFormatting sqref="C60:C70">
    <cfRule type="cellIs" dxfId="130" priority="107" stopIfTrue="1" operator="notEqual">
      <formula>""</formula>
    </cfRule>
  </conditionalFormatting>
  <conditionalFormatting sqref="C49:C59">
    <cfRule type="cellIs" dxfId="129" priority="106" stopIfTrue="1" operator="notEqual">
      <formula>""</formula>
    </cfRule>
  </conditionalFormatting>
  <conditionalFormatting sqref="C48">
    <cfRule type="cellIs" dxfId="128" priority="105" stopIfTrue="1" operator="notEqual">
      <formula>""</formula>
    </cfRule>
  </conditionalFormatting>
  <conditionalFormatting sqref="C48">
    <cfRule type="cellIs" dxfId="127" priority="104" stopIfTrue="1" operator="notEqual">
      <formula>""</formula>
    </cfRule>
  </conditionalFormatting>
  <conditionalFormatting sqref="C49:C58">
    <cfRule type="cellIs" dxfId="126" priority="101" stopIfTrue="1" operator="notEqual">
      <formula>""</formula>
    </cfRule>
  </conditionalFormatting>
  <conditionalFormatting sqref="C37:C47">
    <cfRule type="cellIs" dxfId="125" priority="103" stopIfTrue="1" operator="notEqual">
      <formula>""</formula>
    </cfRule>
  </conditionalFormatting>
  <conditionalFormatting sqref="C49:C58">
    <cfRule type="cellIs" dxfId="124" priority="102" stopIfTrue="1" operator="notEqual">
      <formula>""</formula>
    </cfRule>
  </conditionalFormatting>
  <conditionalFormatting sqref="C48">
    <cfRule type="cellIs" dxfId="123" priority="100" stopIfTrue="1" operator="notEqual">
      <formula>""</formula>
    </cfRule>
  </conditionalFormatting>
  <conditionalFormatting sqref="C48">
    <cfRule type="cellIs" dxfId="122" priority="99" stopIfTrue="1" operator="notEqual">
      <formula>""</formula>
    </cfRule>
  </conditionalFormatting>
  <conditionalFormatting sqref="C37:C47">
    <cfRule type="cellIs" dxfId="121" priority="98" stopIfTrue="1" operator="notEqual">
      <formula>""</formula>
    </cfRule>
  </conditionalFormatting>
  <conditionalFormatting sqref="C36">
    <cfRule type="cellIs" dxfId="120" priority="97" stopIfTrue="1" operator="notEqual">
      <formula>""</formula>
    </cfRule>
  </conditionalFormatting>
  <conditionalFormatting sqref="C36">
    <cfRule type="cellIs" dxfId="119" priority="96" stopIfTrue="1" operator="notEqual">
      <formula>""</formula>
    </cfRule>
  </conditionalFormatting>
  <conditionalFormatting sqref="C37:C46">
    <cfRule type="cellIs" dxfId="118" priority="93" stopIfTrue="1" operator="notEqual">
      <formula>""</formula>
    </cfRule>
  </conditionalFormatting>
  <conditionalFormatting sqref="C25:C35">
    <cfRule type="cellIs" dxfId="117" priority="95" stopIfTrue="1" operator="notEqual">
      <formula>""</formula>
    </cfRule>
  </conditionalFormatting>
  <conditionalFormatting sqref="C37:C46">
    <cfRule type="cellIs" dxfId="116" priority="94" stopIfTrue="1" operator="notEqual">
      <formula>""</formula>
    </cfRule>
  </conditionalFormatting>
  <conditionalFormatting sqref="C49:C58">
    <cfRule type="cellIs" dxfId="115" priority="92" stopIfTrue="1" operator="notEqual">
      <formula>""</formula>
    </cfRule>
  </conditionalFormatting>
  <conditionalFormatting sqref="C49:C58">
    <cfRule type="cellIs" dxfId="114" priority="91" stopIfTrue="1" operator="notEqual">
      <formula>""</formula>
    </cfRule>
  </conditionalFormatting>
  <conditionalFormatting sqref="C73:C82">
    <cfRule type="cellIs" dxfId="113" priority="87" stopIfTrue="1" operator="notEqual">
      <formula>""</formula>
    </cfRule>
  </conditionalFormatting>
  <conditionalFormatting sqref="C73:C82">
    <cfRule type="cellIs" dxfId="112" priority="86" stopIfTrue="1" operator="notEqual">
      <formula>""</formula>
    </cfRule>
  </conditionalFormatting>
  <conditionalFormatting sqref="C72">
    <cfRule type="cellIs" dxfId="111" priority="85" stopIfTrue="1" operator="notEqual">
      <formula>""</formula>
    </cfRule>
  </conditionalFormatting>
  <conditionalFormatting sqref="C72">
    <cfRule type="cellIs" dxfId="110" priority="90" stopIfTrue="1" operator="notEqual">
      <formula>""</formula>
    </cfRule>
  </conditionalFormatting>
  <conditionalFormatting sqref="C72">
    <cfRule type="cellIs" dxfId="109" priority="89" stopIfTrue="1" operator="notEqual">
      <formula>""</formula>
    </cfRule>
  </conditionalFormatting>
  <conditionalFormatting sqref="C61:C71">
    <cfRule type="cellIs" dxfId="108" priority="88" stopIfTrue="1" operator="notEqual">
      <formula>""</formula>
    </cfRule>
  </conditionalFormatting>
  <conditionalFormatting sqref="C61:C71">
    <cfRule type="cellIs" dxfId="107" priority="78" stopIfTrue="1" operator="notEqual">
      <formula>""</formula>
    </cfRule>
  </conditionalFormatting>
  <conditionalFormatting sqref="C60">
    <cfRule type="cellIs" dxfId="106" priority="77" stopIfTrue="1" operator="notEqual">
      <formula>""</formula>
    </cfRule>
  </conditionalFormatting>
  <conditionalFormatting sqref="C60">
    <cfRule type="cellIs" dxfId="105" priority="76" stopIfTrue="1" operator="notEqual">
      <formula>""</formula>
    </cfRule>
  </conditionalFormatting>
  <conditionalFormatting sqref="C49:C59">
    <cfRule type="cellIs" dxfId="104" priority="75" stopIfTrue="1" operator="notEqual">
      <formula>""</formula>
    </cfRule>
  </conditionalFormatting>
  <conditionalFormatting sqref="C72">
    <cfRule type="cellIs" dxfId="103" priority="84" stopIfTrue="1" operator="notEqual">
      <formula>""</formula>
    </cfRule>
  </conditionalFormatting>
  <conditionalFormatting sqref="C73:C82">
    <cfRule type="cellIs" dxfId="102" priority="81" stopIfTrue="1" operator="notEqual">
      <formula>""</formula>
    </cfRule>
  </conditionalFormatting>
  <conditionalFormatting sqref="C61:C71">
    <cfRule type="cellIs" dxfId="101" priority="83" stopIfTrue="1" operator="notEqual">
      <formula>""</formula>
    </cfRule>
  </conditionalFormatting>
  <conditionalFormatting sqref="C73:C82">
    <cfRule type="cellIs" dxfId="100" priority="82" stopIfTrue="1" operator="notEqual">
      <formula>""</formula>
    </cfRule>
  </conditionalFormatting>
  <conditionalFormatting sqref="C72">
    <cfRule type="cellIs" dxfId="99" priority="80" stopIfTrue="1" operator="notEqual">
      <formula>""</formula>
    </cfRule>
  </conditionalFormatting>
  <conditionalFormatting sqref="C72">
    <cfRule type="cellIs" dxfId="98" priority="79" stopIfTrue="1" operator="notEqual">
      <formula>""</formula>
    </cfRule>
  </conditionalFormatting>
  <conditionalFormatting sqref="C61:C70">
    <cfRule type="cellIs" dxfId="97" priority="73" stopIfTrue="1" operator="notEqual">
      <formula>""</formula>
    </cfRule>
  </conditionalFormatting>
  <conditionalFormatting sqref="C61:C70">
    <cfRule type="cellIs" dxfId="96" priority="74" stopIfTrue="1" operator="notEqual">
      <formula>""</formula>
    </cfRule>
  </conditionalFormatting>
  <conditionalFormatting sqref="C73:C82">
    <cfRule type="cellIs" dxfId="95" priority="72" stopIfTrue="1" operator="notEqual">
      <formula>""</formula>
    </cfRule>
  </conditionalFormatting>
  <conditionalFormatting sqref="C73:C82">
    <cfRule type="cellIs" dxfId="94" priority="71" stopIfTrue="1" operator="notEqual">
      <formula>""</formula>
    </cfRule>
  </conditionalFormatting>
  <conditionalFormatting sqref="C60">
    <cfRule type="cellIs" dxfId="93" priority="61" stopIfTrue="1" operator="notEqual">
      <formula>""</formula>
    </cfRule>
  </conditionalFormatting>
  <conditionalFormatting sqref="C49:C59">
    <cfRule type="cellIs" dxfId="92" priority="60" stopIfTrue="1" operator="notEqual">
      <formula>""</formula>
    </cfRule>
  </conditionalFormatting>
  <conditionalFormatting sqref="C72">
    <cfRule type="cellIs" dxfId="91" priority="70" stopIfTrue="1" operator="notEqual">
      <formula>""</formula>
    </cfRule>
  </conditionalFormatting>
  <conditionalFormatting sqref="C72">
    <cfRule type="cellIs" dxfId="90" priority="69" stopIfTrue="1" operator="notEqual">
      <formula>""</formula>
    </cfRule>
  </conditionalFormatting>
  <conditionalFormatting sqref="C73:C82">
    <cfRule type="cellIs" dxfId="89" priority="66" stopIfTrue="1" operator="notEqual">
      <formula>""</formula>
    </cfRule>
  </conditionalFormatting>
  <conditionalFormatting sqref="C61:C71">
    <cfRule type="cellIs" dxfId="88" priority="68" stopIfTrue="1" operator="notEqual">
      <formula>""</formula>
    </cfRule>
  </conditionalFormatting>
  <conditionalFormatting sqref="C73:C82">
    <cfRule type="cellIs" dxfId="87" priority="67" stopIfTrue="1" operator="notEqual">
      <formula>""</formula>
    </cfRule>
  </conditionalFormatting>
  <conditionalFormatting sqref="C72">
    <cfRule type="cellIs" dxfId="86" priority="65" stopIfTrue="1" operator="notEqual">
      <formula>""</formula>
    </cfRule>
  </conditionalFormatting>
  <conditionalFormatting sqref="C72">
    <cfRule type="cellIs" dxfId="85" priority="64" stopIfTrue="1" operator="notEqual">
      <formula>""</formula>
    </cfRule>
  </conditionalFormatting>
  <conditionalFormatting sqref="C61:C71">
    <cfRule type="cellIs" dxfId="84" priority="63" stopIfTrue="1" operator="notEqual">
      <formula>""</formula>
    </cfRule>
  </conditionalFormatting>
  <conditionalFormatting sqref="C60">
    <cfRule type="cellIs" dxfId="83" priority="62" stopIfTrue="1" operator="notEqual">
      <formula>""</formula>
    </cfRule>
  </conditionalFormatting>
  <conditionalFormatting sqref="C61:C70">
    <cfRule type="cellIs" dxfId="82" priority="58" stopIfTrue="1" operator="notEqual">
      <formula>""</formula>
    </cfRule>
  </conditionalFormatting>
  <conditionalFormatting sqref="C61:C70">
    <cfRule type="cellIs" dxfId="81" priority="59" stopIfTrue="1" operator="notEqual">
      <formula>""</formula>
    </cfRule>
  </conditionalFormatting>
  <conditionalFormatting sqref="C73:C82">
    <cfRule type="cellIs" dxfId="80" priority="57" stopIfTrue="1" operator="notEqual">
      <formula>""</formula>
    </cfRule>
  </conditionalFormatting>
  <conditionalFormatting sqref="C73:C82">
    <cfRule type="cellIs" dxfId="79" priority="56" stopIfTrue="1" operator="notEqual">
      <formula>""</formula>
    </cfRule>
  </conditionalFormatting>
  <conditionalFormatting sqref="C72:C82">
    <cfRule type="cellIs" dxfId="78" priority="55" stopIfTrue="1" operator="notEqual">
      <formula>""</formula>
    </cfRule>
  </conditionalFormatting>
  <conditionalFormatting sqref="C72:C82">
    <cfRule type="cellIs" dxfId="77" priority="54" stopIfTrue="1" operator="notEqual">
      <formula>""</formula>
    </cfRule>
  </conditionalFormatting>
  <conditionalFormatting sqref="C61:C71">
    <cfRule type="cellIs" dxfId="76" priority="53" stopIfTrue="1" operator="notEqual">
      <formula>""</formula>
    </cfRule>
  </conditionalFormatting>
  <conditionalFormatting sqref="C60">
    <cfRule type="cellIs" dxfId="75" priority="52" stopIfTrue="1" operator="notEqual">
      <formula>""</formula>
    </cfRule>
  </conditionalFormatting>
  <conditionalFormatting sqref="C60">
    <cfRule type="cellIs" dxfId="74" priority="51" stopIfTrue="1" operator="notEqual">
      <formula>""</formula>
    </cfRule>
  </conditionalFormatting>
  <conditionalFormatting sqref="C61:C70">
    <cfRule type="cellIs" dxfId="73" priority="48" stopIfTrue="1" operator="notEqual">
      <formula>""</formula>
    </cfRule>
  </conditionalFormatting>
  <conditionalFormatting sqref="C49:C59">
    <cfRule type="cellIs" dxfId="72" priority="50" stopIfTrue="1" operator="notEqual">
      <formula>""</formula>
    </cfRule>
  </conditionalFormatting>
  <conditionalFormatting sqref="C61:C70">
    <cfRule type="cellIs" dxfId="71" priority="49" stopIfTrue="1" operator="notEqual">
      <formula>""</formula>
    </cfRule>
  </conditionalFormatting>
  <conditionalFormatting sqref="C60">
    <cfRule type="cellIs" dxfId="70" priority="47" stopIfTrue="1" operator="notEqual">
      <formula>""</formula>
    </cfRule>
  </conditionalFormatting>
  <conditionalFormatting sqref="C60">
    <cfRule type="cellIs" dxfId="69" priority="46" stopIfTrue="1" operator="notEqual">
      <formula>""</formula>
    </cfRule>
  </conditionalFormatting>
  <conditionalFormatting sqref="C49:C59">
    <cfRule type="cellIs" dxfId="68" priority="45" stopIfTrue="1" operator="notEqual">
      <formula>""</formula>
    </cfRule>
  </conditionalFormatting>
  <conditionalFormatting sqref="C48">
    <cfRule type="cellIs" dxfId="67" priority="44" stopIfTrue="1" operator="notEqual">
      <formula>""</formula>
    </cfRule>
  </conditionalFormatting>
  <conditionalFormatting sqref="C48">
    <cfRule type="cellIs" dxfId="66" priority="43" stopIfTrue="1" operator="notEqual">
      <formula>""</formula>
    </cfRule>
  </conditionalFormatting>
  <conditionalFormatting sqref="C49:C58">
    <cfRule type="cellIs" dxfId="65" priority="40" stopIfTrue="1" operator="notEqual">
      <formula>""</formula>
    </cfRule>
  </conditionalFormatting>
  <conditionalFormatting sqref="C37:C47">
    <cfRule type="cellIs" dxfId="64" priority="42" stopIfTrue="1" operator="notEqual">
      <formula>""</formula>
    </cfRule>
  </conditionalFormatting>
  <conditionalFormatting sqref="C49:C58">
    <cfRule type="cellIs" dxfId="63" priority="41" stopIfTrue="1" operator="notEqual">
      <formula>""</formula>
    </cfRule>
  </conditionalFormatting>
  <conditionalFormatting sqref="C61:C70">
    <cfRule type="cellIs" dxfId="62" priority="39" stopIfTrue="1" operator="notEqual">
      <formula>""</formula>
    </cfRule>
  </conditionalFormatting>
  <conditionalFormatting sqref="C61:C70">
    <cfRule type="cellIs" dxfId="61" priority="38" stopIfTrue="1" operator="notEqual">
      <formula>""</formula>
    </cfRule>
  </conditionalFormatting>
  <conditionalFormatting sqref="C85:C94">
    <cfRule type="cellIs" dxfId="60" priority="31" stopIfTrue="1" operator="notEqual">
      <formula>""</formula>
    </cfRule>
  </conditionalFormatting>
  <conditionalFormatting sqref="C85:C94">
    <cfRule type="cellIs" dxfId="59" priority="30" stopIfTrue="1" operator="notEqual">
      <formula>""</formula>
    </cfRule>
  </conditionalFormatting>
  <conditionalFormatting sqref="C84">
    <cfRule type="cellIs" dxfId="58" priority="29" stopIfTrue="1" operator="notEqual">
      <formula>""</formula>
    </cfRule>
  </conditionalFormatting>
  <conditionalFormatting sqref="C84">
    <cfRule type="cellIs" dxfId="57" priority="28" stopIfTrue="1" operator="notEqual">
      <formula>""</formula>
    </cfRule>
  </conditionalFormatting>
  <conditionalFormatting sqref="C85:C94">
    <cfRule type="cellIs" dxfId="56" priority="27" stopIfTrue="1" operator="notEqual">
      <formula>""</formula>
    </cfRule>
  </conditionalFormatting>
  <conditionalFormatting sqref="C84">
    <cfRule type="cellIs" dxfId="55" priority="37" stopIfTrue="1" operator="notEqual">
      <formula>""</formula>
    </cfRule>
  </conditionalFormatting>
  <conditionalFormatting sqref="C84:C94">
    <cfRule type="cellIs" dxfId="54" priority="36" stopIfTrue="1" operator="notEqual">
      <formula>""</formula>
    </cfRule>
  </conditionalFormatting>
  <conditionalFormatting sqref="C84:C94">
    <cfRule type="cellIs" dxfId="53" priority="35" stopIfTrue="1" operator="notEqual">
      <formula>""</formula>
    </cfRule>
  </conditionalFormatting>
  <conditionalFormatting sqref="C85:C94">
    <cfRule type="cellIs" dxfId="52" priority="34" stopIfTrue="1" operator="notEqual">
      <formula>""</formula>
    </cfRule>
  </conditionalFormatting>
  <conditionalFormatting sqref="C84">
    <cfRule type="cellIs" dxfId="51" priority="33" stopIfTrue="1" operator="notEqual">
      <formula>""</formula>
    </cfRule>
  </conditionalFormatting>
  <conditionalFormatting sqref="C84">
    <cfRule type="cellIs" dxfId="50" priority="32" stopIfTrue="1" operator="notEqual">
      <formula>""</formula>
    </cfRule>
  </conditionalFormatting>
  <conditionalFormatting sqref="C85:C94">
    <cfRule type="cellIs" dxfId="49" priority="26" stopIfTrue="1" operator="notEqual">
      <formula>""</formula>
    </cfRule>
  </conditionalFormatting>
  <conditionalFormatting sqref="C84:C94">
    <cfRule type="cellIs" dxfId="48" priority="25" stopIfTrue="1" operator="notEqual">
      <formula>""</formula>
    </cfRule>
  </conditionalFormatting>
  <conditionalFormatting sqref="C84:C94">
    <cfRule type="cellIs" dxfId="47" priority="24" stopIfTrue="1" operator="notEqual">
      <formula>""</formula>
    </cfRule>
  </conditionalFormatting>
  <conditionalFormatting sqref="C84:C94">
    <cfRule type="cellIs" dxfId="46" priority="23" stopIfTrue="1" operator="notEqual">
      <formula>""</formula>
    </cfRule>
  </conditionalFormatting>
  <conditionalFormatting sqref="C84:C94">
    <cfRule type="cellIs" dxfId="45" priority="22" stopIfTrue="1" operator="notEqual">
      <formula>""</formula>
    </cfRule>
  </conditionalFormatting>
  <conditionalFormatting sqref="C85:C94">
    <cfRule type="cellIs" dxfId="44" priority="21" stopIfTrue="1" operator="notEqual">
      <formula>""</formula>
    </cfRule>
  </conditionalFormatting>
  <conditionalFormatting sqref="C85:C94">
    <cfRule type="cellIs" dxfId="43" priority="20" stopIfTrue="1" operator="notEqual">
      <formula>""</formula>
    </cfRule>
  </conditionalFormatting>
  <conditionalFormatting sqref="C85:C94">
    <cfRule type="cellIs" dxfId="42" priority="19" stopIfTrue="1" operator="notEqual">
      <formula>""</formula>
    </cfRule>
  </conditionalFormatting>
  <conditionalFormatting sqref="C85:C94">
    <cfRule type="cellIs" dxfId="41" priority="18" stopIfTrue="1" operator="notEqual">
      <formula>""</formula>
    </cfRule>
  </conditionalFormatting>
  <conditionalFormatting sqref="C85:C94">
    <cfRule type="cellIs" dxfId="40" priority="17" stopIfTrue="1" operator="notEqual">
      <formula>""</formula>
    </cfRule>
  </conditionalFormatting>
  <conditionalFormatting sqref="C107">
    <cfRule type="cellIs" dxfId="39" priority="16" stopIfTrue="1" operator="notEqual">
      <formula>""</formula>
    </cfRule>
  </conditionalFormatting>
  <conditionalFormatting sqref="C107">
    <cfRule type="cellIs" dxfId="38" priority="15" stopIfTrue="1" operator="notEqual">
      <formula>""</formula>
    </cfRule>
  </conditionalFormatting>
  <conditionalFormatting sqref="C96:C97">
    <cfRule type="cellIs" dxfId="37" priority="14" stopIfTrue="1" operator="notEqual">
      <formula>""</formula>
    </cfRule>
  </conditionalFormatting>
  <conditionalFormatting sqref="C96:C97">
    <cfRule type="cellIs" dxfId="36" priority="13" stopIfTrue="1" operator="notEqual">
      <formula>""</formula>
    </cfRule>
  </conditionalFormatting>
  <conditionalFormatting sqref="D133">
    <cfRule type="cellIs" dxfId="35" priority="10" stopIfTrue="1" operator="notEqual">
      <formula>""</formula>
    </cfRule>
  </conditionalFormatting>
  <conditionalFormatting sqref="D133">
    <cfRule type="cellIs" dxfId="34" priority="12" stopIfTrue="1" operator="notEqual">
      <formula>""</formula>
    </cfRule>
  </conditionalFormatting>
  <conditionalFormatting sqref="D133">
    <cfRule type="cellIs" dxfId="33" priority="11" stopIfTrue="1" operator="notEqual">
      <formula>""</formula>
    </cfRule>
  </conditionalFormatting>
  <conditionalFormatting sqref="D134:D144">
    <cfRule type="cellIs" dxfId="32" priority="9" stopIfTrue="1" operator="equal">
      <formula>"Total"</formula>
    </cfRule>
  </conditionalFormatting>
  <conditionalFormatting sqref="F133">
    <cfRule type="cellIs" dxfId="31" priority="5" stopIfTrue="1" operator="notEqual">
      <formula>""</formula>
    </cfRule>
  </conditionalFormatting>
  <conditionalFormatting sqref="F133">
    <cfRule type="cellIs" dxfId="30" priority="7" stopIfTrue="1" operator="notEqual">
      <formula>""</formula>
    </cfRule>
  </conditionalFormatting>
  <conditionalFormatting sqref="F133">
    <cfRule type="cellIs" dxfId="29" priority="6" stopIfTrue="1" operator="notEqual">
      <formula>""</formula>
    </cfRule>
  </conditionalFormatting>
  <conditionalFormatting sqref="F134:F144">
    <cfRule type="cellIs" dxfId="28" priority="4" stopIfTrue="1" operator="equal">
      <formula>"Total"</formula>
    </cfRule>
  </conditionalFormatting>
  <conditionalFormatting sqref="F12:F23">
    <cfRule type="cellIs" dxfId="27" priority="2" stopIfTrue="1" operator="equal">
      <formula>"Total"</formula>
    </cfRule>
  </conditionalFormatting>
  <conditionalFormatting sqref="F24:F131">
    <cfRule type="cellIs" dxfId="26" priority="1" stopIfTrue="1" operator="equal">
      <formula>"Total"</formula>
    </cfRule>
  </conditionalFormatting>
  <pageMargins left="0.39370078740157483" right="0.23622047244094491" top="0.15748031496062992" bottom="0.19685039370078741" header="0.31496062992125984" footer="0.31496062992125984"/>
  <pageSetup paperSize="9" scale="93" orientation="landscape" horizontalDpi="4294967294" verticalDpi="4294967294" r:id="rId1"/>
  <headerFooter alignWithMargins="0"/>
  <rowBreaks count="1" manualBreakCount="1">
    <brk id="132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2"/>
  <sheetViews>
    <sheetView zoomScale="110" zoomScaleNormal="110" workbookViewId="0">
      <pane ySplit="10" topLeftCell="A11" activePane="bottomLeft" state="frozen"/>
      <selection pane="bottomLeft" activeCell="I24" sqref="I24"/>
    </sheetView>
  </sheetViews>
  <sheetFormatPr defaultRowHeight="12.75"/>
  <cols>
    <col min="1" max="1" width="8.42578125" customWidth="1"/>
    <col min="2" max="2" width="3.140625" customWidth="1"/>
    <col min="3" max="3" width="5" style="1" customWidth="1"/>
    <col min="4" max="4" width="5.85546875" style="1" customWidth="1"/>
    <col min="5" max="5" width="6.7109375" style="1" customWidth="1"/>
    <col min="6" max="6" width="7" style="1" customWidth="1"/>
    <col min="7" max="7" width="6.7109375" style="1" customWidth="1"/>
    <col min="8" max="8" width="6.5703125" style="1" customWidth="1"/>
    <col min="9" max="9" width="8.85546875" style="1" customWidth="1"/>
    <col min="10" max="11" width="10.85546875" style="1" customWidth="1"/>
    <col min="12" max="12" width="11.28515625" style="1" customWidth="1"/>
    <col min="13" max="14" width="10.85546875" style="1" customWidth="1"/>
    <col min="15" max="15" width="9" style="1" customWidth="1"/>
  </cols>
  <sheetData>
    <row r="1" spans="2:15" ht="1.5" customHeight="1"/>
    <row r="3" spans="2:15" ht="9" customHeight="1"/>
    <row r="4" spans="2:15" ht="9.75" customHeight="1">
      <c r="J4" s="2"/>
      <c r="K4" s="2"/>
    </row>
    <row r="5" spans="2:15" ht="15.75" customHeight="1">
      <c r="J5" s="2"/>
      <c r="K5" s="2"/>
    </row>
    <row r="6" spans="2:15" ht="15">
      <c r="C6" s="114" t="s">
        <v>183</v>
      </c>
      <c r="D6" s="114"/>
      <c r="E6" s="114"/>
      <c r="F6" s="114"/>
      <c r="G6" s="114"/>
      <c r="H6" s="114"/>
      <c r="I6" s="45"/>
      <c r="L6" s="115" t="s">
        <v>100</v>
      </c>
      <c r="M6" s="21"/>
      <c r="N6" s="21"/>
      <c r="O6" s="357">
        <f>'base(indices)'!H1</f>
        <v>44348</v>
      </c>
    </row>
    <row r="7" spans="2:15" ht="7.5" customHeight="1">
      <c r="C7"/>
      <c r="D7"/>
      <c r="E7"/>
      <c r="F7"/>
      <c r="G7"/>
      <c r="H7"/>
      <c r="I7"/>
      <c r="J7"/>
      <c r="K7"/>
      <c r="L7"/>
      <c r="M7"/>
      <c r="N7"/>
      <c r="O7"/>
    </row>
    <row r="8" spans="2:15" ht="13.5" thickBot="1">
      <c r="C8" s="6" t="s">
        <v>85</v>
      </c>
      <c r="D8" s="6"/>
      <c r="G8" s="5"/>
      <c r="H8" s="5"/>
      <c r="K8" s="338" t="s">
        <v>184</v>
      </c>
      <c r="L8" s="339"/>
      <c r="N8" s="329" t="s">
        <v>187</v>
      </c>
      <c r="O8" s="330"/>
    </row>
    <row r="9" spans="2:15" ht="14.25" customHeight="1">
      <c r="B9" s="424" t="s">
        <v>42</v>
      </c>
      <c r="C9" s="395" t="s">
        <v>4</v>
      </c>
      <c r="D9" s="397" t="s">
        <v>36</v>
      </c>
      <c r="E9" s="399" t="s">
        <v>37</v>
      </c>
      <c r="F9" s="399" t="s">
        <v>43</v>
      </c>
      <c r="G9" s="415" t="s">
        <v>44</v>
      </c>
      <c r="H9" s="415" t="s">
        <v>45</v>
      </c>
      <c r="I9" s="469" t="s">
        <v>122</v>
      </c>
      <c r="J9" s="479" t="s">
        <v>69</v>
      </c>
      <c r="K9" s="481">
        <v>0.9</v>
      </c>
      <c r="L9" s="473">
        <v>0.8</v>
      </c>
      <c r="M9" s="475">
        <v>0.7</v>
      </c>
      <c r="N9" s="473">
        <v>0.6</v>
      </c>
      <c r="O9" s="477">
        <v>0.5</v>
      </c>
    </row>
    <row r="10" spans="2:15" ht="24.75" customHeight="1" thickBot="1">
      <c r="B10" s="468"/>
      <c r="C10" s="396"/>
      <c r="D10" s="398"/>
      <c r="E10" s="400"/>
      <c r="F10" s="400"/>
      <c r="G10" s="416"/>
      <c r="H10" s="416"/>
      <c r="I10" s="470"/>
      <c r="J10" s="480"/>
      <c r="K10" s="482"/>
      <c r="L10" s="474"/>
      <c r="M10" s="476"/>
      <c r="N10" s="474"/>
      <c r="O10" s="478"/>
    </row>
    <row r="11" spans="2:15" s="30" customFormat="1" ht="13.5" customHeight="1">
      <c r="B11" s="124">
        <v>4</v>
      </c>
      <c r="C11" s="119">
        <v>42036</v>
      </c>
      <c r="D11" s="57">
        <f>724*2+788*2</f>
        <v>3024</v>
      </c>
      <c r="E11" s="96">
        <f>'base(indices)'!G65</f>
        <v>1.3652553700000001</v>
      </c>
      <c r="F11" s="58">
        <f t="shared" ref="F11:F14" si="0">D11*E11</f>
        <v>4128.5322388800005</v>
      </c>
      <c r="G11" s="48">
        <v>0</v>
      </c>
      <c r="H11" s="60">
        <f t="shared" ref="H11:H14" si="1">F11*G11</f>
        <v>0</v>
      </c>
      <c r="I11" s="190">
        <f>(F11+H11)</f>
        <v>4128.5322388800005</v>
      </c>
      <c r="J11" s="331">
        <f>I11</f>
        <v>4128.5322388800005</v>
      </c>
      <c r="K11" s="332">
        <f>J11*K$9</f>
        <v>3715.6790149920007</v>
      </c>
      <c r="L11" s="333">
        <f>J11*$L$9</f>
        <v>3302.8257911040005</v>
      </c>
      <c r="M11" s="332">
        <f>J11*M$9</f>
        <v>2889.9725672160002</v>
      </c>
      <c r="N11" s="332">
        <f>J11*N$9</f>
        <v>2477.119343328</v>
      </c>
      <c r="O11" s="142">
        <f>J11*O$9</f>
        <v>2064.2661194400002</v>
      </c>
    </row>
    <row r="12" spans="2:15" s="30" customFormat="1" ht="13.5" customHeight="1">
      <c r="B12" s="124">
        <v>4</v>
      </c>
      <c r="C12" s="119">
        <v>42401</v>
      </c>
      <c r="D12" s="57">
        <f>788*2+880*2</f>
        <v>3336</v>
      </c>
      <c r="E12" s="96">
        <f>'base(indices)'!G77</f>
        <v>1.2628924500000001</v>
      </c>
      <c r="F12" s="58">
        <f t="shared" si="0"/>
        <v>4213.0092132</v>
      </c>
      <c r="G12" s="48">
        <v>0</v>
      </c>
      <c r="H12" s="60">
        <f t="shared" si="1"/>
        <v>0</v>
      </c>
      <c r="I12" s="190">
        <f>(F12+H12)</f>
        <v>4213.0092132</v>
      </c>
      <c r="J12" s="334">
        <f t="shared" ref="J12:J14" si="2">I12</f>
        <v>4213.0092132</v>
      </c>
      <c r="K12" s="332">
        <f>J12*K$9</f>
        <v>3791.7082918800002</v>
      </c>
      <c r="L12" s="333">
        <f>J12*$L$9</f>
        <v>3370.4073705600003</v>
      </c>
      <c r="M12" s="332">
        <f>J12*M$9</f>
        <v>2949.1064492399996</v>
      </c>
      <c r="N12" s="332">
        <f>J12*N$9</f>
        <v>2527.8055279199998</v>
      </c>
      <c r="O12" s="142">
        <f>J12*O$9</f>
        <v>2106.5046066</v>
      </c>
    </row>
    <row r="13" spans="2:15" s="30" customFormat="1" ht="13.5" customHeight="1">
      <c r="B13" s="124">
        <v>4</v>
      </c>
      <c r="C13" s="119">
        <v>42767</v>
      </c>
      <c r="D13" s="57">
        <f>880*2+937*2</f>
        <v>3634</v>
      </c>
      <c r="E13" s="96">
        <f>'base(indices)'!G89</f>
        <v>1.1920929300000001</v>
      </c>
      <c r="F13" s="58">
        <f t="shared" si="0"/>
        <v>4332.0657076200005</v>
      </c>
      <c r="G13" s="48">
        <v>0</v>
      </c>
      <c r="H13" s="60">
        <f t="shared" si="1"/>
        <v>0</v>
      </c>
      <c r="I13" s="190">
        <f t="shared" ref="I13:I14" si="3">(F13+H13)</f>
        <v>4332.0657076200005</v>
      </c>
      <c r="J13" s="334">
        <f t="shared" si="2"/>
        <v>4332.0657076200005</v>
      </c>
      <c r="K13" s="332">
        <f>J13*K$9</f>
        <v>3898.8591368580005</v>
      </c>
      <c r="L13" s="333">
        <f>J13*$L$9</f>
        <v>3465.6525660960006</v>
      </c>
      <c r="M13" s="332">
        <f>J13*M$9</f>
        <v>3032.4459953340001</v>
      </c>
      <c r="N13" s="332">
        <f>J13*N$9</f>
        <v>2599.2394245720002</v>
      </c>
      <c r="O13" s="142">
        <f>J13*O$9</f>
        <v>2166.0328538100002</v>
      </c>
    </row>
    <row r="14" spans="2:15" ht="13.5" customHeight="1">
      <c r="B14" s="124">
        <v>4</v>
      </c>
      <c r="C14" s="56">
        <v>43132</v>
      </c>
      <c r="D14" s="57">
        <f>937*2+954*2</f>
        <v>3782</v>
      </c>
      <c r="E14" s="96">
        <f>'base(indices)'!G101</f>
        <v>1.1571562</v>
      </c>
      <c r="F14" s="58">
        <f t="shared" si="0"/>
        <v>4376.3647484000003</v>
      </c>
      <c r="G14" s="48">
        <v>0</v>
      </c>
      <c r="H14" s="60">
        <f t="shared" si="1"/>
        <v>0</v>
      </c>
      <c r="I14" s="190">
        <f t="shared" si="3"/>
        <v>4376.3647484000003</v>
      </c>
      <c r="J14" s="334">
        <f t="shared" si="2"/>
        <v>4376.3647484000003</v>
      </c>
      <c r="K14" s="332">
        <f>J14*K$9</f>
        <v>3938.7282735600002</v>
      </c>
      <c r="L14" s="333">
        <f>J14*$L$9</f>
        <v>3501.0917987200005</v>
      </c>
      <c r="M14" s="332">
        <f>J14*M$9</f>
        <v>3063.4553238799999</v>
      </c>
      <c r="N14" s="332">
        <f>J14*N$9</f>
        <v>2625.8188490400003</v>
      </c>
      <c r="O14" s="142">
        <f>J14*O$9</f>
        <v>2188.1823742000001</v>
      </c>
    </row>
    <row r="15" spans="2:15" ht="13.5" customHeight="1">
      <c r="B15" s="124">
        <v>4</v>
      </c>
      <c r="C15" s="119">
        <v>43497</v>
      </c>
      <c r="D15" s="57">
        <f>954*2+998*2</f>
        <v>3904</v>
      </c>
      <c r="E15" s="96">
        <f>'base(indices)'!G113</f>
        <v>1.1151438899999999</v>
      </c>
      <c r="F15" s="58">
        <f>D15*E15</f>
        <v>4353.5217465599999</v>
      </c>
      <c r="G15" s="48">
        <v>0</v>
      </c>
      <c r="H15" s="60">
        <f>F15*G15</f>
        <v>0</v>
      </c>
      <c r="I15" s="190">
        <f>(F15+H15)</f>
        <v>4353.5217465599999</v>
      </c>
      <c r="J15" s="334">
        <f>I15</f>
        <v>4353.5217465599999</v>
      </c>
      <c r="K15" s="332">
        <f>J15*K$9</f>
        <v>3918.1695719039999</v>
      </c>
      <c r="L15" s="333">
        <f>J15*$L$9</f>
        <v>3482.8173972479999</v>
      </c>
      <c r="M15" s="332">
        <f>J15*M$9</f>
        <v>3047.4652225919999</v>
      </c>
      <c r="N15" s="332">
        <f>J15*N$9</f>
        <v>2612.1130479359999</v>
      </c>
      <c r="O15" s="142">
        <f>J15*O$9</f>
        <v>2176.7608732799999</v>
      </c>
    </row>
    <row r="16" spans="2:15" ht="13.5" customHeight="1">
      <c r="B16" s="118">
        <v>4</v>
      </c>
      <c r="C16" s="56">
        <v>43862</v>
      </c>
      <c r="D16" s="57">
        <f>998*2+1045*2</f>
        <v>4086</v>
      </c>
      <c r="E16" s="96">
        <f>'base(indices)'!G125</f>
        <v>1.0687803899999999</v>
      </c>
      <c r="F16" s="70">
        <f>D16*E16</f>
        <v>4367.0366735399994</v>
      </c>
      <c r="G16" s="59">
        <v>0</v>
      </c>
      <c r="H16" s="60">
        <f>F16*G16</f>
        <v>0</v>
      </c>
      <c r="I16" s="170">
        <f>(F16+H16)</f>
        <v>4367.0366735399994</v>
      </c>
      <c r="J16" s="334">
        <f>I16</f>
        <v>4367.0366735399994</v>
      </c>
      <c r="K16" s="142">
        <f t="shared" ref="K16:O17" si="4">$J16*K$9</f>
        <v>3930.3330061859997</v>
      </c>
      <c r="L16" s="332">
        <f t="shared" si="4"/>
        <v>3493.6293388319996</v>
      </c>
      <c r="M16" s="332">
        <f t="shared" si="4"/>
        <v>3056.9256714779995</v>
      </c>
      <c r="N16" s="332">
        <f t="shared" si="4"/>
        <v>2620.2220041239993</v>
      </c>
      <c r="O16" s="142">
        <f t="shared" si="4"/>
        <v>2183.5183367699997</v>
      </c>
    </row>
    <row r="17" spans="2:16" ht="13.5" customHeight="1">
      <c r="B17" s="118">
        <v>4</v>
      </c>
      <c r="C17" s="56">
        <v>44228</v>
      </c>
      <c r="D17" s="57">
        <f>1045*2+1100*2</f>
        <v>4290</v>
      </c>
      <c r="E17" s="96">
        <f>'base(indices)'!G137</f>
        <v>1.02471848</v>
      </c>
      <c r="F17" s="70">
        <f>D17*E17</f>
        <v>4396.0422791999999</v>
      </c>
      <c r="G17" s="59">
        <v>0</v>
      </c>
      <c r="H17" s="60">
        <f>F17*G17</f>
        <v>0</v>
      </c>
      <c r="I17" s="170">
        <f>(F17+H17)</f>
        <v>4396.0422791999999</v>
      </c>
      <c r="J17" s="334">
        <f>I17</f>
        <v>4396.0422791999999</v>
      </c>
      <c r="K17" s="142">
        <f t="shared" si="4"/>
        <v>3956.4380512799999</v>
      </c>
      <c r="L17" s="332">
        <f t="shared" si="4"/>
        <v>3516.8338233600002</v>
      </c>
      <c r="M17" s="332">
        <f t="shared" si="4"/>
        <v>3077.2295954399997</v>
      </c>
      <c r="N17" s="332">
        <f t="shared" si="4"/>
        <v>2637.6253675200001</v>
      </c>
      <c r="O17" s="142">
        <f t="shared" si="4"/>
        <v>2198.0211396</v>
      </c>
    </row>
    <row r="18" spans="2:16" ht="13.5" customHeight="1" thickBot="1">
      <c r="B18" s="229"/>
      <c r="C18" s="230"/>
      <c r="D18" s="231"/>
      <c r="E18" s="278"/>
      <c r="F18" s="279"/>
      <c r="G18" s="335"/>
      <c r="H18" s="233"/>
      <c r="I18" s="336"/>
      <c r="J18" s="337"/>
      <c r="K18" s="258"/>
      <c r="L18" s="94"/>
      <c r="M18" s="258"/>
      <c r="N18" s="258"/>
      <c r="O18" s="125"/>
    </row>
    <row r="19" spans="2:16">
      <c r="C19" s="24"/>
      <c r="D19" s="24"/>
      <c r="E19" s="24"/>
      <c r="F19" s="24"/>
      <c r="G19" s="24"/>
      <c r="H19" s="24"/>
      <c r="I19" s="24"/>
      <c r="J19" s="24"/>
      <c r="K19" s="24"/>
      <c r="L19" s="27"/>
      <c r="M19" s="27"/>
      <c r="N19" s="27"/>
      <c r="O19" s="27"/>
    </row>
    <row r="20" spans="2:16">
      <c r="C20" s="28"/>
      <c r="D20"/>
      <c r="K20" s="7"/>
      <c r="L20" s="16"/>
      <c r="M20" s="16"/>
      <c r="N20" s="16"/>
      <c r="O20" s="16"/>
    </row>
    <row r="21" spans="2:16">
      <c r="C21" s="28" t="s">
        <v>185</v>
      </c>
      <c r="P21" s="1"/>
    </row>
    <row r="22" spans="2:16" ht="13.5">
      <c r="C22" s="8"/>
      <c r="D22" s="8"/>
      <c r="E22" s="8"/>
      <c r="F22" s="8"/>
      <c r="G22" s="8"/>
      <c r="H22" s="8"/>
      <c r="I22" s="17"/>
      <c r="J22" s="8"/>
      <c r="K22" s="9"/>
      <c r="L22" s="16"/>
      <c r="M22" s="16"/>
      <c r="N22" s="16"/>
      <c r="O22" s="16"/>
    </row>
  </sheetData>
  <mergeCells count="14">
    <mergeCell ref="L9:L10"/>
    <mergeCell ref="M9:M10"/>
    <mergeCell ref="N9:N10"/>
    <mergeCell ref="O9:O10"/>
    <mergeCell ref="G9:G10"/>
    <mergeCell ref="H9:H10"/>
    <mergeCell ref="I9:I10"/>
    <mergeCell ref="J9:J10"/>
    <mergeCell ref="K9:K10"/>
    <mergeCell ref="B9:B10"/>
    <mergeCell ref="C9:C10"/>
    <mergeCell ref="D9:D10"/>
    <mergeCell ref="E9:E10"/>
    <mergeCell ref="F9:F10"/>
  </mergeCells>
  <conditionalFormatting sqref="F18:I18 F16:G16 C11:D16 F11:I15 C18:D18">
    <cfRule type="cellIs" dxfId="25" priority="12" stopIfTrue="1" operator="notEqual">
      <formula>""</formula>
    </cfRule>
  </conditionalFormatting>
  <conditionalFormatting sqref="E9 E11:E18">
    <cfRule type="cellIs" dxfId="24" priority="11" stopIfTrue="1" operator="equal">
      <formula>"Total"</formula>
    </cfRule>
  </conditionalFormatting>
  <conditionalFormatting sqref="E9">
    <cfRule type="cellIs" dxfId="23" priority="10" stopIfTrue="1" operator="equal">
      <formula>"Total"</formula>
    </cfRule>
  </conditionalFormatting>
  <conditionalFormatting sqref="F14 H14 H18 F18">
    <cfRule type="cellIs" dxfId="22" priority="9" stopIfTrue="1" operator="notEqual">
      <formula>""</formula>
    </cfRule>
  </conditionalFormatting>
  <conditionalFormatting sqref="F14 H14 H18 F18">
    <cfRule type="cellIs" dxfId="21" priority="8" stopIfTrue="1" operator="notEqual">
      <formula>""</formula>
    </cfRule>
  </conditionalFormatting>
  <conditionalFormatting sqref="F14 F18">
    <cfRule type="cellIs" dxfId="20" priority="7" stopIfTrue="1" operator="notEqual">
      <formula>""</formula>
    </cfRule>
  </conditionalFormatting>
  <conditionalFormatting sqref="H16:I16">
    <cfRule type="cellIs" dxfId="19" priority="5" stopIfTrue="1" operator="notEqual">
      <formula>""</formula>
    </cfRule>
  </conditionalFormatting>
  <conditionalFormatting sqref="H16:I16">
    <cfRule type="cellIs" dxfId="18" priority="6" stopIfTrue="1" operator="notEqual">
      <formula>""</formula>
    </cfRule>
  </conditionalFormatting>
  <conditionalFormatting sqref="F17:G17 C17:D17">
    <cfRule type="cellIs" dxfId="17" priority="4" stopIfTrue="1" operator="notEqual">
      <formula>""</formula>
    </cfRule>
  </conditionalFormatting>
  <conditionalFormatting sqref="H17:I17">
    <cfRule type="cellIs" dxfId="16" priority="1" stopIfTrue="1" operator="notEqual">
      <formula>""</formula>
    </cfRule>
  </conditionalFormatting>
  <conditionalFormatting sqref="H17:I17">
    <cfRule type="cellIs" dxfId="15" priority="2" stopIfTrue="1" operator="notEqual">
      <formula>""</formula>
    </cfRule>
  </conditionalFormatting>
  <pageMargins left="0.39370078740157483" right="0.23622047244094491" top="0.15748031496062992" bottom="0.19685039370078741" header="0.31496062992125984" footer="0.31496062992125984"/>
  <pageSetup paperSize="9" scale="93" orientation="landscape" horizontalDpi="4294967294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12</vt:i4>
      </vt:variant>
    </vt:vector>
  </HeadingPairs>
  <TitlesOfParts>
    <vt:vector size="24" baseType="lpstr">
      <vt:lpstr>BENEFÍCIOS-SEM JRS E SEM CORREÇ</vt:lpstr>
      <vt:lpstr>LOAS-SEM JRS E SEM CORREÇÃO</vt:lpstr>
      <vt:lpstr>BENEFÍCIOS-CORRIGIDO-SEM JUROS</vt:lpstr>
      <vt:lpstr>LOAS-CORRIGIDO-SEM JUROS</vt:lpstr>
      <vt:lpstr>BENEFÍCIOS-com juros 12 m</vt:lpstr>
      <vt:lpstr>BPC LOAS-com juros 12 m</vt:lpstr>
      <vt:lpstr>salario matern. Sem juros</vt:lpstr>
      <vt:lpstr>salario matern. Juros 12 m</vt:lpstr>
      <vt:lpstr>Seguro Defeso.Sem jrs</vt:lpstr>
      <vt:lpstr>Seguro Defeso Com juros 12m</vt:lpstr>
      <vt:lpstr>base(indices)</vt:lpstr>
      <vt:lpstr>Plan3</vt:lpstr>
      <vt:lpstr>'BENEFÍCIOS-com juros 12 m'!Area_de_impressao</vt:lpstr>
      <vt:lpstr>'BENEFÍCIOS-CORRIGIDO-SEM JUROS'!Area_de_impressao</vt:lpstr>
      <vt:lpstr>'BENEFÍCIOS-com juros 12 m'!Titulos_de_impressao</vt:lpstr>
      <vt:lpstr>'BENEFÍCIOS-CORRIGIDO-SEM JUROS'!Titulos_de_impressao</vt:lpstr>
      <vt:lpstr>'BENEFÍCIOS-SEM JRS E SEM CORREÇ'!Titulos_de_impressao</vt:lpstr>
      <vt:lpstr>'BPC LOAS-com juros 12 m'!Titulos_de_impressao</vt:lpstr>
      <vt:lpstr>'LOAS-CORRIGIDO-SEM JUROS'!Titulos_de_impressao</vt:lpstr>
      <vt:lpstr>'LOAS-SEM JRS E SEM CORREÇÃO'!Titulos_de_impressao</vt:lpstr>
      <vt:lpstr>'salario matern. Juros 12 m'!Titulos_de_impressao</vt:lpstr>
      <vt:lpstr>'salario matern. Sem juros'!Titulos_de_impressao</vt:lpstr>
      <vt:lpstr>'Seguro Defeso Com juros 12m'!Titulos_de_impressao</vt:lpstr>
      <vt:lpstr>'Seguro Defeso.Sem jrs'!Titulos_de_impressao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Roberto Assis Pereira</dc:creator>
  <cp:lastModifiedBy>Usuário do Windows</cp:lastModifiedBy>
  <cp:lastPrinted>2021-03-16T14:02:16Z</cp:lastPrinted>
  <dcterms:created xsi:type="dcterms:W3CDTF">2009-11-09T18:14:09Z</dcterms:created>
  <dcterms:modified xsi:type="dcterms:W3CDTF">2021-05-27T11:39:13Z</dcterms:modified>
</cp:coreProperties>
</file>