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bel Estrela\Desktop\"/>
    </mc:Choice>
  </mc:AlternateContent>
  <bookViews>
    <workbookView xWindow="0" yWindow="0" windowWidth="20490" windowHeight="7755" tabRatio="889"/>
  </bookViews>
  <sheets>
    <sheet name="BENEFÍCIOS-CORRIGIDO-SEM JUROS" sheetId="9" r:id="rId1"/>
    <sheet name="LOAS-CORRIGIDO-SEM JUROS" sheetId="16" r:id="rId2"/>
    <sheet name="base(indices)" sheetId="2" r:id="rId3"/>
    <sheet name="Plan3" sheetId="3" r:id="rId4"/>
  </sheets>
  <definedNames>
    <definedName name="OLE_LINK1" localSheetId="2">'base(indices)'!#REF!</definedName>
    <definedName name="_xlnm.Print_Titles" localSheetId="0">'BENEFÍCIOS-CORRIGIDO-SEM JUROS'!$9:$10</definedName>
    <definedName name="_xlnm.Print_Titles" localSheetId="1">'LOAS-CORRIGIDO-SEM JUROS'!$9:$10</definedName>
  </definedNames>
  <calcPr calcId="162913"/>
</workbook>
</file>

<file path=xl/calcChain.xml><?xml version="1.0" encoding="utf-8"?>
<calcChain xmlns="http://schemas.openxmlformats.org/spreadsheetml/2006/main">
  <c r="D11" i="9" l="1"/>
  <c r="D136" i="9" l="1"/>
  <c r="D137" i="9"/>
  <c r="D138" i="9"/>
  <c r="D139" i="9"/>
  <c r="D140" i="9"/>
  <c r="D141" i="9"/>
  <c r="D142" i="9"/>
  <c r="D143" i="9"/>
  <c r="D144" i="9"/>
  <c r="D145" i="9"/>
  <c r="D135" i="9"/>
  <c r="D134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2" i="9"/>
  <c r="C136" i="9" l="1"/>
  <c r="C137" i="9"/>
  <c r="E137" i="9" s="1"/>
  <c r="G137" i="9" s="1"/>
  <c r="C138" i="9"/>
  <c r="C139" i="9"/>
  <c r="E139" i="9" s="1"/>
  <c r="G139" i="9" s="1"/>
  <c r="C140" i="9"/>
  <c r="C141" i="9"/>
  <c r="C142" i="9"/>
  <c r="C143" i="9"/>
  <c r="C144" i="9"/>
  <c r="C145" i="9"/>
  <c r="C135" i="9"/>
  <c r="C134" i="9"/>
  <c r="E145" i="9"/>
  <c r="E144" i="9"/>
  <c r="G144" i="9" s="1"/>
  <c r="E143" i="9"/>
  <c r="G143" i="9" s="1"/>
  <c r="E142" i="9"/>
  <c r="G142" i="9" s="1"/>
  <c r="E141" i="9"/>
  <c r="G141" i="9" s="1"/>
  <c r="E140" i="9"/>
  <c r="G140" i="9" s="1"/>
  <c r="E138" i="9"/>
  <c r="G138" i="9" s="1"/>
  <c r="Y145" i="9"/>
  <c r="V145" i="9"/>
  <c r="S145" i="9"/>
  <c r="P145" i="9"/>
  <c r="M145" i="9"/>
  <c r="Y143" i="9"/>
  <c r="V143" i="9"/>
  <c r="S143" i="9"/>
  <c r="P143" i="9"/>
  <c r="M143" i="9"/>
  <c r="Y141" i="9"/>
  <c r="V141" i="9"/>
  <c r="S141" i="9"/>
  <c r="P141" i="9"/>
  <c r="M141" i="9"/>
  <c r="Y139" i="9"/>
  <c r="V139" i="9"/>
  <c r="S139" i="9"/>
  <c r="P139" i="9"/>
  <c r="M139" i="9"/>
  <c r="Y137" i="9"/>
  <c r="V137" i="9"/>
  <c r="S137" i="9"/>
  <c r="P137" i="9"/>
  <c r="M137" i="9"/>
  <c r="H137" i="9" l="1"/>
  <c r="H141" i="9"/>
  <c r="H139" i="9"/>
  <c r="H143" i="9"/>
  <c r="G145" i="9"/>
  <c r="H145" i="9" s="1"/>
  <c r="H138" i="9"/>
  <c r="H140" i="9"/>
  <c r="H142" i="9"/>
  <c r="H144" i="9"/>
  <c r="E136" i="9" l="1"/>
  <c r="G136" i="9" s="1"/>
  <c r="H136" i="9" l="1"/>
  <c r="D135" i="16" l="1"/>
  <c r="D136" i="16"/>
  <c r="D137" i="16"/>
  <c r="D138" i="16"/>
  <c r="D139" i="16"/>
  <c r="D140" i="16"/>
  <c r="D141" i="16"/>
  <c r="D142" i="16"/>
  <c r="D143" i="16"/>
  <c r="D144" i="16"/>
  <c r="D134" i="16"/>
  <c r="Y135" i="9"/>
  <c r="V135" i="9"/>
  <c r="S135" i="9"/>
  <c r="P135" i="9"/>
  <c r="M135" i="9"/>
  <c r="E135" i="9"/>
  <c r="Y134" i="9"/>
  <c r="V134" i="9"/>
  <c r="S134" i="9"/>
  <c r="P134" i="9"/>
  <c r="M134" i="9"/>
  <c r="E134" i="9"/>
  <c r="G134" i="9" s="1"/>
  <c r="G135" i="9" l="1"/>
  <c r="H135" i="9" s="1"/>
  <c r="H134" i="9"/>
  <c r="C106" i="9" l="1"/>
  <c r="C94" i="9"/>
  <c r="C82" i="9"/>
  <c r="C70" i="9"/>
  <c r="C58" i="9"/>
  <c r="C46" i="9"/>
  <c r="C34" i="9"/>
  <c r="H149" i="9" l="1"/>
  <c r="D133" i="16" l="1"/>
  <c r="D13" i="16" l="1"/>
  <c r="D14" i="16"/>
  <c r="D15" i="16" l="1"/>
  <c r="D16" i="16"/>
  <c r="D17" i="16"/>
  <c r="D18" i="16"/>
  <c r="D19" i="16"/>
  <c r="D20" i="16"/>
  <c r="D21" i="16"/>
  <c r="D22" i="16"/>
  <c r="D23" i="16"/>
  <c r="D24" i="16"/>
  <c r="D25" i="16"/>
  <c r="D26" i="16"/>
  <c r="E26" i="16" s="1"/>
  <c r="D27" i="16"/>
  <c r="D28" i="16"/>
  <c r="E28" i="16" s="1"/>
  <c r="G28" i="16" s="1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E50" i="16" s="1"/>
  <c r="G50" i="16" s="1"/>
  <c r="D51" i="16"/>
  <c r="D52" i="16"/>
  <c r="E52" i="16" s="1"/>
  <c r="G52" i="16" s="1"/>
  <c r="D53" i="16"/>
  <c r="D54" i="16"/>
  <c r="E54" i="16" s="1"/>
  <c r="G54" i="16" s="1"/>
  <c r="D55" i="16"/>
  <c r="D56" i="16"/>
  <c r="E56" i="16" s="1"/>
  <c r="G56" i="16" s="1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E72" i="16" s="1"/>
  <c r="G72" i="16" s="1"/>
  <c r="D73" i="16"/>
  <c r="D74" i="16"/>
  <c r="E74" i="16" s="1"/>
  <c r="G74" i="16" s="1"/>
  <c r="D75" i="16"/>
  <c r="D76" i="16"/>
  <c r="E76" i="16" s="1"/>
  <c r="G76" i="16" s="1"/>
  <c r="D77" i="16"/>
  <c r="D78" i="16"/>
  <c r="E78" i="16" s="1"/>
  <c r="G78" i="16" s="1"/>
  <c r="D79" i="16"/>
  <c r="D80" i="16"/>
  <c r="E80" i="16" s="1"/>
  <c r="G80" i="16" s="1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E96" i="16" s="1"/>
  <c r="G96" i="16" s="1"/>
  <c r="D97" i="16"/>
  <c r="D98" i="16"/>
  <c r="E98" i="16" s="1"/>
  <c r="G98" i="16" s="1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E120" i="16" s="1"/>
  <c r="D121" i="16"/>
  <c r="D122" i="16"/>
  <c r="E122" i="16" s="1"/>
  <c r="D123" i="16"/>
  <c r="D124" i="16"/>
  <c r="E124" i="16" s="1"/>
  <c r="D125" i="16"/>
  <c r="D126" i="16"/>
  <c r="E126" i="16" s="1"/>
  <c r="D127" i="16"/>
  <c r="D128" i="16"/>
  <c r="E128" i="16" s="1"/>
  <c r="D129" i="16"/>
  <c r="D130" i="16"/>
  <c r="D12" i="16"/>
  <c r="D11" i="16"/>
  <c r="E11" i="16" s="1"/>
  <c r="G11" i="16" s="1"/>
  <c r="Y144" i="16"/>
  <c r="V144" i="16"/>
  <c r="S144" i="16"/>
  <c r="P144" i="16"/>
  <c r="M144" i="16"/>
  <c r="C144" i="16"/>
  <c r="E144" i="16" s="1"/>
  <c r="Y143" i="16"/>
  <c r="V143" i="16"/>
  <c r="S143" i="16"/>
  <c r="P143" i="16"/>
  <c r="M143" i="16"/>
  <c r="C143" i="16"/>
  <c r="E143" i="16" s="1"/>
  <c r="G143" i="16" s="1"/>
  <c r="Y142" i="16"/>
  <c r="V142" i="16"/>
  <c r="S142" i="16"/>
  <c r="P142" i="16"/>
  <c r="M142" i="16"/>
  <c r="C142" i="16"/>
  <c r="E142" i="16" s="1"/>
  <c r="G142" i="16" s="1"/>
  <c r="Y141" i="16"/>
  <c r="V141" i="16"/>
  <c r="S141" i="16"/>
  <c r="P141" i="16"/>
  <c r="M141" i="16"/>
  <c r="C141" i="16"/>
  <c r="E141" i="16" s="1"/>
  <c r="G141" i="16" s="1"/>
  <c r="Y140" i="16"/>
  <c r="V140" i="16"/>
  <c r="S140" i="16"/>
  <c r="P140" i="16"/>
  <c r="M140" i="16"/>
  <c r="C140" i="16"/>
  <c r="E140" i="16" s="1"/>
  <c r="G140" i="16" s="1"/>
  <c r="Y139" i="16"/>
  <c r="V139" i="16"/>
  <c r="S139" i="16"/>
  <c r="P139" i="16"/>
  <c r="M139" i="16"/>
  <c r="C139" i="16"/>
  <c r="E139" i="16" s="1"/>
  <c r="G139" i="16" s="1"/>
  <c r="Y138" i="16"/>
  <c r="V138" i="16"/>
  <c r="S138" i="16"/>
  <c r="P138" i="16"/>
  <c r="M138" i="16"/>
  <c r="C138" i="16"/>
  <c r="E138" i="16" s="1"/>
  <c r="G138" i="16" s="1"/>
  <c r="Y137" i="16"/>
  <c r="V137" i="16"/>
  <c r="S137" i="16"/>
  <c r="P137" i="16"/>
  <c r="M137" i="16"/>
  <c r="C137" i="16"/>
  <c r="E137" i="16" s="1"/>
  <c r="G137" i="16" s="1"/>
  <c r="Y136" i="16"/>
  <c r="V136" i="16"/>
  <c r="S136" i="16"/>
  <c r="P136" i="16"/>
  <c r="M136" i="16"/>
  <c r="C136" i="16"/>
  <c r="E136" i="16" s="1"/>
  <c r="G136" i="16" s="1"/>
  <c r="Y135" i="16"/>
  <c r="V135" i="16"/>
  <c r="S135" i="16"/>
  <c r="P135" i="16"/>
  <c r="M135" i="16"/>
  <c r="C135" i="16"/>
  <c r="Y134" i="16"/>
  <c r="V134" i="16"/>
  <c r="S134" i="16"/>
  <c r="P134" i="16"/>
  <c r="M134" i="16"/>
  <c r="C134" i="16"/>
  <c r="E134" i="16" s="1"/>
  <c r="Y133" i="16"/>
  <c r="V133" i="16"/>
  <c r="S133" i="16"/>
  <c r="P133" i="16"/>
  <c r="M133" i="16"/>
  <c r="C133" i="16"/>
  <c r="E127" i="16"/>
  <c r="E125" i="16"/>
  <c r="E123" i="16"/>
  <c r="E121" i="16"/>
  <c r="E119" i="16"/>
  <c r="E105" i="16"/>
  <c r="G105" i="16" s="1"/>
  <c r="E103" i="16"/>
  <c r="E101" i="16"/>
  <c r="G101" i="16" s="1"/>
  <c r="E99" i="16"/>
  <c r="E97" i="16"/>
  <c r="G97" i="16" s="1"/>
  <c r="E95" i="16"/>
  <c r="G95" i="16" s="1"/>
  <c r="E81" i="16"/>
  <c r="G81" i="16" s="1"/>
  <c r="E79" i="16"/>
  <c r="G79" i="16" s="1"/>
  <c r="E77" i="16"/>
  <c r="G77" i="16" s="1"/>
  <c r="E75" i="16"/>
  <c r="G75" i="16" s="1"/>
  <c r="E73" i="16"/>
  <c r="G73" i="16" s="1"/>
  <c r="E71" i="16"/>
  <c r="G71" i="16" s="1"/>
  <c r="E57" i="16"/>
  <c r="G57" i="16" s="1"/>
  <c r="E55" i="16"/>
  <c r="G55" i="16" s="1"/>
  <c r="E53" i="16"/>
  <c r="G53" i="16" s="1"/>
  <c r="E51" i="16"/>
  <c r="G51" i="16" s="1"/>
  <c r="E47" i="16"/>
  <c r="E31" i="16"/>
  <c r="E27" i="16"/>
  <c r="E25" i="16"/>
  <c r="E23" i="16"/>
  <c r="E14" i="16"/>
  <c r="G14" i="16" s="1"/>
  <c r="E12" i="16"/>
  <c r="G12" i="16" s="1"/>
  <c r="B8" i="16"/>
  <c r="W7" i="16"/>
  <c r="E119" i="9"/>
  <c r="E120" i="9"/>
  <c r="G120" i="9" s="1"/>
  <c r="E121" i="9"/>
  <c r="G121" i="9" s="1"/>
  <c r="E122" i="9"/>
  <c r="G122" i="9" s="1"/>
  <c r="E123" i="9"/>
  <c r="E124" i="9"/>
  <c r="G124" i="9" s="1"/>
  <c r="E125" i="9"/>
  <c r="G125" i="9" s="1"/>
  <c r="E126" i="9"/>
  <c r="G126" i="9" s="1"/>
  <c r="E127" i="9"/>
  <c r="E128" i="9"/>
  <c r="G128" i="9" s="1"/>
  <c r="E129" i="9"/>
  <c r="E130" i="9"/>
  <c r="G144" i="16" l="1"/>
  <c r="H144" i="16" s="1"/>
  <c r="E35" i="16"/>
  <c r="G35" i="16" s="1"/>
  <c r="H35" i="16" s="1"/>
  <c r="E39" i="16"/>
  <c r="G39" i="16" s="1"/>
  <c r="H39" i="16" s="1"/>
  <c r="E43" i="16"/>
  <c r="G43" i="16" s="1"/>
  <c r="H43" i="16" s="1"/>
  <c r="E59" i="16"/>
  <c r="G59" i="16" s="1"/>
  <c r="E61" i="16"/>
  <c r="G61" i="16" s="1"/>
  <c r="E63" i="16"/>
  <c r="G63" i="16" s="1"/>
  <c r="E65" i="16"/>
  <c r="G65" i="16" s="1"/>
  <c r="E67" i="16"/>
  <c r="G67" i="16" s="1"/>
  <c r="E69" i="16"/>
  <c r="G69" i="16" s="1"/>
  <c r="E83" i="16"/>
  <c r="G83" i="16" s="1"/>
  <c r="E85" i="16"/>
  <c r="G85" i="16" s="1"/>
  <c r="E87" i="16"/>
  <c r="G87" i="16" s="1"/>
  <c r="E89" i="16"/>
  <c r="G89" i="16" s="1"/>
  <c r="E91" i="16"/>
  <c r="G91" i="16" s="1"/>
  <c r="E93" i="16"/>
  <c r="G93" i="16" s="1"/>
  <c r="E107" i="16"/>
  <c r="G107" i="16" s="1"/>
  <c r="E109" i="16"/>
  <c r="G109" i="16" s="1"/>
  <c r="H109" i="16" s="1"/>
  <c r="E111" i="16"/>
  <c r="G111" i="16" s="1"/>
  <c r="H111" i="16" s="1"/>
  <c r="E113" i="16"/>
  <c r="G113" i="16" s="1"/>
  <c r="H113" i="16" s="1"/>
  <c r="E115" i="16"/>
  <c r="G115" i="16" s="1"/>
  <c r="H115" i="16" s="1"/>
  <c r="E135" i="16"/>
  <c r="G135" i="16" s="1"/>
  <c r="E18" i="16"/>
  <c r="G18" i="16" s="1"/>
  <c r="E20" i="16"/>
  <c r="G20" i="16" s="1"/>
  <c r="E34" i="16"/>
  <c r="G34" i="16" s="1"/>
  <c r="H34" i="16" s="1"/>
  <c r="E36" i="16"/>
  <c r="G36" i="16" s="1"/>
  <c r="E42" i="16"/>
  <c r="G42" i="16" s="1"/>
  <c r="E44" i="16"/>
  <c r="G44" i="16" s="1"/>
  <c r="E60" i="16"/>
  <c r="G60" i="16" s="1"/>
  <c r="E62" i="16"/>
  <c r="G62" i="16" s="1"/>
  <c r="E64" i="16"/>
  <c r="G64" i="16" s="1"/>
  <c r="E66" i="16"/>
  <c r="G66" i="16" s="1"/>
  <c r="E68" i="16"/>
  <c r="G68" i="16" s="1"/>
  <c r="E84" i="16"/>
  <c r="G84" i="16" s="1"/>
  <c r="E86" i="16"/>
  <c r="G86" i="16" s="1"/>
  <c r="E88" i="16"/>
  <c r="G88" i="16" s="1"/>
  <c r="E90" i="16"/>
  <c r="G90" i="16" s="1"/>
  <c r="E92" i="16"/>
  <c r="G92" i="16" s="1"/>
  <c r="G130" i="9"/>
  <c r="H130" i="9" s="1"/>
  <c r="G129" i="9"/>
  <c r="H129" i="9" s="1"/>
  <c r="G127" i="9"/>
  <c r="H127" i="9" s="1"/>
  <c r="G123" i="9"/>
  <c r="H123" i="9" s="1"/>
  <c r="G119" i="9"/>
  <c r="H119" i="9" s="1"/>
  <c r="E133" i="16"/>
  <c r="G133" i="16" s="1"/>
  <c r="H133" i="16" s="1"/>
  <c r="E106" i="16"/>
  <c r="G106" i="16" s="1"/>
  <c r="H106" i="16" s="1"/>
  <c r="G99" i="16"/>
  <c r="H99" i="16" s="1"/>
  <c r="E58" i="16"/>
  <c r="G58" i="16" s="1"/>
  <c r="E70" i="16"/>
  <c r="G70" i="16" s="1"/>
  <c r="E82" i="16"/>
  <c r="G82" i="16" s="1"/>
  <c r="E94" i="16"/>
  <c r="G94" i="16" s="1"/>
  <c r="E38" i="16"/>
  <c r="G38" i="16" s="1"/>
  <c r="E30" i="16"/>
  <c r="G30" i="16" s="1"/>
  <c r="E16" i="16"/>
  <c r="G16" i="16" s="1"/>
  <c r="E24" i="16"/>
  <c r="G24" i="16" s="1"/>
  <c r="H24" i="16" s="1"/>
  <c r="E32" i="16"/>
  <c r="G32" i="16" s="1"/>
  <c r="E40" i="16"/>
  <c r="G40" i="16" s="1"/>
  <c r="E46" i="16"/>
  <c r="G46" i="16" s="1"/>
  <c r="H46" i="16" s="1"/>
  <c r="E48" i="16"/>
  <c r="G48" i="16" s="1"/>
  <c r="E100" i="16"/>
  <c r="G100" i="16" s="1"/>
  <c r="H100" i="16" s="1"/>
  <c r="E102" i="16"/>
  <c r="G102" i="16" s="1"/>
  <c r="H102" i="16" s="1"/>
  <c r="E104" i="16"/>
  <c r="G104" i="16" s="1"/>
  <c r="H104" i="16" s="1"/>
  <c r="E108" i="16"/>
  <c r="G108" i="16" s="1"/>
  <c r="H108" i="16" s="1"/>
  <c r="E110" i="16"/>
  <c r="G110" i="16" s="1"/>
  <c r="H110" i="16" s="1"/>
  <c r="E112" i="16"/>
  <c r="G112" i="16" s="1"/>
  <c r="H112" i="16" s="1"/>
  <c r="E114" i="16"/>
  <c r="G114" i="16" s="1"/>
  <c r="H114" i="16" s="1"/>
  <c r="E116" i="16"/>
  <c r="G116" i="16" s="1"/>
  <c r="H116" i="16" s="1"/>
  <c r="G103" i="16"/>
  <c r="H103" i="16" s="1"/>
  <c r="E129" i="16"/>
  <c r="G129" i="16" s="1"/>
  <c r="E130" i="16"/>
  <c r="G130" i="16" s="1"/>
  <c r="H130" i="16" s="1"/>
  <c r="G134" i="16"/>
  <c r="H134" i="16" s="1"/>
  <c r="E117" i="16"/>
  <c r="G117" i="16" s="1"/>
  <c r="H117" i="16" s="1"/>
  <c r="E118" i="16"/>
  <c r="G118" i="16" s="1"/>
  <c r="H118" i="16" s="1"/>
  <c r="G26" i="16"/>
  <c r="H26" i="16" s="1"/>
  <c r="G127" i="16"/>
  <c r="H127" i="16" s="1"/>
  <c r="G125" i="16"/>
  <c r="H125" i="16" s="1"/>
  <c r="G123" i="16"/>
  <c r="H123" i="16" s="1"/>
  <c r="G121" i="16"/>
  <c r="H121" i="16" s="1"/>
  <c r="G119" i="16"/>
  <c r="H119" i="16" s="1"/>
  <c r="H101" i="16"/>
  <c r="H105" i="16"/>
  <c r="E13" i="16"/>
  <c r="G13" i="16" s="1"/>
  <c r="E15" i="16"/>
  <c r="G15" i="16" s="1"/>
  <c r="E17" i="16"/>
  <c r="G17" i="16" s="1"/>
  <c r="E19" i="16"/>
  <c r="G19" i="16" s="1"/>
  <c r="E29" i="16"/>
  <c r="G29" i="16" s="1"/>
  <c r="H29" i="16" s="1"/>
  <c r="E37" i="16"/>
  <c r="G37" i="16" s="1"/>
  <c r="H37" i="16" s="1"/>
  <c r="E41" i="16"/>
  <c r="G41" i="16" s="1"/>
  <c r="H41" i="16" s="1"/>
  <c r="E49" i="16"/>
  <c r="G49" i="16" s="1"/>
  <c r="H49" i="16" s="1"/>
  <c r="G27" i="16"/>
  <c r="H27" i="16" s="1"/>
  <c r="G31" i="16"/>
  <c r="H31" i="16" s="1"/>
  <c r="G47" i="16"/>
  <c r="H47" i="16" s="1"/>
  <c r="H11" i="16"/>
  <c r="H12" i="16"/>
  <c r="H14" i="16"/>
  <c r="E22" i="16"/>
  <c r="E21" i="16"/>
  <c r="G23" i="16"/>
  <c r="H23" i="16" s="1"/>
  <c r="G25" i="16"/>
  <c r="H25" i="16" s="1"/>
  <c r="H28" i="16"/>
  <c r="H50" i="16"/>
  <c r="G124" i="16"/>
  <c r="H124" i="16" s="1"/>
  <c r="E33" i="16"/>
  <c r="E45" i="16"/>
  <c r="H51" i="16"/>
  <c r="H52" i="16"/>
  <c r="H53" i="16"/>
  <c r="H54" i="16"/>
  <c r="H55" i="16"/>
  <c r="H56" i="16"/>
  <c r="H57" i="16"/>
  <c r="H71" i="16"/>
  <c r="H72" i="16"/>
  <c r="H73" i="16"/>
  <c r="H74" i="16"/>
  <c r="H75" i="16"/>
  <c r="H76" i="16"/>
  <c r="H77" i="16"/>
  <c r="H78" i="16"/>
  <c r="H79" i="16"/>
  <c r="H80" i="16"/>
  <c r="H81" i="16"/>
  <c r="H95" i="16"/>
  <c r="H96" i="16"/>
  <c r="H97" i="16"/>
  <c r="H98" i="16"/>
  <c r="G120" i="16"/>
  <c r="H120" i="16" s="1"/>
  <c r="G128" i="16"/>
  <c r="H128" i="16" s="1"/>
  <c r="G122" i="16"/>
  <c r="H122" i="16" s="1"/>
  <c r="G126" i="16"/>
  <c r="H126" i="16" s="1"/>
  <c r="H136" i="16"/>
  <c r="H137" i="16"/>
  <c r="H138" i="16"/>
  <c r="H139" i="16"/>
  <c r="H140" i="16"/>
  <c r="H141" i="16"/>
  <c r="H142" i="16"/>
  <c r="H143" i="16"/>
  <c r="H125" i="9"/>
  <c r="H124" i="9"/>
  <c r="H128" i="9"/>
  <c r="H126" i="9"/>
  <c r="H122" i="9"/>
  <c r="H121" i="9"/>
  <c r="H120" i="9"/>
  <c r="H93" i="16" l="1"/>
  <c r="H61" i="16"/>
  <c r="H85" i="16"/>
  <c r="H69" i="16"/>
  <c r="H89" i="16"/>
  <c r="H65" i="16"/>
  <c r="H90" i="16"/>
  <c r="H60" i="16"/>
  <c r="H68" i="16"/>
  <c r="H18" i="16"/>
  <c r="H13" i="16"/>
  <c r="H135" i="16"/>
  <c r="I147" i="16" s="1"/>
  <c r="K129" i="16" s="1"/>
  <c r="H91" i="16"/>
  <c r="H59" i="16"/>
  <c r="H87" i="16"/>
  <c r="H83" i="16"/>
  <c r="H67" i="16"/>
  <c r="H63" i="16"/>
  <c r="H107" i="16"/>
  <c r="H86" i="16"/>
  <c r="H64" i="16"/>
  <c r="H42" i="16"/>
  <c r="H94" i="16"/>
  <c r="H92" i="16"/>
  <c r="H88" i="16"/>
  <c r="H84" i="16"/>
  <c r="H66" i="16"/>
  <c r="H62" i="16"/>
  <c r="H44" i="16"/>
  <c r="H36" i="16"/>
  <c r="H20" i="16"/>
  <c r="H16" i="16"/>
  <c r="H70" i="16"/>
  <c r="H82" i="16"/>
  <c r="H58" i="16"/>
  <c r="H38" i="16"/>
  <c r="H32" i="16"/>
  <c r="H40" i="16"/>
  <c r="H30" i="16"/>
  <c r="H129" i="16"/>
  <c r="H48" i="16"/>
  <c r="H17" i="16"/>
  <c r="H19" i="16"/>
  <c r="H15" i="16"/>
  <c r="G33" i="16"/>
  <c r="H33" i="16" s="1"/>
  <c r="G21" i="16"/>
  <c r="H21" i="16" s="1"/>
  <c r="G45" i="16"/>
  <c r="H45" i="16" s="1"/>
  <c r="G22" i="16"/>
  <c r="H22" i="16" s="1"/>
  <c r="W7" i="9"/>
  <c r="K11" i="16" l="1"/>
  <c r="T11" i="16" s="1"/>
  <c r="K51" i="16"/>
  <c r="Q51" i="16" s="1"/>
  <c r="K76" i="16"/>
  <c r="T76" i="16" s="1"/>
  <c r="K116" i="16"/>
  <c r="T116" i="16" s="1"/>
  <c r="K43" i="16"/>
  <c r="T43" i="16" s="1"/>
  <c r="K20" i="16"/>
  <c r="W20" i="16" s="1"/>
  <c r="K83" i="16"/>
  <c r="W83" i="16" s="1"/>
  <c r="K124" i="16"/>
  <c r="Z124" i="16" s="1"/>
  <c r="K27" i="16"/>
  <c r="T27" i="16" s="1"/>
  <c r="K60" i="16"/>
  <c r="T60" i="16" s="1"/>
  <c r="K92" i="16"/>
  <c r="Z92" i="16" s="1"/>
  <c r="K36" i="16"/>
  <c r="Q36" i="16" s="1"/>
  <c r="K67" i="16"/>
  <c r="W67" i="16" s="1"/>
  <c r="K100" i="16"/>
  <c r="Z100" i="16" s="1"/>
  <c r="K109" i="16"/>
  <c r="Q109" i="16" s="1"/>
  <c r="I133" i="16"/>
  <c r="I134" i="16" s="1"/>
  <c r="K19" i="16"/>
  <c r="Z19" i="16" s="1"/>
  <c r="K35" i="16"/>
  <c r="Z35" i="16" s="1"/>
  <c r="K52" i="16"/>
  <c r="Z52" i="16" s="1"/>
  <c r="K68" i="16"/>
  <c r="T68" i="16" s="1"/>
  <c r="K84" i="16"/>
  <c r="T84" i="16" s="1"/>
  <c r="K12" i="16"/>
  <c r="W12" i="16" s="1"/>
  <c r="K28" i="16"/>
  <c r="W28" i="16" s="1"/>
  <c r="K44" i="16"/>
  <c r="W44" i="16" s="1"/>
  <c r="K59" i="16"/>
  <c r="Q59" i="16" s="1"/>
  <c r="K75" i="16"/>
  <c r="Q75" i="16" s="1"/>
  <c r="K91" i="16"/>
  <c r="Q91" i="16" s="1"/>
  <c r="K108" i="16"/>
  <c r="Z108" i="16" s="1"/>
  <c r="K101" i="16"/>
  <c r="W101" i="16" s="1"/>
  <c r="K117" i="16"/>
  <c r="Q117" i="16" s="1"/>
  <c r="K123" i="16"/>
  <c r="Q123" i="16" s="1"/>
  <c r="K15" i="16"/>
  <c r="Z15" i="16" s="1"/>
  <c r="K23" i="16"/>
  <c r="Z23" i="16" s="1"/>
  <c r="K31" i="16"/>
  <c r="T31" i="16" s="1"/>
  <c r="K39" i="16"/>
  <c r="Z39" i="16" s="1"/>
  <c r="K47" i="16"/>
  <c r="Z47" i="16" s="1"/>
  <c r="K56" i="16"/>
  <c r="Z56" i="16" s="1"/>
  <c r="K64" i="16"/>
  <c r="T64" i="16" s="1"/>
  <c r="K72" i="16"/>
  <c r="Z72" i="16" s="1"/>
  <c r="K80" i="16"/>
  <c r="Z80" i="16" s="1"/>
  <c r="K88" i="16"/>
  <c r="Z88" i="16" s="1"/>
  <c r="K96" i="16"/>
  <c r="T96" i="16" s="1"/>
  <c r="K16" i="16"/>
  <c r="W16" i="16" s="1"/>
  <c r="K24" i="16"/>
  <c r="W24" i="16" s="1"/>
  <c r="K32" i="16"/>
  <c r="W32" i="16" s="1"/>
  <c r="K40" i="16"/>
  <c r="Q40" i="16" s="1"/>
  <c r="K48" i="16"/>
  <c r="W48" i="16" s="1"/>
  <c r="K55" i="16"/>
  <c r="W55" i="16" s="1"/>
  <c r="K63" i="16"/>
  <c r="W63" i="16" s="1"/>
  <c r="K71" i="16"/>
  <c r="Q71" i="16" s="1"/>
  <c r="K79" i="16"/>
  <c r="W79" i="16" s="1"/>
  <c r="K87" i="16"/>
  <c r="W87" i="16" s="1"/>
  <c r="K95" i="16"/>
  <c r="W95" i="16" s="1"/>
  <c r="K104" i="16"/>
  <c r="T104" i="16" s="1"/>
  <c r="K112" i="16"/>
  <c r="Z112" i="16" s="1"/>
  <c r="K120" i="16"/>
  <c r="Z120" i="16" s="1"/>
  <c r="K105" i="16"/>
  <c r="W105" i="16" s="1"/>
  <c r="K113" i="16"/>
  <c r="Q113" i="16" s="1"/>
  <c r="K121" i="16"/>
  <c r="W121" i="16" s="1"/>
  <c r="K128" i="16"/>
  <c r="Z128" i="16" s="1"/>
  <c r="K127" i="16"/>
  <c r="W127" i="16" s="1"/>
  <c r="K13" i="16"/>
  <c r="Q13" i="16" s="1"/>
  <c r="K17" i="16"/>
  <c r="Q17" i="16" s="1"/>
  <c r="K21" i="16"/>
  <c r="T21" i="16" s="1"/>
  <c r="K25" i="16"/>
  <c r="T25" i="16" s="1"/>
  <c r="K29" i="16"/>
  <c r="W29" i="16" s="1"/>
  <c r="K33" i="16"/>
  <c r="W33" i="16" s="1"/>
  <c r="K37" i="16"/>
  <c r="T37" i="16" s="1"/>
  <c r="K41" i="16"/>
  <c r="T41" i="16" s="1"/>
  <c r="K45" i="16"/>
  <c r="W45" i="16" s="1"/>
  <c r="K49" i="16"/>
  <c r="W49" i="16" s="1"/>
  <c r="K54" i="16"/>
  <c r="T54" i="16" s="1"/>
  <c r="K58" i="16"/>
  <c r="T58" i="16" s="1"/>
  <c r="K62" i="16"/>
  <c r="Q62" i="16" s="1"/>
  <c r="K66" i="16"/>
  <c r="Q66" i="16" s="1"/>
  <c r="K70" i="16"/>
  <c r="T70" i="16" s="1"/>
  <c r="K74" i="16"/>
  <c r="T74" i="16" s="1"/>
  <c r="K78" i="16"/>
  <c r="Q78" i="16" s="1"/>
  <c r="K82" i="16"/>
  <c r="Q82" i="16" s="1"/>
  <c r="K86" i="16"/>
  <c r="T86" i="16" s="1"/>
  <c r="K90" i="16"/>
  <c r="T90" i="16" s="1"/>
  <c r="K94" i="16"/>
  <c r="Q94" i="16" s="1"/>
  <c r="K98" i="16"/>
  <c r="Q98" i="16" s="1"/>
  <c r="K14" i="16"/>
  <c r="Q14" i="16" s="1"/>
  <c r="K18" i="16"/>
  <c r="Q18" i="16" s="1"/>
  <c r="K22" i="16"/>
  <c r="N22" i="16" s="1"/>
  <c r="K26" i="16"/>
  <c r="T26" i="16" s="1"/>
  <c r="K30" i="16"/>
  <c r="Q30" i="16" s="1"/>
  <c r="K34" i="16"/>
  <c r="Q34" i="16" s="1"/>
  <c r="K38" i="16"/>
  <c r="T38" i="16" s="1"/>
  <c r="K42" i="16"/>
  <c r="T42" i="16" s="1"/>
  <c r="K46" i="16"/>
  <c r="Q46" i="16" s="1"/>
  <c r="K50" i="16"/>
  <c r="T50" i="16" s="1"/>
  <c r="K53" i="16"/>
  <c r="Z53" i="16" s="1"/>
  <c r="K57" i="16"/>
  <c r="Z57" i="16" s="1"/>
  <c r="K61" i="16"/>
  <c r="Q61" i="16" s="1"/>
  <c r="K65" i="16"/>
  <c r="Q65" i="16" s="1"/>
  <c r="K69" i="16"/>
  <c r="Z69" i="16" s="1"/>
  <c r="K73" i="16"/>
  <c r="Z73" i="16" s="1"/>
  <c r="K77" i="16"/>
  <c r="Q77" i="16" s="1"/>
  <c r="K81" i="16"/>
  <c r="Q81" i="16" s="1"/>
  <c r="K85" i="16"/>
  <c r="Z85" i="16" s="1"/>
  <c r="K89" i="16"/>
  <c r="Z89" i="16" s="1"/>
  <c r="K93" i="16"/>
  <c r="Q93" i="16" s="1"/>
  <c r="K97" i="16"/>
  <c r="Q97" i="16" s="1"/>
  <c r="K102" i="16"/>
  <c r="W102" i="16" s="1"/>
  <c r="K106" i="16"/>
  <c r="W106" i="16" s="1"/>
  <c r="K110" i="16"/>
  <c r="T110" i="16" s="1"/>
  <c r="K114" i="16"/>
  <c r="T114" i="16" s="1"/>
  <c r="K118" i="16"/>
  <c r="W118" i="16" s="1"/>
  <c r="K99" i="16"/>
  <c r="N99" i="16" s="1"/>
  <c r="K103" i="16"/>
  <c r="Q103" i="16" s="1"/>
  <c r="K107" i="16"/>
  <c r="Q107" i="16" s="1"/>
  <c r="K111" i="16"/>
  <c r="N111" i="16" s="1"/>
  <c r="K115" i="16"/>
  <c r="N115" i="16" s="1"/>
  <c r="K119" i="16"/>
  <c r="Q119" i="16" s="1"/>
  <c r="K122" i="16"/>
  <c r="T122" i="16" s="1"/>
  <c r="K126" i="16"/>
  <c r="T126" i="16" s="1"/>
  <c r="K130" i="16"/>
  <c r="Z130" i="16" s="1"/>
  <c r="K125" i="16"/>
  <c r="W125" i="16" s="1"/>
  <c r="H131" i="16"/>
  <c r="I11" i="16" s="1"/>
  <c r="I12" i="16" s="1"/>
  <c r="W129" i="16"/>
  <c r="Q129" i="16"/>
  <c r="Z129" i="16"/>
  <c r="N129" i="16"/>
  <c r="T129" i="16"/>
  <c r="W51" i="16" l="1"/>
  <c r="Z60" i="16"/>
  <c r="N91" i="16"/>
  <c r="Z76" i="16"/>
  <c r="Q52" i="16"/>
  <c r="W123" i="16"/>
  <c r="N59" i="16"/>
  <c r="Q24" i="16"/>
  <c r="Q19" i="16"/>
  <c r="N101" i="16"/>
  <c r="Q83" i="16"/>
  <c r="N84" i="16"/>
  <c r="Z43" i="16"/>
  <c r="N11" i="16"/>
  <c r="T123" i="16"/>
  <c r="Z109" i="16"/>
  <c r="W120" i="16"/>
  <c r="W91" i="16"/>
  <c r="Z67" i="16"/>
  <c r="W59" i="16"/>
  <c r="T28" i="16"/>
  <c r="T92" i="16"/>
  <c r="W76" i="16"/>
  <c r="Q43" i="16"/>
  <c r="N27" i="16"/>
  <c r="W11" i="16"/>
  <c r="Z11" i="16"/>
  <c r="N125" i="16"/>
  <c r="Z123" i="16"/>
  <c r="T109" i="16"/>
  <c r="W109" i="16"/>
  <c r="Q101" i="16"/>
  <c r="Z104" i="16"/>
  <c r="T91" i="16"/>
  <c r="Z83" i="16"/>
  <c r="T71" i="16"/>
  <c r="Q67" i="16"/>
  <c r="T59" i="16"/>
  <c r="Q28" i="16"/>
  <c r="Q92" i="16"/>
  <c r="W84" i="16"/>
  <c r="Z84" i="16"/>
  <c r="N76" i="16"/>
  <c r="T52" i="16"/>
  <c r="N43" i="16"/>
  <c r="Q27" i="16"/>
  <c r="Z27" i="16"/>
  <c r="T19" i="16"/>
  <c r="Q11" i="16"/>
  <c r="W124" i="16"/>
  <c r="Z116" i="16"/>
  <c r="Z95" i="16"/>
  <c r="N51" i="16"/>
  <c r="Q116" i="16"/>
  <c r="T51" i="16"/>
  <c r="N36" i="16"/>
  <c r="Z20" i="16"/>
  <c r="T121" i="16"/>
  <c r="N116" i="16"/>
  <c r="Z51" i="16"/>
  <c r="Q44" i="16"/>
  <c r="Z12" i="16"/>
  <c r="N123" i="16"/>
  <c r="T128" i="16"/>
  <c r="N109" i="16"/>
  <c r="T101" i="16"/>
  <c r="Z101" i="16"/>
  <c r="Z91" i="16"/>
  <c r="N83" i="16"/>
  <c r="T83" i="16"/>
  <c r="N67" i="16"/>
  <c r="T67" i="16"/>
  <c r="Z59" i="16"/>
  <c r="N40" i="16"/>
  <c r="N28" i="16"/>
  <c r="Z28" i="16"/>
  <c r="W92" i="16"/>
  <c r="N92" i="16"/>
  <c r="Q84" i="16"/>
  <c r="Q80" i="16"/>
  <c r="Q76" i="16"/>
  <c r="Z64" i="16"/>
  <c r="W52" i="16"/>
  <c r="N52" i="16"/>
  <c r="W43" i="16"/>
  <c r="N31" i="16"/>
  <c r="W27" i="16"/>
  <c r="W19" i="16"/>
  <c r="N19" i="16"/>
  <c r="N126" i="16"/>
  <c r="Q127" i="16"/>
  <c r="T124" i="16"/>
  <c r="W116" i="16"/>
  <c r="W108" i="16"/>
  <c r="W100" i="16"/>
  <c r="W75" i="16"/>
  <c r="W36" i="16"/>
  <c r="Q20" i="16"/>
  <c r="Z68" i="16"/>
  <c r="W60" i="16"/>
  <c r="T35" i="16"/>
  <c r="K133" i="16"/>
  <c r="T133" i="16" s="1"/>
  <c r="U133" i="16" s="1"/>
  <c r="Q124" i="16"/>
  <c r="N124" i="16"/>
  <c r="Z117" i="16"/>
  <c r="T100" i="16"/>
  <c r="N75" i="16"/>
  <c r="Q48" i="16"/>
  <c r="Z36" i="16"/>
  <c r="N20" i="16"/>
  <c r="T20" i="16"/>
  <c r="W68" i="16"/>
  <c r="N60" i="16"/>
  <c r="T39" i="16"/>
  <c r="Q130" i="16"/>
  <c r="T117" i="16"/>
  <c r="W117" i="16"/>
  <c r="N105" i="16"/>
  <c r="T112" i="16"/>
  <c r="T108" i="16"/>
  <c r="Q100" i="16"/>
  <c r="N100" i="16"/>
  <c r="Z79" i="16"/>
  <c r="T75" i="16"/>
  <c r="Q63" i="16"/>
  <c r="T44" i="16"/>
  <c r="T36" i="16"/>
  <c r="T32" i="16"/>
  <c r="Q16" i="16"/>
  <c r="Q12" i="16"/>
  <c r="T88" i="16"/>
  <c r="Q72" i="16"/>
  <c r="N68" i="16"/>
  <c r="Q60" i="16"/>
  <c r="T56" i="16"/>
  <c r="W35" i="16"/>
  <c r="W23" i="16"/>
  <c r="N127" i="16"/>
  <c r="Q121" i="16"/>
  <c r="N117" i="16"/>
  <c r="Q105" i="16"/>
  <c r="W112" i="16"/>
  <c r="Q108" i="16"/>
  <c r="N108" i="16"/>
  <c r="Q95" i="16"/>
  <c r="Q79" i="16"/>
  <c r="Z75" i="16"/>
  <c r="Z63" i="16"/>
  <c r="T48" i="16"/>
  <c r="N44" i="16"/>
  <c r="Z44" i="16"/>
  <c r="Q32" i="16"/>
  <c r="Z16" i="16"/>
  <c r="N12" i="16"/>
  <c r="T12" i="16"/>
  <c r="Q88" i="16"/>
  <c r="T72" i="16"/>
  <c r="Q68" i="16"/>
  <c r="Q56" i="16"/>
  <c r="W39" i="16"/>
  <c r="Q35" i="16"/>
  <c r="N35" i="16"/>
  <c r="T23" i="16"/>
  <c r="Z113" i="16"/>
  <c r="Q104" i="16"/>
  <c r="Q87" i="16"/>
  <c r="Z55" i="16"/>
  <c r="W40" i="16"/>
  <c r="N96" i="16"/>
  <c r="W64" i="16"/>
  <c r="T47" i="16"/>
  <c r="Q15" i="16"/>
  <c r="W128" i="16"/>
  <c r="T113" i="16"/>
  <c r="W113" i="16"/>
  <c r="T120" i="16"/>
  <c r="N104" i="16"/>
  <c r="Z87" i="16"/>
  <c r="N71" i="16"/>
  <c r="W71" i="16"/>
  <c r="Q55" i="16"/>
  <c r="Z40" i="16"/>
  <c r="N24" i="16"/>
  <c r="W96" i="16"/>
  <c r="Z96" i="16"/>
  <c r="T80" i="16"/>
  <c r="N64" i="16"/>
  <c r="W47" i="16"/>
  <c r="Q31" i="16"/>
  <c r="Z31" i="16"/>
  <c r="T15" i="16"/>
  <c r="T119" i="16"/>
  <c r="Q128" i="16"/>
  <c r="N128" i="16"/>
  <c r="N113" i="16"/>
  <c r="Q120" i="16"/>
  <c r="N120" i="16"/>
  <c r="W104" i="16"/>
  <c r="N87" i="16"/>
  <c r="T87" i="16"/>
  <c r="Z71" i="16"/>
  <c r="N55" i="16"/>
  <c r="T55" i="16"/>
  <c r="T40" i="16"/>
  <c r="T24" i="16"/>
  <c r="Z24" i="16"/>
  <c r="Q96" i="16"/>
  <c r="W80" i="16"/>
  <c r="N80" i="16"/>
  <c r="Q64" i="16"/>
  <c r="Q47" i="16"/>
  <c r="N47" i="16"/>
  <c r="W31" i="16"/>
  <c r="W15" i="16"/>
  <c r="N15" i="16"/>
  <c r="Q125" i="16"/>
  <c r="Q126" i="16"/>
  <c r="Z126" i="16"/>
  <c r="T127" i="16"/>
  <c r="Z127" i="16"/>
  <c r="N121" i="16"/>
  <c r="Z121" i="16"/>
  <c r="T105" i="16"/>
  <c r="Z105" i="16"/>
  <c r="Q112" i="16"/>
  <c r="N112" i="16"/>
  <c r="N95" i="16"/>
  <c r="T95" i="16"/>
  <c r="N79" i="16"/>
  <c r="T79" i="16"/>
  <c r="N63" i="16"/>
  <c r="T63" i="16"/>
  <c r="N48" i="16"/>
  <c r="Z48" i="16"/>
  <c r="N32" i="16"/>
  <c r="Z32" i="16"/>
  <c r="N16" i="16"/>
  <c r="T16" i="16"/>
  <c r="W88" i="16"/>
  <c r="N88" i="16"/>
  <c r="W72" i="16"/>
  <c r="N72" i="16"/>
  <c r="W56" i="16"/>
  <c r="N56" i="16"/>
  <c r="Q39" i="16"/>
  <c r="N39" i="16"/>
  <c r="Q23" i="16"/>
  <c r="N23" i="16"/>
  <c r="N130" i="16"/>
  <c r="W119" i="16"/>
  <c r="Z119" i="16"/>
  <c r="W111" i="16"/>
  <c r="Z111" i="16"/>
  <c r="T111" i="16"/>
  <c r="W103" i="16"/>
  <c r="Z103" i="16"/>
  <c r="T103" i="16"/>
  <c r="Z118" i="16"/>
  <c r="N118" i="16"/>
  <c r="Q118" i="16"/>
  <c r="Z110" i="16"/>
  <c r="N110" i="16"/>
  <c r="Q110" i="16"/>
  <c r="Z102" i="16"/>
  <c r="N102" i="16"/>
  <c r="Q102" i="16"/>
  <c r="W93" i="16"/>
  <c r="T93" i="16"/>
  <c r="N93" i="16"/>
  <c r="W85" i="16"/>
  <c r="T85" i="16"/>
  <c r="N85" i="16"/>
  <c r="W77" i="16"/>
  <c r="T77" i="16"/>
  <c r="N77" i="16"/>
  <c r="W69" i="16"/>
  <c r="T69" i="16"/>
  <c r="N69" i="16"/>
  <c r="W61" i="16"/>
  <c r="T61" i="16"/>
  <c r="N61" i="16"/>
  <c r="W53" i="16"/>
  <c r="T53" i="16"/>
  <c r="N53" i="16"/>
  <c r="W46" i="16"/>
  <c r="Z46" i="16"/>
  <c r="N46" i="16"/>
  <c r="W38" i="16"/>
  <c r="Z38" i="16"/>
  <c r="N38" i="16"/>
  <c r="W30" i="16"/>
  <c r="Z30" i="16"/>
  <c r="N30" i="16"/>
  <c r="W22" i="16"/>
  <c r="Z22" i="16"/>
  <c r="T22" i="16"/>
  <c r="W14" i="16"/>
  <c r="T14" i="16"/>
  <c r="N14" i="16"/>
  <c r="Z94" i="16"/>
  <c r="N94" i="16"/>
  <c r="W94" i="16"/>
  <c r="Z86" i="16"/>
  <c r="N86" i="16"/>
  <c r="W86" i="16"/>
  <c r="Z78" i="16"/>
  <c r="N78" i="16"/>
  <c r="W78" i="16"/>
  <c r="Z70" i="16"/>
  <c r="N70" i="16"/>
  <c r="W70" i="16"/>
  <c r="Z62" i="16"/>
  <c r="N62" i="16"/>
  <c r="W62" i="16"/>
  <c r="Z54" i="16"/>
  <c r="N54" i="16"/>
  <c r="W54" i="16"/>
  <c r="Z45" i="16"/>
  <c r="N45" i="16"/>
  <c r="Q45" i="16"/>
  <c r="Z37" i="16"/>
  <c r="N37" i="16"/>
  <c r="Q37" i="16"/>
  <c r="Z29" i="16"/>
  <c r="N29" i="16"/>
  <c r="Q29" i="16"/>
  <c r="Z21" i="16"/>
  <c r="N21" i="16"/>
  <c r="W21" i="16"/>
  <c r="Z13" i="16"/>
  <c r="N13" i="16"/>
  <c r="W13" i="16"/>
  <c r="T125" i="16"/>
  <c r="Z125" i="16"/>
  <c r="W126" i="16"/>
  <c r="N119" i="16"/>
  <c r="Q111" i="16"/>
  <c r="N103" i="16"/>
  <c r="T118" i="16"/>
  <c r="W110" i="16"/>
  <c r="T102" i="16"/>
  <c r="Z93" i="16"/>
  <c r="Q85" i="16"/>
  <c r="Z77" i="16"/>
  <c r="Q69" i="16"/>
  <c r="Z61" i="16"/>
  <c r="Q53" i="16"/>
  <c r="T46" i="16"/>
  <c r="Q38" i="16"/>
  <c r="T30" i="16"/>
  <c r="Q22" i="16"/>
  <c r="Z14" i="16"/>
  <c r="T94" i="16"/>
  <c r="Q86" i="16"/>
  <c r="T78" i="16"/>
  <c r="Q70" i="16"/>
  <c r="T62" i="16"/>
  <c r="Q54" i="16"/>
  <c r="T45" i="16"/>
  <c r="W37" i="16"/>
  <c r="T29" i="16"/>
  <c r="Q21" i="16"/>
  <c r="T13" i="16"/>
  <c r="Z122" i="16"/>
  <c r="N122" i="16"/>
  <c r="Q122" i="16"/>
  <c r="W115" i="16"/>
  <c r="Z115" i="16"/>
  <c r="T115" i="16"/>
  <c r="W107" i="16"/>
  <c r="Z107" i="16"/>
  <c r="T107" i="16"/>
  <c r="W99" i="16"/>
  <c r="Z99" i="16"/>
  <c r="T99" i="16"/>
  <c r="Z114" i="16"/>
  <c r="N114" i="16"/>
  <c r="Q114" i="16"/>
  <c r="Z106" i="16"/>
  <c r="N106" i="16"/>
  <c r="Q106" i="16"/>
  <c r="W97" i="16"/>
  <c r="T97" i="16"/>
  <c r="N97" i="16"/>
  <c r="W89" i="16"/>
  <c r="T89" i="16"/>
  <c r="N89" i="16"/>
  <c r="W81" i="16"/>
  <c r="T81" i="16"/>
  <c r="N81" i="16"/>
  <c r="W73" i="16"/>
  <c r="T73" i="16"/>
  <c r="N73" i="16"/>
  <c r="W65" i="16"/>
  <c r="T65" i="16"/>
  <c r="N65" i="16"/>
  <c r="W57" i="16"/>
  <c r="T57" i="16"/>
  <c r="N57" i="16"/>
  <c r="Z50" i="16"/>
  <c r="Q50" i="16"/>
  <c r="N50" i="16"/>
  <c r="W42" i="16"/>
  <c r="Z42" i="16"/>
  <c r="N42" i="16"/>
  <c r="W34" i="16"/>
  <c r="Z34" i="16"/>
  <c r="N34" i="16"/>
  <c r="W26" i="16"/>
  <c r="Z26" i="16"/>
  <c r="N26" i="16"/>
  <c r="W18" i="16"/>
  <c r="T18" i="16"/>
  <c r="N18" i="16"/>
  <c r="Z98" i="16"/>
  <c r="N98" i="16"/>
  <c r="W98" i="16"/>
  <c r="Z90" i="16"/>
  <c r="N90" i="16"/>
  <c r="W90" i="16"/>
  <c r="Z82" i="16"/>
  <c r="N82" i="16"/>
  <c r="W82" i="16"/>
  <c r="Z74" i="16"/>
  <c r="N74" i="16"/>
  <c r="W74" i="16"/>
  <c r="Z66" i="16"/>
  <c r="N66" i="16"/>
  <c r="W66" i="16"/>
  <c r="Z58" i="16"/>
  <c r="N58" i="16"/>
  <c r="W58" i="16"/>
  <c r="Z49" i="16"/>
  <c r="N49" i="16"/>
  <c r="Q49" i="16"/>
  <c r="Z41" i="16"/>
  <c r="N41" i="16"/>
  <c r="Q41" i="16"/>
  <c r="Z33" i="16"/>
  <c r="N33" i="16"/>
  <c r="Q33" i="16"/>
  <c r="Z25" i="16"/>
  <c r="N25" i="16"/>
  <c r="Q25" i="16"/>
  <c r="Z17" i="16"/>
  <c r="N17" i="16"/>
  <c r="W17" i="16"/>
  <c r="W130" i="16"/>
  <c r="T130" i="16"/>
  <c r="W122" i="16"/>
  <c r="Q115" i="16"/>
  <c r="N107" i="16"/>
  <c r="Q99" i="16"/>
  <c r="W114" i="16"/>
  <c r="T106" i="16"/>
  <c r="Z97" i="16"/>
  <c r="Q89" i="16"/>
  <c r="Z81" i="16"/>
  <c r="Q73" i="16"/>
  <c r="Z65" i="16"/>
  <c r="Q57" i="16"/>
  <c r="W50" i="16"/>
  <c r="Q42" i="16"/>
  <c r="T34" i="16"/>
  <c r="Q26" i="16"/>
  <c r="Z18" i="16"/>
  <c r="T98" i="16"/>
  <c r="Q90" i="16"/>
  <c r="T82" i="16"/>
  <c r="Q74" i="16"/>
  <c r="T66" i="16"/>
  <c r="Q58" i="16"/>
  <c r="T49" i="16"/>
  <c r="W41" i="16"/>
  <c r="T33" i="16"/>
  <c r="W25" i="16"/>
  <c r="T17" i="16"/>
  <c r="J11" i="16"/>
  <c r="V11" i="16" s="1"/>
  <c r="X11" i="16" s="1"/>
  <c r="I135" i="16"/>
  <c r="K134" i="16"/>
  <c r="I13" i="16"/>
  <c r="J12" i="16"/>
  <c r="W133" i="16" l="1"/>
  <c r="X133" i="16" s="1"/>
  <c r="Z133" i="16"/>
  <c r="AA133" i="16" s="1"/>
  <c r="N133" i="16"/>
  <c r="O133" i="16" s="1"/>
  <c r="Q133" i="16"/>
  <c r="R133" i="16" s="1"/>
  <c r="L133" i="16"/>
  <c r="Y11" i="16"/>
  <c r="AA11" i="16" s="1"/>
  <c r="S11" i="16"/>
  <c r="U11" i="16" s="1"/>
  <c r="P11" i="16"/>
  <c r="R11" i="16" s="1"/>
  <c r="M11" i="16"/>
  <c r="O11" i="16" s="1"/>
  <c r="L11" i="16"/>
  <c r="W134" i="16"/>
  <c r="X134" i="16" s="1"/>
  <c r="Q134" i="16"/>
  <c r="R134" i="16" s="1"/>
  <c r="N134" i="16"/>
  <c r="O134" i="16" s="1"/>
  <c r="L134" i="16"/>
  <c r="Z134" i="16"/>
  <c r="AA134" i="16" s="1"/>
  <c r="T134" i="16"/>
  <c r="U134" i="16" s="1"/>
  <c r="Y12" i="16"/>
  <c r="AA12" i="16" s="1"/>
  <c r="S12" i="16"/>
  <c r="U12" i="16" s="1"/>
  <c r="M12" i="16"/>
  <c r="O12" i="16" s="1"/>
  <c r="P12" i="16"/>
  <c r="R12" i="16" s="1"/>
  <c r="L12" i="16"/>
  <c r="V12" i="16"/>
  <c r="X12" i="16" s="1"/>
  <c r="I14" i="16"/>
  <c r="J13" i="16"/>
  <c r="K135" i="16"/>
  <c r="I136" i="16"/>
  <c r="K136" i="16" l="1"/>
  <c r="I137" i="16"/>
  <c r="V13" i="16"/>
  <c r="X13" i="16" s="1"/>
  <c r="P13" i="16"/>
  <c r="R13" i="16" s="1"/>
  <c r="L13" i="16"/>
  <c r="Y13" i="16"/>
  <c r="AA13" i="16" s="1"/>
  <c r="M13" i="16"/>
  <c r="O13" i="16" s="1"/>
  <c r="S13" i="16"/>
  <c r="U13" i="16" s="1"/>
  <c r="W135" i="16"/>
  <c r="X135" i="16" s="1"/>
  <c r="Q135" i="16"/>
  <c r="R135" i="16" s="1"/>
  <c r="Z135" i="16"/>
  <c r="AA135" i="16" s="1"/>
  <c r="T135" i="16"/>
  <c r="U135" i="16" s="1"/>
  <c r="N135" i="16"/>
  <c r="O135" i="16" s="1"/>
  <c r="L135" i="16"/>
  <c r="I15" i="16"/>
  <c r="J14" i="16"/>
  <c r="Y14" i="16" l="1"/>
  <c r="AA14" i="16" s="1"/>
  <c r="S14" i="16"/>
  <c r="U14" i="16" s="1"/>
  <c r="M14" i="16"/>
  <c r="O14" i="16" s="1"/>
  <c r="P14" i="16"/>
  <c r="R14" i="16" s="1"/>
  <c r="L14" i="16"/>
  <c r="V14" i="16"/>
  <c r="X14" i="16" s="1"/>
  <c r="K137" i="16"/>
  <c r="I138" i="16"/>
  <c r="I16" i="16"/>
  <c r="J15" i="16"/>
  <c r="W136" i="16"/>
  <c r="X136" i="16" s="1"/>
  <c r="Q136" i="16"/>
  <c r="R136" i="16" s="1"/>
  <c r="Z136" i="16"/>
  <c r="AA136" i="16" s="1"/>
  <c r="T136" i="16"/>
  <c r="U136" i="16" s="1"/>
  <c r="N136" i="16"/>
  <c r="O136" i="16" s="1"/>
  <c r="L136" i="16"/>
  <c r="V15" i="16" l="1"/>
  <c r="X15" i="16" s="1"/>
  <c r="P15" i="16"/>
  <c r="R15" i="16" s="1"/>
  <c r="L15" i="16"/>
  <c r="Y15" i="16"/>
  <c r="AA15" i="16" s="1"/>
  <c r="M15" i="16"/>
  <c r="O15" i="16" s="1"/>
  <c r="S15" i="16"/>
  <c r="U15" i="16" s="1"/>
  <c r="K138" i="16"/>
  <c r="I139" i="16"/>
  <c r="I17" i="16"/>
  <c r="J16" i="16"/>
  <c r="W137" i="16"/>
  <c r="X137" i="16" s="1"/>
  <c r="Q137" i="16"/>
  <c r="R137" i="16" s="1"/>
  <c r="Z137" i="16"/>
  <c r="AA137" i="16" s="1"/>
  <c r="T137" i="16"/>
  <c r="U137" i="16" s="1"/>
  <c r="N137" i="16"/>
  <c r="O137" i="16" s="1"/>
  <c r="L137" i="16"/>
  <c r="Y16" i="16" l="1"/>
  <c r="AA16" i="16" s="1"/>
  <c r="S16" i="16"/>
  <c r="U16" i="16" s="1"/>
  <c r="M16" i="16"/>
  <c r="O16" i="16" s="1"/>
  <c r="P16" i="16"/>
  <c r="R16" i="16" s="1"/>
  <c r="L16" i="16"/>
  <c r="V16" i="16"/>
  <c r="X16" i="16" s="1"/>
  <c r="K139" i="16"/>
  <c r="I140" i="16"/>
  <c r="I18" i="16"/>
  <c r="J17" i="16"/>
  <c r="W138" i="16"/>
  <c r="X138" i="16" s="1"/>
  <c r="Q138" i="16"/>
  <c r="R138" i="16" s="1"/>
  <c r="Z138" i="16"/>
  <c r="AA138" i="16" s="1"/>
  <c r="T138" i="16"/>
  <c r="U138" i="16" s="1"/>
  <c r="N138" i="16"/>
  <c r="O138" i="16" s="1"/>
  <c r="L138" i="16"/>
  <c r="V17" i="16" l="1"/>
  <c r="X17" i="16" s="1"/>
  <c r="P17" i="16"/>
  <c r="R17" i="16" s="1"/>
  <c r="L17" i="16"/>
  <c r="Y17" i="16"/>
  <c r="AA17" i="16" s="1"/>
  <c r="M17" i="16"/>
  <c r="O17" i="16" s="1"/>
  <c r="S17" i="16"/>
  <c r="U17" i="16" s="1"/>
  <c r="K140" i="16"/>
  <c r="I141" i="16"/>
  <c r="I19" i="16"/>
  <c r="J18" i="16"/>
  <c r="W139" i="16"/>
  <c r="X139" i="16" s="1"/>
  <c r="Q139" i="16"/>
  <c r="R139" i="16" s="1"/>
  <c r="Z139" i="16"/>
  <c r="AA139" i="16" s="1"/>
  <c r="T139" i="16"/>
  <c r="U139" i="16" s="1"/>
  <c r="N139" i="16"/>
  <c r="O139" i="16" s="1"/>
  <c r="L139" i="16"/>
  <c r="Y18" i="16" l="1"/>
  <c r="AA18" i="16" s="1"/>
  <c r="S18" i="16"/>
  <c r="U18" i="16" s="1"/>
  <c r="M18" i="16"/>
  <c r="O18" i="16" s="1"/>
  <c r="P18" i="16"/>
  <c r="R18" i="16" s="1"/>
  <c r="L18" i="16"/>
  <c r="V18" i="16"/>
  <c r="X18" i="16" s="1"/>
  <c r="K141" i="16"/>
  <c r="I142" i="16"/>
  <c r="I20" i="16"/>
  <c r="J19" i="16"/>
  <c r="W140" i="16"/>
  <c r="X140" i="16" s="1"/>
  <c r="Q140" i="16"/>
  <c r="R140" i="16" s="1"/>
  <c r="Z140" i="16"/>
  <c r="AA140" i="16" s="1"/>
  <c r="T140" i="16"/>
  <c r="U140" i="16" s="1"/>
  <c r="N140" i="16"/>
  <c r="O140" i="16" s="1"/>
  <c r="L140" i="16"/>
  <c r="E95" i="9"/>
  <c r="E96" i="9"/>
  <c r="E97" i="9"/>
  <c r="E98" i="9"/>
  <c r="E99" i="9"/>
  <c r="E100" i="9"/>
  <c r="E101" i="9"/>
  <c r="E102" i="9"/>
  <c r="E103" i="9"/>
  <c r="E104" i="9"/>
  <c r="E105" i="9"/>
  <c r="E106" i="9"/>
  <c r="G106" i="9" l="1"/>
  <c r="H106" i="9" s="1"/>
  <c r="G105" i="9"/>
  <c r="H105" i="9" s="1"/>
  <c r="G103" i="9"/>
  <c r="H103" i="9" s="1"/>
  <c r="G101" i="9"/>
  <c r="H101" i="9" s="1"/>
  <c r="G99" i="9"/>
  <c r="H99" i="9" s="1"/>
  <c r="G97" i="9"/>
  <c r="H97" i="9" s="1"/>
  <c r="G95" i="9"/>
  <c r="H95" i="9" s="1"/>
  <c r="G104" i="9"/>
  <c r="H104" i="9" s="1"/>
  <c r="G102" i="9"/>
  <c r="H102" i="9" s="1"/>
  <c r="G100" i="9"/>
  <c r="H100" i="9" s="1"/>
  <c r="G98" i="9"/>
  <c r="H98" i="9" s="1"/>
  <c r="G96" i="9"/>
  <c r="H96" i="9" s="1"/>
  <c r="V19" i="16"/>
  <c r="X19" i="16" s="1"/>
  <c r="P19" i="16"/>
  <c r="R19" i="16" s="1"/>
  <c r="L19" i="16"/>
  <c r="Y19" i="16"/>
  <c r="AA19" i="16" s="1"/>
  <c r="M19" i="16"/>
  <c r="O19" i="16" s="1"/>
  <c r="S19" i="16"/>
  <c r="U19" i="16" s="1"/>
  <c r="K142" i="16"/>
  <c r="I143" i="16"/>
  <c r="I21" i="16"/>
  <c r="J20" i="16"/>
  <c r="W141" i="16"/>
  <c r="X141" i="16" s="1"/>
  <c r="Q141" i="16"/>
  <c r="R141" i="16" s="1"/>
  <c r="Z141" i="16"/>
  <c r="AA141" i="16" s="1"/>
  <c r="T141" i="16"/>
  <c r="U141" i="16" s="1"/>
  <c r="N141" i="16"/>
  <c r="O141" i="16" s="1"/>
  <c r="L141" i="16"/>
  <c r="E107" i="9"/>
  <c r="G107" i="9" l="1"/>
  <c r="H107" i="9" s="1"/>
  <c r="Y20" i="16"/>
  <c r="AA20" i="16" s="1"/>
  <c r="S20" i="16"/>
  <c r="U20" i="16" s="1"/>
  <c r="M20" i="16"/>
  <c r="O20" i="16" s="1"/>
  <c r="P20" i="16"/>
  <c r="R20" i="16" s="1"/>
  <c r="L20" i="16"/>
  <c r="V20" i="16"/>
  <c r="X20" i="16" s="1"/>
  <c r="I144" i="16"/>
  <c r="K144" i="16" s="1"/>
  <c r="K143" i="16"/>
  <c r="I22" i="16"/>
  <c r="J21" i="16"/>
  <c r="W142" i="16"/>
  <c r="X142" i="16" s="1"/>
  <c r="Q142" i="16"/>
  <c r="R142" i="16" s="1"/>
  <c r="Z142" i="16"/>
  <c r="AA142" i="16" s="1"/>
  <c r="T142" i="16"/>
  <c r="U142" i="16" s="1"/>
  <c r="N142" i="16"/>
  <c r="O142" i="16" s="1"/>
  <c r="L142" i="16"/>
  <c r="V21" i="16" l="1"/>
  <c r="X21" i="16" s="1"/>
  <c r="P21" i="16"/>
  <c r="R21" i="16" s="1"/>
  <c r="L21" i="16"/>
  <c r="Y21" i="16"/>
  <c r="AA21" i="16" s="1"/>
  <c r="M21" i="16"/>
  <c r="O21" i="16" s="1"/>
  <c r="S21" i="16"/>
  <c r="U21" i="16" s="1"/>
  <c r="W143" i="16"/>
  <c r="X143" i="16" s="1"/>
  <c r="Q143" i="16"/>
  <c r="R143" i="16" s="1"/>
  <c r="Z143" i="16"/>
  <c r="AA143" i="16" s="1"/>
  <c r="T143" i="16"/>
  <c r="U143" i="16" s="1"/>
  <c r="N143" i="16"/>
  <c r="O143" i="16" s="1"/>
  <c r="L143" i="16"/>
  <c r="J22" i="16"/>
  <c r="I23" i="16"/>
  <c r="Z144" i="16"/>
  <c r="AA144" i="16" s="1"/>
  <c r="T144" i="16"/>
  <c r="U144" i="16" s="1"/>
  <c r="N144" i="16"/>
  <c r="O144" i="16" s="1"/>
  <c r="L144" i="16"/>
  <c r="W144" i="16"/>
  <c r="X144" i="16" s="1"/>
  <c r="Q144" i="16"/>
  <c r="R144" i="16" s="1"/>
  <c r="I24" i="16" l="1"/>
  <c r="J23" i="16"/>
  <c r="Y22" i="16"/>
  <c r="AA22" i="16" s="1"/>
  <c r="S22" i="16"/>
  <c r="U22" i="16" s="1"/>
  <c r="M22" i="16"/>
  <c r="O22" i="16" s="1"/>
  <c r="V22" i="16"/>
  <c r="X22" i="16" s="1"/>
  <c r="P22" i="16"/>
  <c r="R22" i="16" s="1"/>
  <c r="L22" i="16"/>
  <c r="V23" i="16" l="1"/>
  <c r="X23" i="16" s="1"/>
  <c r="P23" i="16"/>
  <c r="R23" i="16" s="1"/>
  <c r="L23" i="16"/>
  <c r="S23" i="16"/>
  <c r="U23" i="16" s="1"/>
  <c r="Y23" i="16"/>
  <c r="AA23" i="16" s="1"/>
  <c r="M23" i="16"/>
  <c r="O23" i="16" s="1"/>
  <c r="J24" i="16"/>
  <c r="I25" i="16"/>
  <c r="I26" i="16" l="1"/>
  <c r="J25" i="16"/>
  <c r="Y24" i="16"/>
  <c r="AA24" i="16" s="1"/>
  <c r="S24" i="16"/>
  <c r="U24" i="16" s="1"/>
  <c r="M24" i="16"/>
  <c r="O24" i="16" s="1"/>
  <c r="V24" i="16"/>
  <c r="X24" i="16" s="1"/>
  <c r="P24" i="16"/>
  <c r="R24" i="16" s="1"/>
  <c r="L24" i="16"/>
  <c r="V25" i="16" l="1"/>
  <c r="X25" i="16" s="1"/>
  <c r="P25" i="16"/>
  <c r="R25" i="16" s="1"/>
  <c r="L25" i="16"/>
  <c r="S25" i="16"/>
  <c r="U25" i="16" s="1"/>
  <c r="Y25" i="16"/>
  <c r="AA25" i="16" s="1"/>
  <c r="M25" i="16"/>
  <c r="O25" i="16" s="1"/>
  <c r="I27" i="16"/>
  <c r="J26" i="16"/>
  <c r="Y26" i="16" l="1"/>
  <c r="AA26" i="16" s="1"/>
  <c r="S26" i="16"/>
  <c r="U26" i="16" s="1"/>
  <c r="M26" i="16"/>
  <c r="O26" i="16" s="1"/>
  <c r="V26" i="16"/>
  <c r="X26" i="16" s="1"/>
  <c r="P26" i="16"/>
  <c r="R26" i="16" s="1"/>
  <c r="L26" i="16"/>
  <c r="I28" i="16"/>
  <c r="J27" i="16"/>
  <c r="V27" i="16" l="1"/>
  <c r="X27" i="16" s="1"/>
  <c r="P27" i="16"/>
  <c r="R27" i="16" s="1"/>
  <c r="L27" i="16"/>
  <c r="Y27" i="16"/>
  <c r="AA27" i="16" s="1"/>
  <c r="S27" i="16"/>
  <c r="U27" i="16" s="1"/>
  <c r="M27" i="16"/>
  <c r="O27" i="16" s="1"/>
  <c r="I29" i="16"/>
  <c r="J28" i="16"/>
  <c r="I8" i="9"/>
  <c r="I8" i="16" l="1"/>
  <c r="Y28" i="16"/>
  <c r="AA28" i="16" s="1"/>
  <c r="S28" i="16"/>
  <c r="U28" i="16" s="1"/>
  <c r="M28" i="16"/>
  <c r="O28" i="16" s="1"/>
  <c r="V28" i="16"/>
  <c r="X28" i="16" s="1"/>
  <c r="P28" i="16"/>
  <c r="R28" i="16" s="1"/>
  <c r="L28" i="16"/>
  <c r="I30" i="16"/>
  <c r="J29" i="16"/>
  <c r="F131" i="9"/>
  <c r="F148" i="9"/>
  <c r="F131" i="16" l="1"/>
  <c r="F147" i="16" s="1"/>
  <c r="V29" i="16"/>
  <c r="X29" i="16" s="1"/>
  <c r="P29" i="16"/>
  <c r="R29" i="16" s="1"/>
  <c r="L29" i="16"/>
  <c r="Y29" i="16"/>
  <c r="AA29" i="16" s="1"/>
  <c r="S29" i="16"/>
  <c r="U29" i="16" s="1"/>
  <c r="M29" i="16"/>
  <c r="O29" i="16" s="1"/>
  <c r="I31" i="16"/>
  <c r="J30" i="16"/>
  <c r="E12" i="9"/>
  <c r="G12" i="9" s="1"/>
  <c r="E13" i="9"/>
  <c r="G13" i="9" s="1"/>
  <c r="E14" i="9"/>
  <c r="E15" i="9"/>
  <c r="E16" i="9"/>
  <c r="G16" i="9" s="1"/>
  <c r="E17" i="9"/>
  <c r="G17" i="9" s="1"/>
  <c r="E18" i="9"/>
  <c r="E19" i="9"/>
  <c r="E20" i="9"/>
  <c r="G20" i="9" s="1"/>
  <c r="E21" i="9"/>
  <c r="G21" i="9" s="1"/>
  <c r="E22" i="9"/>
  <c r="E23" i="9"/>
  <c r="E93" i="9"/>
  <c r="G93" i="9" s="1"/>
  <c r="E117" i="9"/>
  <c r="E116" i="9"/>
  <c r="E115" i="9"/>
  <c r="E114" i="9"/>
  <c r="E113" i="9"/>
  <c r="E112" i="9"/>
  <c r="E111" i="9"/>
  <c r="E110" i="9"/>
  <c r="E109" i="9"/>
  <c r="E108" i="9"/>
  <c r="E94" i="9"/>
  <c r="G94" i="9" s="1"/>
  <c r="E92" i="9"/>
  <c r="G92" i="9" s="1"/>
  <c r="E91" i="9"/>
  <c r="E90" i="9"/>
  <c r="G90" i="9" s="1"/>
  <c r="E89" i="9"/>
  <c r="E88" i="9"/>
  <c r="G88" i="9" s="1"/>
  <c r="E87" i="9"/>
  <c r="G87" i="9" s="1"/>
  <c r="E86" i="9"/>
  <c r="E85" i="9"/>
  <c r="G85" i="9" s="1"/>
  <c r="E84" i="9"/>
  <c r="E83" i="9"/>
  <c r="G83" i="9" s="1"/>
  <c r="E82" i="9"/>
  <c r="E81" i="9"/>
  <c r="G81" i="9" s="1"/>
  <c r="E80" i="9"/>
  <c r="E79" i="9"/>
  <c r="G79" i="9" s="1"/>
  <c r="E78" i="9"/>
  <c r="E77" i="9"/>
  <c r="G77" i="9" s="1"/>
  <c r="E76" i="9"/>
  <c r="G76" i="9" s="1"/>
  <c r="E75" i="9"/>
  <c r="E74" i="9"/>
  <c r="G74" i="9" s="1"/>
  <c r="E73" i="9"/>
  <c r="E72" i="9"/>
  <c r="G72" i="9" s="1"/>
  <c r="E71" i="9"/>
  <c r="E70" i="9"/>
  <c r="G70" i="9" s="1"/>
  <c r="E69" i="9"/>
  <c r="E68" i="9"/>
  <c r="G68" i="9" s="1"/>
  <c r="E67" i="9"/>
  <c r="E66" i="9"/>
  <c r="E65" i="9"/>
  <c r="G65" i="9" s="1"/>
  <c r="E64" i="9"/>
  <c r="E63" i="9"/>
  <c r="E62" i="9"/>
  <c r="G62" i="9" s="1"/>
  <c r="E61" i="9"/>
  <c r="E60" i="9"/>
  <c r="G60" i="9" s="1"/>
  <c r="E59" i="9"/>
  <c r="E58" i="9"/>
  <c r="G58" i="9" s="1"/>
  <c r="E57" i="9"/>
  <c r="E56" i="9"/>
  <c r="G56" i="9" s="1"/>
  <c r="E55" i="9"/>
  <c r="E54" i="9"/>
  <c r="G54" i="9" s="1"/>
  <c r="E53" i="9"/>
  <c r="G53" i="9" s="1"/>
  <c r="E52" i="9"/>
  <c r="E51" i="9"/>
  <c r="G51" i="9" s="1"/>
  <c r="E50" i="9"/>
  <c r="E49" i="9"/>
  <c r="G49" i="9" s="1"/>
  <c r="E48" i="9"/>
  <c r="E47" i="9"/>
  <c r="G47" i="9" s="1"/>
  <c r="E46" i="9"/>
  <c r="E45" i="9"/>
  <c r="E44" i="9"/>
  <c r="G44" i="9" s="1"/>
  <c r="E43" i="9"/>
  <c r="E42" i="9"/>
  <c r="G42" i="9" s="1"/>
  <c r="E41" i="9"/>
  <c r="G41" i="9" s="1"/>
  <c r="E40" i="9"/>
  <c r="E39" i="9"/>
  <c r="G39" i="9" s="1"/>
  <c r="E38" i="9"/>
  <c r="E37" i="9"/>
  <c r="G37" i="9" s="1"/>
  <c r="E36" i="9"/>
  <c r="E35" i="9"/>
  <c r="G35" i="9" s="1"/>
  <c r="E34" i="9"/>
  <c r="G34" i="9" s="1"/>
  <c r="E33" i="9"/>
  <c r="E32" i="9"/>
  <c r="E31" i="9"/>
  <c r="G31" i="9" s="1"/>
  <c r="E30" i="9"/>
  <c r="E29" i="9"/>
  <c r="G29" i="9" s="1"/>
  <c r="E28" i="9"/>
  <c r="E27" i="9"/>
  <c r="G27" i="9" s="1"/>
  <c r="E26" i="9"/>
  <c r="G26" i="9" s="1"/>
  <c r="E25" i="9"/>
  <c r="E24" i="9"/>
  <c r="G24" i="9" s="1"/>
  <c r="E11" i="9"/>
  <c r="G28" i="9" l="1"/>
  <c r="H28" i="9" s="1"/>
  <c r="G30" i="9"/>
  <c r="H30" i="9" s="1"/>
  <c r="G32" i="9"/>
  <c r="H32" i="9" s="1"/>
  <c r="G36" i="9"/>
  <c r="H36" i="9" s="1"/>
  <c r="G38" i="9"/>
  <c r="H38" i="9" s="1"/>
  <c r="G40" i="9"/>
  <c r="H40" i="9" s="1"/>
  <c r="G46" i="9"/>
  <c r="H46" i="9" s="1"/>
  <c r="G48" i="9"/>
  <c r="H48" i="9" s="1"/>
  <c r="G50" i="9"/>
  <c r="H50" i="9" s="1"/>
  <c r="G52" i="9"/>
  <c r="H52" i="9" s="1"/>
  <c r="G64" i="9"/>
  <c r="H64" i="9" s="1"/>
  <c r="G66" i="9"/>
  <c r="H66" i="9" s="1"/>
  <c r="G78" i="9"/>
  <c r="H78" i="9" s="1"/>
  <c r="G80" i="9"/>
  <c r="H80" i="9" s="1"/>
  <c r="G82" i="9"/>
  <c r="H82" i="9" s="1"/>
  <c r="G84" i="9"/>
  <c r="H84" i="9" s="1"/>
  <c r="G86" i="9"/>
  <c r="H86" i="9" s="1"/>
  <c r="G109" i="9"/>
  <c r="H109" i="9" s="1"/>
  <c r="G111" i="9"/>
  <c r="H111" i="9" s="1"/>
  <c r="G113" i="9"/>
  <c r="H113" i="9" s="1"/>
  <c r="G115" i="9"/>
  <c r="H115" i="9" s="1"/>
  <c r="G117" i="9"/>
  <c r="H117" i="9" s="1"/>
  <c r="G23" i="9"/>
  <c r="H23" i="9" s="1"/>
  <c r="G19" i="9"/>
  <c r="H19" i="9" s="1"/>
  <c r="G15" i="9"/>
  <c r="H15" i="9" s="1"/>
  <c r="G11" i="9"/>
  <c r="H11" i="9" s="1"/>
  <c r="G25" i="9"/>
  <c r="H25" i="9" s="1"/>
  <c r="G33" i="9"/>
  <c r="H33" i="9" s="1"/>
  <c r="G43" i="9"/>
  <c r="H43" i="9" s="1"/>
  <c r="G45" i="9"/>
  <c r="H45" i="9" s="1"/>
  <c r="G55" i="9"/>
  <c r="H55" i="9" s="1"/>
  <c r="G57" i="9"/>
  <c r="H57" i="9" s="1"/>
  <c r="G59" i="9"/>
  <c r="H59" i="9" s="1"/>
  <c r="G61" i="9"/>
  <c r="H61" i="9" s="1"/>
  <c r="G63" i="9"/>
  <c r="H63" i="9" s="1"/>
  <c r="G67" i="9"/>
  <c r="H67" i="9" s="1"/>
  <c r="G69" i="9"/>
  <c r="H69" i="9" s="1"/>
  <c r="G71" i="9"/>
  <c r="H71" i="9" s="1"/>
  <c r="G73" i="9"/>
  <c r="H73" i="9" s="1"/>
  <c r="G75" i="9"/>
  <c r="H75" i="9" s="1"/>
  <c r="G89" i="9"/>
  <c r="H89" i="9" s="1"/>
  <c r="G91" i="9"/>
  <c r="H91" i="9" s="1"/>
  <c r="G108" i="9"/>
  <c r="H108" i="9" s="1"/>
  <c r="G110" i="9"/>
  <c r="H110" i="9" s="1"/>
  <c r="G112" i="9"/>
  <c r="H112" i="9" s="1"/>
  <c r="G114" i="9"/>
  <c r="H114" i="9" s="1"/>
  <c r="G116" i="9"/>
  <c r="H116" i="9" s="1"/>
  <c r="G22" i="9"/>
  <c r="H22" i="9" s="1"/>
  <c r="G18" i="9"/>
  <c r="H18" i="9" s="1"/>
  <c r="G14" i="9"/>
  <c r="H14" i="9" s="1"/>
  <c r="Y30" i="16"/>
  <c r="AA30" i="16" s="1"/>
  <c r="S30" i="16"/>
  <c r="U30" i="16" s="1"/>
  <c r="M30" i="16"/>
  <c r="O30" i="16" s="1"/>
  <c r="V30" i="16"/>
  <c r="X30" i="16" s="1"/>
  <c r="P30" i="16"/>
  <c r="R30" i="16" s="1"/>
  <c r="L30" i="16"/>
  <c r="I32" i="16"/>
  <c r="J31" i="16"/>
  <c r="H54" i="9"/>
  <c r="H27" i="9"/>
  <c r="H34" i="9"/>
  <c r="H79" i="9"/>
  <c r="H81" i="9"/>
  <c r="H83" i="9"/>
  <c r="H85" i="9"/>
  <c r="H87" i="9"/>
  <c r="H93" i="9"/>
  <c r="H13" i="9"/>
  <c r="H16" i="9"/>
  <c r="H20" i="9"/>
  <c r="H56" i="9"/>
  <c r="H21" i="9"/>
  <c r="H31" i="9"/>
  <c r="H77" i="9"/>
  <c r="E118" i="9"/>
  <c r="H29" i="9"/>
  <c r="H60" i="9"/>
  <c r="H41" i="9"/>
  <c r="H58" i="9"/>
  <c r="H94" i="9"/>
  <c r="H17" i="9"/>
  <c r="H12" i="9"/>
  <c r="H26" i="9"/>
  <c r="H35" i="9"/>
  <c r="H39" i="9"/>
  <c r="H44" i="9"/>
  <c r="H49" i="9"/>
  <c r="H53" i="9"/>
  <c r="H65" i="9"/>
  <c r="H70" i="9"/>
  <c r="H74" i="9"/>
  <c r="H90" i="9"/>
  <c r="H24" i="9"/>
  <c r="H37" i="9"/>
  <c r="H42" i="9"/>
  <c r="H47" i="9"/>
  <c r="H51" i="9"/>
  <c r="H62" i="9"/>
  <c r="H68" i="9"/>
  <c r="H72" i="9"/>
  <c r="H76" i="9"/>
  <c r="H88" i="9"/>
  <c r="H92" i="9"/>
  <c r="G118" i="9" l="1"/>
  <c r="H118" i="9" s="1"/>
  <c r="H131" i="9" s="1"/>
  <c r="I11" i="9" s="1"/>
  <c r="V31" i="16"/>
  <c r="X31" i="16" s="1"/>
  <c r="P31" i="16"/>
  <c r="R31" i="16" s="1"/>
  <c r="L31" i="16"/>
  <c r="Y31" i="16"/>
  <c r="AA31" i="16" s="1"/>
  <c r="S31" i="16"/>
  <c r="U31" i="16" s="1"/>
  <c r="M31" i="16"/>
  <c r="O31" i="16" s="1"/>
  <c r="I33" i="16"/>
  <c r="J32" i="16"/>
  <c r="H148" i="9"/>
  <c r="I134" i="9" s="1"/>
  <c r="K134" i="9" l="1"/>
  <c r="Q134" i="9" s="1"/>
  <c r="R134" i="9" s="1"/>
  <c r="I135" i="9"/>
  <c r="I136" i="9" s="1"/>
  <c r="W134" i="9"/>
  <c r="X134" i="9" s="1"/>
  <c r="Z134" i="9"/>
  <c r="AA134" i="9" s="1"/>
  <c r="T134" i="9"/>
  <c r="U134" i="9" s="1"/>
  <c r="N134" i="9"/>
  <c r="O134" i="9" s="1"/>
  <c r="L134" i="9"/>
  <c r="Y32" i="16"/>
  <c r="AA32" i="16" s="1"/>
  <c r="S32" i="16"/>
  <c r="U32" i="16" s="1"/>
  <c r="M32" i="16"/>
  <c r="O32" i="16" s="1"/>
  <c r="V32" i="16"/>
  <c r="X32" i="16" s="1"/>
  <c r="P32" i="16"/>
  <c r="R32" i="16" s="1"/>
  <c r="L32" i="16"/>
  <c r="I34" i="16"/>
  <c r="J33" i="16"/>
  <c r="K120" i="9"/>
  <c r="K122" i="9"/>
  <c r="K123" i="9"/>
  <c r="K124" i="9"/>
  <c r="K126" i="9"/>
  <c r="K128" i="9"/>
  <c r="K129" i="9"/>
  <c r="K130" i="9"/>
  <c r="K119" i="9"/>
  <c r="K121" i="9"/>
  <c r="K125" i="9"/>
  <c r="K127" i="9"/>
  <c r="I12" i="9"/>
  <c r="I13" i="9" s="1"/>
  <c r="I14" i="9" s="1"/>
  <c r="I15" i="9" s="1"/>
  <c r="I16" i="9" s="1"/>
  <c r="I17" i="9" s="1"/>
  <c r="I18" i="9" s="1"/>
  <c r="I19" i="9" s="1"/>
  <c r="I20" i="9" s="1"/>
  <c r="I21" i="9" s="1"/>
  <c r="K106" i="9"/>
  <c r="K105" i="9"/>
  <c r="K102" i="9"/>
  <c r="K101" i="9"/>
  <c r="K98" i="9"/>
  <c r="K97" i="9"/>
  <c r="K103" i="9"/>
  <c r="K100" i="9"/>
  <c r="K104" i="9"/>
  <c r="K99" i="9"/>
  <c r="K96" i="9"/>
  <c r="K95" i="9"/>
  <c r="K22" i="9"/>
  <c r="Z22" i="9" s="1"/>
  <c r="K107" i="9"/>
  <c r="T22" i="9"/>
  <c r="K117" i="9"/>
  <c r="Z117" i="9" s="1"/>
  <c r="K74" i="9"/>
  <c r="K38" i="9"/>
  <c r="Q38" i="9" s="1"/>
  <c r="K24" i="9"/>
  <c r="K54" i="9"/>
  <c r="K64" i="9"/>
  <c r="K21" i="9"/>
  <c r="K50" i="9"/>
  <c r="K35" i="9"/>
  <c r="K68" i="9"/>
  <c r="Q68" i="9" s="1"/>
  <c r="K94" i="9"/>
  <c r="K27" i="9"/>
  <c r="K67" i="9"/>
  <c r="K52" i="9"/>
  <c r="K91" i="9"/>
  <c r="K81" i="9"/>
  <c r="K114" i="9"/>
  <c r="K62" i="9"/>
  <c r="K88" i="9"/>
  <c r="K39" i="9"/>
  <c r="K108" i="9"/>
  <c r="K73" i="9"/>
  <c r="K14" i="9"/>
  <c r="K77" i="9"/>
  <c r="K76" i="9"/>
  <c r="K60" i="9"/>
  <c r="K26" i="9"/>
  <c r="K82" i="9"/>
  <c r="K31" i="9"/>
  <c r="K112" i="9"/>
  <c r="K65" i="9"/>
  <c r="K45" i="9"/>
  <c r="K70" i="9"/>
  <c r="K37" i="9"/>
  <c r="K115" i="9"/>
  <c r="K34" i="9"/>
  <c r="K78" i="9"/>
  <c r="K46" i="9"/>
  <c r="K41" i="9"/>
  <c r="K13" i="9"/>
  <c r="K69" i="9"/>
  <c r="K42" i="9"/>
  <c r="K25" i="9"/>
  <c r="K18" i="9"/>
  <c r="K15" i="9"/>
  <c r="K89" i="9"/>
  <c r="K48" i="9"/>
  <c r="K113" i="9"/>
  <c r="K29" i="9"/>
  <c r="K87" i="9"/>
  <c r="K85" i="9"/>
  <c r="K44" i="9"/>
  <c r="K57" i="9"/>
  <c r="K28" i="9"/>
  <c r="K109" i="9"/>
  <c r="K40" i="9"/>
  <c r="K61" i="9"/>
  <c r="K92" i="9"/>
  <c r="K66" i="9"/>
  <c r="K116" i="9"/>
  <c r="K75" i="9"/>
  <c r="K49" i="9"/>
  <c r="K53" i="9"/>
  <c r="K79" i="9"/>
  <c r="K83" i="9"/>
  <c r="K72" i="9"/>
  <c r="K20" i="9"/>
  <c r="K12" i="9"/>
  <c r="K16" i="9"/>
  <c r="Z16" i="9" s="1"/>
  <c r="K30" i="9"/>
  <c r="K17" i="9"/>
  <c r="Z17" i="9" s="1"/>
  <c r="K23" i="9"/>
  <c r="K43" i="9"/>
  <c r="K118" i="9"/>
  <c r="K84" i="9"/>
  <c r="K56" i="9"/>
  <c r="K93" i="9"/>
  <c r="K58" i="9"/>
  <c r="K63" i="9"/>
  <c r="K47" i="9"/>
  <c r="K33" i="9"/>
  <c r="K71" i="9"/>
  <c r="K80" i="9"/>
  <c r="K32" i="9"/>
  <c r="K110" i="9"/>
  <c r="K59" i="9"/>
  <c r="K36" i="9"/>
  <c r="K86" i="9"/>
  <c r="K55" i="9"/>
  <c r="K90" i="9"/>
  <c r="K111" i="9"/>
  <c r="K51" i="9"/>
  <c r="K11" i="9"/>
  <c r="J11" i="9" s="1"/>
  <c r="K19" i="9"/>
  <c r="K136" i="9" l="1"/>
  <c r="I137" i="9"/>
  <c r="L136" i="9"/>
  <c r="Z136" i="9"/>
  <c r="AA136" i="9" s="1"/>
  <c r="W136" i="9"/>
  <c r="X136" i="9" s="1"/>
  <c r="T136" i="9"/>
  <c r="U136" i="9" s="1"/>
  <c r="Q136" i="9"/>
  <c r="R136" i="9" s="1"/>
  <c r="N136" i="9"/>
  <c r="O136" i="9" s="1"/>
  <c r="K135" i="9"/>
  <c r="W135" i="9"/>
  <c r="X135" i="9" s="1"/>
  <c r="Q135" i="9"/>
  <c r="R135" i="9" s="1"/>
  <c r="Z135" i="9"/>
  <c r="AA135" i="9" s="1"/>
  <c r="T135" i="9"/>
  <c r="U135" i="9" s="1"/>
  <c r="N135" i="9"/>
  <c r="O135" i="9" s="1"/>
  <c r="L135" i="9"/>
  <c r="V33" i="16"/>
  <c r="X33" i="16" s="1"/>
  <c r="P33" i="16"/>
  <c r="R33" i="16" s="1"/>
  <c r="L33" i="16"/>
  <c r="Y33" i="16"/>
  <c r="AA33" i="16" s="1"/>
  <c r="S33" i="16"/>
  <c r="U33" i="16" s="1"/>
  <c r="M33" i="16"/>
  <c r="O33" i="16" s="1"/>
  <c r="I35" i="16"/>
  <c r="J34" i="16"/>
  <c r="W127" i="9"/>
  <c r="N127" i="9"/>
  <c r="Z127" i="9"/>
  <c r="Q127" i="9"/>
  <c r="T127" i="9"/>
  <c r="N121" i="9"/>
  <c r="T121" i="9"/>
  <c r="Z121" i="9"/>
  <c r="Q121" i="9"/>
  <c r="W121" i="9"/>
  <c r="Q130" i="9"/>
  <c r="W130" i="9"/>
  <c r="N130" i="9"/>
  <c r="T130" i="9"/>
  <c r="Z130" i="9"/>
  <c r="N128" i="9"/>
  <c r="W128" i="9"/>
  <c r="Q128" i="9"/>
  <c r="T128" i="9"/>
  <c r="Z128" i="9"/>
  <c r="Q124" i="9"/>
  <c r="W124" i="9"/>
  <c r="N124" i="9"/>
  <c r="T124" i="9"/>
  <c r="Z124" i="9"/>
  <c r="W122" i="9"/>
  <c r="Q122" i="9"/>
  <c r="N122" i="9"/>
  <c r="Z122" i="9"/>
  <c r="T122" i="9"/>
  <c r="N125" i="9"/>
  <c r="T125" i="9"/>
  <c r="Z125" i="9"/>
  <c r="Q125" i="9"/>
  <c r="W125" i="9"/>
  <c r="W119" i="9"/>
  <c r="N119" i="9"/>
  <c r="Z119" i="9"/>
  <c r="Q119" i="9"/>
  <c r="T119" i="9"/>
  <c r="N129" i="9"/>
  <c r="W129" i="9"/>
  <c r="Q129" i="9"/>
  <c r="T129" i="9"/>
  <c r="Z129" i="9"/>
  <c r="W126" i="9"/>
  <c r="T126" i="9"/>
  <c r="N126" i="9"/>
  <c r="Z126" i="9"/>
  <c r="Q126" i="9"/>
  <c r="W123" i="9"/>
  <c r="Q123" i="9"/>
  <c r="T123" i="9"/>
  <c r="N123" i="9"/>
  <c r="Z123" i="9"/>
  <c r="Q120" i="9"/>
  <c r="W120" i="9"/>
  <c r="N120" i="9"/>
  <c r="T120" i="9"/>
  <c r="Z120" i="9"/>
  <c r="W117" i="9"/>
  <c r="W22" i="9"/>
  <c r="N22" i="9"/>
  <c r="Q22" i="9"/>
  <c r="W96" i="9"/>
  <c r="Z96" i="9"/>
  <c r="N96" i="9"/>
  <c r="T96" i="9"/>
  <c r="Q96" i="9"/>
  <c r="Q104" i="9"/>
  <c r="T104" i="9"/>
  <c r="W104" i="9"/>
  <c r="Z104" i="9"/>
  <c r="N104" i="9"/>
  <c r="Q103" i="9"/>
  <c r="Z103" i="9"/>
  <c r="N103" i="9"/>
  <c r="T103" i="9"/>
  <c r="W103" i="9"/>
  <c r="Q98" i="9"/>
  <c r="W98" i="9"/>
  <c r="T98" i="9"/>
  <c r="Z98" i="9"/>
  <c r="N98" i="9"/>
  <c r="Q102" i="9"/>
  <c r="T102" i="9"/>
  <c r="W102" i="9"/>
  <c r="Z102" i="9"/>
  <c r="N102" i="9"/>
  <c r="Q106" i="9"/>
  <c r="T106" i="9"/>
  <c r="W106" i="9"/>
  <c r="Z106" i="9"/>
  <c r="N106" i="9"/>
  <c r="J21" i="9"/>
  <c r="I22" i="9"/>
  <c r="J22" i="9" s="1"/>
  <c r="W95" i="9"/>
  <c r="T95" i="9"/>
  <c r="Q95" i="9"/>
  <c r="N95" i="9"/>
  <c r="Z95" i="9"/>
  <c r="Q99" i="9"/>
  <c r="T99" i="9"/>
  <c r="W99" i="9"/>
  <c r="Z99" i="9"/>
  <c r="N99" i="9"/>
  <c r="T100" i="9"/>
  <c r="W100" i="9"/>
  <c r="Z100" i="9"/>
  <c r="N100" i="9"/>
  <c r="Q100" i="9"/>
  <c r="N97" i="9"/>
  <c r="T97" i="9"/>
  <c r="Q97" i="9"/>
  <c r="W97" i="9"/>
  <c r="Z97" i="9"/>
  <c r="Q101" i="9"/>
  <c r="Z101" i="9"/>
  <c r="N101" i="9"/>
  <c r="T101" i="9"/>
  <c r="W101" i="9"/>
  <c r="Q105" i="9"/>
  <c r="Z105" i="9"/>
  <c r="N105" i="9"/>
  <c r="W105" i="9"/>
  <c r="T105" i="9"/>
  <c r="N107" i="9"/>
  <c r="T107" i="9"/>
  <c r="Q107" i="9"/>
  <c r="W107" i="9"/>
  <c r="Z107" i="9"/>
  <c r="Q117" i="9"/>
  <c r="N117" i="9"/>
  <c r="T117" i="9"/>
  <c r="Q90" i="9"/>
  <c r="Z90" i="9"/>
  <c r="T59" i="9"/>
  <c r="Z59" i="9"/>
  <c r="W71" i="9"/>
  <c r="Z71" i="9"/>
  <c r="N58" i="9"/>
  <c r="Z58" i="9"/>
  <c r="Q118" i="9"/>
  <c r="Z118" i="9"/>
  <c r="Q30" i="9"/>
  <c r="Z30" i="9"/>
  <c r="Q20" i="9"/>
  <c r="Z20" i="9"/>
  <c r="W79" i="9"/>
  <c r="Z79" i="9"/>
  <c r="W116" i="9"/>
  <c r="Z116" i="9"/>
  <c r="Q40" i="9"/>
  <c r="Z40" i="9"/>
  <c r="T44" i="9"/>
  <c r="Z44" i="9"/>
  <c r="N113" i="9"/>
  <c r="Z113" i="9"/>
  <c r="W18" i="9"/>
  <c r="Z18" i="9"/>
  <c r="N78" i="9"/>
  <c r="Z78" i="9"/>
  <c r="Q70" i="9"/>
  <c r="Z70" i="9"/>
  <c r="W31" i="9"/>
  <c r="Z31" i="9"/>
  <c r="N76" i="9"/>
  <c r="Z76" i="9"/>
  <c r="T39" i="9"/>
  <c r="Z39" i="9"/>
  <c r="W81" i="9"/>
  <c r="Z81" i="9"/>
  <c r="Q27" i="9"/>
  <c r="Z27" i="9"/>
  <c r="N50" i="9"/>
  <c r="Z50" i="9"/>
  <c r="Q54" i="9"/>
  <c r="Z54" i="9"/>
  <c r="Q74" i="9"/>
  <c r="Z74" i="9"/>
  <c r="T11" i="9"/>
  <c r="Z11" i="9"/>
  <c r="T55" i="9"/>
  <c r="Z55" i="9"/>
  <c r="T110" i="9"/>
  <c r="Z110" i="9"/>
  <c r="T33" i="9"/>
  <c r="Z33" i="9"/>
  <c r="Q93" i="9"/>
  <c r="Z93" i="9"/>
  <c r="N43" i="9"/>
  <c r="Z43" i="9"/>
  <c r="T53" i="9"/>
  <c r="Z53" i="9"/>
  <c r="N66" i="9"/>
  <c r="Z66" i="9"/>
  <c r="N109" i="9"/>
  <c r="Z109" i="9"/>
  <c r="N85" i="9"/>
  <c r="Z85" i="9"/>
  <c r="W48" i="9"/>
  <c r="Z48" i="9"/>
  <c r="T25" i="9"/>
  <c r="Z25" i="9"/>
  <c r="T13" i="9"/>
  <c r="Z13" i="9"/>
  <c r="Q34" i="9"/>
  <c r="Z34" i="9"/>
  <c r="T45" i="9"/>
  <c r="Z45" i="9"/>
  <c r="T82" i="9"/>
  <c r="Z82" i="9"/>
  <c r="N77" i="9"/>
  <c r="Z77" i="9"/>
  <c r="W14" i="9"/>
  <c r="Z14" i="9"/>
  <c r="Q88" i="9"/>
  <c r="Z88" i="9"/>
  <c r="T91" i="9"/>
  <c r="Z91" i="9"/>
  <c r="T94" i="9"/>
  <c r="Z94" i="9"/>
  <c r="Q21" i="9"/>
  <c r="Z21" i="9"/>
  <c r="W24" i="9"/>
  <c r="Z24" i="9"/>
  <c r="W51" i="9"/>
  <c r="Z51" i="9"/>
  <c r="T86" i="9"/>
  <c r="Z86" i="9"/>
  <c r="W32" i="9"/>
  <c r="Z32" i="9"/>
  <c r="N47" i="9"/>
  <c r="Z47" i="9"/>
  <c r="T56" i="9"/>
  <c r="Z56" i="9"/>
  <c r="T23" i="9"/>
  <c r="Z23" i="9"/>
  <c r="W72" i="9"/>
  <c r="Z72" i="9"/>
  <c r="N49" i="9"/>
  <c r="Z49" i="9"/>
  <c r="N92" i="9"/>
  <c r="Z92" i="9"/>
  <c r="Q28" i="9"/>
  <c r="Z28" i="9"/>
  <c r="N87" i="9"/>
  <c r="Z87" i="9"/>
  <c r="W89" i="9"/>
  <c r="Z89" i="9"/>
  <c r="Q42" i="9"/>
  <c r="Z42" i="9"/>
  <c r="W41" i="9"/>
  <c r="Z41" i="9"/>
  <c r="N115" i="9"/>
  <c r="Z115" i="9"/>
  <c r="Q65" i="9"/>
  <c r="Z65" i="9"/>
  <c r="N26" i="9"/>
  <c r="Z26" i="9"/>
  <c r="T73" i="9"/>
  <c r="Z73" i="9"/>
  <c r="Q62" i="9"/>
  <c r="Z62" i="9"/>
  <c r="W52" i="9"/>
  <c r="Z52" i="9"/>
  <c r="N68" i="9"/>
  <c r="Z68" i="9"/>
  <c r="N38" i="9"/>
  <c r="Z38" i="9"/>
  <c r="T38" i="9"/>
  <c r="T19" i="9"/>
  <c r="Z19" i="9"/>
  <c r="W111" i="9"/>
  <c r="Z111" i="9"/>
  <c r="N36" i="9"/>
  <c r="Z36" i="9"/>
  <c r="W80" i="9"/>
  <c r="Z80" i="9"/>
  <c r="T63" i="9"/>
  <c r="Z63" i="9"/>
  <c r="N84" i="9"/>
  <c r="Z84" i="9"/>
  <c r="Q12" i="9"/>
  <c r="Z12" i="9"/>
  <c r="W83" i="9"/>
  <c r="Z83" i="9"/>
  <c r="N75" i="9"/>
  <c r="Z75" i="9"/>
  <c r="W61" i="9"/>
  <c r="Z61" i="9"/>
  <c r="Q57" i="9"/>
  <c r="Z57" i="9"/>
  <c r="N29" i="9"/>
  <c r="Z29" i="9"/>
  <c r="W15" i="9"/>
  <c r="Z15" i="9"/>
  <c r="W69" i="9"/>
  <c r="Z69" i="9"/>
  <c r="Q46" i="9"/>
  <c r="Z46" i="9"/>
  <c r="T37" i="9"/>
  <c r="Z37" i="9"/>
  <c r="T112" i="9"/>
  <c r="Z112" i="9"/>
  <c r="W60" i="9"/>
  <c r="Z60" i="9"/>
  <c r="Q108" i="9"/>
  <c r="Z108" i="9"/>
  <c r="W114" i="9"/>
  <c r="Z114" i="9"/>
  <c r="W67" i="9"/>
  <c r="Z67" i="9"/>
  <c r="W35" i="9"/>
  <c r="Z35" i="9"/>
  <c r="N64" i="9"/>
  <c r="Z64" i="9"/>
  <c r="W62" i="9"/>
  <c r="W38" i="9"/>
  <c r="Q35" i="9"/>
  <c r="W74" i="9"/>
  <c r="W33" i="9"/>
  <c r="N74" i="9"/>
  <c r="W110" i="9"/>
  <c r="T93" i="9"/>
  <c r="T74" i="9"/>
  <c r="Q43" i="9"/>
  <c r="N67" i="9"/>
  <c r="T114" i="9"/>
  <c r="N108" i="9"/>
  <c r="N94" i="9"/>
  <c r="T88" i="9"/>
  <c r="T58" i="9"/>
  <c r="T24" i="9"/>
  <c r="Q91" i="9"/>
  <c r="W64" i="9"/>
  <c r="Q67" i="9"/>
  <c r="Q114" i="9"/>
  <c r="W108" i="9"/>
  <c r="T64" i="9"/>
  <c r="N35" i="9"/>
  <c r="T67" i="9"/>
  <c r="N114" i="9"/>
  <c r="T108" i="9"/>
  <c r="Q64" i="9"/>
  <c r="T35" i="9"/>
  <c r="W37" i="9"/>
  <c r="N54" i="9"/>
  <c r="T12" i="9"/>
  <c r="T57" i="9"/>
  <c r="N46" i="9"/>
  <c r="W12" i="9"/>
  <c r="Q24" i="9"/>
  <c r="W66" i="9"/>
  <c r="Q94" i="9"/>
  <c r="N91" i="9"/>
  <c r="W88" i="9"/>
  <c r="N21" i="9"/>
  <c r="N24" i="9"/>
  <c r="W94" i="9"/>
  <c r="W91" i="9"/>
  <c r="N88" i="9"/>
  <c r="T21" i="9"/>
  <c r="T14" i="9"/>
  <c r="W21" i="9"/>
  <c r="Q14" i="9"/>
  <c r="N14" i="9"/>
  <c r="W76" i="9"/>
  <c r="T27" i="9"/>
  <c r="T116" i="9"/>
  <c r="N40" i="9"/>
  <c r="W54" i="9"/>
  <c r="T113" i="9"/>
  <c r="Q78" i="9"/>
  <c r="T32" i="9"/>
  <c r="T54" i="9"/>
  <c r="Q44" i="9"/>
  <c r="N51" i="9"/>
  <c r="T70" i="9"/>
  <c r="Q47" i="9"/>
  <c r="T79" i="9"/>
  <c r="Q81" i="9"/>
  <c r="Q79" i="9"/>
  <c r="N116" i="9"/>
  <c r="N81" i="9"/>
  <c r="T40" i="9"/>
  <c r="W44" i="9"/>
  <c r="Q113" i="9"/>
  <c r="T51" i="9"/>
  <c r="W78" i="9"/>
  <c r="N32" i="9"/>
  <c r="Q56" i="9"/>
  <c r="N79" i="9"/>
  <c r="Q116" i="9"/>
  <c r="W27" i="9"/>
  <c r="W40" i="9"/>
  <c r="N39" i="9"/>
  <c r="N44" i="9"/>
  <c r="W113" i="9"/>
  <c r="T50" i="9"/>
  <c r="W86" i="9"/>
  <c r="W70" i="9"/>
  <c r="T31" i="9"/>
  <c r="W47" i="9"/>
  <c r="Q76" i="9"/>
  <c r="W39" i="9"/>
  <c r="Q50" i="9"/>
  <c r="W23" i="9"/>
  <c r="T78" i="9"/>
  <c r="N86" i="9"/>
  <c r="N31" i="9"/>
  <c r="N56" i="9"/>
  <c r="Q73" i="9"/>
  <c r="T68" i="9"/>
  <c r="W73" i="9"/>
  <c r="Q52" i="9"/>
  <c r="N89" i="9"/>
  <c r="T62" i="9"/>
  <c r="W49" i="9"/>
  <c r="T52" i="9"/>
  <c r="Q59" i="9"/>
  <c r="Q51" i="9"/>
  <c r="Q86" i="9"/>
  <c r="N70" i="9"/>
  <c r="Q32" i="9"/>
  <c r="Q31" i="9"/>
  <c r="T47" i="9"/>
  <c r="T76" i="9"/>
  <c r="W56" i="9"/>
  <c r="N23" i="9"/>
  <c r="N20" i="9"/>
  <c r="Q23" i="9"/>
  <c r="N18" i="9"/>
  <c r="Q18" i="9"/>
  <c r="T18" i="9"/>
  <c r="N62" i="9"/>
  <c r="N73" i="9"/>
  <c r="W75" i="9"/>
  <c r="N27" i="9"/>
  <c r="T81" i="9"/>
  <c r="Q39" i="9"/>
  <c r="W68" i="9"/>
  <c r="Q29" i="9"/>
  <c r="N52" i="9"/>
  <c r="W50" i="9"/>
  <c r="N11" i="9"/>
  <c r="W30" i="9"/>
  <c r="Q84" i="9"/>
  <c r="Q83" i="9"/>
  <c r="T61" i="9"/>
  <c r="W55" i="9"/>
  <c r="N112" i="9"/>
  <c r="Q60" i="9"/>
  <c r="Q69" i="9"/>
  <c r="N83" i="9"/>
  <c r="T75" i="9"/>
  <c r="Q61" i="9"/>
  <c r="W57" i="9"/>
  <c r="T29" i="9"/>
  <c r="W11" i="9"/>
  <c r="W46" i="9"/>
  <c r="N55" i="9"/>
  <c r="Q37" i="9"/>
  <c r="N110" i="9"/>
  <c r="W112" i="9"/>
  <c r="Q33" i="9"/>
  <c r="T30" i="9"/>
  <c r="T60" i="9"/>
  <c r="N93" i="9"/>
  <c r="T43" i="9"/>
  <c r="T69" i="9"/>
  <c r="N12" i="9"/>
  <c r="Q15" i="9"/>
  <c r="J12" i="9"/>
  <c r="T83" i="9"/>
  <c r="Q75" i="9"/>
  <c r="N61" i="9"/>
  <c r="N57" i="9"/>
  <c r="W29" i="9"/>
  <c r="Q11" i="9"/>
  <c r="T46" i="9"/>
  <c r="Q55" i="9"/>
  <c r="N37" i="9"/>
  <c r="Q110" i="9"/>
  <c r="Q112" i="9"/>
  <c r="N33" i="9"/>
  <c r="N30" i="9"/>
  <c r="N60" i="9"/>
  <c r="W93" i="9"/>
  <c r="W43" i="9"/>
  <c r="N69" i="9"/>
  <c r="T15" i="9"/>
  <c r="N15" i="9"/>
  <c r="N25" i="9"/>
  <c r="T34" i="9"/>
  <c r="Q85" i="9"/>
  <c r="T80" i="9"/>
  <c r="Q109" i="9"/>
  <c r="N48" i="9"/>
  <c r="N111" i="9"/>
  <c r="T36" i="9"/>
  <c r="W77" i="9"/>
  <c r="N53" i="9"/>
  <c r="N45" i="9"/>
  <c r="Q82" i="9"/>
  <c r="Q63" i="9"/>
  <c r="N19" i="9"/>
  <c r="T111" i="9"/>
  <c r="Q111" i="9"/>
  <c r="W36" i="9"/>
  <c r="Q36" i="9"/>
  <c r="N80" i="9"/>
  <c r="Q80" i="9"/>
  <c r="N63" i="9"/>
  <c r="W63" i="9"/>
  <c r="T84" i="9"/>
  <c r="W84" i="9"/>
  <c r="N17" i="9"/>
  <c r="T17" i="9"/>
  <c r="W17" i="9"/>
  <c r="Q17" i="9"/>
  <c r="N16" i="9"/>
  <c r="W16" i="9"/>
  <c r="T16" i="9"/>
  <c r="Q16" i="9"/>
  <c r="W53" i="9"/>
  <c r="Q53" i="9"/>
  <c r="Q66" i="9"/>
  <c r="T66" i="9"/>
  <c r="T109" i="9"/>
  <c r="W109" i="9"/>
  <c r="T85" i="9"/>
  <c r="W85" i="9"/>
  <c r="Q48" i="9"/>
  <c r="T48" i="9"/>
  <c r="W25" i="9"/>
  <c r="Q25" i="9"/>
  <c r="N13" i="9"/>
  <c r="W13" i="9"/>
  <c r="Q13" i="9"/>
  <c r="N34" i="9"/>
  <c r="W34" i="9"/>
  <c r="Q45" i="9"/>
  <c r="W45" i="9"/>
  <c r="W82" i="9"/>
  <c r="N82" i="9"/>
  <c r="T77" i="9"/>
  <c r="Q77" i="9"/>
  <c r="Q72" i="9"/>
  <c r="W87" i="9"/>
  <c r="T115" i="9"/>
  <c r="Q26" i="9"/>
  <c r="T92" i="9"/>
  <c r="N41" i="9"/>
  <c r="T65" i="9"/>
  <c r="N42" i="9"/>
  <c r="T28" i="9"/>
  <c r="N90" i="9"/>
  <c r="T71" i="9"/>
  <c r="N118" i="9"/>
  <c r="N72" i="9"/>
  <c r="Q49" i="9"/>
  <c r="W92" i="9"/>
  <c r="W28" i="9"/>
  <c r="Q87" i="9"/>
  <c r="T89" i="9"/>
  <c r="Q41" i="9"/>
  <c r="W90" i="9"/>
  <c r="Q115" i="9"/>
  <c r="W59" i="9"/>
  <c r="W65" i="9"/>
  <c r="Q71" i="9"/>
  <c r="T26" i="9"/>
  <c r="Q58" i="9"/>
  <c r="W42" i="9"/>
  <c r="W118" i="9"/>
  <c r="T72" i="9"/>
  <c r="T49" i="9"/>
  <c r="Q92" i="9"/>
  <c r="N28" i="9"/>
  <c r="T87" i="9"/>
  <c r="Q89" i="9"/>
  <c r="T41" i="9"/>
  <c r="T90" i="9"/>
  <c r="W115" i="9"/>
  <c r="N59" i="9"/>
  <c r="N65" i="9"/>
  <c r="N71" i="9"/>
  <c r="W26" i="9"/>
  <c r="W58" i="9"/>
  <c r="T42" i="9"/>
  <c r="T118" i="9"/>
  <c r="W20" i="9"/>
  <c r="T20" i="9"/>
  <c r="W19" i="9"/>
  <c r="Q19" i="9"/>
  <c r="J13" i="9"/>
  <c r="Y13" i="9" s="1"/>
  <c r="K137" i="9" l="1"/>
  <c r="I138" i="9"/>
  <c r="Y34" i="16"/>
  <c r="AA34" i="16" s="1"/>
  <c r="S34" i="16"/>
  <c r="U34" i="16" s="1"/>
  <c r="M34" i="16"/>
  <c r="O34" i="16" s="1"/>
  <c r="V34" i="16"/>
  <c r="X34" i="16" s="1"/>
  <c r="P34" i="16"/>
  <c r="R34" i="16" s="1"/>
  <c r="L34" i="16"/>
  <c r="I36" i="16"/>
  <c r="J35" i="16"/>
  <c r="I23" i="9"/>
  <c r="M11" i="9"/>
  <c r="O11" i="9" s="1"/>
  <c r="Y11" i="9"/>
  <c r="AA11" i="9" s="1"/>
  <c r="L12" i="9"/>
  <c r="Y12" i="9"/>
  <c r="L11" i="9"/>
  <c r="P11" i="9"/>
  <c r="R11" i="9" s="1"/>
  <c r="S11" i="9"/>
  <c r="U11" i="9" s="1"/>
  <c r="V11" i="9"/>
  <c r="X11" i="9" s="1"/>
  <c r="V12" i="9"/>
  <c r="X12" i="9" s="1"/>
  <c r="P12" i="9"/>
  <c r="R12" i="9" s="1"/>
  <c r="S12" i="9"/>
  <c r="U12" i="9" s="1"/>
  <c r="M12" i="9"/>
  <c r="P13" i="9"/>
  <c r="R13" i="9" s="1"/>
  <c r="M13" i="9"/>
  <c r="S13" i="9"/>
  <c r="U13" i="9" s="1"/>
  <c r="L13" i="9"/>
  <c r="V13" i="9"/>
  <c r="X13" i="9" s="1"/>
  <c r="J14" i="9"/>
  <c r="Y14" i="9" s="1"/>
  <c r="I139" i="9" l="1"/>
  <c r="K138" i="9"/>
  <c r="W137" i="9"/>
  <c r="X137" i="9" s="1"/>
  <c r="Z137" i="9"/>
  <c r="AA137" i="9" s="1"/>
  <c r="N137" i="9"/>
  <c r="O137" i="9" s="1"/>
  <c r="Q137" i="9"/>
  <c r="R137" i="9" s="1"/>
  <c r="T137" i="9"/>
  <c r="U137" i="9" s="1"/>
  <c r="L137" i="9"/>
  <c r="V35" i="16"/>
  <c r="X35" i="16" s="1"/>
  <c r="P35" i="16"/>
  <c r="R35" i="16" s="1"/>
  <c r="L35" i="16"/>
  <c r="Y35" i="16"/>
  <c r="AA35" i="16" s="1"/>
  <c r="S35" i="16"/>
  <c r="U35" i="16" s="1"/>
  <c r="M35" i="16"/>
  <c r="O35" i="16" s="1"/>
  <c r="I37" i="16"/>
  <c r="J36" i="16"/>
  <c r="I24" i="9"/>
  <c r="J23" i="9"/>
  <c r="AA12" i="9"/>
  <c r="O12" i="9"/>
  <c r="V14" i="9"/>
  <c r="X14" i="9" s="1"/>
  <c r="S14" i="9"/>
  <c r="U14" i="9" s="1"/>
  <c r="L14" i="9"/>
  <c r="P14" i="9"/>
  <c r="R14" i="9" s="1"/>
  <c r="M14" i="9"/>
  <c r="O13" i="9"/>
  <c r="AA13" i="9"/>
  <c r="J15" i="9"/>
  <c r="Y15" i="9" s="1"/>
  <c r="Z138" i="9" l="1"/>
  <c r="AA138" i="9" s="1"/>
  <c r="L138" i="9"/>
  <c r="N138" i="9"/>
  <c r="O138" i="9" s="1"/>
  <c r="T138" i="9"/>
  <c r="U138" i="9" s="1"/>
  <c r="Q138" i="9"/>
  <c r="R138" i="9" s="1"/>
  <c r="W138" i="9"/>
  <c r="X138" i="9" s="1"/>
  <c r="I140" i="9"/>
  <c r="K139" i="9"/>
  <c r="Y36" i="16"/>
  <c r="AA36" i="16" s="1"/>
  <c r="S36" i="16"/>
  <c r="U36" i="16" s="1"/>
  <c r="M36" i="16"/>
  <c r="O36" i="16" s="1"/>
  <c r="V36" i="16"/>
  <c r="X36" i="16" s="1"/>
  <c r="P36" i="16"/>
  <c r="R36" i="16" s="1"/>
  <c r="L36" i="16"/>
  <c r="I38" i="16"/>
  <c r="J37" i="16"/>
  <c r="I25" i="9"/>
  <c r="I26" i="9" s="1"/>
  <c r="I27" i="9" s="1"/>
  <c r="I28" i="9" s="1"/>
  <c r="I29" i="9" s="1"/>
  <c r="I30" i="9" s="1"/>
  <c r="I31" i="9" s="1"/>
  <c r="I32" i="9" s="1"/>
  <c r="I33" i="9" s="1"/>
  <c r="J24" i="9"/>
  <c r="L15" i="9"/>
  <c r="V15" i="9"/>
  <c r="X15" i="9" s="1"/>
  <c r="S15" i="9"/>
  <c r="U15" i="9" s="1"/>
  <c r="P15" i="9"/>
  <c r="R15" i="9" s="1"/>
  <c r="M15" i="9"/>
  <c r="J16" i="9"/>
  <c r="Y16" i="9" s="1"/>
  <c r="O14" i="9"/>
  <c r="AA14" i="9"/>
  <c r="Z139" i="9" l="1"/>
  <c r="AA139" i="9" s="1"/>
  <c r="L139" i="9"/>
  <c r="Q139" i="9"/>
  <c r="R139" i="9" s="1"/>
  <c r="T139" i="9"/>
  <c r="U139" i="9" s="1"/>
  <c r="W139" i="9"/>
  <c r="X139" i="9" s="1"/>
  <c r="N139" i="9"/>
  <c r="O139" i="9" s="1"/>
  <c r="I141" i="9"/>
  <c r="K140" i="9"/>
  <c r="V37" i="16"/>
  <c r="X37" i="16" s="1"/>
  <c r="P37" i="16"/>
  <c r="R37" i="16" s="1"/>
  <c r="L37" i="16"/>
  <c r="Y37" i="16"/>
  <c r="AA37" i="16" s="1"/>
  <c r="S37" i="16"/>
  <c r="U37" i="16" s="1"/>
  <c r="M37" i="16"/>
  <c r="O37" i="16" s="1"/>
  <c r="I39" i="16"/>
  <c r="J38" i="16"/>
  <c r="I34" i="9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J33" i="9"/>
  <c r="S16" i="9"/>
  <c r="U16" i="9" s="1"/>
  <c r="L16" i="9"/>
  <c r="V16" i="9"/>
  <c r="X16" i="9" s="1"/>
  <c r="P16" i="9"/>
  <c r="R16" i="9" s="1"/>
  <c r="M16" i="9"/>
  <c r="J17" i="9"/>
  <c r="Y17" i="9" s="1"/>
  <c r="AA15" i="9"/>
  <c r="O15" i="9"/>
  <c r="Z140" i="9" l="1"/>
  <c r="AA140" i="9" s="1"/>
  <c r="L140" i="9"/>
  <c r="Q140" i="9"/>
  <c r="R140" i="9" s="1"/>
  <c r="W140" i="9"/>
  <c r="X140" i="9" s="1"/>
  <c r="N140" i="9"/>
  <c r="O140" i="9" s="1"/>
  <c r="T140" i="9"/>
  <c r="U140" i="9" s="1"/>
  <c r="I142" i="9"/>
  <c r="K141" i="9"/>
  <c r="Y38" i="16"/>
  <c r="AA38" i="16" s="1"/>
  <c r="S38" i="16"/>
  <c r="U38" i="16" s="1"/>
  <c r="M38" i="16"/>
  <c r="O38" i="16" s="1"/>
  <c r="V38" i="16"/>
  <c r="X38" i="16" s="1"/>
  <c r="P38" i="16"/>
  <c r="R38" i="16" s="1"/>
  <c r="L38" i="16"/>
  <c r="I40" i="16"/>
  <c r="J39" i="16"/>
  <c r="I79" i="9"/>
  <c r="I80" i="9" s="1"/>
  <c r="I81" i="9" s="1"/>
  <c r="I82" i="9" s="1"/>
  <c r="I83" i="9" s="1"/>
  <c r="J83" i="9" s="1"/>
  <c r="J78" i="9"/>
  <c r="J18" i="9"/>
  <c r="Y18" i="9" s="1"/>
  <c r="P17" i="9"/>
  <c r="R17" i="9" s="1"/>
  <c r="M17" i="9"/>
  <c r="L17" i="9"/>
  <c r="S17" i="9"/>
  <c r="U17" i="9" s="1"/>
  <c r="V17" i="9"/>
  <c r="X17" i="9" s="1"/>
  <c r="O16" i="9"/>
  <c r="AA16" i="9"/>
  <c r="W141" i="9" l="1"/>
  <c r="X141" i="9" s="1"/>
  <c r="N141" i="9"/>
  <c r="O141" i="9" s="1"/>
  <c r="Z141" i="9"/>
  <c r="AA141" i="9" s="1"/>
  <c r="L141" i="9"/>
  <c r="T141" i="9"/>
  <c r="U141" i="9" s="1"/>
  <c r="Q141" i="9"/>
  <c r="R141" i="9" s="1"/>
  <c r="I143" i="9"/>
  <c r="K142" i="9"/>
  <c r="V39" i="16"/>
  <c r="X39" i="16" s="1"/>
  <c r="P39" i="16"/>
  <c r="R39" i="16" s="1"/>
  <c r="L39" i="16"/>
  <c r="Y39" i="16"/>
  <c r="AA39" i="16" s="1"/>
  <c r="S39" i="16"/>
  <c r="U39" i="16" s="1"/>
  <c r="M39" i="16"/>
  <c r="O39" i="16" s="1"/>
  <c r="I41" i="16"/>
  <c r="J40" i="16"/>
  <c r="I84" i="9"/>
  <c r="J84" i="9" s="1"/>
  <c r="AA17" i="9"/>
  <c r="O17" i="9"/>
  <c r="P18" i="9"/>
  <c r="R18" i="9" s="1"/>
  <c r="M18" i="9"/>
  <c r="S18" i="9"/>
  <c r="U18" i="9" s="1"/>
  <c r="L18" i="9"/>
  <c r="V18" i="9"/>
  <c r="X18" i="9" s="1"/>
  <c r="J19" i="9"/>
  <c r="Y19" i="9" s="1"/>
  <c r="L142" i="9" l="1"/>
  <c r="Q142" i="9"/>
  <c r="R142" i="9" s="1"/>
  <c r="W142" i="9"/>
  <c r="X142" i="9" s="1"/>
  <c r="N142" i="9"/>
  <c r="O142" i="9" s="1"/>
  <c r="T142" i="9"/>
  <c r="U142" i="9" s="1"/>
  <c r="Z142" i="9"/>
  <c r="AA142" i="9" s="1"/>
  <c r="I144" i="9"/>
  <c r="K143" i="9"/>
  <c r="Y40" i="16"/>
  <c r="AA40" i="16" s="1"/>
  <c r="S40" i="16"/>
  <c r="U40" i="16" s="1"/>
  <c r="M40" i="16"/>
  <c r="O40" i="16" s="1"/>
  <c r="V40" i="16"/>
  <c r="X40" i="16" s="1"/>
  <c r="P40" i="16"/>
  <c r="R40" i="16" s="1"/>
  <c r="L40" i="16"/>
  <c r="I42" i="16"/>
  <c r="J41" i="16"/>
  <c r="I85" i="9"/>
  <c r="J20" i="9"/>
  <c r="Y20" i="9" s="1"/>
  <c r="O18" i="9"/>
  <c r="AA18" i="9"/>
  <c r="L19" i="9"/>
  <c r="V19" i="9"/>
  <c r="X19" i="9" s="1"/>
  <c r="S19" i="9"/>
  <c r="U19" i="9" s="1"/>
  <c r="M19" i="9"/>
  <c r="P19" i="9"/>
  <c r="R19" i="9" s="1"/>
  <c r="I86" i="9" l="1"/>
  <c r="J85" i="9"/>
  <c r="Z143" i="9"/>
  <c r="AA143" i="9" s="1"/>
  <c r="Q143" i="9"/>
  <c r="R143" i="9" s="1"/>
  <c r="L143" i="9"/>
  <c r="T143" i="9"/>
  <c r="U143" i="9" s="1"/>
  <c r="W143" i="9"/>
  <c r="X143" i="9" s="1"/>
  <c r="N143" i="9"/>
  <c r="O143" i="9" s="1"/>
  <c r="I145" i="9"/>
  <c r="K145" i="9" s="1"/>
  <c r="K144" i="9"/>
  <c r="V41" i="16"/>
  <c r="X41" i="16" s="1"/>
  <c r="P41" i="16"/>
  <c r="R41" i="16" s="1"/>
  <c r="L41" i="16"/>
  <c r="Y41" i="16"/>
  <c r="AA41" i="16" s="1"/>
  <c r="S41" i="16"/>
  <c r="U41" i="16" s="1"/>
  <c r="M41" i="16"/>
  <c r="O41" i="16" s="1"/>
  <c r="I43" i="16"/>
  <c r="J42" i="16"/>
  <c r="AA19" i="9"/>
  <c r="O19" i="9"/>
  <c r="Y21" i="9"/>
  <c r="V20" i="9"/>
  <c r="X20" i="9" s="1"/>
  <c r="S20" i="9"/>
  <c r="U20" i="9" s="1"/>
  <c r="L20" i="9"/>
  <c r="M20" i="9"/>
  <c r="P20" i="9"/>
  <c r="R20" i="9" s="1"/>
  <c r="I87" i="9" l="1"/>
  <c r="J86" i="9"/>
  <c r="Z144" i="9"/>
  <c r="AA144" i="9" s="1"/>
  <c r="L144" i="9"/>
  <c r="Q144" i="9"/>
  <c r="R144" i="9" s="1"/>
  <c r="W144" i="9"/>
  <c r="X144" i="9" s="1"/>
  <c r="N144" i="9"/>
  <c r="O144" i="9" s="1"/>
  <c r="T144" i="9"/>
  <c r="U144" i="9" s="1"/>
  <c r="W145" i="9"/>
  <c r="X145" i="9" s="1"/>
  <c r="N145" i="9"/>
  <c r="O145" i="9" s="1"/>
  <c r="Z145" i="9"/>
  <c r="AA145" i="9" s="1"/>
  <c r="L145" i="9"/>
  <c r="T145" i="9"/>
  <c r="U145" i="9" s="1"/>
  <c r="Q145" i="9"/>
  <c r="R145" i="9" s="1"/>
  <c r="Y42" i="16"/>
  <c r="AA42" i="16" s="1"/>
  <c r="S42" i="16"/>
  <c r="U42" i="16" s="1"/>
  <c r="M42" i="16"/>
  <c r="O42" i="16" s="1"/>
  <c r="V42" i="16"/>
  <c r="X42" i="16" s="1"/>
  <c r="P42" i="16"/>
  <c r="R42" i="16" s="1"/>
  <c r="L42" i="16"/>
  <c r="I44" i="16"/>
  <c r="J43" i="16"/>
  <c r="O20" i="9"/>
  <c r="AA20" i="9"/>
  <c r="P21" i="9"/>
  <c r="R21" i="9" s="1"/>
  <c r="M21" i="9"/>
  <c r="S21" i="9"/>
  <c r="U21" i="9" s="1"/>
  <c r="V21" i="9"/>
  <c r="X21" i="9" s="1"/>
  <c r="L21" i="9"/>
  <c r="Y22" i="9"/>
  <c r="I88" i="9" l="1"/>
  <c r="J87" i="9"/>
  <c r="V43" i="16"/>
  <c r="X43" i="16" s="1"/>
  <c r="P43" i="16"/>
  <c r="R43" i="16" s="1"/>
  <c r="L43" i="16"/>
  <c r="Y43" i="16"/>
  <c r="AA43" i="16" s="1"/>
  <c r="S43" i="16"/>
  <c r="U43" i="16" s="1"/>
  <c r="M43" i="16"/>
  <c r="O43" i="16" s="1"/>
  <c r="I45" i="16"/>
  <c r="J44" i="16"/>
  <c r="Y23" i="9"/>
  <c r="AA21" i="9"/>
  <c r="O21" i="9"/>
  <c r="P22" i="9"/>
  <c r="R22" i="9" s="1"/>
  <c r="M22" i="9"/>
  <c r="S22" i="9"/>
  <c r="U22" i="9" s="1"/>
  <c r="V22" i="9"/>
  <c r="X22" i="9" s="1"/>
  <c r="L22" i="9"/>
  <c r="I89" i="9" l="1"/>
  <c r="J88" i="9"/>
  <c r="Y44" i="16"/>
  <c r="AA44" i="16" s="1"/>
  <c r="S44" i="16"/>
  <c r="U44" i="16" s="1"/>
  <c r="M44" i="16"/>
  <c r="O44" i="16" s="1"/>
  <c r="V44" i="16"/>
  <c r="X44" i="16" s="1"/>
  <c r="P44" i="16"/>
  <c r="R44" i="16" s="1"/>
  <c r="L44" i="16"/>
  <c r="I46" i="16"/>
  <c r="J45" i="16"/>
  <c r="O22" i="9"/>
  <c r="AA22" i="9"/>
  <c r="P23" i="9"/>
  <c r="R23" i="9" s="1"/>
  <c r="M23" i="9"/>
  <c r="S23" i="9"/>
  <c r="U23" i="9" s="1"/>
  <c r="L23" i="9"/>
  <c r="V23" i="9"/>
  <c r="X23" i="9" s="1"/>
  <c r="Y24" i="9"/>
  <c r="I90" i="9" l="1"/>
  <c r="J89" i="9"/>
  <c r="V45" i="16"/>
  <c r="X45" i="16" s="1"/>
  <c r="P45" i="16"/>
  <c r="R45" i="16" s="1"/>
  <c r="L45" i="16"/>
  <c r="Y45" i="16"/>
  <c r="AA45" i="16" s="1"/>
  <c r="S45" i="16"/>
  <c r="U45" i="16" s="1"/>
  <c r="M45" i="16"/>
  <c r="O45" i="16" s="1"/>
  <c r="I47" i="16"/>
  <c r="J46" i="16"/>
  <c r="P24" i="9"/>
  <c r="R24" i="9" s="1"/>
  <c r="V24" i="9"/>
  <c r="X24" i="9" s="1"/>
  <c r="L24" i="9"/>
  <c r="S24" i="9"/>
  <c r="U24" i="9" s="1"/>
  <c r="M24" i="9"/>
  <c r="O23" i="9"/>
  <c r="AA23" i="9"/>
  <c r="J25" i="9"/>
  <c r="Y25" i="9" s="1"/>
  <c r="I91" i="9" l="1"/>
  <c r="J90" i="9"/>
  <c r="Y46" i="16"/>
  <c r="AA46" i="16" s="1"/>
  <c r="S46" i="16"/>
  <c r="U46" i="16" s="1"/>
  <c r="M46" i="16"/>
  <c r="O46" i="16" s="1"/>
  <c r="V46" i="16"/>
  <c r="X46" i="16" s="1"/>
  <c r="P46" i="16"/>
  <c r="R46" i="16" s="1"/>
  <c r="L46" i="16"/>
  <c r="I48" i="16"/>
  <c r="J47" i="16"/>
  <c r="V25" i="9"/>
  <c r="X25" i="9" s="1"/>
  <c r="S25" i="9"/>
  <c r="U25" i="9" s="1"/>
  <c r="P25" i="9"/>
  <c r="R25" i="9" s="1"/>
  <c r="M25" i="9"/>
  <c r="L25" i="9"/>
  <c r="J26" i="9"/>
  <c r="Y26" i="9" s="1"/>
  <c r="AA24" i="9"/>
  <c r="O24" i="9"/>
  <c r="I92" i="9" l="1"/>
  <c r="J91" i="9"/>
  <c r="V47" i="16"/>
  <c r="X47" i="16" s="1"/>
  <c r="P47" i="16"/>
  <c r="R47" i="16" s="1"/>
  <c r="L47" i="16"/>
  <c r="Y47" i="16"/>
  <c r="AA47" i="16" s="1"/>
  <c r="S47" i="16"/>
  <c r="U47" i="16" s="1"/>
  <c r="M47" i="16"/>
  <c r="O47" i="16" s="1"/>
  <c r="I49" i="16"/>
  <c r="J48" i="16"/>
  <c r="S26" i="9"/>
  <c r="U26" i="9" s="1"/>
  <c r="P26" i="9"/>
  <c r="R26" i="9" s="1"/>
  <c r="L26" i="9"/>
  <c r="V26" i="9"/>
  <c r="X26" i="9" s="1"/>
  <c r="M26" i="9"/>
  <c r="O25" i="9"/>
  <c r="AA25" i="9"/>
  <c r="J27" i="9"/>
  <c r="Y27" i="9" s="1"/>
  <c r="J92" i="9" l="1"/>
  <c r="I93" i="9"/>
  <c r="Y48" i="16"/>
  <c r="AA48" i="16" s="1"/>
  <c r="S48" i="16"/>
  <c r="U48" i="16" s="1"/>
  <c r="M48" i="16"/>
  <c r="O48" i="16" s="1"/>
  <c r="V48" i="16"/>
  <c r="X48" i="16" s="1"/>
  <c r="P48" i="16"/>
  <c r="R48" i="16" s="1"/>
  <c r="L48" i="16"/>
  <c r="I50" i="16"/>
  <c r="J49" i="16"/>
  <c r="M27" i="9"/>
  <c r="V27" i="9"/>
  <c r="X27" i="9" s="1"/>
  <c r="S27" i="9"/>
  <c r="U27" i="9" s="1"/>
  <c r="P27" i="9"/>
  <c r="R27" i="9" s="1"/>
  <c r="L27" i="9"/>
  <c r="J28" i="9"/>
  <c r="Y28" i="9" s="1"/>
  <c r="AA26" i="9"/>
  <c r="O26" i="9"/>
  <c r="J93" i="9" l="1"/>
  <c r="I94" i="9"/>
  <c r="V49" i="16"/>
  <c r="X49" i="16" s="1"/>
  <c r="P49" i="16"/>
  <c r="R49" i="16" s="1"/>
  <c r="L49" i="16"/>
  <c r="Y49" i="16"/>
  <c r="AA49" i="16" s="1"/>
  <c r="S49" i="16"/>
  <c r="U49" i="16" s="1"/>
  <c r="M49" i="16"/>
  <c r="O49" i="16" s="1"/>
  <c r="I51" i="16"/>
  <c r="J50" i="16"/>
  <c r="V28" i="9"/>
  <c r="X28" i="9" s="1"/>
  <c r="S28" i="9"/>
  <c r="U28" i="9" s="1"/>
  <c r="P28" i="9"/>
  <c r="R28" i="9" s="1"/>
  <c r="M28" i="9"/>
  <c r="L28" i="9"/>
  <c r="J29" i="9"/>
  <c r="Y29" i="9" s="1"/>
  <c r="O27" i="9"/>
  <c r="AA27" i="9"/>
  <c r="J94" i="9" l="1"/>
  <c r="I95" i="9"/>
  <c r="V50" i="16"/>
  <c r="X50" i="16" s="1"/>
  <c r="Y50" i="16"/>
  <c r="AA50" i="16" s="1"/>
  <c r="M50" i="16"/>
  <c r="O50" i="16" s="1"/>
  <c r="S50" i="16"/>
  <c r="U50" i="16" s="1"/>
  <c r="P50" i="16"/>
  <c r="R50" i="16" s="1"/>
  <c r="L50" i="16"/>
  <c r="I52" i="16"/>
  <c r="J51" i="16"/>
  <c r="J30" i="9"/>
  <c r="Y30" i="9" s="1"/>
  <c r="O28" i="9"/>
  <c r="AA28" i="9"/>
  <c r="P29" i="9"/>
  <c r="R29" i="9" s="1"/>
  <c r="M29" i="9"/>
  <c r="V29" i="9"/>
  <c r="X29" i="9" s="1"/>
  <c r="S29" i="9"/>
  <c r="U29" i="9" s="1"/>
  <c r="L29" i="9"/>
  <c r="I96" i="9" l="1"/>
  <c r="J95" i="9"/>
  <c r="Y51" i="16"/>
  <c r="AA51" i="16" s="1"/>
  <c r="S51" i="16"/>
  <c r="U51" i="16" s="1"/>
  <c r="M51" i="16"/>
  <c r="O51" i="16" s="1"/>
  <c r="P51" i="16"/>
  <c r="R51" i="16" s="1"/>
  <c r="L51" i="16"/>
  <c r="V51" i="16"/>
  <c r="X51" i="16" s="1"/>
  <c r="I53" i="16"/>
  <c r="J52" i="16"/>
  <c r="O29" i="9"/>
  <c r="AA29" i="9"/>
  <c r="J31" i="9"/>
  <c r="Y31" i="9" s="1"/>
  <c r="S30" i="9"/>
  <c r="U30" i="9" s="1"/>
  <c r="M30" i="9"/>
  <c r="V30" i="9"/>
  <c r="X30" i="9" s="1"/>
  <c r="L30" i="9"/>
  <c r="P30" i="9"/>
  <c r="R30" i="9" s="1"/>
  <c r="S95" i="9" l="1"/>
  <c r="U95" i="9" s="1"/>
  <c r="L95" i="9"/>
  <c r="M95" i="9"/>
  <c r="O95" i="9" s="1"/>
  <c r="V95" i="9"/>
  <c r="X95" i="9" s="1"/>
  <c r="Y95" i="9"/>
  <c r="AA95" i="9" s="1"/>
  <c r="P95" i="9"/>
  <c r="R95" i="9" s="1"/>
  <c r="I97" i="9"/>
  <c r="J96" i="9"/>
  <c r="V52" i="16"/>
  <c r="X52" i="16" s="1"/>
  <c r="P52" i="16"/>
  <c r="R52" i="16" s="1"/>
  <c r="L52" i="16"/>
  <c r="Y52" i="16"/>
  <c r="AA52" i="16" s="1"/>
  <c r="M52" i="16"/>
  <c r="O52" i="16" s="1"/>
  <c r="S52" i="16"/>
  <c r="U52" i="16" s="1"/>
  <c r="I54" i="16"/>
  <c r="J53" i="16"/>
  <c r="AA30" i="9"/>
  <c r="O30" i="9"/>
  <c r="J32" i="9"/>
  <c r="Y32" i="9" s="1"/>
  <c r="M31" i="9"/>
  <c r="V31" i="9"/>
  <c r="X31" i="9" s="1"/>
  <c r="S31" i="9"/>
  <c r="U31" i="9" s="1"/>
  <c r="P31" i="9"/>
  <c r="R31" i="9" s="1"/>
  <c r="L31" i="9"/>
  <c r="Y96" i="9" l="1"/>
  <c r="AA96" i="9" s="1"/>
  <c r="M96" i="9"/>
  <c r="O96" i="9" s="1"/>
  <c r="L96" i="9"/>
  <c r="P96" i="9"/>
  <c r="R96" i="9" s="1"/>
  <c r="S96" i="9"/>
  <c r="U96" i="9" s="1"/>
  <c r="V96" i="9"/>
  <c r="X96" i="9" s="1"/>
  <c r="J97" i="9"/>
  <c r="I98" i="9"/>
  <c r="Y53" i="16"/>
  <c r="AA53" i="16" s="1"/>
  <c r="S53" i="16"/>
  <c r="U53" i="16" s="1"/>
  <c r="M53" i="16"/>
  <c r="O53" i="16" s="1"/>
  <c r="P53" i="16"/>
  <c r="R53" i="16" s="1"/>
  <c r="L53" i="16"/>
  <c r="V53" i="16"/>
  <c r="X53" i="16" s="1"/>
  <c r="I55" i="16"/>
  <c r="J54" i="16"/>
  <c r="Y33" i="9"/>
  <c r="O31" i="9"/>
  <c r="AA31" i="9"/>
  <c r="V32" i="9"/>
  <c r="X32" i="9" s="1"/>
  <c r="L32" i="9"/>
  <c r="P32" i="9"/>
  <c r="R32" i="9" s="1"/>
  <c r="S32" i="9"/>
  <c r="U32" i="9" s="1"/>
  <c r="M32" i="9"/>
  <c r="J98" i="9" l="1"/>
  <c r="I99" i="9"/>
  <c r="V97" i="9"/>
  <c r="X97" i="9" s="1"/>
  <c r="L97" i="9"/>
  <c r="M97" i="9"/>
  <c r="O97" i="9" s="1"/>
  <c r="P97" i="9"/>
  <c r="R97" i="9" s="1"/>
  <c r="Y97" i="9"/>
  <c r="AA97" i="9" s="1"/>
  <c r="S97" i="9"/>
  <c r="U97" i="9" s="1"/>
  <c r="V54" i="16"/>
  <c r="X54" i="16" s="1"/>
  <c r="P54" i="16"/>
  <c r="R54" i="16" s="1"/>
  <c r="L54" i="16"/>
  <c r="Y54" i="16"/>
  <c r="AA54" i="16" s="1"/>
  <c r="M54" i="16"/>
  <c r="O54" i="16" s="1"/>
  <c r="S54" i="16"/>
  <c r="U54" i="16" s="1"/>
  <c r="I56" i="16"/>
  <c r="J55" i="16"/>
  <c r="J34" i="9"/>
  <c r="Y34" i="9" s="1"/>
  <c r="AA32" i="9"/>
  <c r="O32" i="9"/>
  <c r="L33" i="9"/>
  <c r="P33" i="9"/>
  <c r="R33" i="9" s="1"/>
  <c r="V33" i="9"/>
  <c r="X33" i="9" s="1"/>
  <c r="M33" i="9"/>
  <c r="S33" i="9"/>
  <c r="U33" i="9" s="1"/>
  <c r="J99" i="9" l="1"/>
  <c r="I100" i="9"/>
  <c r="V98" i="9"/>
  <c r="X98" i="9" s="1"/>
  <c r="Y98" i="9"/>
  <c r="AA98" i="9" s="1"/>
  <c r="S98" i="9"/>
  <c r="U98" i="9" s="1"/>
  <c r="L98" i="9"/>
  <c r="P98" i="9"/>
  <c r="R98" i="9" s="1"/>
  <c r="M98" i="9"/>
  <c r="O98" i="9" s="1"/>
  <c r="Y55" i="16"/>
  <c r="AA55" i="16" s="1"/>
  <c r="S55" i="16"/>
  <c r="U55" i="16" s="1"/>
  <c r="M55" i="16"/>
  <c r="O55" i="16" s="1"/>
  <c r="P55" i="16"/>
  <c r="R55" i="16" s="1"/>
  <c r="L55" i="16"/>
  <c r="V55" i="16"/>
  <c r="X55" i="16" s="1"/>
  <c r="I57" i="16"/>
  <c r="J56" i="16"/>
  <c r="AA33" i="9"/>
  <c r="O33" i="9"/>
  <c r="J35" i="9"/>
  <c r="Y35" i="9" s="1"/>
  <c r="S34" i="9"/>
  <c r="U34" i="9" s="1"/>
  <c r="M34" i="9"/>
  <c r="P34" i="9"/>
  <c r="R34" i="9" s="1"/>
  <c r="L34" i="9"/>
  <c r="V34" i="9"/>
  <c r="X34" i="9" s="1"/>
  <c r="J100" i="9" l="1"/>
  <c r="I101" i="9"/>
  <c r="V99" i="9"/>
  <c r="X99" i="9" s="1"/>
  <c r="S99" i="9"/>
  <c r="U99" i="9" s="1"/>
  <c r="Y99" i="9"/>
  <c r="AA99" i="9" s="1"/>
  <c r="L99" i="9"/>
  <c r="P99" i="9"/>
  <c r="R99" i="9" s="1"/>
  <c r="M99" i="9"/>
  <c r="O99" i="9" s="1"/>
  <c r="V56" i="16"/>
  <c r="X56" i="16" s="1"/>
  <c r="P56" i="16"/>
  <c r="R56" i="16" s="1"/>
  <c r="L56" i="16"/>
  <c r="Y56" i="16"/>
  <c r="AA56" i="16" s="1"/>
  <c r="M56" i="16"/>
  <c r="O56" i="16" s="1"/>
  <c r="S56" i="16"/>
  <c r="U56" i="16" s="1"/>
  <c r="I58" i="16"/>
  <c r="J57" i="16"/>
  <c r="AA34" i="9"/>
  <c r="O34" i="9"/>
  <c r="J36" i="9"/>
  <c r="Y36" i="9" s="1"/>
  <c r="L35" i="9"/>
  <c r="S35" i="9"/>
  <c r="U35" i="9" s="1"/>
  <c r="P35" i="9"/>
  <c r="R35" i="9" s="1"/>
  <c r="V35" i="9"/>
  <c r="X35" i="9" s="1"/>
  <c r="M35" i="9"/>
  <c r="J101" i="9" l="1"/>
  <c r="I102" i="9"/>
  <c r="V100" i="9"/>
  <c r="X100" i="9" s="1"/>
  <c r="M100" i="9"/>
  <c r="O100" i="9" s="1"/>
  <c r="Y100" i="9"/>
  <c r="AA100" i="9" s="1"/>
  <c r="L100" i="9"/>
  <c r="P100" i="9"/>
  <c r="R100" i="9" s="1"/>
  <c r="S100" i="9"/>
  <c r="U100" i="9" s="1"/>
  <c r="Y57" i="16"/>
  <c r="AA57" i="16" s="1"/>
  <c r="S57" i="16"/>
  <c r="U57" i="16" s="1"/>
  <c r="M57" i="16"/>
  <c r="O57" i="16" s="1"/>
  <c r="P57" i="16"/>
  <c r="R57" i="16" s="1"/>
  <c r="L57" i="16"/>
  <c r="V57" i="16"/>
  <c r="X57" i="16" s="1"/>
  <c r="I59" i="16"/>
  <c r="J58" i="16"/>
  <c r="J37" i="9"/>
  <c r="Y37" i="9" s="1"/>
  <c r="AA35" i="9"/>
  <c r="O35" i="9"/>
  <c r="L36" i="9"/>
  <c r="P36" i="9"/>
  <c r="R36" i="9" s="1"/>
  <c r="V36" i="9"/>
  <c r="X36" i="9" s="1"/>
  <c r="S36" i="9"/>
  <c r="U36" i="9" s="1"/>
  <c r="M36" i="9"/>
  <c r="J102" i="9" l="1"/>
  <c r="I103" i="9"/>
  <c r="V101" i="9"/>
  <c r="X101" i="9" s="1"/>
  <c r="S101" i="9"/>
  <c r="U101" i="9" s="1"/>
  <c r="Y101" i="9"/>
  <c r="AA101" i="9" s="1"/>
  <c r="L101" i="9"/>
  <c r="P101" i="9"/>
  <c r="R101" i="9" s="1"/>
  <c r="M101" i="9"/>
  <c r="O101" i="9" s="1"/>
  <c r="V58" i="16"/>
  <c r="X58" i="16" s="1"/>
  <c r="P58" i="16"/>
  <c r="R58" i="16" s="1"/>
  <c r="L58" i="16"/>
  <c r="Y58" i="16"/>
  <c r="AA58" i="16" s="1"/>
  <c r="M58" i="16"/>
  <c r="O58" i="16" s="1"/>
  <c r="S58" i="16"/>
  <c r="U58" i="16" s="1"/>
  <c r="I60" i="16"/>
  <c r="J59" i="16"/>
  <c r="J38" i="9"/>
  <c r="Y38" i="9" s="1"/>
  <c r="O36" i="9"/>
  <c r="AA36" i="9"/>
  <c r="V37" i="9"/>
  <c r="X37" i="9" s="1"/>
  <c r="S37" i="9"/>
  <c r="U37" i="9" s="1"/>
  <c r="M37" i="9"/>
  <c r="P37" i="9"/>
  <c r="R37" i="9" s="1"/>
  <c r="L37" i="9"/>
  <c r="J103" i="9" l="1"/>
  <c r="I104" i="9"/>
  <c r="V102" i="9"/>
  <c r="X102" i="9" s="1"/>
  <c r="Y102" i="9"/>
  <c r="AA102" i="9" s="1"/>
  <c r="S102" i="9"/>
  <c r="U102" i="9" s="1"/>
  <c r="L102" i="9"/>
  <c r="P102" i="9"/>
  <c r="R102" i="9" s="1"/>
  <c r="M102" i="9"/>
  <c r="O102" i="9" s="1"/>
  <c r="Y59" i="16"/>
  <c r="AA59" i="16" s="1"/>
  <c r="S59" i="16"/>
  <c r="U59" i="16" s="1"/>
  <c r="M59" i="16"/>
  <c r="O59" i="16" s="1"/>
  <c r="P59" i="16"/>
  <c r="R59" i="16" s="1"/>
  <c r="L59" i="16"/>
  <c r="V59" i="16"/>
  <c r="X59" i="16" s="1"/>
  <c r="I61" i="16"/>
  <c r="J60" i="16"/>
  <c r="M38" i="9"/>
  <c r="V38" i="9"/>
  <c r="X38" i="9" s="1"/>
  <c r="S38" i="9"/>
  <c r="U38" i="9" s="1"/>
  <c r="P38" i="9"/>
  <c r="R38" i="9" s="1"/>
  <c r="L38" i="9"/>
  <c r="AA37" i="9"/>
  <c r="O37" i="9"/>
  <c r="J39" i="9"/>
  <c r="Y39" i="9" s="1"/>
  <c r="J104" i="9" l="1"/>
  <c r="I105" i="9"/>
  <c r="V103" i="9"/>
  <c r="X103" i="9" s="1"/>
  <c r="M103" i="9"/>
  <c r="O103" i="9" s="1"/>
  <c r="Y103" i="9"/>
  <c r="AA103" i="9" s="1"/>
  <c r="L103" i="9"/>
  <c r="P103" i="9"/>
  <c r="R103" i="9" s="1"/>
  <c r="S103" i="9"/>
  <c r="U103" i="9" s="1"/>
  <c r="V60" i="16"/>
  <c r="X60" i="16" s="1"/>
  <c r="P60" i="16"/>
  <c r="R60" i="16" s="1"/>
  <c r="L60" i="16"/>
  <c r="Y60" i="16"/>
  <c r="AA60" i="16" s="1"/>
  <c r="M60" i="16"/>
  <c r="O60" i="16" s="1"/>
  <c r="S60" i="16"/>
  <c r="U60" i="16" s="1"/>
  <c r="I62" i="16"/>
  <c r="J61" i="16"/>
  <c r="J40" i="9"/>
  <c r="Y40" i="9" s="1"/>
  <c r="M39" i="9"/>
  <c r="S39" i="9"/>
  <c r="U39" i="9" s="1"/>
  <c r="V39" i="9"/>
  <c r="X39" i="9" s="1"/>
  <c r="P39" i="9"/>
  <c r="R39" i="9" s="1"/>
  <c r="L39" i="9"/>
  <c r="O38" i="9"/>
  <c r="AA38" i="9"/>
  <c r="J105" i="9" l="1"/>
  <c r="I106" i="9"/>
  <c r="V104" i="9"/>
  <c r="X104" i="9" s="1"/>
  <c r="Y104" i="9"/>
  <c r="AA104" i="9" s="1"/>
  <c r="S104" i="9"/>
  <c r="U104" i="9" s="1"/>
  <c r="L104" i="9"/>
  <c r="P104" i="9"/>
  <c r="R104" i="9" s="1"/>
  <c r="M104" i="9"/>
  <c r="O104" i="9" s="1"/>
  <c r="Y61" i="16"/>
  <c r="AA61" i="16" s="1"/>
  <c r="S61" i="16"/>
  <c r="U61" i="16" s="1"/>
  <c r="M61" i="16"/>
  <c r="O61" i="16" s="1"/>
  <c r="P61" i="16"/>
  <c r="R61" i="16" s="1"/>
  <c r="L61" i="16"/>
  <c r="V61" i="16"/>
  <c r="X61" i="16" s="1"/>
  <c r="I63" i="16"/>
  <c r="J62" i="16"/>
  <c r="S40" i="9"/>
  <c r="U40" i="9" s="1"/>
  <c r="M40" i="9"/>
  <c r="L40" i="9"/>
  <c r="P40" i="9"/>
  <c r="R40" i="9" s="1"/>
  <c r="V40" i="9"/>
  <c r="X40" i="9" s="1"/>
  <c r="AA39" i="9"/>
  <c r="O39" i="9"/>
  <c r="J41" i="9"/>
  <c r="Y41" i="9" s="1"/>
  <c r="J106" i="9" l="1"/>
  <c r="I107" i="9"/>
  <c r="I108" i="9" s="1"/>
  <c r="I109" i="9" s="1"/>
  <c r="I110" i="9" s="1"/>
  <c r="I111" i="9" s="1"/>
  <c r="I112" i="9" s="1"/>
  <c r="I113" i="9" s="1"/>
  <c r="I114" i="9" s="1"/>
  <c r="I115" i="9" s="1"/>
  <c r="I116" i="9" s="1"/>
  <c r="I117" i="9" s="1"/>
  <c r="I118" i="9" s="1"/>
  <c r="J118" i="9" s="1"/>
  <c r="V105" i="9"/>
  <c r="X105" i="9" s="1"/>
  <c r="M105" i="9"/>
  <c r="O105" i="9" s="1"/>
  <c r="Y105" i="9"/>
  <c r="AA105" i="9" s="1"/>
  <c r="L105" i="9"/>
  <c r="P105" i="9"/>
  <c r="R105" i="9" s="1"/>
  <c r="S105" i="9"/>
  <c r="U105" i="9" s="1"/>
  <c r="V62" i="16"/>
  <c r="X62" i="16" s="1"/>
  <c r="P62" i="16"/>
  <c r="R62" i="16" s="1"/>
  <c r="L62" i="16"/>
  <c r="Y62" i="16"/>
  <c r="AA62" i="16" s="1"/>
  <c r="M62" i="16"/>
  <c r="O62" i="16" s="1"/>
  <c r="S62" i="16"/>
  <c r="U62" i="16" s="1"/>
  <c r="I64" i="16"/>
  <c r="J63" i="16"/>
  <c r="P41" i="9"/>
  <c r="R41" i="9" s="1"/>
  <c r="L41" i="9"/>
  <c r="V41" i="9"/>
  <c r="X41" i="9" s="1"/>
  <c r="M41" i="9"/>
  <c r="S41" i="9"/>
  <c r="U41" i="9" s="1"/>
  <c r="O40" i="9"/>
  <c r="AA40" i="9"/>
  <c r="J42" i="9"/>
  <c r="Y42" i="9" s="1"/>
  <c r="V106" i="9" l="1"/>
  <c r="X106" i="9" s="1"/>
  <c r="Y106" i="9"/>
  <c r="AA106" i="9" s="1"/>
  <c r="S106" i="9"/>
  <c r="U106" i="9" s="1"/>
  <c r="L106" i="9"/>
  <c r="P106" i="9"/>
  <c r="R106" i="9" s="1"/>
  <c r="M106" i="9"/>
  <c r="O106" i="9" s="1"/>
  <c r="Y63" i="16"/>
  <c r="AA63" i="16" s="1"/>
  <c r="S63" i="16"/>
  <c r="U63" i="16" s="1"/>
  <c r="M63" i="16"/>
  <c r="O63" i="16" s="1"/>
  <c r="P63" i="16"/>
  <c r="R63" i="16" s="1"/>
  <c r="L63" i="16"/>
  <c r="V63" i="16"/>
  <c r="X63" i="16" s="1"/>
  <c r="I65" i="16"/>
  <c r="J64" i="16"/>
  <c r="L42" i="9"/>
  <c r="P42" i="9"/>
  <c r="R42" i="9" s="1"/>
  <c r="V42" i="9"/>
  <c r="X42" i="9" s="1"/>
  <c r="S42" i="9"/>
  <c r="U42" i="9" s="1"/>
  <c r="M42" i="9"/>
  <c r="AA41" i="9"/>
  <c r="O41" i="9"/>
  <c r="J43" i="9"/>
  <c r="Y43" i="9" s="1"/>
  <c r="V64" i="16" l="1"/>
  <c r="X64" i="16" s="1"/>
  <c r="P64" i="16"/>
  <c r="R64" i="16" s="1"/>
  <c r="L64" i="16"/>
  <c r="Y64" i="16"/>
  <c r="AA64" i="16" s="1"/>
  <c r="M64" i="16"/>
  <c r="O64" i="16" s="1"/>
  <c r="S64" i="16"/>
  <c r="U64" i="16" s="1"/>
  <c r="I66" i="16"/>
  <c r="J65" i="16"/>
  <c r="L43" i="9"/>
  <c r="S43" i="9"/>
  <c r="U43" i="9" s="1"/>
  <c r="P43" i="9"/>
  <c r="R43" i="9" s="1"/>
  <c r="M43" i="9"/>
  <c r="V43" i="9"/>
  <c r="X43" i="9" s="1"/>
  <c r="J44" i="9"/>
  <c r="Y44" i="9" s="1"/>
  <c r="O42" i="9"/>
  <c r="AA42" i="9"/>
  <c r="Y65" i="16" l="1"/>
  <c r="AA65" i="16" s="1"/>
  <c r="S65" i="16"/>
  <c r="U65" i="16" s="1"/>
  <c r="M65" i="16"/>
  <c r="O65" i="16" s="1"/>
  <c r="P65" i="16"/>
  <c r="R65" i="16" s="1"/>
  <c r="L65" i="16"/>
  <c r="V65" i="16"/>
  <c r="X65" i="16" s="1"/>
  <c r="I67" i="16"/>
  <c r="J66" i="16"/>
  <c r="V44" i="9"/>
  <c r="X44" i="9" s="1"/>
  <c r="P44" i="9"/>
  <c r="R44" i="9" s="1"/>
  <c r="S44" i="9"/>
  <c r="U44" i="9" s="1"/>
  <c r="L44" i="9"/>
  <c r="M44" i="9"/>
  <c r="AA43" i="9"/>
  <c r="O43" i="9"/>
  <c r="J45" i="9"/>
  <c r="Y45" i="9" s="1"/>
  <c r="V66" i="16" l="1"/>
  <c r="X66" i="16" s="1"/>
  <c r="P66" i="16"/>
  <c r="R66" i="16" s="1"/>
  <c r="L66" i="16"/>
  <c r="Y66" i="16"/>
  <c r="AA66" i="16" s="1"/>
  <c r="M66" i="16"/>
  <c r="O66" i="16" s="1"/>
  <c r="S66" i="16"/>
  <c r="U66" i="16" s="1"/>
  <c r="I68" i="16"/>
  <c r="J67" i="16"/>
  <c r="J46" i="9"/>
  <c r="Y46" i="9" s="1"/>
  <c r="V45" i="9"/>
  <c r="X45" i="9" s="1"/>
  <c r="S45" i="9"/>
  <c r="U45" i="9" s="1"/>
  <c r="M45" i="9"/>
  <c r="P45" i="9"/>
  <c r="R45" i="9" s="1"/>
  <c r="L45" i="9"/>
  <c r="AA44" i="9"/>
  <c r="O44" i="9"/>
  <c r="Y67" i="16" l="1"/>
  <c r="AA67" i="16" s="1"/>
  <c r="S67" i="16"/>
  <c r="U67" i="16" s="1"/>
  <c r="M67" i="16"/>
  <c r="O67" i="16" s="1"/>
  <c r="P67" i="16"/>
  <c r="R67" i="16" s="1"/>
  <c r="L67" i="16"/>
  <c r="V67" i="16"/>
  <c r="X67" i="16" s="1"/>
  <c r="I69" i="16"/>
  <c r="J68" i="16"/>
  <c r="L46" i="9"/>
  <c r="V46" i="9"/>
  <c r="X46" i="9" s="1"/>
  <c r="M46" i="9"/>
  <c r="P46" i="9"/>
  <c r="R46" i="9" s="1"/>
  <c r="S46" i="9"/>
  <c r="U46" i="9" s="1"/>
  <c r="AA45" i="9"/>
  <c r="O45" i="9"/>
  <c r="J47" i="9"/>
  <c r="Y47" i="9" s="1"/>
  <c r="V68" i="16" l="1"/>
  <c r="X68" i="16" s="1"/>
  <c r="P68" i="16"/>
  <c r="R68" i="16" s="1"/>
  <c r="L68" i="16"/>
  <c r="Y68" i="16"/>
  <c r="AA68" i="16" s="1"/>
  <c r="M68" i="16"/>
  <c r="O68" i="16" s="1"/>
  <c r="S68" i="16"/>
  <c r="U68" i="16" s="1"/>
  <c r="I70" i="16"/>
  <c r="J69" i="16"/>
  <c r="M47" i="9"/>
  <c r="S47" i="9"/>
  <c r="U47" i="9" s="1"/>
  <c r="V47" i="9"/>
  <c r="X47" i="9" s="1"/>
  <c r="P47" i="9"/>
  <c r="R47" i="9" s="1"/>
  <c r="L47" i="9"/>
  <c r="J48" i="9"/>
  <c r="Y48" i="9" s="1"/>
  <c r="O46" i="9"/>
  <c r="AA46" i="9"/>
  <c r="Y69" i="16" l="1"/>
  <c r="AA69" i="16" s="1"/>
  <c r="S69" i="16"/>
  <c r="U69" i="16" s="1"/>
  <c r="M69" i="16"/>
  <c r="O69" i="16" s="1"/>
  <c r="P69" i="16"/>
  <c r="R69" i="16" s="1"/>
  <c r="L69" i="16"/>
  <c r="V69" i="16"/>
  <c r="X69" i="16" s="1"/>
  <c r="I71" i="16"/>
  <c r="J70" i="16"/>
  <c r="P48" i="9"/>
  <c r="R48" i="9" s="1"/>
  <c r="V48" i="9"/>
  <c r="X48" i="9" s="1"/>
  <c r="L48" i="9"/>
  <c r="M48" i="9"/>
  <c r="S48" i="9"/>
  <c r="U48" i="9" s="1"/>
  <c r="J49" i="9"/>
  <c r="Y49" i="9" s="1"/>
  <c r="AA47" i="9"/>
  <c r="O47" i="9"/>
  <c r="V70" i="16" l="1"/>
  <c r="X70" i="16" s="1"/>
  <c r="P70" i="16"/>
  <c r="R70" i="16" s="1"/>
  <c r="L70" i="16"/>
  <c r="Y70" i="16"/>
  <c r="AA70" i="16" s="1"/>
  <c r="M70" i="16"/>
  <c r="O70" i="16" s="1"/>
  <c r="S70" i="16"/>
  <c r="U70" i="16" s="1"/>
  <c r="I72" i="16"/>
  <c r="J71" i="16"/>
  <c r="P49" i="9"/>
  <c r="R49" i="9" s="1"/>
  <c r="L49" i="9"/>
  <c r="S49" i="9"/>
  <c r="U49" i="9" s="1"/>
  <c r="V49" i="9"/>
  <c r="X49" i="9" s="1"/>
  <c r="M49" i="9"/>
  <c r="AA48" i="9"/>
  <c r="O48" i="9"/>
  <c r="J50" i="9"/>
  <c r="Y50" i="9" s="1"/>
  <c r="Y71" i="16" l="1"/>
  <c r="AA71" i="16" s="1"/>
  <c r="S71" i="16"/>
  <c r="U71" i="16" s="1"/>
  <c r="M71" i="16"/>
  <c r="O71" i="16" s="1"/>
  <c r="P71" i="16"/>
  <c r="R71" i="16" s="1"/>
  <c r="L71" i="16"/>
  <c r="V71" i="16"/>
  <c r="X71" i="16" s="1"/>
  <c r="I73" i="16"/>
  <c r="J72" i="16"/>
  <c r="L50" i="9"/>
  <c r="M50" i="9"/>
  <c r="S50" i="9"/>
  <c r="U50" i="9" s="1"/>
  <c r="P50" i="9"/>
  <c r="R50" i="9" s="1"/>
  <c r="V50" i="9"/>
  <c r="X50" i="9" s="1"/>
  <c r="J51" i="9"/>
  <c r="Y51" i="9" s="1"/>
  <c r="AA49" i="9"/>
  <c r="O49" i="9"/>
  <c r="V72" i="16" l="1"/>
  <c r="X72" i="16" s="1"/>
  <c r="P72" i="16"/>
  <c r="R72" i="16" s="1"/>
  <c r="L72" i="16"/>
  <c r="Y72" i="16"/>
  <c r="AA72" i="16" s="1"/>
  <c r="M72" i="16"/>
  <c r="O72" i="16" s="1"/>
  <c r="S72" i="16"/>
  <c r="U72" i="16" s="1"/>
  <c r="I74" i="16"/>
  <c r="J73" i="16"/>
  <c r="L51" i="9"/>
  <c r="V51" i="9"/>
  <c r="X51" i="9" s="1"/>
  <c r="M51" i="9"/>
  <c r="S51" i="9"/>
  <c r="U51" i="9" s="1"/>
  <c r="P51" i="9"/>
  <c r="R51" i="9" s="1"/>
  <c r="AA50" i="9"/>
  <c r="O50" i="9"/>
  <c r="J52" i="9"/>
  <c r="Y52" i="9" s="1"/>
  <c r="Y73" i="16" l="1"/>
  <c r="AA73" i="16" s="1"/>
  <c r="S73" i="16"/>
  <c r="U73" i="16" s="1"/>
  <c r="M73" i="16"/>
  <c r="O73" i="16" s="1"/>
  <c r="P73" i="16"/>
  <c r="R73" i="16" s="1"/>
  <c r="L73" i="16"/>
  <c r="V73" i="16"/>
  <c r="X73" i="16" s="1"/>
  <c r="I75" i="16"/>
  <c r="J74" i="16"/>
  <c r="P52" i="9"/>
  <c r="R52" i="9" s="1"/>
  <c r="M52" i="9"/>
  <c r="V52" i="9"/>
  <c r="X52" i="9" s="1"/>
  <c r="S52" i="9"/>
  <c r="U52" i="9" s="1"/>
  <c r="L52" i="9"/>
  <c r="J53" i="9"/>
  <c r="Y53" i="9" s="1"/>
  <c r="AA51" i="9"/>
  <c r="O51" i="9"/>
  <c r="V74" i="16" l="1"/>
  <c r="X74" i="16" s="1"/>
  <c r="P74" i="16"/>
  <c r="R74" i="16" s="1"/>
  <c r="L74" i="16"/>
  <c r="Y74" i="16"/>
  <c r="AA74" i="16" s="1"/>
  <c r="M74" i="16"/>
  <c r="O74" i="16" s="1"/>
  <c r="S74" i="16"/>
  <c r="U74" i="16" s="1"/>
  <c r="I76" i="16"/>
  <c r="J75" i="16"/>
  <c r="P53" i="9"/>
  <c r="R53" i="9" s="1"/>
  <c r="L53" i="9"/>
  <c r="S53" i="9"/>
  <c r="U53" i="9" s="1"/>
  <c r="V53" i="9"/>
  <c r="X53" i="9" s="1"/>
  <c r="M53" i="9"/>
  <c r="AA52" i="9"/>
  <c r="O52" i="9"/>
  <c r="J54" i="9"/>
  <c r="Y54" i="9" s="1"/>
  <c r="Y75" i="16" l="1"/>
  <c r="AA75" i="16" s="1"/>
  <c r="S75" i="16"/>
  <c r="U75" i="16" s="1"/>
  <c r="M75" i="16"/>
  <c r="O75" i="16" s="1"/>
  <c r="P75" i="16"/>
  <c r="R75" i="16" s="1"/>
  <c r="L75" i="16"/>
  <c r="V75" i="16"/>
  <c r="X75" i="16" s="1"/>
  <c r="I77" i="16"/>
  <c r="J76" i="16"/>
  <c r="L54" i="9"/>
  <c r="M54" i="9"/>
  <c r="S54" i="9"/>
  <c r="U54" i="9" s="1"/>
  <c r="P54" i="9"/>
  <c r="R54" i="9" s="1"/>
  <c r="V54" i="9"/>
  <c r="X54" i="9" s="1"/>
  <c r="J55" i="9"/>
  <c r="Y55" i="9" s="1"/>
  <c r="AA53" i="9"/>
  <c r="O53" i="9"/>
  <c r="V76" i="16" l="1"/>
  <c r="X76" i="16" s="1"/>
  <c r="P76" i="16"/>
  <c r="R76" i="16" s="1"/>
  <c r="L76" i="16"/>
  <c r="Y76" i="16"/>
  <c r="AA76" i="16" s="1"/>
  <c r="M76" i="16"/>
  <c r="O76" i="16" s="1"/>
  <c r="S76" i="16"/>
  <c r="U76" i="16" s="1"/>
  <c r="I78" i="16"/>
  <c r="J77" i="16"/>
  <c r="S55" i="9"/>
  <c r="U55" i="9" s="1"/>
  <c r="V55" i="9"/>
  <c r="X55" i="9" s="1"/>
  <c r="P55" i="9"/>
  <c r="R55" i="9" s="1"/>
  <c r="M55" i="9"/>
  <c r="L55" i="9"/>
  <c r="AA54" i="9"/>
  <c r="O54" i="9"/>
  <c r="J56" i="9"/>
  <c r="Y56" i="9" s="1"/>
  <c r="Y77" i="16" l="1"/>
  <c r="AA77" i="16" s="1"/>
  <c r="S77" i="16"/>
  <c r="U77" i="16" s="1"/>
  <c r="M77" i="16"/>
  <c r="O77" i="16" s="1"/>
  <c r="P77" i="16"/>
  <c r="R77" i="16" s="1"/>
  <c r="L77" i="16"/>
  <c r="V77" i="16"/>
  <c r="X77" i="16" s="1"/>
  <c r="I79" i="16"/>
  <c r="J78" i="16"/>
  <c r="S56" i="9"/>
  <c r="U56" i="9" s="1"/>
  <c r="V56" i="9"/>
  <c r="X56" i="9" s="1"/>
  <c r="P56" i="9"/>
  <c r="R56" i="9" s="1"/>
  <c r="M56" i="9"/>
  <c r="L56" i="9"/>
  <c r="AA55" i="9"/>
  <c r="O55" i="9"/>
  <c r="J57" i="9"/>
  <c r="Y57" i="9" s="1"/>
  <c r="V78" i="16" l="1"/>
  <c r="X78" i="16" s="1"/>
  <c r="P78" i="16"/>
  <c r="R78" i="16" s="1"/>
  <c r="L78" i="16"/>
  <c r="Y78" i="16"/>
  <c r="AA78" i="16" s="1"/>
  <c r="M78" i="16"/>
  <c r="O78" i="16" s="1"/>
  <c r="S78" i="16"/>
  <c r="U78" i="16" s="1"/>
  <c r="I80" i="16"/>
  <c r="J79" i="16"/>
  <c r="L57" i="9"/>
  <c r="P57" i="9"/>
  <c r="R57" i="9" s="1"/>
  <c r="V57" i="9"/>
  <c r="X57" i="9" s="1"/>
  <c r="M57" i="9"/>
  <c r="S57" i="9"/>
  <c r="U57" i="9" s="1"/>
  <c r="AA56" i="9"/>
  <c r="O56" i="9"/>
  <c r="J58" i="9"/>
  <c r="Y58" i="9" s="1"/>
  <c r="Y79" i="16" l="1"/>
  <c r="AA79" i="16" s="1"/>
  <c r="S79" i="16"/>
  <c r="U79" i="16" s="1"/>
  <c r="M79" i="16"/>
  <c r="O79" i="16" s="1"/>
  <c r="P79" i="16"/>
  <c r="R79" i="16" s="1"/>
  <c r="L79" i="16"/>
  <c r="V79" i="16"/>
  <c r="X79" i="16" s="1"/>
  <c r="I81" i="16"/>
  <c r="J80" i="16"/>
  <c r="M58" i="9"/>
  <c r="V58" i="9"/>
  <c r="X58" i="9" s="1"/>
  <c r="S58" i="9"/>
  <c r="U58" i="9" s="1"/>
  <c r="P58" i="9"/>
  <c r="R58" i="9" s="1"/>
  <c r="L58" i="9"/>
  <c r="AA57" i="9"/>
  <c r="O57" i="9"/>
  <c r="J59" i="9"/>
  <c r="Y59" i="9" s="1"/>
  <c r="V80" i="16" l="1"/>
  <c r="X80" i="16" s="1"/>
  <c r="P80" i="16"/>
  <c r="R80" i="16" s="1"/>
  <c r="L80" i="16"/>
  <c r="Y80" i="16"/>
  <c r="AA80" i="16" s="1"/>
  <c r="M80" i="16"/>
  <c r="O80" i="16" s="1"/>
  <c r="S80" i="16"/>
  <c r="U80" i="16" s="1"/>
  <c r="I82" i="16"/>
  <c r="J81" i="16"/>
  <c r="V59" i="9"/>
  <c r="X59" i="9" s="1"/>
  <c r="M59" i="9"/>
  <c r="L59" i="9"/>
  <c r="S59" i="9"/>
  <c r="U59" i="9" s="1"/>
  <c r="P59" i="9"/>
  <c r="R59" i="9" s="1"/>
  <c r="J60" i="9"/>
  <c r="Y60" i="9" s="1"/>
  <c r="AA58" i="9"/>
  <c r="O58" i="9"/>
  <c r="Y81" i="16" l="1"/>
  <c r="AA81" i="16" s="1"/>
  <c r="S81" i="16"/>
  <c r="U81" i="16" s="1"/>
  <c r="M81" i="16"/>
  <c r="O81" i="16" s="1"/>
  <c r="P81" i="16"/>
  <c r="R81" i="16" s="1"/>
  <c r="L81" i="16"/>
  <c r="V81" i="16"/>
  <c r="X81" i="16" s="1"/>
  <c r="I83" i="16"/>
  <c r="J82" i="16"/>
  <c r="S60" i="9"/>
  <c r="U60" i="9" s="1"/>
  <c r="L60" i="9"/>
  <c r="V60" i="9"/>
  <c r="X60" i="9" s="1"/>
  <c r="P60" i="9"/>
  <c r="R60" i="9" s="1"/>
  <c r="M60" i="9"/>
  <c r="AA59" i="9"/>
  <c r="O59" i="9"/>
  <c r="J61" i="9"/>
  <c r="Y61" i="9" s="1"/>
  <c r="V82" i="16" l="1"/>
  <c r="X82" i="16" s="1"/>
  <c r="P82" i="16"/>
  <c r="R82" i="16" s="1"/>
  <c r="L82" i="16"/>
  <c r="Y82" i="16"/>
  <c r="AA82" i="16" s="1"/>
  <c r="M82" i="16"/>
  <c r="O82" i="16" s="1"/>
  <c r="S82" i="16"/>
  <c r="U82" i="16" s="1"/>
  <c r="I84" i="16"/>
  <c r="J83" i="16"/>
  <c r="S61" i="9"/>
  <c r="U61" i="9" s="1"/>
  <c r="P61" i="9"/>
  <c r="R61" i="9" s="1"/>
  <c r="L61" i="9"/>
  <c r="M61" i="9"/>
  <c r="V61" i="9"/>
  <c r="X61" i="9" s="1"/>
  <c r="J62" i="9"/>
  <c r="Y62" i="9" s="1"/>
  <c r="O60" i="9"/>
  <c r="AA60" i="9"/>
  <c r="Y83" i="16" l="1"/>
  <c r="AA83" i="16" s="1"/>
  <c r="S83" i="16"/>
  <c r="U83" i="16" s="1"/>
  <c r="M83" i="16"/>
  <c r="O83" i="16" s="1"/>
  <c r="P83" i="16"/>
  <c r="R83" i="16" s="1"/>
  <c r="L83" i="16"/>
  <c r="V83" i="16"/>
  <c r="X83" i="16" s="1"/>
  <c r="I85" i="16"/>
  <c r="J84" i="16"/>
  <c r="J63" i="9"/>
  <c r="Y63" i="9" s="1"/>
  <c r="AA61" i="9"/>
  <c r="O61" i="9"/>
  <c r="V62" i="9"/>
  <c r="X62" i="9" s="1"/>
  <c r="M62" i="9"/>
  <c r="S62" i="9"/>
  <c r="U62" i="9" s="1"/>
  <c r="L62" i="9"/>
  <c r="P62" i="9"/>
  <c r="R62" i="9" s="1"/>
  <c r="V84" i="16" l="1"/>
  <c r="X84" i="16" s="1"/>
  <c r="P84" i="16"/>
  <c r="R84" i="16" s="1"/>
  <c r="L84" i="16"/>
  <c r="Y84" i="16"/>
  <c r="AA84" i="16" s="1"/>
  <c r="M84" i="16"/>
  <c r="O84" i="16" s="1"/>
  <c r="S84" i="16"/>
  <c r="U84" i="16" s="1"/>
  <c r="I86" i="16"/>
  <c r="J85" i="16"/>
  <c r="AA62" i="9"/>
  <c r="O62" i="9"/>
  <c r="J64" i="9"/>
  <c r="Y64" i="9" s="1"/>
  <c r="V63" i="9"/>
  <c r="X63" i="9" s="1"/>
  <c r="M63" i="9"/>
  <c r="L63" i="9"/>
  <c r="P63" i="9"/>
  <c r="R63" i="9" s="1"/>
  <c r="S63" i="9"/>
  <c r="U63" i="9" s="1"/>
  <c r="Y85" i="16" l="1"/>
  <c r="AA85" i="16" s="1"/>
  <c r="S85" i="16"/>
  <c r="U85" i="16" s="1"/>
  <c r="M85" i="16"/>
  <c r="O85" i="16" s="1"/>
  <c r="P85" i="16"/>
  <c r="R85" i="16" s="1"/>
  <c r="L85" i="16"/>
  <c r="V85" i="16"/>
  <c r="X85" i="16" s="1"/>
  <c r="I87" i="16"/>
  <c r="J86" i="16"/>
  <c r="AA63" i="9"/>
  <c r="O63" i="9"/>
  <c r="J65" i="9"/>
  <c r="Y65" i="9" s="1"/>
  <c r="V64" i="9"/>
  <c r="X64" i="9" s="1"/>
  <c r="M64" i="9"/>
  <c r="L64" i="9"/>
  <c r="S64" i="9"/>
  <c r="U64" i="9" s="1"/>
  <c r="P64" i="9"/>
  <c r="R64" i="9" s="1"/>
  <c r="V86" i="16" l="1"/>
  <c r="X86" i="16" s="1"/>
  <c r="P86" i="16"/>
  <c r="R86" i="16" s="1"/>
  <c r="L86" i="16"/>
  <c r="Y86" i="16"/>
  <c r="AA86" i="16" s="1"/>
  <c r="M86" i="16"/>
  <c r="O86" i="16" s="1"/>
  <c r="S86" i="16"/>
  <c r="U86" i="16" s="1"/>
  <c r="I88" i="16"/>
  <c r="J87" i="16"/>
  <c r="AA64" i="9"/>
  <c r="O64" i="9"/>
  <c r="J66" i="9"/>
  <c r="Y66" i="9" s="1"/>
  <c r="S65" i="9"/>
  <c r="U65" i="9" s="1"/>
  <c r="M65" i="9"/>
  <c r="V65" i="9"/>
  <c r="X65" i="9" s="1"/>
  <c r="L65" i="9"/>
  <c r="P65" i="9"/>
  <c r="R65" i="9" s="1"/>
  <c r="Y87" i="16" l="1"/>
  <c r="AA87" i="16" s="1"/>
  <c r="S87" i="16"/>
  <c r="U87" i="16" s="1"/>
  <c r="M87" i="16"/>
  <c r="O87" i="16" s="1"/>
  <c r="P87" i="16"/>
  <c r="R87" i="16" s="1"/>
  <c r="L87" i="16"/>
  <c r="V87" i="16"/>
  <c r="X87" i="16" s="1"/>
  <c r="I89" i="16"/>
  <c r="J88" i="16"/>
  <c r="AA65" i="9"/>
  <c r="O65" i="9"/>
  <c r="J67" i="9"/>
  <c r="Y67" i="9" s="1"/>
  <c r="L66" i="9"/>
  <c r="P66" i="9"/>
  <c r="R66" i="9" s="1"/>
  <c r="V66" i="9"/>
  <c r="X66" i="9" s="1"/>
  <c r="S66" i="9"/>
  <c r="U66" i="9" s="1"/>
  <c r="M66" i="9"/>
  <c r="V88" i="16" l="1"/>
  <c r="X88" i="16" s="1"/>
  <c r="P88" i="16"/>
  <c r="R88" i="16" s="1"/>
  <c r="L88" i="16"/>
  <c r="Y88" i="16"/>
  <c r="AA88" i="16" s="1"/>
  <c r="M88" i="16"/>
  <c r="O88" i="16" s="1"/>
  <c r="S88" i="16"/>
  <c r="U88" i="16" s="1"/>
  <c r="I90" i="16"/>
  <c r="J89" i="16"/>
  <c r="J68" i="9"/>
  <c r="Y68" i="9" s="1"/>
  <c r="AA66" i="9"/>
  <c r="O66" i="9"/>
  <c r="L67" i="9"/>
  <c r="P67" i="9"/>
  <c r="R67" i="9" s="1"/>
  <c r="S67" i="9"/>
  <c r="U67" i="9" s="1"/>
  <c r="M67" i="9"/>
  <c r="V67" i="9"/>
  <c r="X67" i="9" s="1"/>
  <c r="Y89" i="16" l="1"/>
  <c r="AA89" i="16" s="1"/>
  <c r="S89" i="16"/>
  <c r="U89" i="16" s="1"/>
  <c r="M89" i="16"/>
  <c r="O89" i="16" s="1"/>
  <c r="P89" i="16"/>
  <c r="R89" i="16" s="1"/>
  <c r="L89" i="16"/>
  <c r="V89" i="16"/>
  <c r="X89" i="16" s="1"/>
  <c r="I91" i="16"/>
  <c r="J90" i="16"/>
  <c r="AA67" i="9"/>
  <c r="O67" i="9"/>
  <c r="J69" i="9"/>
  <c r="Y69" i="9" s="1"/>
  <c r="M68" i="9"/>
  <c r="S68" i="9"/>
  <c r="U68" i="9" s="1"/>
  <c r="L68" i="9"/>
  <c r="V68" i="9"/>
  <c r="X68" i="9" s="1"/>
  <c r="P68" i="9"/>
  <c r="R68" i="9" s="1"/>
  <c r="V90" i="16" l="1"/>
  <c r="X90" i="16" s="1"/>
  <c r="P90" i="16"/>
  <c r="R90" i="16" s="1"/>
  <c r="L90" i="16"/>
  <c r="Y90" i="16"/>
  <c r="AA90" i="16" s="1"/>
  <c r="M90" i="16"/>
  <c r="O90" i="16" s="1"/>
  <c r="S90" i="16"/>
  <c r="U90" i="16" s="1"/>
  <c r="I92" i="16"/>
  <c r="J91" i="16"/>
  <c r="J70" i="9"/>
  <c r="Y70" i="9" s="1"/>
  <c r="AA68" i="9"/>
  <c r="O68" i="9"/>
  <c r="S69" i="9"/>
  <c r="U69" i="9" s="1"/>
  <c r="V69" i="9"/>
  <c r="X69" i="9" s="1"/>
  <c r="M69" i="9"/>
  <c r="P69" i="9"/>
  <c r="R69" i="9" s="1"/>
  <c r="L69" i="9"/>
  <c r="Y91" i="16" l="1"/>
  <c r="AA91" i="16" s="1"/>
  <c r="S91" i="16"/>
  <c r="U91" i="16" s="1"/>
  <c r="M91" i="16"/>
  <c r="O91" i="16" s="1"/>
  <c r="P91" i="16"/>
  <c r="R91" i="16" s="1"/>
  <c r="L91" i="16"/>
  <c r="V91" i="16"/>
  <c r="X91" i="16" s="1"/>
  <c r="I93" i="16"/>
  <c r="J92" i="16"/>
  <c r="J71" i="9"/>
  <c r="Y71" i="9" s="1"/>
  <c r="AA69" i="9"/>
  <c r="O69" i="9"/>
  <c r="P70" i="9"/>
  <c r="R70" i="9" s="1"/>
  <c r="M70" i="9"/>
  <c r="V70" i="9"/>
  <c r="X70" i="9" s="1"/>
  <c r="S70" i="9"/>
  <c r="U70" i="9" s="1"/>
  <c r="L70" i="9"/>
  <c r="V92" i="16" l="1"/>
  <c r="X92" i="16" s="1"/>
  <c r="P92" i="16"/>
  <c r="R92" i="16" s="1"/>
  <c r="L92" i="16"/>
  <c r="Y92" i="16"/>
  <c r="AA92" i="16" s="1"/>
  <c r="M92" i="16"/>
  <c r="O92" i="16" s="1"/>
  <c r="S92" i="16"/>
  <c r="U92" i="16" s="1"/>
  <c r="I94" i="16"/>
  <c r="J93" i="16"/>
  <c r="AA70" i="9"/>
  <c r="O70" i="9"/>
  <c r="J72" i="9"/>
  <c r="Y72" i="9" s="1"/>
  <c r="V71" i="9"/>
  <c r="X71" i="9" s="1"/>
  <c r="M71" i="9"/>
  <c r="L71" i="9"/>
  <c r="P71" i="9"/>
  <c r="R71" i="9" s="1"/>
  <c r="S71" i="9"/>
  <c r="U71" i="9" s="1"/>
  <c r="Y93" i="16" l="1"/>
  <c r="AA93" i="16" s="1"/>
  <c r="S93" i="16"/>
  <c r="U93" i="16" s="1"/>
  <c r="M93" i="16"/>
  <c r="O93" i="16" s="1"/>
  <c r="P93" i="16"/>
  <c r="R93" i="16" s="1"/>
  <c r="L93" i="16"/>
  <c r="V93" i="16"/>
  <c r="X93" i="16" s="1"/>
  <c r="I95" i="16"/>
  <c r="J94" i="16"/>
  <c r="AA71" i="9"/>
  <c r="O71" i="9"/>
  <c r="J73" i="9"/>
  <c r="Y73" i="9" s="1"/>
  <c r="P72" i="9"/>
  <c r="R72" i="9" s="1"/>
  <c r="S72" i="9"/>
  <c r="U72" i="9" s="1"/>
  <c r="V72" i="9"/>
  <c r="X72" i="9" s="1"/>
  <c r="L72" i="9"/>
  <c r="M72" i="9"/>
  <c r="V94" i="16" l="1"/>
  <c r="X94" i="16" s="1"/>
  <c r="P94" i="16"/>
  <c r="R94" i="16" s="1"/>
  <c r="L94" i="16"/>
  <c r="Y94" i="16"/>
  <c r="AA94" i="16" s="1"/>
  <c r="M94" i="16"/>
  <c r="O94" i="16" s="1"/>
  <c r="S94" i="16"/>
  <c r="U94" i="16" s="1"/>
  <c r="I96" i="16"/>
  <c r="J95" i="16"/>
  <c r="J74" i="9"/>
  <c r="Y74" i="9" s="1"/>
  <c r="AA72" i="9"/>
  <c r="O72" i="9"/>
  <c r="S73" i="9"/>
  <c r="U73" i="9" s="1"/>
  <c r="P73" i="9"/>
  <c r="R73" i="9" s="1"/>
  <c r="L73" i="9"/>
  <c r="M73" i="9"/>
  <c r="V73" i="9"/>
  <c r="X73" i="9" s="1"/>
  <c r="Y95" i="16" l="1"/>
  <c r="AA95" i="16" s="1"/>
  <c r="S95" i="16"/>
  <c r="U95" i="16" s="1"/>
  <c r="M95" i="16"/>
  <c r="O95" i="16" s="1"/>
  <c r="P95" i="16"/>
  <c r="R95" i="16" s="1"/>
  <c r="L95" i="16"/>
  <c r="V95" i="16"/>
  <c r="X95" i="16" s="1"/>
  <c r="I97" i="16"/>
  <c r="J96" i="16"/>
  <c r="AA73" i="9"/>
  <c r="O73" i="9"/>
  <c r="J75" i="9"/>
  <c r="Y75" i="9" s="1"/>
  <c r="L74" i="9"/>
  <c r="V74" i="9"/>
  <c r="X74" i="9" s="1"/>
  <c r="M74" i="9"/>
  <c r="S74" i="9"/>
  <c r="U74" i="9" s="1"/>
  <c r="P74" i="9"/>
  <c r="R74" i="9" s="1"/>
  <c r="V96" i="16" l="1"/>
  <c r="X96" i="16" s="1"/>
  <c r="P96" i="16"/>
  <c r="R96" i="16" s="1"/>
  <c r="L96" i="16"/>
  <c r="Y96" i="16"/>
  <c r="AA96" i="16" s="1"/>
  <c r="M96" i="16"/>
  <c r="O96" i="16" s="1"/>
  <c r="S96" i="16"/>
  <c r="U96" i="16" s="1"/>
  <c r="I98" i="16"/>
  <c r="J97" i="16"/>
  <c r="J76" i="9"/>
  <c r="Y76" i="9" s="1"/>
  <c r="O74" i="9"/>
  <c r="AA74" i="9"/>
  <c r="M75" i="9"/>
  <c r="V75" i="9"/>
  <c r="X75" i="9" s="1"/>
  <c r="S75" i="9"/>
  <c r="U75" i="9" s="1"/>
  <c r="P75" i="9"/>
  <c r="R75" i="9" s="1"/>
  <c r="L75" i="9"/>
  <c r="Y97" i="16" l="1"/>
  <c r="AA97" i="16" s="1"/>
  <c r="S97" i="16"/>
  <c r="U97" i="16" s="1"/>
  <c r="M97" i="16"/>
  <c r="O97" i="16" s="1"/>
  <c r="P97" i="16"/>
  <c r="R97" i="16" s="1"/>
  <c r="L97" i="16"/>
  <c r="V97" i="16"/>
  <c r="X97" i="16" s="1"/>
  <c r="I99" i="16"/>
  <c r="J98" i="16"/>
  <c r="J77" i="9"/>
  <c r="Y77" i="9" s="1"/>
  <c r="AA75" i="9"/>
  <c r="O75" i="9"/>
  <c r="V76" i="9"/>
  <c r="X76" i="9" s="1"/>
  <c r="M76" i="9"/>
  <c r="P76" i="9"/>
  <c r="R76" i="9" s="1"/>
  <c r="L76" i="9"/>
  <c r="S76" i="9"/>
  <c r="U76" i="9" s="1"/>
  <c r="V98" i="16" l="1"/>
  <c r="X98" i="16" s="1"/>
  <c r="P98" i="16"/>
  <c r="R98" i="16" s="1"/>
  <c r="L98" i="16"/>
  <c r="Y98" i="16"/>
  <c r="AA98" i="16" s="1"/>
  <c r="M98" i="16"/>
  <c r="O98" i="16" s="1"/>
  <c r="S98" i="16"/>
  <c r="U98" i="16" s="1"/>
  <c r="J99" i="16"/>
  <c r="I100" i="16"/>
  <c r="AA76" i="9"/>
  <c r="O76" i="9"/>
  <c r="Y78" i="9"/>
  <c r="S77" i="9"/>
  <c r="U77" i="9" s="1"/>
  <c r="P77" i="9"/>
  <c r="R77" i="9" s="1"/>
  <c r="V77" i="9"/>
  <c r="X77" i="9" s="1"/>
  <c r="M77" i="9"/>
  <c r="L77" i="9"/>
  <c r="I101" i="16" l="1"/>
  <c r="J100" i="16"/>
  <c r="Y99" i="16"/>
  <c r="AA99" i="16" s="1"/>
  <c r="S99" i="16"/>
  <c r="U99" i="16" s="1"/>
  <c r="M99" i="16"/>
  <c r="O99" i="16" s="1"/>
  <c r="V99" i="16"/>
  <c r="X99" i="16" s="1"/>
  <c r="L99" i="16"/>
  <c r="P99" i="16"/>
  <c r="R99" i="16" s="1"/>
  <c r="AA77" i="9"/>
  <c r="O77" i="9"/>
  <c r="J79" i="9"/>
  <c r="Y79" i="9" s="1"/>
  <c r="P78" i="9"/>
  <c r="R78" i="9" s="1"/>
  <c r="M78" i="9"/>
  <c r="S78" i="9"/>
  <c r="U78" i="9" s="1"/>
  <c r="V78" i="9"/>
  <c r="X78" i="9" s="1"/>
  <c r="L78" i="9"/>
  <c r="V100" i="16" l="1"/>
  <c r="X100" i="16" s="1"/>
  <c r="P100" i="16"/>
  <c r="R100" i="16" s="1"/>
  <c r="L100" i="16"/>
  <c r="S100" i="16"/>
  <c r="U100" i="16" s="1"/>
  <c r="M100" i="16"/>
  <c r="O100" i="16" s="1"/>
  <c r="Y100" i="16"/>
  <c r="AA100" i="16" s="1"/>
  <c r="J101" i="16"/>
  <c r="I102" i="16"/>
  <c r="AA78" i="9"/>
  <c r="O78" i="9"/>
  <c r="J80" i="9"/>
  <c r="Y80" i="9" s="1"/>
  <c r="S79" i="9"/>
  <c r="U79" i="9" s="1"/>
  <c r="L79" i="9"/>
  <c r="P79" i="9"/>
  <c r="R79" i="9" s="1"/>
  <c r="V79" i="9"/>
  <c r="X79" i="9" s="1"/>
  <c r="M79" i="9"/>
  <c r="I103" i="16" l="1"/>
  <c r="J102" i="16"/>
  <c r="Y101" i="16"/>
  <c r="AA101" i="16" s="1"/>
  <c r="S101" i="16"/>
  <c r="U101" i="16" s="1"/>
  <c r="M101" i="16"/>
  <c r="O101" i="16" s="1"/>
  <c r="V101" i="16"/>
  <c r="X101" i="16" s="1"/>
  <c r="P101" i="16"/>
  <c r="R101" i="16" s="1"/>
  <c r="L101" i="16"/>
  <c r="V80" i="9"/>
  <c r="X80" i="9" s="1"/>
  <c r="M80" i="9"/>
  <c r="L80" i="9"/>
  <c r="S80" i="9"/>
  <c r="U80" i="9" s="1"/>
  <c r="P80" i="9"/>
  <c r="R80" i="9" s="1"/>
  <c r="O79" i="9"/>
  <c r="AA79" i="9"/>
  <c r="J81" i="9"/>
  <c r="Y81" i="9" s="1"/>
  <c r="V102" i="16" l="1"/>
  <c r="X102" i="16" s="1"/>
  <c r="P102" i="16"/>
  <c r="R102" i="16" s="1"/>
  <c r="L102" i="16"/>
  <c r="S102" i="16"/>
  <c r="U102" i="16" s="1"/>
  <c r="Y102" i="16"/>
  <c r="AA102" i="16" s="1"/>
  <c r="M102" i="16"/>
  <c r="O102" i="16" s="1"/>
  <c r="J103" i="16"/>
  <c r="I104" i="16"/>
  <c r="P81" i="9"/>
  <c r="R81" i="9" s="1"/>
  <c r="V81" i="9"/>
  <c r="X81" i="9" s="1"/>
  <c r="S81" i="9"/>
  <c r="U81" i="9" s="1"/>
  <c r="M81" i="9"/>
  <c r="L81" i="9"/>
  <c r="O80" i="9"/>
  <c r="AA80" i="9"/>
  <c r="J82" i="9"/>
  <c r="Y82" i="9" s="1"/>
  <c r="I105" i="16" l="1"/>
  <c r="J104" i="16"/>
  <c r="Y103" i="16"/>
  <c r="AA103" i="16" s="1"/>
  <c r="S103" i="16"/>
  <c r="U103" i="16" s="1"/>
  <c r="M103" i="16"/>
  <c r="O103" i="16" s="1"/>
  <c r="V103" i="16"/>
  <c r="X103" i="16" s="1"/>
  <c r="L103" i="16"/>
  <c r="P103" i="16"/>
  <c r="R103" i="16" s="1"/>
  <c r="M82" i="9"/>
  <c r="S82" i="9"/>
  <c r="U82" i="9" s="1"/>
  <c r="V82" i="9"/>
  <c r="X82" i="9" s="1"/>
  <c r="P82" i="9"/>
  <c r="R82" i="9" s="1"/>
  <c r="L82" i="9"/>
  <c r="O81" i="9"/>
  <c r="AA81" i="9"/>
  <c r="Y83" i="9"/>
  <c r="V104" i="16" l="1"/>
  <c r="X104" i="16" s="1"/>
  <c r="P104" i="16"/>
  <c r="R104" i="16" s="1"/>
  <c r="L104" i="16"/>
  <c r="S104" i="16"/>
  <c r="U104" i="16" s="1"/>
  <c r="M104" i="16"/>
  <c r="O104" i="16" s="1"/>
  <c r="Y104" i="16"/>
  <c r="AA104" i="16" s="1"/>
  <c r="J105" i="16"/>
  <c r="I106" i="16"/>
  <c r="V83" i="9"/>
  <c r="X83" i="9" s="1"/>
  <c r="M83" i="9"/>
  <c r="P83" i="9"/>
  <c r="R83" i="9" s="1"/>
  <c r="S83" i="9"/>
  <c r="U83" i="9" s="1"/>
  <c r="L83" i="9"/>
  <c r="Y84" i="9"/>
  <c r="AA82" i="9"/>
  <c r="O82" i="9"/>
  <c r="I107" i="16" l="1"/>
  <c r="J106" i="16"/>
  <c r="Y105" i="16"/>
  <c r="AA105" i="16" s="1"/>
  <c r="S105" i="16"/>
  <c r="U105" i="16" s="1"/>
  <c r="M105" i="16"/>
  <c r="O105" i="16" s="1"/>
  <c r="V105" i="16"/>
  <c r="X105" i="16" s="1"/>
  <c r="P105" i="16"/>
  <c r="R105" i="16" s="1"/>
  <c r="L105" i="16"/>
  <c r="Y85" i="9"/>
  <c r="O83" i="9"/>
  <c r="AA83" i="9"/>
  <c r="P84" i="9"/>
  <c r="R84" i="9" s="1"/>
  <c r="S84" i="9"/>
  <c r="U84" i="9" s="1"/>
  <c r="L84" i="9"/>
  <c r="V84" i="9"/>
  <c r="X84" i="9" s="1"/>
  <c r="M84" i="9"/>
  <c r="V106" i="16" l="1"/>
  <c r="X106" i="16" s="1"/>
  <c r="P106" i="16"/>
  <c r="R106" i="16" s="1"/>
  <c r="L106" i="16"/>
  <c r="S106" i="16"/>
  <c r="U106" i="16" s="1"/>
  <c r="Y106" i="16"/>
  <c r="AA106" i="16" s="1"/>
  <c r="M106" i="16"/>
  <c r="O106" i="16" s="1"/>
  <c r="J107" i="16"/>
  <c r="I108" i="16"/>
  <c r="V85" i="9"/>
  <c r="X85" i="9" s="1"/>
  <c r="M85" i="9"/>
  <c r="S85" i="9"/>
  <c r="U85" i="9" s="1"/>
  <c r="P85" i="9"/>
  <c r="R85" i="9" s="1"/>
  <c r="L85" i="9"/>
  <c r="O84" i="9"/>
  <c r="AA84" i="9"/>
  <c r="Y86" i="9"/>
  <c r="I109" i="16" l="1"/>
  <c r="J108" i="16"/>
  <c r="Y107" i="16"/>
  <c r="AA107" i="16" s="1"/>
  <c r="S107" i="16"/>
  <c r="U107" i="16" s="1"/>
  <c r="M107" i="16"/>
  <c r="O107" i="16" s="1"/>
  <c r="V107" i="16"/>
  <c r="X107" i="16" s="1"/>
  <c r="L107" i="16"/>
  <c r="P107" i="16"/>
  <c r="R107" i="16" s="1"/>
  <c r="Y87" i="9"/>
  <c r="O85" i="9"/>
  <c r="AA85" i="9"/>
  <c r="V86" i="9"/>
  <c r="X86" i="9" s="1"/>
  <c r="P86" i="9"/>
  <c r="R86" i="9" s="1"/>
  <c r="M86" i="9"/>
  <c r="S86" i="9"/>
  <c r="U86" i="9" s="1"/>
  <c r="L86" i="9"/>
  <c r="V108" i="16" l="1"/>
  <c r="X108" i="16" s="1"/>
  <c r="P108" i="16"/>
  <c r="R108" i="16" s="1"/>
  <c r="L108" i="16"/>
  <c r="S108" i="16"/>
  <c r="U108" i="16" s="1"/>
  <c r="M108" i="16"/>
  <c r="O108" i="16" s="1"/>
  <c r="Y108" i="16"/>
  <c r="AA108" i="16" s="1"/>
  <c r="J109" i="16"/>
  <c r="I110" i="16"/>
  <c r="M87" i="9"/>
  <c r="S87" i="9"/>
  <c r="U87" i="9" s="1"/>
  <c r="V87" i="9"/>
  <c r="X87" i="9" s="1"/>
  <c r="P87" i="9"/>
  <c r="R87" i="9" s="1"/>
  <c r="L87" i="9"/>
  <c r="AA86" i="9"/>
  <c r="O86" i="9"/>
  <c r="Y88" i="9"/>
  <c r="I111" i="16" l="1"/>
  <c r="J110" i="16"/>
  <c r="Y109" i="16"/>
  <c r="AA109" i="16" s="1"/>
  <c r="S109" i="16"/>
  <c r="U109" i="16" s="1"/>
  <c r="M109" i="16"/>
  <c r="O109" i="16" s="1"/>
  <c r="V109" i="16"/>
  <c r="X109" i="16" s="1"/>
  <c r="P109" i="16"/>
  <c r="R109" i="16" s="1"/>
  <c r="L109" i="16"/>
  <c r="L88" i="9"/>
  <c r="S88" i="9"/>
  <c r="U88" i="9" s="1"/>
  <c r="V88" i="9"/>
  <c r="X88" i="9" s="1"/>
  <c r="P88" i="9"/>
  <c r="R88" i="9" s="1"/>
  <c r="M88" i="9"/>
  <c r="Y89" i="9"/>
  <c r="O87" i="9"/>
  <c r="AA87" i="9"/>
  <c r="V110" i="16" l="1"/>
  <c r="X110" i="16" s="1"/>
  <c r="P110" i="16"/>
  <c r="R110" i="16" s="1"/>
  <c r="L110" i="16"/>
  <c r="S110" i="16"/>
  <c r="U110" i="16" s="1"/>
  <c r="Y110" i="16"/>
  <c r="AA110" i="16" s="1"/>
  <c r="M110" i="16"/>
  <c r="O110" i="16" s="1"/>
  <c r="J111" i="16"/>
  <c r="I112" i="16"/>
  <c r="V89" i="9"/>
  <c r="X89" i="9" s="1"/>
  <c r="L89" i="9"/>
  <c r="S89" i="9"/>
  <c r="U89" i="9" s="1"/>
  <c r="P89" i="9"/>
  <c r="R89" i="9" s="1"/>
  <c r="M89" i="9"/>
  <c r="Y90" i="9"/>
  <c r="O88" i="9"/>
  <c r="AA88" i="9"/>
  <c r="I113" i="16" l="1"/>
  <c r="J112" i="16"/>
  <c r="Y111" i="16"/>
  <c r="AA111" i="16" s="1"/>
  <c r="S111" i="16"/>
  <c r="U111" i="16" s="1"/>
  <c r="M111" i="16"/>
  <c r="O111" i="16" s="1"/>
  <c r="V111" i="16"/>
  <c r="X111" i="16" s="1"/>
  <c r="L111" i="16"/>
  <c r="P111" i="16"/>
  <c r="R111" i="16" s="1"/>
  <c r="Y91" i="9"/>
  <c r="M90" i="9"/>
  <c r="S90" i="9"/>
  <c r="U90" i="9" s="1"/>
  <c r="V90" i="9"/>
  <c r="X90" i="9" s="1"/>
  <c r="P90" i="9"/>
  <c r="R90" i="9" s="1"/>
  <c r="L90" i="9"/>
  <c r="AA89" i="9"/>
  <c r="O89" i="9"/>
  <c r="V112" i="16" l="1"/>
  <c r="X112" i="16" s="1"/>
  <c r="P112" i="16"/>
  <c r="R112" i="16" s="1"/>
  <c r="L112" i="16"/>
  <c r="S112" i="16"/>
  <c r="U112" i="16" s="1"/>
  <c r="M112" i="16"/>
  <c r="O112" i="16" s="1"/>
  <c r="Y112" i="16"/>
  <c r="AA112" i="16" s="1"/>
  <c r="J113" i="16"/>
  <c r="I114" i="16"/>
  <c r="Y92" i="9"/>
  <c r="AA90" i="9"/>
  <c r="O90" i="9"/>
  <c r="P91" i="9"/>
  <c r="R91" i="9" s="1"/>
  <c r="M91" i="9"/>
  <c r="S91" i="9"/>
  <c r="U91" i="9" s="1"/>
  <c r="V91" i="9"/>
  <c r="X91" i="9" s="1"/>
  <c r="L91" i="9"/>
  <c r="I115" i="16" l="1"/>
  <c r="J114" i="16"/>
  <c r="Y113" i="16"/>
  <c r="AA113" i="16" s="1"/>
  <c r="S113" i="16"/>
  <c r="U113" i="16" s="1"/>
  <c r="M113" i="16"/>
  <c r="O113" i="16" s="1"/>
  <c r="V113" i="16"/>
  <c r="X113" i="16" s="1"/>
  <c r="P113" i="16"/>
  <c r="R113" i="16" s="1"/>
  <c r="L113" i="16"/>
  <c r="AA91" i="9"/>
  <c r="O91" i="9"/>
  <c r="Y93" i="9"/>
  <c r="P92" i="9"/>
  <c r="R92" i="9" s="1"/>
  <c r="S92" i="9"/>
  <c r="U92" i="9" s="1"/>
  <c r="M92" i="9"/>
  <c r="V92" i="9"/>
  <c r="X92" i="9" s="1"/>
  <c r="L92" i="9"/>
  <c r="V114" i="16" l="1"/>
  <c r="X114" i="16" s="1"/>
  <c r="P114" i="16"/>
  <c r="R114" i="16" s="1"/>
  <c r="L114" i="16"/>
  <c r="S114" i="16"/>
  <c r="U114" i="16" s="1"/>
  <c r="Y114" i="16"/>
  <c r="AA114" i="16" s="1"/>
  <c r="M114" i="16"/>
  <c r="O114" i="16" s="1"/>
  <c r="J115" i="16"/>
  <c r="I116" i="16"/>
  <c r="J107" i="9"/>
  <c r="S107" i="9" s="1"/>
  <c r="U107" i="9" s="1"/>
  <c r="Y94" i="9"/>
  <c r="O92" i="9"/>
  <c r="AA92" i="9"/>
  <c r="P93" i="9"/>
  <c r="R93" i="9" s="1"/>
  <c r="L93" i="9"/>
  <c r="S93" i="9"/>
  <c r="U93" i="9" s="1"/>
  <c r="V93" i="9"/>
  <c r="X93" i="9" s="1"/>
  <c r="M93" i="9"/>
  <c r="I117" i="16" l="1"/>
  <c r="J116" i="16"/>
  <c r="Y115" i="16"/>
  <c r="AA115" i="16" s="1"/>
  <c r="S115" i="16"/>
  <c r="U115" i="16" s="1"/>
  <c r="M115" i="16"/>
  <c r="O115" i="16" s="1"/>
  <c r="V115" i="16"/>
  <c r="X115" i="16" s="1"/>
  <c r="L115" i="16"/>
  <c r="P115" i="16"/>
  <c r="R115" i="16" s="1"/>
  <c r="P107" i="9"/>
  <c r="R107" i="9" s="1"/>
  <c r="Y107" i="9"/>
  <c r="AA107" i="9" s="1"/>
  <c r="M107" i="9"/>
  <c r="O107" i="9" s="1"/>
  <c r="V107" i="9"/>
  <c r="X107" i="9" s="1"/>
  <c r="L107" i="9"/>
  <c r="AA93" i="9"/>
  <c r="O93" i="9"/>
  <c r="P94" i="9"/>
  <c r="R94" i="9" s="1"/>
  <c r="V94" i="9"/>
  <c r="X94" i="9" s="1"/>
  <c r="M94" i="9"/>
  <c r="S94" i="9"/>
  <c r="U94" i="9" s="1"/>
  <c r="L94" i="9"/>
  <c r="V116" i="16" l="1"/>
  <c r="X116" i="16" s="1"/>
  <c r="P116" i="16"/>
  <c r="R116" i="16" s="1"/>
  <c r="L116" i="16"/>
  <c r="S116" i="16"/>
  <c r="U116" i="16" s="1"/>
  <c r="M116" i="16"/>
  <c r="O116" i="16" s="1"/>
  <c r="Y116" i="16"/>
  <c r="AA116" i="16" s="1"/>
  <c r="J117" i="16"/>
  <c r="I118" i="16"/>
  <c r="J108" i="9"/>
  <c r="Y108" i="9" s="1"/>
  <c r="AA94" i="9"/>
  <c r="O94" i="9"/>
  <c r="I119" i="16" l="1"/>
  <c r="J118" i="16"/>
  <c r="Y117" i="16"/>
  <c r="AA117" i="16" s="1"/>
  <c r="S117" i="16"/>
  <c r="U117" i="16" s="1"/>
  <c r="M117" i="16"/>
  <c r="O117" i="16" s="1"/>
  <c r="V117" i="16"/>
  <c r="X117" i="16" s="1"/>
  <c r="P117" i="16"/>
  <c r="R117" i="16" s="1"/>
  <c r="L117" i="16"/>
  <c r="J109" i="9"/>
  <c r="Y109" i="9" s="1"/>
  <c r="L108" i="9"/>
  <c r="V108" i="9"/>
  <c r="X108" i="9" s="1"/>
  <c r="S108" i="9"/>
  <c r="U108" i="9" s="1"/>
  <c r="M108" i="9"/>
  <c r="P108" i="9"/>
  <c r="R108" i="9" s="1"/>
  <c r="V118" i="16" l="1"/>
  <c r="X118" i="16" s="1"/>
  <c r="P118" i="16"/>
  <c r="R118" i="16" s="1"/>
  <c r="L118" i="16"/>
  <c r="S118" i="16"/>
  <c r="U118" i="16" s="1"/>
  <c r="Y118" i="16"/>
  <c r="AA118" i="16" s="1"/>
  <c r="M118" i="16"/>
  <c r="O118" i="16" s="1"/>
  <c r="J119" i="16"/>
  <c r="I120" i="16"/>
  <c r="O108" i="9"/>
  <c r="AA108" i="9"/>
  <c r="J110" i="9"/>
  <c r="Y110" i="9" s="1"/>
  <c r="P109" i="9"/>
  <c r="R109" i="9" s="1"/>
  <c r="S109" i="9"/>
  <c r="U109" i="9" s="1"/>
  <c r="M109" i="9"/>
  <c r="V109" i="9"/>
  <c r="X109" i="9" s="1"/>
  <c r="L109" i="9"/>
  <c r="I121" i="16" l="1"/>
  <c r="J120" i="16"/>
  <c r="Y119" i="16"/>
  <c r="AA119" i="16" s="1"/>
  <c r="S119" i="16"/>
  <c r="U119" i="16" s="1"/>
  <c r="M119" i="16"/>
  <c r="O119" i="16" s="1"/>
  <c r="V119" i="16"/>
  <c r="X119" i="16" s="1"/>
  <c r="L119" i="16"/>
  <c r="P119" i="16"/>
  <c r="R119" i="16" s="1"/>
  <c r="J111" i="9"/>
  <c r="Y111" i="9" s="1"/>
  <c r="O109" i="9"/>
  <c r="AA109" i="9"/>
  <c r="L110" i="9"/>
  <c r="S110" i="9"/>
  <c r="U110" i="9" s="1"/>
  <c r="M110" i="9"/>
  <c r="P110" i="9"/>
  <c r="R110" i="9" s="1"/>
  <c r="V110" i="9"/>
  <c r="X110" i="9" s="1"/>
  <c r="V120" i="16" l="1"/>
  <c r="X120" i="16" s="1"/>
  <c r="P120" i="16"/>
  <c r="R120" i="16" s="1"/>
  <c r="L120" i="16"/>
  <c r="S120" i="16"/>
  <c r="U120" i="16" s="1"/>
  <c r="M120" i="16"/>
  <c r="O120" i="16" s="1"/>
  <c r="Y120" i="16"/>
  <c r="AA120" i="16" s="1"/>
  <c r="J121" i="16"/>
  <c r="I122" i="16"/>
  <c r="J112" i="9"/>
  <c r="Y112" i="9" s="1"/>
  <c r="AA110" i="9"/>
  <c r="O110" i="9"/>
  <c r="L111" i="9"/>
  <c r="V111" i="9"/>
  <c r="X111" i="9" s="1"/>
  <c r="S111" i="9"/>
  <c r="U111" i="9" s="1"/>
  <c r="P111" i="9"/>
  <c r="R111" i="9" s="1"/>
  <c r="M111" i="9"/>
  <c r="I123" i="16" l="1"/>
  <c r="J122" i="16"/>
  <c r="Y121" i="16"/>
  <c r="AA121" i="16" s="1"/>
  <c r="S121" i="16"/>
  <c r="U121" i="16" s="1"/>
  <c r="V121" i="16"/>
  <c r="X121" i="16" s="1"/>
  <c r="M121" i="16"/>
  <c r="O121" i="16" s="1"/>
  <c r="P121" i="16"/>
  <c r="R121" i="16" s="1"/>
  <c r="L121" i="16"/>
  <c r="L112" i="9"/>
  <c r="M112" i="9"/>
  <c r="S112" i="9"/>
  <c r="U112" i="9" s="1"/>
  <c r="P112" i="9"/>
  <c r="R112" i="9" s="1"/>
  <c r="V112" i="9"/>
  <c r="X112" i="9" s="1"/>
  <c r="O111" i="9"/>
  <c r="AA111" i="9"/>
  <c r="J113" i="9"/>
  <c r="Y113" i="9" s="1"/>
  <c r="V122" i="16" l="1"/>
  <c r="X122" i="16" s="1"/>
  <c r="P122" i="16"/>
  <c r="R122" i="16" s="1"/>
  <c r="L122" i="16"/>
  <c r="S122" i="16"/>
  <c r="U122" i="16" s="1"/>
  <c r="M122" i="16"/>
  <c r="O122" i="16" s="1"/>
  <c r="Y122" i="16"/>
  <c r="AA122" i="16" s="1"/>
  <c r="J123" i="16"/>
  <c r="I124" i="16"/>
  <c r="V113" i="9"/>
  <c r="X113" i="9" s="1"/>
  <c r="S113" i="9"/>
  <c r="U113" i="9" s="1"/>
  <c r="M113" i="9"/>
  <c r="L113" i="9"/>
  <c r="P113" i="9"/>
  <c r="R113" i="9" s="1"/>
  <c r="O112" i="9"/>
  <c r="AA112" i="9"/>
  <c r="J114" i="9"/>
  <c r="Y114" i="9" s="1"/>
  <c r="I125" i="16" l="1"/>
  <c r="J124" i="16"/>
  <c r="Y123" i="16"/>
  <c r="AA123" i="16" s="1"/>
  <c r="S123" i="16"/>
  <c r="U123" i="16" s="1"/>
  <c r="M123" i="16"/>
  <c r="O123" i="16" s="1"/>
  <c r="V123" i="16"/>
  <c r="X123" i="16" s="1"/>
  <c r="P123" i="16"/>
  <c r="R123" i="16" s="1"/>
  <c r="L123" i="16"/>
  <c r="J115" i="9"/>
  <c r="Y115" i="9" s="1"/>
  <c r="V114" i="9"/>
  <c r="X114" i="9" s="1"/>
  <c r="M114" i="9"/>
  <c r="L114" i="9"/>
  <c r="S114" i="9"/>
  <c r="U114" i="9" s="1"/>
  <c r="P114" i="9"/>
  <c r="R114" i="9" s="1"/>
  <c r="AA113" i="9"/>
  <c r="O113" i="9"/>
  <c r="V124" i="16" l="1"/>
  <c r="X124" i="16" s="1"/>
  <c r="P124" i="16"/>
  <c r="R124" i="16" s="1"/>
  <c r="L124" i="16"/>
  <c r="S124" i="16"/>
  <c r="U124" i="16" s="1"/>
  <c r="Y124" i="16"/>
  <c r="AA124" i="16" s="1"/>
  <c r="M124" i="16"/>
  <c r="O124" i="16" s="1"/>
  <c r="J125" i="16"/>
  <c r="I126" i="16"/>
  <c r="O114" i="9"/>
  <c r="AA114" i="9"/>
  <c r="V115" i="9"/>
  <c r="X115" i="9" s="1"/>
  <c r="M115" i="9"/>
  <c r="S115" i="9"/>
  <c r="U115" i="9" s="1"/>
  <c r="P115" i="9"/>
  <c r="R115" i="9" s="1"/>
  <c r="L115" i="9"/>
  <c r="J116" i="9"/>
  <c r="Y116" i="9" s="1"/>
  <c r="I127" i="16" l="1"/>
  <c r="J126" i="16"/>
  <c r="Y125" i="16"/>
  <c r="AA125" i="16" s="1"/>
  <c r="S125" i="16"/>
  <c r="U125" i="16" s="1"/>
  <c r="M125" i="16"/>
  <c r="O125" i="16" s="1"/>
  <c r="V125" i="16"/>
  <c r="X125" i="16" s="1"/>
  <c r="L125" i="16"/>
  <c r="P125" i="16"/>
  <c r="R125" i="16" s="1"/>
  <c r="S116" i="9"/>
  <c r="U116" i="9" s="1"/>
  <c r="L116" i="9"/>
  <c r="V116" i="9"/>
  <c r="X116" i="9" s="1"/>
  <c r="P116" i="9"/>
  <c r="R116" i="9" s="1"/>
  <c r="M116" i="9"/>
  <c r="O115" i="9"/>
  <c r="AA115" i="9"/>
  <c r="J117" i="9"/>
  <c r="Y117" i="9" s="1"/>
  <c r="V126" i="16" l="1"/>
  <c r="X126" i="16" s="1"/>
  <c r="P126" i="16"/>
  <c r="R126" i="16" s="1"/>
  <c r="L126" i="16"/>
  <c r="S126" i="16"/>
  <c r="U126" i="16" s="1"/>
  <c r="M126" i="16"/>
  <c r="O126" i="16" s="1"/>
  <c r="Y126" i="16"/>
  <c r="AA126" i="16" s="1"/>
  <c r="J127" i="16"/>
  <c r="I128" i="16"/>
  <c r="Y118" i="9"/>
  <c r="I119" i="9"/>
  <c r="J119" i="9" s="1"/>
  <c r="M117" i="9"/>
  <c r="V117" i="9"/>
  <c r="X117" i="9" s="1"/>
  <c r="L117" i="9"/>
  <c r="S117" i="9"/>
  <c r="U117" i="9" s="1"/>
  <c r="P117" i="9"/>
  <c r="R117" i="9" s="1"/>
  <c r="L118" i="9"/>
  <c r="P118" i="9"/>
  <c r="R118" i="9" s="1"/>
  <c r="V118" i="9"/>
  <c r="X118" i="9" s="1"/>
  <c r="M118" i="9"/>
  <c r="S118" i="9"/>
  <c r="U118" i="9" s="1"/>
  <c r="AA116" i="9"/>
  <c r="O116" i="9"/>
  <c r="I129" i="16" l="1"/>
  <c r="J128" i="16"/>
  <c r="Y127" i="16"/>
  <c r="AA127" i="16" s="1"/>
  <c r="S127" i="16"/>
  <c r="U127" i="16" s="1"/>
  <c r="M127" i="16"/>
  <c r="O127" i="16" s="1"/>
  <c r="V127" i="16"/>
  <c r="X127" i="16" s="1"/>
  <c r="P127" i="16"/>
  <c r="R127" i="16" s="1"/>
  <c r="L127" i="16"/>
  <c r="I120" i="9"/>
  <c r="J120" i="9" s="1"/>
  <c r="AA118" i="9"/>
  <c r="O118" i="9"/>
  <c r="AA117" i="9"/>
  <c r="O117" i="9"/>
  <c r="V128" i="16" l="1"/>
  <c r="X128" i="16" s="1"/>
  <c r="P128" i="16"/>
  <c r="R128" i="16" s="1"/>
  <c r="L128" i="16"/>
  <c r="S128" i="16"/>
  <c r="U128" i="16" s="1"/>
  <c r="Y128" i="16"/>
  <c r="AA128" i="16" s="1"/>
  <c r="M128" i="16"/>
  <c r="O128" i="16" s="1"/>
  <c r="J129" i="16"/>
  <c r="I130" i="16"/>
  <c r="J130" i="16" s="1"/>
  <c r="I121" i="9"/>
  <c r="J121" i="9" s="1"/>
  <c r="V130" i="16" l="1"/>
  <c r="X130" i="16" s="1"/>
  <c r="P130" i="16"/>
  <c r="R130" i="16" s="1"/>
  <c r="L130" i="16"/>
  <c r="S130" i="16"/>
  <c r="U130" i="16" s="1"/>
  <c r="M130" i="16"/>
  <c r="O130" i="16" s="1"/>
  <c r="Y130" i="16"/>
  <c r="AA130" i="16" s="1"/>
  <c r="Y129" i="16"/>
  <c r="AA129" i="16" s="1"/>
  <c r="S129" i="16"/>
  <c r="U129" i="16" s="1"/>
  <c r="M129" i="16"/>
  <c r="O129" i="16" s="1"/>
  <c r="V129" i="16"/>
  <c r="X129" i="16" s="1"/>
  <c r="L129" i="16"/>
  <c r="P129" i="16"/>
  <c r="R129" i="16" s="1"/>
  <c r="M120" i="9"/>
  <c r="O120" i="9" s="1"/>
  <c r="Y120" i="9"/>
  <c r="AA120" i="9" s="1"/>
  <c r="P120" i="9"/>
  <c r="R120" i="9" s="1"/>
  <c r="S120" i="9"/>
  <c r="U120" i="9" s="1"/>
  <c r="L120" i="9"/>
  <c r="V120" i="9"/>
  <c r="X120" i="9" s="1"/>
  <c r="I122" i="9"/>
  <c r="J122" i="9" s="1"/>
  <c r="M121" i="9" l="1"/>
  <c r="O121" i="9" s="1"/>
  <c r="Y121" i="9"/>
  <c r="AA121" i="9" s="1"/>
  <c r="P121" i="9"/>
  <c r="R121" i="9" s="1"/>
  <c r="S121" i="9"/>
  <c r="U121" i="9" s="1"/>
  <c r="L121" i="9"/>
  <c r="V121" i="9"/>
  <c r="X121" i="9" s="1"/>
  <c r="I123" i="9"/>
  <c r="J123" i="9" s="1"/>
  <c r="I124" i="9" l="1"/>
  <c r="J124" i="9" s="1"/>
  <c r="L122" i="9"/>
  <c r="V122" i="9"/>
  <c r="X122" i="9" s="1"/>
  <c r="M122" i="9"/>
  <c r="O122" i="9" s="1"/>
  <c r="P122" i="9"/>
  <c r="R122" i="9" s="1"/>
  <c r="S122" i="9"/>
  <c r="U122" i="9" s="1"/>
  <c r="Y122" i="9"/>
  <c r="AA122" i="9" s="1"/>
  <c r="L123" i="9" l="1"/>
  <c r="V123" i="9"/>
  <c r="X123" i="9" s="1"/>
  <c r="M123" i="9"/>
  <c r="O123" i="9" s="1"/>
  <c r="P123" i="9"/>
  <c r="R123" i="9" s="1"/>
  <c r="S123" i="9"/>
  <c r="U123" i="9" s="1"/>
  <c r="Y123" i="9"/>
  <c r="AA123" i="9" s="1"/>
  <c r="I125" i="9"/>
  <c r="J125" i="9" s="1"/>
  <c r="M124" i="9" l="1"/>
  <c r="O124" i="9" s="1"/>
  <c r="Y124" i="9"/>
  <c r="AA124" i="9" s="1"/>
  <c r="P124" i="9"/>
  <c r="R124" i="9" s="1"/>
  <c r="S124" i="9"/>
  <c r="U124" i="9" s="1"/>
  <c r="L124" i="9"/>
  <c r="V124" i="9"/>
  <c r="X124" i="9" s="1"/>
  <c r="I126" i="9"/>
  <c r="J126" i="9" s="1"/>
  <c r="M125" i="9" l="1"/>
  <c r="O125" i="9" s="1"/>
  <c r="Y125" i="9"/>
  <c r="AA125" i="9" s="1"/>
  <c r="P125" i="9"/>
  <c r="R125" i="9" s="1"/>
  <c r="S125" i="9"/>
  <c r="U125" i="9" s="1"/>
  <c r="L125" i="9"/>
  <c r="V125" i="9"/>
  <c r="X125" i="9" s="1"/>
  <c r="I127" i="9"/>
  <c r="J127" i="9" s="1"/>
  <c r="I128" i="9" l="1"/>
  <c r="J128" i="9" s="1"/>
  <c r="L126" i="9"/>
  <c r="V126" i="9"/>
  <c r="X126" i="9" s="1"/>
  <c r="Y126" i="9"/>
  <c r="AA126" i="9" s="1"/>
  <c r="P126" i="9"/>
  <c r="R126" i="9" s="1"/>
  <c r="M126" i="9"/>
  <c r="O126" i="9" s="1"/>
  <c r="S126" i="9"/>
  <c r="U126" i="9" s="1"/>
  <c r="L127" i="9" l="1"/>
  <c r="V127" i="9"/>
  <c r="X127" i="9" s="1"/>
  <c r="Y127" i="9"/>
  <c r="AA127" i="9" s="1"/>
  <c r="P127" i="9"/>
  <c r="R127" i="9" s="1"/>
  <c r="M127" i="9"/>
  <c r="O127" i="9" s="1"/>
  <c r="S127" i="9"/>
  <c r="U127" i="9" s="1"/>
  <c r="I129" i="9"/>
  <c r="J129" i="9" s="1"/>
  <c r="I130" i="9" l="1"/>
  <c r="J130" i="9" s="1"/>
  <c r="L128" i="9"/>
  <c r="V128" i="9"/>
  <c r="X128" i="9" s="1"/>
  <c r="S128" i="9"/>
  <c r="U128" i="9" s="1"/>
  <c r="P128" i="9"/>
  <c r="R128" i="9" s="1"/>
  <c r="M128" i="9"/>
  <c r="O128" i="9" s="1"/>
  <c r="Y128" i="9"/>
  <c r="AA128" i="9" s="1"/>
  <c r="L129" i="9" l="1"/>
  <c r="V129" i="9"/>
  <c r="X129" i="9" s="1"/>
  <c r="S129" i="9"/>
  <c r="U129" i="9" s="1"/>
  <c r="P129" i="9"/>
  <c r="R129" i="9" s="1"/>
  <c r="M129" i="9"/>
  <c r="O129" i="9" s="1"/>
  <c r="Y129" i="9"/>
  <c r="AA129" i="9" s="1"/>
  <c r="M130" i="9"/>
  <c r="O130" i="9" s="1"/>
  <c r="Y130" i="9"/>
  <c r="AA130" i="9" s="1"/>
  <c r="P130" i="9"/>
  <c r="R130" i="9" s="1"/>
  <c r="S130" i="9"/>
  <c r="U130" i="9" s="1"/>
  <c r="L130" i="9"/>
  <c r="V130" i="9"/>
  <c r="X130" i="9" s="1"/>
  <c r="S119" i="9" l="1"/>
  <c r="U119" i="9" s="1"/>
  <c r="L119" i="9"/>
  <c r="Y119" i="9"/>
  <c r="AA119" i="9" s="1"/>
  <c r="M119" i="9"/>
  <c r="O119" i="9" s="1"/>
  <c r="V119" i="9"/>
  <c r="X119" i="9" s="1"/>
  <c r="P119" i="9"/>
  <c r="R119" i="9" s="1"/>
</calcChain>
</file>

<file path=xl/sharedStrings.xml><?xml version="1.0" encoding="utf-8"?>
<sst xmlns="http://schemas.openxmlformats.org/spreadsheetml/2006/main" count="214" uniqueCount="172">
  <si>
    <t>SOMA</t>
  </si>
  <si>
    <t>CÁLCULO DE PARCELAS RETROATIVAS - ORIENTAÇÃO PARA ACORDO JUDICIAL</t>
  </si>
  <si>
    <t>Advocacia Geral da União - Procuradoria Geral Federal</t>
  </si>
  <si>
    <t>D.I.B.</t>
  </si>
  <si>
    <t>01/01/2010 R$</t>
  </si>
  <si>
    <t>01/02/2010 R$</t>
  </si>
  <si>
    <t>01/03/2010 R$</t>
  </si>
  <si>
    <t>01/04/2010 R$</t>
  </si>
  <si>
    <t>01/05/2010 R$</t>
  </si>
  <si>
    <t>01/06/2010 R$</t>
  </si>
  <si>
    <t>01/07/2010 R$</t>
  </si>
  <si>
    <t>01/08/2010 R$</t>
  </si>
  <si>
    <t>01/09/2010 R$</t>
  </si>
  <si>
    <t>01/10/2010 R$</t>
  </si>
  <si>
    <t>01/11/2010 R$</t>
  </si>
  <si>
    <t>01/12/2010 R$</t>
  </si>
  <si>
    <t>01/01/2011 R$</t>
  </si>
  <si>
    <t>01/02/2011 R$</t>
  </si>
  <si>
    <t>01/03/2011 R$</t>
  </si>
  <si>
    <t>01/04/2011 R$</t>
  </si>
  <si>
    <t>01/05/2011 R$</t>
  </si>
  <si>
    <t>01/06/2011 R$</t>
  </si>
  <si>
    <t>01/07/2011 R$</t>
  </si>
  <si>
    <t>01/08/2011 R$</t>
  </si>
  <si>
    <t>01/09/2011 R$</t>
  </si>
  <si>
    <t>01/10/2011 R$</t>
  </si>
  <si>
    <t>01/11/2011 R$</t>
  </si>
  <si>
    <t>01/12/2011 R$</t>
  </si>
  <si>
    <t>01/01/2012 R$</t>
  </si>
  <si>
    <t>01/02/2012 R$</t>
  </si>
  <si>
    <t>01/03/2012 R$</t>
  </si>
  <si>
    <t>01/04/2012 R$</t>
  </si>
  <si>
    <t>01/05/2012 R$</t>
  </si>
  <si>
    <t>01/06/2012 R$</t>
  </si>
  <si>
    <t>01/07/2012 R$</t>
  </si>
  <si>
    <t>Valor</t>
  </si>
  <si>
    <t>Indice</t>
  </si>
  <si>
    <t xml:space="preserve">Exerc. ant. </t>
  </si>
  <si>
    <t>Soma 90%</t>
  </si>
  <si>
    <t>SOMA EXERCÍCIO ATUAL EM:</t>
  </si>
  <si>
    <t>Nº Parcelas</t>
  </si>
  <si>
    <t>Valor Corr.</t>
  </si>
  <si>
    <t>Soma 80%</t>
  </si>
  <si>
    <t>Soma 70%</t>
  </si>
  <si>
    <t>Soma 60%</t>
  </si>
  <si>
    <t>01/08/2012 R$</t>
  </si>
  <si>
    <t>01/09/2012 R$</t>
  </si>
  <si>
    <t>01/10/2012 R$</t>
  </si>
  <si>
    <t>01/11/2012 R$</t>
  </si>
  <si>
    <t>01/12/2012 R$</t>
  </si>
  <si>
    <t>01/01/2013 R$</t>
  </si>
  <si>
    <t>01/02/2013 R$</t>
  </si>
  <si>
    <t>01/03/2013 R$</t>
  </si>
  <si>
    <t>01/04/2013 R$</t>
  </si>
  <si>
    <t>01/05/2013 R$</t>
  </si>
  <si>
    <t>01/06/2013 R$</t>
  </si>
  <si>
    <t>01/07/2013 R$</t>
  </si>
  <si>
    <t>01/08/2013 R$</t>
  </si>
  <si>
    <t>Exerc atual</t>
  </si>
  <si>
    <t>01/09/2013 R$</t>
  </si>
  <si>
    <t>01/10/2013 R$</t>
  </si>
  <si>
    <t>01/11/2013 R$</t>
  </si>
  <si>
    <t>01/12/2013 R$</t>
  </si>
  <si>
    <t>01/01/2014 R$</t>
  </si>
  <si>
    <t>01/02/2014 R$</t>
  </si>
  <si>
    <t>01/03/2014 R$</t>
  </si>
  <si>
    <t>01/04/2014 R$</t>
  </si>
  <si>
    <t>01/05/2014 R$</t>
  </si>
  <si>
    <t>01/06/2014 R$</t>
  </si>
  <si>
    <t>01/07/2014 R$</t>
  </si>
  <si>
    <t>01/08/2014 R$</t>
  </si>
  <si>
    <t>01/09/2014 R$</t>
  </si>
  <si>
    <t>01/10/2014 R$</t>
  </si>
  <si>
    <t>01/11/2014 R$</t>
  </si>
  <si>
    <t>Exerc Atual</t>
  </si>
  <si>
    <t>01/12/2014 R$</t>
  </si>
  <si>
    <t>01/01/2015 R$</t>
  </si>
  <si>
    <t>01/02/2015 R$</t>
  </si>
  <si>
    <t>01/03/2015 R$</t>
  </si>
  <si>
    <t>01/04/2015 R$</t>
  </si>
  <si>
    <t>01/05/2015 R$</t>
  </si>
  <si>
    <t>01/06/2015 R$</t>
  </si>
  <si>
    <t>01/07/2015 R$</t>
  </si>
  <si>
    <t>01/08/2015 R$</t>
  </si>
  <si>
    <t>01/09/2015 R$</t>
  </si>
  <si>
    <t>01/10/2015 R$</t>
  </si>
  <si>
    <t>01/11/2015 R$</t>
  </si>
  <si>
    <t>01/12/2015 R$</t>
  </si>
  <si>
    <t>01/01/2016 R$</t>
  </si>
  <si>
    <t>01/02/2016 R$</t>
  </si>
  <si>
    <t>01/03/2016 R$</t>
  </si>
  <si>
    <t>Obs: D.I.P. (Data Início Pgto-Adm) em:</t>
  </si>
  <si>
    <t>01/04/2016 R$</t>
  </si>
  <si>
    <t>01/05/2016 R$</t>
  </si>
  <si>
    <t>01/06/2016 R$</t>
  </si>
  <si>
    <t>01/07/2016 R$</t>
  </si>
  <si>
    <t>01/08/2016 R$</t>
  </si>
  <si>
    <t>01/09/2016 R$</t>
  </si>
  <si>
    <t>01/10/2016 R$</t>
  </si>
  <si>
    <t>01/11/2016 R$</t>
  </si>
  <si>
    <t>01/12/2016 R$</t>
  </si>
  <si>
    <t>01/01/2017 R$</t>
  </si>
  <si>
    <t>01/02/2017 R$</t>
  </si>
  <si>
    <t>01/03/2017 R$</t>
  </si>
  <si>
    <t>01/04/2017 R$</t>
  </si>
  <si>
    <t>01/05/2017 R$</t>
  </si>
  <si>
    <t>01/06/2017 R$</t>
  </si>
  <si>
    <t>01/07/2017 R$</t>
  </si>
  <si>
    <t>01/08/2017 R$</t>
  </si>
  <si>
    <t>01/09/2017 R$</t>
  </si>
  <si>
    <t>01/10/2017 R$</t>
  </si>
  <si>
    <t>01/11/2017 R$</t>
  </si>
  <si>
    <t>01/12/2017 R$</t>
  </si>
  <si>
    <t>01/01/2018 R$</t>
  </si>
  <si>
    <t>01/02/2018 R$</t>
  </si>
  <si>
    <t>01/03/2018 R$</t>
  </si>
  <si>
    <t>01/04/2018 R$</t>
  </si>
  <si>
    <t>01/05/2018 R$</t>
  </si>
  <si>
    <t>Soma 95%</t>
  </si>
  <si>
    <t>01/06/2018 R$</t>
  </si>
  <si>
    <t>01/07/2018 R$</t>
  </si>
  <si>
    <t>01/08/2018 R$</t>
  </si>
  <si>
    <t>01/09/2018 R$</t>
  </si>
  <si>
    <t>01/10/2018 R$</t>
  </si>
  <si>
    <t>01/11/2018 R$</t>
  </si>
  <si>
    <t>01/12/2018 R$</t>
  </si>
  <si>
    <t>01/01/2019 R$</t>
  </si>
  <si>
    <t>01/02/2019 R$</t>
  </si>
  <si>
    <t>01/03/2019 R$</t>
  </si>
  <si>
    <t>01/04/2019 R$</t>
  </si>
  <si>
    <t>01/05/2019 R$</t>
  </si>
  <si>
    <t>I P C A - E após 03/2015</t>
  </si>
  <si>
    <t>01/06/2019 R$</t>
  </si>
  <si>
    <t>01/07/2019 R$</t>
  </si>
  <si>
    <t>01/08/2019 R$</t>
  </si>
  <si>
    <t>01/09/2019 R$</t>
  </si>
  <si>
    <t>jrs</t>
  </si>
  <si>
    <t>01/10/2019 R$</t>
  </si>
  <si>
    <t>01/11/2019 R$</t>
  </si>
  <si>
    <t>01/12/2019 R$</t>
  </si>
  <si>
    <t>TOTAL 100% (TETO)</t>
  </si>
  <si>
    <t>ATUALIZADO ATÉ:</t>
  </si>
  <si>
    <t xml:space="preserve">Soma </t>
  </si>
  <si>
    <t>TOTAL SEM LIMITE</t>
  </si>
  <si>
    <t>01/01/2020 R$</t>
  </si>
  <si>
    <t>LIMITE DE ALÇADA DO JEF (TETO):</t>
  </si>
  <si>
    <t>Jrs</t>
  </si>
  <si>
    <t>Vr jrs</t>
  </si>
  <si>
    <t>Exerc ant</t>
  </si>
  <si>
    <t>ORTN/OTN/BTN até 02/91 + INPC até 12/92 + IRSM até 02/94 + URV até 06/94 + IPCR até 06/95 + INPC até 04/96 + IGPDI até 09/2006 + INPC + TR + IPCA-E após 03/2015.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</si>
  <si>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S/ JUROS</t>
    </r>
  </si>
  <si>
    <t>SOMA EXERC. ANTERIOR. EM:</t>
  </si>
  <si>
    <t>01/02/2020 R$</t>
  </si>
  <si>
    <t>13º Integral-1º ano</t>
  </si>
  <si>
    <t>01/03/2020 R$</t>
  </si>
  <si>
    <t>Procuradoria Federal Especializada-INSS -Setor de Cálculos e Pagamentos Judiciais-INSS</t>
  </si>
  <si>
    <t>01/04/2020 R$</t>
  </si>
  <si>
    <t>01/05/2020 R$</t>
  </si>
  <si>
    <t>01/06/2020 R$</t>
  </si>
  <si>
    <t>01/07/2020 R$</t>
  </si>
  <si>
    <t>01/08/2020 R$</t>
  </si>
  <si>
    <t>01/09/2020 R$</t>
  </si>
  <si>
    <t>01/10/2020 R$</t>
  </si>
  <si>
    <t>01/11/2020 R$</t>
  </si>
  <si>
    <t>01/12/2020 R$</t>
  </si>
  <si>
    <t>01/01/2021 R$</t>
  </si>
  <si>
    <t>01/02/2021 R$</t>
  </si>
  <si>
    <t>BPC / LOAS</t>
  </si>
  <si>
    <t>01/03/2021 R$</t>
  </si>
  <si>
    <t>01/04/2021 R$</t>
  </si>
  <si>
    <t>01/05/2021 R$</t>
  </si>
  <si>
    <t>01/06/2021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</si>
</sst>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(* #,##0.00_);_(* \(#,##0.00\);_(* &quot;-&quot;??_);_(@_)"/>
    <numFmt numFmtId="166" formatCode="mm/yyyy"/>
    <numFmt numFmtId="167" formatCode="0.000000000"/>
    <numFmt numFmtId="168" formatCode="_(* #,##0.000000_);_(* \(#,##0.000000\);_(* &quot;-&quot;??_);_(@_)"/>
    <numFmt numFmtId="169" formatCode="_(* #,##0.0000_);_(* \(#,##0.0000\);_(* &quot;-&quot;??_);_(@_)"/>
    <numFmt numFmtId="170" formatCode="0.0%"/>
  </numFmts>
  <fonts count="4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/>
      <sz val="9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name val="Aparajita"/>
      <family val="2"/>
    </font>
    <font>
      <b/>
      <sz val="8"/>
      <name val="Courier New"/>
      <family val="3"/>
    </font>
    <font>
      <b/>
      <sz val="7.5"/>
      <name val="Catriel"/>
    </font>
    <font>
      <sz val="6"/>
      <name val="Eras Light ITC"/>
      <family val="2"/>
    </font>
    <font>
      <b/>
      <sz val="6"/>
      <name val="Eras Light ITC"/>
      <family val="2"/>
    </font>
    <font>
      <b/>
      <sz val="6"/>
      <color indexed="10"/>
      <name val="Eras Light ITC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6"/>
      <color indexed="8"/>
      <name val="Eras Light ITC"/>
      <family val="2"/>
    </font>
    <font>
      <sz val="6"/>
      <color indexed="8"/>
      <name val="Catriel"/>
    </font>
    <font>
      <sz val="6"/>
      <name val="Catriel"/>
    </font>
    <font>
      <sz val="7"/>
      <name val="Catriel"/>
    </font>
    <font>
      <b/>
      <sz val="6"/>
      <name val="Catriel"/>
    </font>
    <font>
      <b/>
      <u/>
      <sz val="9"/>
      <color indexed="10"/>
      <name val="Arial"/>
      <family val="2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6"/>
      <color rgb="FF000000"/>
      <name val="Catriel"/>
    </font>
    <font>
      <strike/>
      <sz val="6"/>
      <color theme="1" tint="0.499984740745262"/>
      <name val="Catriel"/>
    </font>
    <font>
      <sz val="10"/>
      <color rgb="FFC00000"/>
      <name val="Aparajita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6"/>
      <color rgb="FFFF0000"/>
      <name val="Eras Light ITC"/>
      <family val="2"/>
    </font>
    <font>
      <b/>
      <sz val="9"/>
      <color rgb="FFC00000"/>
      <name val="Arial"/>
      <family val="2"/>
    </font>
    <font>
      <b/>
      <sz val="8"/>
      <color theme="1"/>
      <name val="Courier New"/>
      <family val="3"/>
    </font>
    <font>
      <sz val="6"/>
      <color theme="1"/>
      <name val="Catriel"/>
    </font>
    <font>
      <b/>
      <sz val="11"/>
      <color rgb="FFFF0000"/>
      <name val="Arial"/>
      <family val="2"/>
    </font>
    <font>
      <b/>
      <sz val="11"/>
      <color theme="2"/>
      <name val="Arial"/>
      <family val="2"/>
    </font>
    <font>
      <b/>
      <sz val="6"/>
      <color rgb="FFFF0000"/>
      <name val="Catriel"/>
    </font>
    <font>
      <strike/>
      <sz val="6"/>
      <name val="Catriel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24" fillId="0" borderId="0" xfId="0" applyFont="1"/>
    <xf numFmtId="10" fontId="24" fillId="0" borderId="0" xfId="0" applyNumberFormat="1" applyFont="1"/>
    <xf numFmtId="4" fontId="24" fillId="0" borderId="0" xfId="0" applyNumberFormat="1" applyFont="1"/>
    <xf numFmtId="0" fontId="3" fillId="3" borderId="0" xfId="0" applyFont="1" applyFill="1"/>
    <xf numFmtId="0" fontId="24" fillId="0" borderId="0" xfId="0" applyFont="1" applyAlignment="1">
      <alignment vertical="center"/>
    </xf>
    <xf numFmtId="10" fontId="24" fillId="0" borderId="0" xfId="0" applyNumberFormat="1" applyFont="1" applyAlignment="1">
      <alignment vertical="center"/>
    </xf>
    <xf numFmtId="0" fontId="10" fillId="0" borderId="0" xfId="0" applyFont="1"/>
    <xf numFmtId="165" fontId="10" fillId="0" borderId="0" xfId="4" applyFont="1" applyFill="1" applyBorder="1"/>
    <xf numFmtId="0" fontId="25" fillId="0" borderId="0" xfId="0" applyFont="1" applyAlignment="1">
      <alignment vertical="center"/>
    </xf>
    <xf numFmtId="0" fontId="0" fillId="4" borderId="0" xfId="0" applyFill="1"/>
    <xf numFmtId="0" fontId="13" fillId="0" borderId="0" xfId="0" applyFont="1"/>
    <xf numFmtId="4" fontId="15" fillId="0" borderId="0" xfId="0" applyNumberFormat="1" applyFont="1"/>
    <xf numFmtId="9" fontId="11" fillId="0" borderId="1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0" fontId="24" fillId="4" borderId="0" xfId="0" applyFont="1" applyFill="1"/>
    <xf numFmtId="10" fontId="24" fillId="4" borderId="0" xfId="0" applyNumberFormat="1" applyFont="1" applyFill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/>
    <xf numFmtId="0" fontId="3" fillId="5" borderId="0" xfId="0" applyFont="1" applyFill="1"/>
    <xf numFmtId="166" fontId="19" fillId="0" borderId="5" xfId="0" applyNumberFormat="1" applyFont="1" applyFill="1" applyBorder="1" applyAlignment="1" applyProtection="1">
      <alignment horizontal="center"/>
    </xf>
    <xf numFmtId="165" fontId="19" fillId="0" borderId="6" xfId="4" applyFont="1" applyFill="1" applyBorder="1" applyProtection="1"/>
    <xf numFmtId="165" fontId="20" fillId="2" borderId="5" xfId="4" applyFont="1" applyFill="1" applyBorder="1"/>
    <xf numFmtId="165" fontId="20" fillId="2" borderId="9" xfId="4" applyFont="1" applyFill="1" applyBorder="1"/>
    <xf numFmtId="165" fontId="20" fillId="2" borderId="11" xfId="4" applyFont="1" applyFill="1" applyBorder="1"/>
    <xf numFmtId="165" fontId="20" fillId="2" borderId="12" xfId="4" applyFont="1" applyFill="1" applyBorder="1"/>
    <xf numFmtId="166" fontId="19" fillId="4" borderId="5" xfId="0" applyNumberFormat="1" applyFont="1" applyFill="1" applyBorder="1" applyAlignment="1" applyProtection="1">
      <alignment horizontal="center"/>
    </xf>
    <xf numFmtId="165" fontId="19" fillId="4" borderId="13" xfId="4" applyFont="1" applyFill="1" applyBorder="1" applyProtection="1"/>
    <xf numFmtId="10" fontId="26" fillId="4" borderId="13" xfId="0" applyNumberFormat="1" applyFont="1" applyFill="1" applyBorder="1"/>
    <xf numFmtId="4" fontId="19" fillId="4" borderId="13" xfId="0" applyNumberFormat="1" applyFont="1" applyFill="1" applyBorder="1" applyProtection="1"/>
    <xf numFmtId="165" fontId="19" fillId="4" borderId="10" xfId="4" applyFont="1" applyFill="1" applyBorder="1" applyProtection="1"/>
    <xf numFmtId="165" fontId="20" fillId="4" borderId="8" xfId="4" applyFont="1" applyFill="1" applyBorder="1"/>
    <xf numFmtId="165" fontId="20" fillId="4" borderId="5" xfId="4" applyFont="1" applyFill="1" applyBorder="1"/>
    <xf numFmtId="165" fontId="20" fillId="4" borderId="9" xfId="4" applyFont="1" applyFill="1" applyBorder="1"/>
    <xf numFmtId="165" fontId="19" fillId="0" borderId="13" xfId="4" applyFont="1" applyFill="1" applyBorder="1" applyProtection="1"/>
    <xf numFmtId="4" fontId="19" fillId="0" borderId="13" xfId="0" applyNumberFormat="1" applyFont="1" applyFill="1" applyBorder="1" applyProtection="1"/>
    <xf numFmtId="165" fontId="19" fillId="0" borderId="10" xfId="4" applyFont="1" applyFill="1" applyBorder="1" applyProtection="1"/>
    <xf numFmtId="165" fontId="20" fillId="3" borderId="8" xfId="4" applyFont="1" applyFill="1" applyBorder="1"/>
    <xf numFmtId="166" fontId="19" fillId="0" borderId="15" xfId="0" applyNumberFormat="1" applyFont="1" applyFill="1" applyBorder="1" applyAlignment="1" applyProtection="1">
      <alignment horizontal="center"/>
    </xf>
    <xf numFmtId="165" fontId="19" fillId="0" borderId="16" xfId="4" applyFont="1" applyFill="1" applyBorder="1" applyProtection="1"/>
    <xf numFmtId="167" fontId="19" fillId="0" borderId="16" xfId="0" applyNumberFormat="1" applyFont="1" applyFill="1" applyBorder="1" applyProtection="1"/>
    <xf numFmtId="10" fontId="19" fillId="0" borderId="16" xfId="3" applyNumberFormat="1" applyFont="1" applyFill="1" applyBorder="1" applyProtection="1"/>
    <xf numFmtId="4" fontId="19" fillId="0" borderId="16" xfId="0" applyNumberFormat="1" applyFont="1" applyFill="1" applyBorder="1" applyProtection="1"/>
    <xf numFmtId="165" fontId="19" fillId="0" borderId="17" xfId="4" applyFont="1" applyFill="1" applyBorder="1" applyProtection="1"/>
    <xf numFmtId="165" fontId="20" fillId="0" borderId="18" xfId="4" applyFont="1" applyFill="1" applyBorder="1"/>
    <xf numFmtId="165" fontId="20" fillId="0" borderId="16" xfId="4" applyFont="1" applyFill="1" applyBorder="1"/>
    <xf numFmtId="165" fontId="20" fillId="0" borderId="17" xfId="4" applyFont="1" applyFill="1" applyBorder="1"/>
    <xf numFmtId="165" fontId="20" fillId="0" borderId="15" xfId="4" applyFont="1" applyFill="1" applyBorder="1"/>
    <xf numFmtId="165" fontId="20" fillId="0" borderId="19" xfId="4" applyFont="1" applyFill="1" applyBorder="1"/>
    <xf numFmtId="4" fontId="19" fillId="0" borderId="6" xfId="0" applyNumberFormat="1" applyFont="1" applyFill="1" applyBorder="1" applyProtection="1"/>
    <xf numFmtId="10" fontId="26" fillId="0" borderId="6" xfId="0" applyNumberFormat="1" applyFont="1" applyBorder="1"/>
    <xf numFmtId="165" fontId="19" fillId="0" borderId="20" xfId="4" applyFont="1" applyFill="1" applyBorder="1" applyProtection="1"/>
    <xf numFmtId="165" fontId="22" fillId="4" borderId="22" xfId="4" applyFont="1" applyFill="1" applyBorder="1"/>
    <xf numFmtId="165" fontId="20" fillId="4" borderId="18" xfId="4" applyFont="1" applyFill="1" applyBorder="1"/>
    <xf numFmtId="165" fontId="20" fillId="4" borderId="16" xfId="4" applyFont="1" applyFill="1" applyBorder="1"/>
    <xf numFmtId="165" fontId="28" fillId="0" borderId="0" xfId="4" applyFont="1" applyFill="1" applyBorder="1" applyProtection="1"/>
    <xf numFmtId="165" fontId="28" fillId="0" borderId="0" xfId="4" applyFont="1" applyFill="1" applyBorder="1"/>
    <xf numFmtId="165" fontId="20" fillId="3" borderId="6" xfId="4" applyFont="1" applyFill="1" applyBorder="1"/>
    <xf numFmtId="165" fontId="20" fillId="4" borderId="13" xfId="4" applyFont="1" applyFill="1" applyBorder="1"/>
    <xf numFmtId="165" fontId="20" fillId="4" borderId="13" xfId="4" applyFont="1" applyFill="1" applyBorder="1" applyAlignment="1">
      <alignment horizontal="center"/>
    </xf>
    <xf numFmtId="165" fontId="20" fillId="3" borderId="13" xfId="4" applyFont="1" applyFill="1" applyBorder="1"/>
    <xf numFmtId="165" fontId="20" fillId="4" borderId="14" xfId="4" applyFont="1" applyFill="1" applyBorder="1"/>
    <xf numFmtId="165" fontId="20" fillId="2" borderId="14" xfId="4" applyFont="1" applyFill="1" applyBorder="1"/>
    <xf numFmtId="165" fontId="20" fillId="2" borderId="21" xfId="4" applyFont="1" applyFill="1" applyBorder="1"/>
    <xf numFmtId="0" fontId="9" fillId="4" borderId="0" xfId="0" applyFont="1" applyFill="1"/>
    <xf numFmtId="0" fontId="3" fillId="4" borderId="0" xfId="0" applyFont="1" applyFill="1"/>
    <xf numFmtId="17" fontId="16" fillId="4" borderId="0" xfId="0" applyNumberFormat="1" applyFont="1" applyFill="1"/>
    <xf numFmtId="0" fontId="4" fillId="5" borderId="0" xfId="0" applyFont="1" applyFill="1"/>
    <xf numFmtId="0" fontId="6" fillId="5" borderId="0" xfId="0" applyFont="1" applyFill="1" applyAlignment="1"/>
    <xf numFmtId="0" fontId="30" fillId="3" borderId="0" xfId="0" applyFont="1" applyFill="1"/>
    <xf numFmtId="0" fontId="21" fillId="0" borderId="22" xfId="0" applyFont="1" applyBorder="1"/>
    <xf numFmtId="0" fontId="21" fillId="0" borderId="14" xfId="0" applyFont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165" fontId="20" fillId="4" borderId="17" xfId="4" applyFont="1" applyFill="1" applyBorder="1"/>
    <xf numFmtId="165" fontId="20" fillId="2" borderId="13" xfId="4" applyFont="1" applyFill="1" applyBorder="1"/>
    <xf numFmtId="165" fontId="20" fillId="2" borderId="6" xfId="4" applyFont="1" applyFill="1" applyBorder="1"/>
    <xf numFmtId="0" fontId="21" fillId="4" borderId="25" xfId="0" applyFont="1" applyFill="1" applyBorder="1" applyAlignment="1">
      <alignment horizontal="center"/>
    </xf>
    <xf numFmtId="165" fontId="20" fillId="2" borderId="20" xfId="4" applyFont="1" applyFill="1" applyBorder="1" applyAlignment="1">
      <alignment horizontal="center"/>
    </xf>
    <xf numFmtId="165" fontId="20" fillId="4" borderId="10" xfId="4" applyFont="1" applyFill="1" applyBorder="1" applyAlignment="1">
      <alignment horizontal="center"/>
    </xf>
    <xf numFmtId="165" fontId="20" fillId="3" borderId="27" xfId="4" applyFont="1" applyFill="1" applyBorder="1"/>
    <xf numFmtId="165" fontId="20" fillId="2" borderId="10" xfId="4" applyFont="1" applyFill="1" applyBorder="1" applyAlignment="1">
      <alignment horizontal="center"/>
    </xf>
    <xf numFmtId="165" fontId="20" fillId="3" borderId="9" xfId="4" applyFont="1" applyFill="1" applyBorder="1"/>
    <xf numFmtId="165" fontId="27" fillId="2" borderId="13" xfId="4" applyFont="1" applyFill="1" applyBorder="1"/>
    <xf numFmtId="165" fontId="27" fillId="4" borderId="13" xfId="4" applyFont="1" applyFill="1" applyBorder="1"/>
    <xf numFmtId="10" fontId="26" fillId="4" borderId="6" xfId="0" applyNumberFormat="1" applyFont="1" applyFill="1" applyBorder="1"/>
    <xf numFmtId="165" fontId="27" fillId="2" borderId="6" xfId="4" applyFont="1" applyFill="1" applyBorder="1"/>
    <xf numFmtId="165" fontId="20" fillId="0" borderId="22" xfId="4" applyFont="1" applyFill="1" applyBorder="1"/>
    <xf numFmtId="165" fontId="20" fillId="3" borderId="10" xfId="4" applyFont="1" applyFill="1" applyBorder="1" applyAlignment="1">
      <alignment horizontal="center"/>
    </xf>
    <xf numFmtId="165" fontId="20" fillId="3" borderId="5" xfId="4" applyFont="1" applyFill="1" applyBorder="1"/>
    <xf numFmtId="4" fontId="2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19" fillId="0" borderId="11" xfId="0" applyNumberFormat="1" applyFont="1" applyFill="1" applyBorder="1" applyAlignment="1" applyProtection="1">
      <alignment horizontal="center"/>
    </xf>
    <xf numFmtId="166" fontId="19" fillId="4" borderId="15" xfId="0" applyNumberFormat="1" applyFont="1" applyFill="1" applyBorder="1" applyAlignment="1" applyProtection="1">
      <alignment horizontal="center"/>
    </xf>
    <xf numFmtId="165" fontId="19" fillId="4" borderId="6" xfId="4" applyFont="1" applyFill="1" applyBorder="1" applyProtection="1"/>
    <xf numFmtId="17" fontId="36" fillId="7" borderId="0" xfId="0" applyNumberFormat="1" applyFont="1" applyFill="1"/>
    <xf numFmtId="17" fontId="0" fillId="0" borderId="0" xfId="0" applyNumberFormat="1"/>
    <xf numFmtId="165" fontId="19" fillId="4" borderId="26" xfId="4" applyFont="1" applyFill="1" applyBorder="1" applyProtection="1"/>
    <xf numFmtId="4" fontId="19" fillId="0" borderId="26" xfId="0" applyNumberFormat="1" applyFont="1" applyFill="1" applyBorder="1" applyProtection="1"/>
    <xf numFmtId="10" fontId="26" fillId="4" borderId="26" xfId="0" applyNumberFormat="1" applyFont="1" applyFill="1" applyBorder="1"/>
    <xf numFmtId="165" fontId="19" fillId="0" borderId="26" xfId="4" applyFont="1" applyFill="1" applyBorder="1" applyProtection="1"/>
    <xf numFmtId="165" fontId="27" fillId="2" borderId="26" xfId="4" applyFont="1" applyFill="1" applyBorder="1"/>
    <xf numFmtId="165" fontId="20" fillId="2" borderId="26" xfId="4" applyFont="1" applyFill="1" applyBorder="1"/>
    <xf numFmtId="165" fontId="20" fillId="3" borderId="26" xfId="4" applyFont="1" applyFill="1" applyBorder="1"/>
    <xf numFmtId="165" fontId="20" fillId="2" borderId="35" xfId="4" applyFont="1" applyFill="1" applyBorder="1"/>
    <xf numFmtId="165" fontId="34" fillId="2" borderId="13" xfId="4" applyFont="1" applyFill="1" applyBorder="1"/>
    <xf numFmtId="165" fontId="34" fillId="4" borderId="13" xfId="4" applyFont="1" applyFill="1" applyBorder="1"/>
    <xf numFmtId="165" fontId="34" fillId="3" borderId="13" xfId="4" applyFont="1" applyFill="1" applyBorder="1"/>
    <xf numFmtId="165" fontId="34" fillId="4" borderId="13" xfId="4" applyFont="1" applyFill="1" applyBorder="1" applyAlignment="1">
      <alignment horizontal="center"/>
    </xf>
    <xf numFmtId="44" fontId="18" fillId="0" borderId="0" xfId="1" applyFont="1" applyBorder="1" applyAlignment="1">
      <alignment horizontal="center" vertical="center"/>
    </xf>
    <xf numFmtId="166" fontId="31" fillId="0" borderId="0" xfId="0" applyNumberFormat="1" applyFont="1" applyFill="1" applyBorder="1" applyAlignment="1" applyProtection="1">
      <alignment horizontal="center" vertical="center"/>
    </xf>
    <xf numFmtId="9" fontId="11" fillId="0" borderId="34" xfId="0" applyNumberFormat="1" applyFont="1" applyBorder="1" applyAlignment="1">
      <alignment horizontal="center" vertical="center" wrapText="1"/>
    </xf>
    <xf numFmtId="166" fontId="18" fillId="0" borderId="0" xfId="0" applyNumberFormat="1" applyFont="1" applyFill="1" applyBorder="1" applyAlignment="1" applyProtection="1">
      <alignment horizontal="center" vertical="center"/>
    </xf>
    <xf numFmtId="165" fontId="20" fillId="2" borderId="37" xfId="4" applyFont="1" applyFill="1" applyBorder="1"/>
    <xf numFmtId="165" fontId="20" fillId="3" borderId="7" xfId="4" applyFont="1" applyFill="1" applyBorder="1"/>
    <xf numFmtId="165" fontId="34" fillId="2" borderId="7" xfId="4" applyFont="1" applyFill="1" applyBorder="1"/>
    <xf numFmtId="9" fontId="11" fillId="0" borderId="2" xfId="0" applyNumberFormat="1" applyFont="1" applyBorder="1" applyAlignment="1">
      <alignment horizontal="center" vertical="center" wrapText="1"/>
    </xf>
    <xf numFmtId="9" fontId="11" fillId="0" borderId="38" xfId="0" applyNumberFormat="1" applyFont="1" applyBorder="1" applyAlignment="1">
      <alignment horizontal="center" vertical="center" wrapText="1"/>
    </xf>
    <xf numFmtId="165" fontId="19" fillId="4" borderId="7" xfId="4" applyFont="1" applyFill="1" applyBorder="1" applyProtection="1"/>
    <xf numFmtId="4" fontId="19" fillId="0" borderId="7" xfId="0" applyNumberFormat="1" applyFont="1" applyFill="1" applyBorder="1" applyProtection="1"/>
    <xf numFmtId="165" fontId="19" fillId="0" borderId="7" xfId="4" applyFont="1" applyFill="1" applyBorder="1" applyProtection="1"/>
    <xf numFmtId="165" fontId="20" fillId="2" borderId="7" xfId="4" applyFont="1" applyFill="1" applyBorder="1"/>
    <xf numFmtId="9" fontId="33" fillId="6" borderId="3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/>
    <xf numFmtId="43" fontId="3" fillId="0" borderId="0" xfId="0" applyNumberFormat="1" applyFont="1"/>
    <xf numFmtId="166" fontId="19" fillId="0" borderId="27" xfId="0" applyNumberFormat="1" applyFont="1" applyFill="1" applyBorder="1" applyAlignment="1" applyProtection="1">
      <alignment horizontal="center"/>
    </xf>
    <xf numFmtId="166" fontId="19" fillId="4" borderId="8" xfId="0" applyNumberFormat="1" applyFont="1" applyFill="1" applyBorder="1" applyAlignment="1" applyProtection="1">
      <alignment horizontal="center"/>
    </xf>
    <xf numFmtId="166" fontId="19" fillId="0" borderId="8" xfId="0" applyNumberFormat="1" applyFont="1" applyFill="1" applyBorder="1" applyAlignment="1" applyProtection="1">
      <alignment horizontal="center"/>
    </xf>
    <xf numFmtId="166" fontId="19" fillId="0" borderId="40" xfId="0" applyNumberFormat="1" applyFont="1" applyFill="1" applyBorder="1" applyAlignment="1" applyProtection="1">
      <alignment horizontal="center"/>
    </xf>
    <xf numFmtId="0" fontId="21" fillId="4" borderId="21" xfId="0" applyFont="1" applyFill="1" applyBorder="1" applyAlignment="1">
      <alignment horizontal="center"/>
    </xf>
    <xf numFmtId="168" fontId="26" fillId="0" borderId="6" xfId="4" applyNumberFormat="1" applyFont="1" applyBorder="1"/>
    <xf numFmtId="168" fontId="26" fillId="4" borderId="13" xfId="4" applyNumberFormat="1" applyFont="1" applyFill="1" applyBorder="1"/>
    <xf numFmtId="168" fontId="26" fillId="0" borderId="13" xfId="4" applyNumberFormat="1" applyFont="1" applyBorder="1"/>
    <xf numFmtId="9" fontId="11" fillId="0" borderId="41" xfId="0" applyNumberFormat="1" applyFont="1" applyBorder="1" applyAlignment="1">
      <alignment horizontal="center" vertical="center" wrapText="1"/>
    </xf>
    <xf numFmtId="9" fontId="11" fillId="0" borderId="42" xfId="0" applyNumberFormat="1" applyFont="1" applyBorder="1" applyAlignment="1">
      <alignment horizontal="center" vertical="center" wrapText="1"/>
    </xf>
    <xf numFmtId="9" fontId="11" fillId="6" borderId="44" xfId="0" applyNumberFormat="1" applyFont="1" applyFill="1" applyBorder="1" applyAlignment="1">
      <alignment horizontal="center" vertical="center" wrapText="1"/>
    </xf>
    <xf numFmtId="9" fontId="11" fillId="0" borderId="43" xfId="0" applyNumberFormat="1" applyFont="1" applyBorder="1" applyAlignment="1">
      <alignment horizontal="center" vertical="center" wrapText="1"/>
    </xf>
    <xf numFmtId="9" fontId="11" fillId="0" borderId="44" xfId="0" applyNumberFormat="1" applyFont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/>
    </xf>
    <xf numFmtId="165" fontId="19" fillId="4" borderId="16" xfId="4" applyFont="1" applyFill="1" applyBorder="1" applyProtection="1"/>
    <xf numFmtId="168" fontId="26" fillId="4" borderId="16" xfId="4" applyNumberFormat="1" applyFont="1" applyFill="1" applyBorder="1"/>
    <xf numFmtId="4" fontId="19" fillId="4" borderId="16" xfId="0" applyNumberFormat="1" applyFont="1" applyFill="1" applyBorder="1" applyProtection="1"/>
    <xf numFmtId="10" fontId="26" fillId="4" borderId="16" xfId="0" applyNumberFormat="1" applyFont="1" applyFill="1" applyBorder="1"/>
    <xf numFmtId="165" fontId="27" fillId="4" borderId="16" xfId="4" applyFont="1" applyFill="1" applyBorder="1"/>
    <xf numFmtId="165" fontId="20" fillId="4" borderId="16" xfId="4" applyFont="1" applyFill="1" applyBorder="1" applyAlignment="1">
      <alignment horizontal="center"/>
    </xf>
    <xf numFmtId="165" fontId="20" fillId="4" borderId="19" xfId="4" applyFont="1" applyFill="1" applyBorder="1"/>
    <xf numFmtId="0" fontId="21" fillId="0" borderId="21" xfId="0" applyFont="1" applyBorder="1" applyAlignment="1">
      <alignment horizontal="center"/>
    </xf>
    <xf numFmtId="168" fontId="26" fillId="4" borderId="6" xfId="4" applyNumberFormat="1" applyFont="1" applyFill="1" applyBorder="1"/>
    <xf numFmtId="168" fontId="14" fillId="0" borderId="0" xfId="0" applyNumberFormat="1" applyFont="1" applyAlignment="1">
      <alignment vertical="center"/>
    </xf>
    <xf numFmtId="168" fontId="19" fillId="0" borderId="30" xfId="4" applyNumberFormat="1" applyFont="1" applyFill="1" applyBorder="1" applyProtection="1"/>
    <xf numFmtId="168" fontId="19" fillId="0" borderId="16" xfId="0" applyNumberFormat="1" applyFont="1" applyFill="1" applyBorder="1" applyProtection="1"/>
    <xf numFmtId="0" fontId="21" fillId="0" borderId="0" xfId="0" applyFont="1" applyBorder="1"/>
    <xf numFmtId="0" fontId="0" fillId="0" borderId="0" xfId="0" applyBorder="1"/>
    <xf numFmtId="166" fontId="19" fillId="0" borderId="36" xfId="0" applyNumberFormat="1" applyFont="1" applyFill="1" applyBorder="1" applyAlignment="1" applyProtection="1">
      <alignment horizontal="center"/>
    </xf>
    <xf numFmtId="4" fontId="19" fillId="4" borderId="26" xfId="0" applyNumberFormat="1" applyFont="1" applyFill="1" applyBorder="1" applyProtection="1"/>
    <xf numFmtId="0" fontId="21" fillId="0" borderId="23" xfId="0" applyFont="1" applyBorder="1"/>
    <xf numFmtId="0" fontId="14" fillId="0" borderId="33" xfId="0" applyFont="1" applyBorder="1" applyAlignment="1">
      <alignment vertical="center"/>
    </xf>
    <xf numFmtId="168" fontId="14" fillId="0" borderId="33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68" fontId="26" fillId="4" borderId="7" xfId="4" applyNumberFormat="1" applyFont="1" applyFill="1" applyBorder="1"/>
    <xf numFmtId="0" fontId="0" fillId="0" borderId="1" xfId="0" applyBorder="1"/>
    <xf numFmtId="165" fontId="19" fillId="0" borderId="12" xfId="4" applyFont="1" applyFill="1" applyBorder="1" applyProtection="1"/>
    <xf numFmtId="165" fontId="19" fillId="0" borderId="19" xfId="4" applyFont="1" applyFill="1" applyBorder="1" applyProtection="1"/>
    <xf numFmtId="0" fontId="21" fillId="4" borderId="39" xfId="0" applyFont="1" applyFill="1" applyBorder="1" applyAlignment="1">
      <alignment horizontal="center"/>
    </xf>
    <xf numFmtId="165" fontId="34" fillId="4" borderId="16" xfId="4" applyFont="1" applyFill="1" applyBorder="1" applyAlignment="1">
      <alignment horizontal="center"/>
    </xf>
    <xf numFmtId="14" fontId="32" fillId="0" borderId="3" xfId="0" applyNumberFormat="1" applyFont="1" applyBorder="1" applyAlignment="1"/>
    <xf numFmtId="165" fontId="34" fillId="2" borderId="6" xfId="4" applyFont="1" applyFill="1" applyBorder="1"/>
    <xf numFmtId="165" fontId="34" fillId="4" borderId="16" xfId="4" applyFont="1" applyFill="1" applyBorder="1"/>
    <xf numFmtId="165" fontId="38" fillId="2" borderId="6" xfId="4" applyFont="1" applyFill="1" applyBorder="1"/>
    <xf numFmtId="165" fontId="38" fillId="4" borderId="13" xfId="4" applyFont="1" applyFill="1" applyBorder="1"/>
    <xf numFmtId="165" fontId="38" fillId="2" borderId="13" xfId="4" applyFont="1" applyFill="1" applyBorder="1"/>
    <xf numFmtId="165" fontId="38" fillId="4" borderId="16" xfId="4" applyFont="1" applyFill="1" applyBorder="1"/>
    <xf numFmtId="165" fontId="38" fillId="2" borderId="7" xfId="4" applyFont="1" applyFill="1" applyBorder="1"/>
    <xf numFmtId="165" fontId="20" fillId="3" borderId="14" xfId="4" applyFont="1" applyFill="1" applyBorder="1"/>
    <xf numFmtId="169" fontId="26" fillId="0" borderId="6" xfId="4" applyNumberFormat="1" applyFont="1" applyBorder="1"/>
    <xf numFmtId="169" fontId="26" fillId="4" borderId="13" xfId="4" applyNumberFormat="1" applyFont="1" applyFill="1" applyBorder="1"/>
    <xf numFmtId="169" fontId="26" fillId="4" borderId="26" xfId="4" applyNumberFormat="1" applyFont="1" applyFill="1" applyBorder="1"/>
    <xf numFmtId="169" fontId="14" fillId="0" borderId="33" xfId="0" applyNumberFormat="1" applyFont="1" applyBorder="1" applyAlignment="1">
      <alignment vertical="center"/>
    </xf>
    <xf numFmtId="169" fontId="14" fillId="0" borderId="0" xfId="0" applyNumberFormat="1" applyFont="1" applyBorder="1" applyAlignment="1">
      <alignment vertical="center"/>
    </xf>
    <xf numFmtId="170" fontId="26" fillId="0" borderId="6" xfId="0" applyNumberFormat="1" applyFont="1" applyBorder="1"/>
    <xf numFmtId="170" fontId="26" fillId="4" borderId="6" xfId="0" applyNumberFormat="1" applyFont="1" applyFill="1" applyBorder="1"/>
    <xf numFmtId="170" fontId="26" fillId="4" borderId="13" xfId="0" applyNumberFormat="1" applyFont="1" applyFill="1" applyBorder="1"/>
    <xf numFmtId="170" fontId="26" fillId="4" borderId="16" xfId="0" applyNumberFormat="1" applyFont="1" applyFill="1" applyBorder="1"/>
    <xf numFmtId="170" fontId="26" fillId="4" borderId="7" xfId="0" applyNumberFormat="1" applyFont="1" applyFill="1" applyBorder="1"/>
    <xf numFmtId="170" fontId="26" fillId="4" borderId="26" xfId="0" applyNumberFormat="1" applyFont="1" applyFill="1" applyBorder="1"/>
    <xf numFmtId="166" fontId="19" fillId="4" borderId="11" xfId="0" applyNumberFormat="1" applyFont="1" applyFill="1" applyBorder="1" applyAlignment="1" applyProtection="1">
      <alignment horizontal="center"/>
    </xf>
    <xf numFmtId="168" fontId="26" fillId="4" borderId="26" xfId="4" applyNumberFormat="1" applyFont="1" applyFill="1" applyBorder="1"/>
    <xf numFmtId="165" fontId="38" fillId="4" borderId="26" xfId="4" applyFont="1" applyFill="1" applyBorder="1"/>
    <xf numFmtId="165" fontId="20" fillId="4" borderId="26" xfId="4" applyFont="1" applyFill="1" applyBorder="1"/>
    <xf numFmtId="165" fontId="34" fillId="4" borderId="26" xfId="4" applyFont="1" applyFill="1" applyBorder="1" applyAlignment="1">
      <alignment horizontal="center"/>
    </xf>
    <xf numFmtId="165" fontId="20" fillId="4" borderId="35" xfId="4" applyFont="1" applyFill="1" applyBorder="1"/>
    <xf numFmtId="4" fontId="19" fillId="4" borderId="7" xfId="0" applyNumberFormat="1" applyFont="1" applyFill="1" applyBorder="1" applyProtection="1"/>
    <xf numFmtId="165" fontId="19" fillId="4" borderId="45" xfId="4" applyFont="1" applyFill="1" applyBorder="1" applyProtection="1"/>
    <xf numFmtId="164" fontId="25" fillId="0" borderId="0" xfId="0" applyNumberFormat="1" applyFont="1" applyAlignment="1">
      <alignment vertical="center"/>
    </xf>
    <xf numFmtId="16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65" fontId="27" fillId="2" borderId="39" xfId="4" applyFont="1" applyFill="1" applyBorder="1"/>
    <xf numFmtId="165" fontId="20" fillId="3" borderId="36" xfId="4" applyFont="1" applyFill="1" applyBorder="1"/>
    <xf numFmtId="165" fontId="20" fillId="2" borderId="46" xfId="4" applyFont="1" applyFill="1" applyBorder="1" applyAlignment="1">
      <alignment horizontal="center"/>
    </xf>
    <xf numFmtId="165" fontId="20" fillId="2" borderId="47" xfId="4" applyFont="1" applyFill="1" applyBorder="1"/>
    <xf numFmtId="43" fontId="37" fillId="0" borderId="0" xfId="0" applyNumberFormat="1" applyFont="1" applyAlignment="1">
      <alignment horizontal="center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44" fontId="18" fillId="0" borderId="0" xfId="2" applyFont="1" applyAlignment="1">
      <alignment horizontal="center"/>
    </xf>
    <xf numFmtId="166" fontId="31" fillId="0" borderId="0" xfId="0" applyNumberFormat="1" applyFont="1" applyFill="1" applyAlignment="1" applyProtection="1">
      <alignment horizontal="center"/>
    </xf>
    <xf numFmtId="44" fontId="18" fillId="0" borderId="33" xfId="1" applyFont="1" applyBorder="1" applyAlignment="1">
      <alignment horizontal="center" vertical="center"/>
    </xf>
    <xf numFmtId="44" fontId="18" fillId="0" borderId="4" xfId="1" applyFont="1" applyBorder="1" applyAlignment="1">
      <alignment horizontal="center" vertical="center"/>
    </xf>
    <xf numFmtId="166" fontId="31" fillId="0" borderId="33" xfId="0" applyNumberFormat="1" applyFont="1" applyFill="1" applyBorder="1" applyAlignment="1" applyProtection="1">
      <alignment horizontal="center" vertical="center"/>
    </xf>
    <xf numFmtId="9" fontId="11" fillId="5" borderId="29" xfId="0" applyNumberFormat="1" applyFont="1" applyFill="1" applyBorder="1" applyAlignment="1">
      <alignment horizontal="center"/>
    </xf>
    <xf numFmtId="9" fontId="11" fillId="5" borderId="31" xfId="0" applyNumberFormat="1" applyFont="1" applyFill="1" applyBorder="1" applyAlignment="1">
      <alignment horizontal="center"/>
    </xf>
    <xf numFmtId="9" fontId="11" fillId="5" borderId="24" xfId="0" applyNumberFormat="1" applyFont="1" applyFill="1" applyBorder="1" applyAlignment="1">
      <alignment horizontal="center"/>
    </xf>
    <xf numFmtId="9" fontId="11" fillId="0" borderId="29" xfId="0" applyNumberFormat="1" applyFont="1" applyBorder="1" applyAlignment="1">
      <alignment horizontal="center"/>
    </xf>
    <xf numFmtId="9" fontId="11" fillId="0" borderId="31" xfId="0" applyNumberFormat="1" applyFont="1" applyBorder="1" applyAlignment="1">
      <alignment horizontal="center"/>
    </xf>
    <xf numFmtId="9" fontId="11" fillId="0" borderId="24" xfId="0" applyNumberFormat="1" applyFont="1" applyBorder="1" applyAlignment="1">
      <alignment horizontal="center"/>
    </xf>
    <xf numFmtId="4" fontId="12" fillId="0" borderId="28" xfId="0" applyNumberFormat="1" applyFont="1" applyBorder="1" applyAlignment="1" applyProtection="1">
      <alignment horizontal="center" vertical="center" wrapText="1"/>
    </xf>
    <xf numFmtId="4" fontId="12" fillId="0" borderId="34" xfId="0" applyNumberFormat="1" applyFont="1" applyBorder="1" applyAlignment="1" applyProtection="1">
      <alignment horizontal="center" vertical="center" wrapText="1"/>
    </xf>
    <xf numFmtId="9" fontId="11" fillId="0" borderId="28" xfId="0" applyNumberFormat="1" applyFont="1" applyBorder="1" applyAlignment="1">
      <alignment horizontal="center" vertical="justify" wrapText="1"/>
    </xf>
    <xf numFmtId="9" fontId="11" fillId="0" borderId="38" xfId="0" applyNumberFormat="1" applyFont="1" applyBorder="1" applyAlignment="1">
      <alignment horizontal="center" vertical="justify" wrapText="1"/>
    </xf>
    <xf numFmtId="9" fontId="11" fillId="6" borderId="31" xfId="0" quotePrefix="1" applyNumberFormat="1" applyFont="1" applyFill="1" applyBorder="1" applyAlignment="1">
      <alignment horizontal="center"/>
    </xf>
    <xf numFmtId="0" fontId="11" fillId="6" borderId="31" xfId="0" quotePrefix="1" applyFont="1" applyFill="1" applyBorder="1" applyAlignment="1">
      <alignment horizontal="center"/>
    </xf>
    <xf numFmtId="0" fontId="11" fillId="6" borderId="24" xfId="0" quotePrefix="1" applyFont="1" applyFill="1" applyBorder="1" applyAlignment="1">
      <alignment horizontal="center"/>
    </xf>
    <xf numFmtId="166" fontId="35" fillId="3" borderId="0" xfId="0" applyNumberFormat="1" applyFont="1" applyFill="1" applyAlignment="1">
      <alignment horizontal="center"/>
    </xf>
    <xf numFmtId="14" fontId="29" fillId="0" borderId="3" xfId="0" applyNumberFormat="1" applyFont="1" applyBorder="1" applyAlignment="1">
      <alignment horizontal="center"/>
    </xf>
    <xf numFmtId="166" fontId="22" fillId="5" borderId="28" xfId="0" applyNumberFormat="1" applyFont="1" applyFill="1" applyBorder="1" applyAlignment="1" applyProtection="1">
      <alignment horizontal="center" vertical="center" textRotation="90" wrapText="1"/>
    </xf>
    <xf numFmtId="166" fontId="22" fillId="5" borderId="32" xfId="0" applyNumberFormat="1" applyFont="1" applyFill="1" applyBorder="1" applyAlignment="1" applyProtection="1">
      <alignment horizontal="center" vertical="center" textRotation="90" wrapText="1"/>
    </xf>
    <xf numFmtId="166" fontId="12" fillId="0" borderId="28" xfId="0" applyNumberFormat="1" applyFont="1" applyFill="1" applyBorder="1" applyAlignment="1" applyProtection="1">
      <alignment horizontal="center" vertical="center" wrapText="1"/>
    </xf>
    <xf numFmtId="166" fontId="12" fillId="0" borderId="34" xfId="0" applyNumberFormat="1" applyFont="1" applyFill="1" applyBorder="1" applyAlignment="1" applyProtection="1">
      <alignment horizontal="center" vertical="center" wrapText="1"/>
    </xf>
    <xf numFmtId="4" fontId="12" fillId="0" borderId="28" xfId="0" applyNumberFormat="1" applyFont="1" applyFill="1" applyBorder="1" applyAlignment="1" applyProtection="1">
      <alignment horizontal="center" vertical="center" wrapText="1"/>
    </xf>
    <xf numFmtId="4" fontId="12" fillId="0" borderId="34" xfId="0" applyNumberFormat="1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</xf>
    <xf numFmtId="0" fontId="12" fillId="0" borderId="34" xfId="0" applyFont="1" applyFill="1" applyBorder="1" applyAlignment="1" applyProtection="1">
      <alignment horizontal="center" vertical="center" wrapText="1"/>
    </xf>
    <xf numFmtId="44" fontId="18" fillId="0" borderId="0" xfId="1" applyFont="1" applyAlignment="1">
      <alignment horizontal="center"/>
    </xf>
    <xf numFmtId="166" fontId="18" fillId="0" borderId="0" xfId="0" applyNumberFormat="1" applyFont="1" applyFill="1" applyAlignment="1" applyProtection="1">
      <alignment horizontal="center"/>
    </xf>
    <xf numFmtId="9" fontId="11" fillId="5" borderId="23" xfId="0" applyNumberFormat="1" applyFont="1" applyFill="1" applyBorder="1" applyAlignment="1">
      <alignment horizontal="center"/>
    </xf>
    <xf numFmtId="9" fontId="11" fillId="5" borderId="33" xfId="0" applyNumberFormat="1" applyFont="1" applyFill="1" applyBorder="1" applyAlignment="1">
      <alignment horizontal="center"/>
    </xf>
    <xf numFmtId="9" fontId="11" fillId="5" borderId="4" xfId="0" applyNumberFormat="1" applyFont="1" applyFill="1" applyBorder="1" applyAlignment="1">
      <alignment horizontal="center"/>
    </xf>
    <xf numFmtId="166" fontId="18" fillId="0" borderId="33" xfId="0" applyNumberFormat="1" applyFont="1" applyFill="1" applyBorder="1" applyAlignment="1" applyProtection="1">
      <alignment horizontal="center" vertical="center"/>
    </xf>
    <xf numFmtId="9" fontId="11" fillId="0" borderId="23" xfId="0" applyNumberFormat="1" applyFont="1" applyBorder="1" applyAlignment="1">
      <alignment horizontal="center"/>
    </xf>
    <xf numFmtId="9" fontId="11" fillId="0" borderId="33" xfId="0" applyNumberFormat="1" applyFont="1" applyBorder="1" applyAlignment="1">
      <alignment horizontal="center"/>
    </xf>
    <xf numFmtId="9" fontId="11" fillId="0" borderId="4" xfId="0" applyNumberFormat="1" applyFont="1" applyBorder="1" applyAlignment="1">
      <alignment horizontal="center"/>
    </xf>
    <xf numFmtId="166" fontId="22" fillId="5" borderId="34" xfId="0" applyNumberFormat="1" applyFont="1" applyFill="1" applyBorder="1" applyAlignment="1" applyProtection="1">
      <alignment horizontal="center" vertical="center" textRotation="90" wrapText="1"/>
    </xf>
    <xf numFmtId="166" fontId="12" fillId="0" borderId="24" xfId="0" applyNumberFormat="1" applyFont="1" applyFill="1" applyBorder="1" applyAlignment="1" applyProtection="1">
      <alignment horizontal="center" vertical="center" wrapText="1"/>
    </xf>
    <xf numFmtId="166" fontId="12" fillId="0" borderId="2" xfId="0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 applyAlignment="1">
      <alignment horizontal="center"/>
    </xf>
    <xf numFmtId="14" fontId="32" fillId="0" borderId="3" xfId="0" applyNumberFormat="1" applyFont="1" applyBorder="1" applyAlignment="1">
      <alignment horizontal="center"/>
    </xf>
    <xf numFmtId="9" fontId="11" fillId="0" borderId="28" xfId="0" applyNumberFormat="1" applyFont="1" applyBorder="1" applyAlignment="1">
      <alignment horizontal="center" vertical="center" wrapText="1"/>
    </xf>
    <xf numFmtId="9" fontId="11" fillId="0" borderId="34" xfId="0" applyNumberFormat="1" applyFont="1" applyBorder="1" applyAlignment="1">
      <alignment horizontal="center" vertical="center" wrapText="1"/>
    </xf>
    <xf numFmtId="9" fontId="11" fillId="6" borderId="33" xfId="0" quotePrefix="1" applyNumberFormat="1" applyFont="1" applyFill="1" applyBorder="1" applyAlignment="1">
      <alignment horizontal="center"/>
    </xf>
    <xf numFmtId="0" fontId="11" fillId="6" borderId="33" xfId="0" quotePrefix="1" applyFont="1" applyFill="1" applyBorder="1" applyAlignment="1">
      <alignment horizontal="center"/>
    </xf>
    <xf numFmtId="0" fontId="11" fillId="6" borderId="4" xfId="0" quotePrefix="1" applyFont="1" applyFill="1" applyBorder="1" applyAlignment="1">
      <alignment horizontal="center"/>
    </xf>
    <xf numFmtId="0" fontId="30" fillId="5" borderId="0" xfId="0" applyFont="1" applyFill="1" applyAlignment="1">
      <alignment horizontal="center"/>
    </xf>
  </cellXfs>
  <cellStyles count="5">
    <cellStyle name="Moeda" xfId="1" builtinId="4"/>
    <cellStyle name="Moeda 2" xfId="2"/>
    <cellStyle name="Normal" xfId="0" builtinId="0"/>
    <cellStyle name="Porcentagem" xfId="3" builtinId="5"/>
    <cellStyle name="Vírgula" xfId="4" builtinId="3"/>
  </cellStyles>
  <dxfs count="917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1029" name="Object 1" hidden="1"/>
        <xdr:cNvSpPr>
          <a:spLocks noChangeArrowheads="1"/>
        </xdr:cNvSpPr>
      </xdr:nvSpPr>
      <xdr:spPr bwMode="auto">
        <a:xfrm>
          <a:off x="279082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9525</xdr:rowOff>
    </xdr:from>
    <xdr:to>
      <xdr:col>8</xdr:col>
      <xdr:colOff>409575</xdr:colOff>
      <xdr:row>1</xdr:row>
      <xdr:rowOff>142875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9525"/>
          <a:ext cx="333375" cy="29527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77934</xdr:colOff>
      <xdr:row>7</xdr:row>
      <xdr:rowOff>51955</xdr:rowOff>
    </xdr:from>
    <xdr:to>
      <xdr:col>14</xdr:col>
      <xdr:colOff>277093</xdr:colOff>
      <xdr:row>8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195457" y="1013114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86591</xdr:colOff>
      <xdr:row>7</xdr:row>
      <xdr:rowOff>60614</xdr:rowOff>
    </xdr:from>
    <xdr:to>
      <xdr:col>17</xdr:col>
      <xdr:colOff>285750</xdr:colOff>
      <xdr:row>9</xdr:row>
      <xdr:rowOff>1</xdr:rowOff>
    </xdr:to>
    <xdr:sp macro="" textlink="">
      <xdr:nvSpPr>
        <xdr:cNvPr id="5" name="Seta para baixo 6"/>
        <xdr:cNvSpPr/>
      </xdr:nvSpPr>
      <xdr:spPr bwMode="auto">
        <a:xfrm>
          <a:off x="6788727" y="1004455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112568</xdr:colOff>
      <xdr:row>7</xdr:row>
      <xdr:rowOff>51954</xdr:rowOff>
    </xdr:from>
    <xdr:to>
      <xdr:col>20</xdr:col>
      <xdr:colOff>311727</xdr:colOff>
      <xdr:row>8</xdr:row>
      <xdr:rowOff>147204</xdr:rowOff>
    </xdr:to>
    <xdr:sp macro="" textlink="">
      <xdr:nvSpPr>
        <xdr:cNvPr id="6" name="Seta para baixo 6"/>
        <xdr:cNvSpPr/>
      </xdr:nvSpPr>
      <xdr:spPr bwMode="auto">
        <a:xfrm>
          <a:off x="8113568" y="995795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129886</xdr:colOff>
      <xdr:row>7</xdr:row>
      <xdr:rowOff>51955</xdr:rowOff>
    </xdr:from>
    <xdr:to>
      <xdr:col>26</xdr:col>
      <xdr:colOff>329045</xdr:colOff>
      <xdr:row>8</xdr:row>
      <xdr:rowOff>147205</xdr:rowOff>
    </xdr:to>
    <xdr:sp macro="" textlink="">
      <xdr:nvSpPr>
        <xdr:cNvPr id="7" name="Seta para baixo 6"/>
        <xdr:cNvSpPr/>
      </xdr:nvSpPr>
      <xdr:spPr bwMode="auto">
        <a:xfrm>
          <a:off x="9516341" y="995796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216478</xdr:colOff>
      <xdr:row>6</xdr:row>
      <xdr:rowOff>121226</xdr:rowOff>
    </xdr:from>
    <xdr:to>
      <xdr:col>11</xdr:col>
      <xdr:colOff>355024</xdr:colOff>
      <xdr:row>7</xdr:row>
      <xdr:rowOff>164521</xdr:rowOff>
    </xdr:to>
    <xdr:sp macro="" textlink="">
      <xdr:nvSpPr>
        <xdr:cNvPr id="8" name="Seta para baixo 5"/>
        <xdr:cNvSpPr/>
      </xdr:nvSpPr>
      <xdr:spPr bwMode="auto">
        <a:xfrm>
          <a:off x="4121728" y="891885"/>
          <a:ext cx="138546" cy="233795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155860</xdr:colOff>
      <xdr:row>7</xdr:row>
      <xdr:rowOff>51954</xdr:rowOff>
    </xdr:from>
    <xdr:to>
      <xdr:col>23</xdr:col>
      <xdr:colOff>355019</xdr:colOff>
      <xdr:row>9</xdr:row>
      <xdr:rowOff>0</xdr:rowOff>
    </xdr:to>
    <xdr:sp macro="" textlink="">
      <xdr:nvSpPr>
        <xdr:cNvPr id="9" name="Seta para baixo 6"/>
        <xdr:cNvSpPr/>
      </xdr:nvSpPr>
      <xdr:spPr bwMode="auto">
        <a:xfrm>
          <a:off x="8979474" y="1013113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89560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289560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147204</xdr:colOff>
      <xdr:row>7</xdr:row>
      <xdr:rowOff>164524</xdr:rowOff>
    </xdr:from>
    <xdr:to>
      <xdr:col>14</xdr:col>
      <xdr:colOff>294409</xdr:colOff>
      <xdr:row>9</xdr:row>
      <xdr:rowOff>1</xdr:rowOff>
    </xdr:to>
    <xdr:sp macro="" textlink="">
      <xdr:nvSpPr>
        <xdr:cNvPr id="5" name="Seta para baixo 4"/>
        <xdr:cNvSpPr/>
      </xdr:nvSpPr>
      <xdr:spPr bwMode="auto">
        <a:xfrm>
          <a:off x="5273386" y="1117024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294408</xdr:colOff>
      <xdr:row>7</xdr:row>
      <xdr:rowOff>164523</xdr:rowOff>
    </xdr:from>
    <xdr:to>
      <xdr:col>11</xdr:col>
      <xdr:colOff>432953</xdr:colOff>
      <xdr:row>8</xdr:row>
      <xdr:rowOff>147204</xdr:rowOff>
    </xdr:to>
    <xdr:sp macro="" textlink="">
      <xdr:nvSpPr>
        <xdr:cNvPr id="10" name="Seta para baixo 5"/>
        <xdr:cNvSpPr/>
      </xdr:nvSpPr>
      <xdr:spPr bwMode="auto">
        <a:xfrm>
          <a:off x="4190999" y="1117023"/>
          <a:ext cx="138545" cy="155863"/>
        </a:xfrm>
        <a:prstGeom prst="downArrow">
          <a:avLst>
            <a:gd name="adj1" fmla="val 50000"/>
            <a:gd name="adj2" fmla="val 530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7</xdr:row>
      <xdr:rowOff>164523</xdr:rowOff>
    </xdr:from>
    <xdr:to>
      <xdr:col>17</xdr:col>
      <xdr:colOff>346362</xdr:colOff>
      <xdr:row>9</xdr:row>
      <xdr:rowOff>0</xdr:rowOff>
    </xdr:to>
    <xdr:sp macro="" textlink="">
      <xdr:nvSpPr>
        <xdr:cNvPr id="12" name="Seta para baixo 4"/>
        <xdr:cNvSpPr/>
      </xdr:nvSpPr>
      <xdr:spPr bwMode="auto">
        <a:xfrm>
          <a:off x="6554930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7</xdr:row>
      <xdr:rowOff>164522</xdr:rowOff>
    </xdr:from>
    <xdr:to>
      <xdr:col>20</xdr:col>
      <xdr:colOff>363682</xdr:colOff>
      <xdr:row>8</xdr:row>
      <xdr:rowOff>164522</xdr:rowOff>
    </xdr:to>
    <xdr:sp macro="" textlink="">
      <xdr:nvSpPr>
        <xdr:cNvPr id="13" name="Seta para baixo 4"/>
        <xdr:cNvSpPr/>
      </xdr:nvSpPr>
      <xdr:spPr bwMode="auto">
        <a:xfrm>
          <a:off x="7801841" y="1117022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199158</xdr:colOff>
      <xdr:row>7</xdr:row>
      <xdr:rowOff>164523</xdr:rowOff>
    </xdr:from>
    <xdr:to>
      <xdr:col>23</xdr:col>
      <xdr:colOff>346363</xdr:colOff>
      <xdr:row>9</xdr:row>
      <xdr:rowOff>0</xdr:rowOff>
    </xdr:to>
    <xdr:sp macro="" textlink="">
      <xdr:nvSpPr>
        <xdr:cNvPr id="14" name="Seta para baixo 4"/>
        <xdr:cNvSpPr/>
      </xdr:nvSpPr>
      <xdr:spPr bwMode="auto">
        <a:xfrm>
          <a:off x="9014113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216477</xdr:colOff>
      <xdr:row>7</xdr:row>
      <xdr:rowOff>164523</xdr:rowOff>
    </xdr:from>
    <xdr:to>
      <xdr:col>26</xdr:col>
      <xdr:colOff>363682</xdr:colOff>
      <xdr:row>9</xdr:row>
      <xdr:rowOff>0</xdr:rowOff>
    </xdr:to>
    <xdr:sp macro="" textlink="">
      <xdr:nvSpPr>
        <xdr:cNvPr id="15" name="Seta para baixo 4"/>
        <xdr:cNvSpPr/>
      </xdr:nvSpPr>
      <xdr:spPr bwMode="auto">
        <a:xfrm>
          <a:off x="10261022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8"/>
  <sheetViews>
    <sheetView tabSelected="1" view="pageBreakPreview" zoomScale="110" zoomScaleNormal="110" zoomScaleSheetLayoutView="110" workbookViewId="0">
      <pane ySplit="10" topLeftCell="A105" activePane="bottomLeft" state="frozen"/>
      <selection activeCell="I135" sqref="I135"/>
      <selection pane="bottomLeft" activeCell="L105" sqref="L105"/>
    </sheetView>
  </sheetViews>
  <sheetFormatPr defaultRowHeight="12.75"/>
  <cols>
    <col min="1" max="1" width="3.140625" customWidth="1"/>
    <col min="2" max="2" width="5.28515625" style="1" customWidth="1"/>
    <col min="3" max="3" width="5.85546875" style="1" customWidth="1"/>
    <col min="4" max="4" width="4.7109375" style="1" customWidth="1"/>
    <col min="5" max="5" width="5.28515625" style="1" customWidth="1"/>
    <col min="6" max="6" width="3.7109375" style="1" customWidth="1"/>
    <col min="7" max="7" width="3" style="1" customWidth="1"/>
    <col min="8" max="8" width="6" style="1" customWidth="1"/>
    <col min="9" max="9" width="6.85546875" style="1" customWidth="1"/>
    <col min="10" max="10" width="6.5703125" style="1" customWidth="1"/>
    <col min="11" max="12" width="6.42578125" style="1" customWidth="1"/>
    <col min="13" max="13" width="6.5703125" style="1" customWidth="1"/>
    <col min="14" max="14" width="6.28515625" style="1" customWidth="1"/>
    <col min="15" max="15" width="6.42578125" style="1" customWidth="1"/>
    <col min="16" max="16" width="6.5703125" style="1" customWidth="1"/>
    <col min="17" max="17" width="6.28515625" customWidth="1"/>
    <col min="18" max="18" width="6.42578125" customWidth="1"/>
    <col min="19" max="19" width="6.5703125" customWidth="1"/>
    <col min="20" max="22" width="6.42578125" customWidth="1"/>
    <col min="23" max="23" width="6" customWidth="1"/>
    <col min="24" max="25" width="6.42578125" customWidth="1"/>
    <col min="26" max="26" width="5.85546875" customWidth="1"/>
    <col min="27" max="27" width="6.5703125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155</v>
      </c>
      <c r="L4" s="2"/>
      <c r="M4" s="2"/>
    </row>
    <row r="5" spans="1:27">
      <c r="I5" s="4" t="s">
        <v>1</v>
      </c>
    </row>
    <row r="6" spans="1:27" ht="3" customHeight="1"/>
    <row r="7" spans="1:27" ht="13.5" customHeight="1">
      <c r="B7" s="78" t="s">
        <v>150</v>
      </c>
      <c r="C7" s="77"/>
      <c r="D7" s="29"/>
      <c r="E7" s="29"/>
      <c r="F7" s="29"/>
      <c r="G7" s="29"/>
      <c r="H7" s="29"/>
      <c r="T7" s="79" t="s">
        <v>141</v>
      </c>
      <c r="U7" s="13"/>
      <c r="V7" s="13"/>
      <c r="W7" s="232">
        <f>'base(indices)'!H1</f>
        <v>44378</v>
      </c>
      <c r="X7" s="232"/>
    </row>
    <row r="8" spans="1:27" ht="13.5" thickBot="1">
      <c r="B8" s="5" t="s">
        <v>91</v>
      </c>
      <c r="I8" s="233">
        <f>W7</f>
        <v>44378</v>
      </c>
      <c r="J8" s="233"/>
      <c r="K8" s="74"/>
      <c r="L8" s="74"/>
      <c r="M8" s="75"/>
      <c r="N8" s="76"/>
      <c r="O8" s="75"/>
      <c r="P8" s="75"/>
      <c r="Q8" s="19"/>
    </row>
    <row r="9" spans="1:27" ht="12.75" customHeight="1" thickBot="1">
      <c r="A9" s="234" t="s">
        <v>40</v>
      </c>
      <c r="B9" s="236" t="s">
        <v>3</v>
      </c>
      <c r="C9" s="238" t="s">
        <v>35</v>
      </c>
      <c r="D9" s="240" t="s">
        <v>36</v>
      </c>
      <c r="E9" s="240" t="s">
        <v>41</v>
      </c>
      <c r="F9" s="212" t="s">
        <v>146</v>
      </c>
      <c r="G9" s="212" t="s">
        <v>147</v>
      </c>
      <c r="H9" s="225" t="s">
        <v>142</v>
      </c>
      <c r="I9" s="227" t="s">
        <v>153</v>
      </c>
      <c r="J9" s="229" t="s">
        <v>140</v>
      </c>
      <c r="K9" s="230"/>
      <c r="L9" s="231"/>
      <c r="M9" s="222">
        <v>0.95</v>
      </c>
      <c r="N9" s="223"/>
      <c r="O9" s="224"/>
      <c r="P9" s="219">
        <v>0.9</v>
      </c>
      <c r="Q9" s="220"/>
      <c r="R9" s="221"/>
      <c r="S9" s="222">
        <v>0.8</v>
      </c>
      <c r="T9" s="223"/>
      <c r="U9" s="224"/>
      <c r="V9" s="219">
        <v>0.7</v>
      </c>
      <c r="W9" s="220"/>
      <c r="X9" s="221"/>
      <c r="Y9" s="219">
        <v>0.6</v>
      </c>
      <c r="Z9" s="220"/>
      <c r="AA9" s="221"/>
    </row>
    <row r="10" spans="1:27" ht="31.5" customHeight="1" thickBot="1">
      <c r="A10" s="235"/>
      <c r="B10" s="237"/>
      <c r="C10" s="239"/>
      <c r="D10" s="241"/>
      <c r="E10" s="241"/>
      <c r="F10" s="213"/>
      <c r="G10" s="213"/>
      <c r="H10" s="226"/>
      <c r="I10" s="228"/>
      <c r="J10" s="143" t="s">
        <v>148</v>
      </c>
      <c r="K10" s="144" t="s">
        <v>58</v>
      </c>
      <c r="L10" s="145" t="s">
        <v>0</v>
      </c>
      <c r="M10" s="143" t="s">
        <v>148</v>
      </c>
      <c r="N10" s="144" t="s">
        <v>58</v>
      </c>
      <c r="O10" s="147" t="s">
        <v>118</v>
      </c>
      <c r="P10" s="143" t="s">
        <v>148</v>
      </c>
      <c r="Q10" s="144" t="s">
        <v>58</v>
      </c>
      <c r="R10" s="146" t="s">
        <v>38</v>
      </c>
      <c r="S10" s="143" t="s">
        <v>148</v>
      </c>
      <c r="T10" s="144" t="s">
        <v>58</v>
      </c>
      <c r="U10" s="146" t="s">
        <v>42</v>
      </c>
      <c r="V10" s="143" t="s">
        <v>148</v>
      </c>
      <c r="W10" s="144" t="s">
        <v>58</v>
      </c>
      <c r="X10" s="146" t="s">
        <v>43</v>
      </c>
      <c r="Y10" s="143" t="s">
        <v>148</v>
      </c>
      <c r="Z10" s="144" t="s">
        <v>58</v>
      </c>
      <c r="AA10" s="146" t="s">
        <v>44</v>
      </c>
    </row>
    <row r="11" spans="1:27" ht="13.5" customHeight="1">
      <c r="A11" s="139">
        <v>120</v>
      </c>
      <c r="B11" s="135">
        <v>40544</v>
      </c>
      <c r="C11" s="31">
        <v>540</v>
      </c>
      <c r="D11" s="184">
        <f>'base(indices)'!G16</f>
        <v>1.41318974</v>
      </c>
      <c r="E11" s="59">
        <f t="shared" ref="E11:E69" si="0">C11*D11</f>
        <v>763.12245959999996</v>
      </c>
      <c r="F11" s="94">
        <v>0</v>
      </c>
      <c r="G11" s="59">
        <f t="shared" ref="G11:G68" si="1">E11*F11</f>
        <v>0</v>
      </c>
      <c r="H11" s="31">
        <f t="shared" ref="H11:H42" si="2">E11+G11</f>
        <v>763.12245959999996</v>
      </c>
      <c r="I11" s="95">
        <f>H131</f>
        <v>131993.91108990001</v>
      </c>
      <c r="J11" s="131">
        <f>IF((I11-H$21+(H$21/12*12))+K11&gt;=H149,H149-K11,(I11-H$21+(H$21/12*12)))</f>
        <v>59243.091742999997</v>
      </c>
      <c r="K11" s="131">
        <f t="shared" ref="K11:K42" si="3">H$148</f>
        <v>6756.908257</v>
      </c>
      <c r="L11" s="131">
        <f t="shared" ref="L11:L20" si="4">J11+K11</f>
        <v>66000</v>
      </c>
      <c r="M11" s="131">
        <f t="shared" ref="M11:M20" si="5">J11*M$9</f>
        <v>56280.937155849992</v>
      </c>
      <c r="N11" s="131">
        <f t="shared" ref="N11:N20" si="6">K11*M$9</f>
        <v>6419.0628441499994</v>
      </c>
      <c r="O11" s="131">
        <f t="shared" ref="O11:O20" si="7">M11+N11</f>
        <v>62699.999999999993</v>
      </c>
      <c r="P11" s="124">
        <f t="shared" ref="P11:P29" si="8">J11*$P$9</f>
        <v>53318.7825687</v>
      </c>
      <c r="Q11" s="131">
        <f t="shared" ref="Q11:Q70" si="9">K11*P$9</f>
        <v>6081.2174313000005</v>
      </c>
      <c r="R11" s="131">
        <f t="shared" ref="R11:R36" si="10">P11+Q11</f>
        <v>59400</v>
      </c>
      <c r="S11" s="131">
        <f t="shared" ref="S11:S23" si="11">J11*S$9</f>
        <v>47394.473394400004</v>
      </c>
      <c r="T11" s="131">
        <f t="shared" ref="T11:T70" si="12">K11*S$9</f>
        <v>5405.5266056</v>
      </c>
      <c r="U11" s="131">
        <f t="shared" ref="U11:U23" si="13">S11+T11</f>
        <v>52800</v>
      </c>
      <c r="V11" s="131">
        <f t="shared" ref="V11:V22" si="14">J11*V$9</f>
        <v>41470.164220099992</v>
      </c>
      <c r="W11" s="131">
        <f t="shared" ref="W11:W70" si="15">K11*V$9</f>
        <v>4729.8357798999996</v>
      </c>
      <c r="X11" s="131">
        <f t="shared" ref="X11:X22" si="16">V11+W11</f>
        <v>46199.999999999993</v>
      </c>
      <c r="Y11" s="131">
        <f t="shared" ref="Y11:Y42" si="17">J11*Y$9</f>
        <v>35545.855045799995</v>
      </c>
      <c r="Z11" s="131">
        <f t="shared" ref="Z11:Z42" si="18">K11*Y$9</f>
        <v>4054.1449542</v>
      </c>
      <c r="AA11" s="123">
        <f t="shared" ref="AA11:AA69" si="19">Y11+Z11</f>
        <v>39599.999999999993</v>
      </c>
    </row>
    <row r="12" spans="1:27" ht="13.5" customHeight="1">
      <c r="A12" s="82">
        <v>119</v>
      </c>
      <c r="B12" s="136">
        <v>40575</v>
      </c>
      <c r="C12" s="44">
        <v>540</v>
      </c>
      <c r="D12" s="185">
        <f>'base(indices)'!G17</f>
        <v>1.41218003</v>
      </c>
      <c r="E12" s="39">
        <f t="shared" si="0"/>
        <v>762.57721620000007</v>
      </c>
      <c r="F12" s="38">
        <v>0</v>
      </c>
      <c r="G12" s="39">
        <f t="shared" si="1"/>
        <v>0</v>
      </c>
      <c r="H12" s="37">
        <f t="shared" si="2"/>
        <v>762.57721620000007</v>
      </c>
      <c r="I12" s="93">
        <f>I11-H11</f>
        <v>131230.7886303</v>
      </c>
      <c r="J12" s="68">
        <f>IF((I12-H$21+(H$21/12*11))+K12&gt;H149,H149-K12,(I12-H$21+(H$21/12*11)))</f>
        <v>59243.091742999997</v>
      </c>
      <c r="K12" s="68">
        <f t="shared" si="3"/>
        <v>6756.908257</v>
      </c>
      <c r="L12" s="68">
        <f t="shared" si="4"/>
        <v>66000</v>
      </c>
      <c r="M12" s="68">
        <f t="shared" si="5"/>
        <v>56280.937155849992</v>
      </c>
      <c r="N12" s="68">
        <f t="shared" si="6"/>
        <v>6419.0628441499994</v>
      </c>
      <c r="O12" s="68">
        <f t="shared" si="7"/>
        <v>62699.999999999993</v>
      </c>
      <c r="P12" s="68">
        <f t="shared" si="8"/>
        <v>53318.7825687</v>
      </c>
      <c r="Q12" s="68">
        <f t="shared" si="9"/>
        <v>6081.2174313000005</v>
      </c>
      <c r="R12" s="68">
        <f t="shared" si="10"/>
        <v>59400</v>
      </c>
      <c r="S12" s="68">
        <f t="shared" si="11"/>
        <v>47394.473394400004</v>
      </c>
      <c r="T12" s="68">
        <f t="shared" si="12"/>
        <v>5405.5266056</v>
      </c>
      <c r="U12" s="68">
        <f t="shared" si="13"/>
        <v>52800</v>
      </c>
      <c r="V12" s="68">
        <f t="shared" si="14"/>
        <v>41470.164220099992</v>
      </c>
      <c r="W12" s="68">
        <f t="shared" si="15"/>
        <v>4729.8357798999996</v>
      </c>
      <c r="X12" s="68">
        <f t="shared" si="16"/>
        <v>46199.999999999993</v>
      </c>
      <c r="Y12" s="68">
        <f t="shared" si="17"/>
        <v>35545.855045799995</v>
      </c>
      <c r="Z12" s="68">
        <f t="shared" si="18"/>
        <v>4054.1449542</v>
      </c>
      <c r="AA12" s="43">
        <f t="shared" si="19"/>
        <v>39599.999999999993</v>
      </c>
    </row>
    <row r="13" spans="1:27" ht="13.5" customHeight="1">
      <c r="A13" s="82">
        <v>118</v>
      </c>
      <c r="B13" s="137">
        <v>40603</v>
      </c>
      <c r="C13" s="44">
        <v>545</v>
      </c>
      <c r="D13" s="185">
        <f>'base(indices)'!G18</f>
        <v>1.41144044</v>
      </c>
      <c r="E13" s="45">
        <f t="shared" si="0"/>
        <v>769.23503979999998</v>
      </c>
      <c r="F13" s="38">
        <v>0</v>
      </c>
      <c r="G13" s="45">
        <f t="shared" si="1"/>
        <v>0</v>
      </c>
      <c r="H13" s="44">
        <f t="shared" si="2"/>
        <v>769.23503979999998</v>
      </c>
      <c r="I13" s="92">
        <f t="shared" ref="I13:I76" si="20">I12-H12</f>
        <v>130468.21141409999</v>
      </c>
      <c r="J13" s="84">
        <f>IF((I13-H$21+(H$21/12*10))+K13&gt;H149,H149-K13,(I13-H$21+(H$21/12*10)))</f>
        <v>59243.091742999997</v>
      </c>
      <c r="K13" s="84">
        <f t="shared" si="3"/>
        <v>6756.908257</v>
      </c>
      <c r="L13" s="84">
        <f t="shared" si="4"/>
        <v>66000</v>
      </c>
      <c r="M13" s="84">
        <f t="shared" si="5"/>
        <v>56280.937155849992</v>
      </c>
      <c r="N13" s="84">
        <f t="shared" si="6"/>
        <v>6419.0628441499994</v>
      </c>
      <c r="O13" s="84">
        <f t="shared" si="7"/>
        <v>62699.999999999993</v>
      </c>
      <c r="P13" s="70">
        <f t="shared" si="8"/>
        <v>53318.7825687</v>
      </c>
      <c r="Q13" s="84">
        <f t="shared" si="9"/>
        <v>6081.2174313000005</v>
      </c>
      <c r="R13" s="84">
        <f t="shared" si="10"/>
        <v>59400</v>
      </c>
      <c r="S13" s="84">
        <f t="shared" si="11"/>
        <v>47394.473394400004</v>
      </c>
      <c r="T13" s="84">
        <f t="shared" si="12"/>
        <v>5405.5266056</v>
      </c>
      <c r="U13" s="84">
        <f t="shared" si="13"/>
        <v>52800</v>
      </c>
      <c r="V13" s="84">
        <f t="shared" si="14"/>
        <v>41470.164220099992</v>
      </c>
      <c r="W13" s="84">
        <f t="shared" si="15"/>
        <v>4729.8357798999996</v>
      </c>
      <c r="X13" s="84">
        <f t="shared" si="16"/>
        <v>46199.999999999993</v>
      </c>
      <c r="Y13" s="84">
        <f t="shared" si="17"/>
        <v>35545.855045799995</v>
      </c>
      <c r="Z13" s="84">
        <f t="shared" si="18"/>
        <v>4054.1449542</v>
      </c>
      <c r="AA13" s="33">
        <f t="shared" si="19"/>
        <v>39599.999999999993</v>
      </c>
    </row>
    <row r="14" spans="1:27" ht="13.5" customHeight="1">
      <c r="A14" s="82">
        <v>117</v>
      </c>
      <c r="B14" s="136">
        <v>40634</v>
      </c>
      <c r="C14" s="44">
        <v>545</v>
      </c>
      <c r="D14" s="185">
        <f>'base(indices)'!G19</f>
        <v>1.4097318400000001</v>
      </c>
      <c r="E14" s="39">
        <f t="shared" si="0"/>
        <v>768.30385280000007</v>
      </c>
      <c r="F14" s="38">
        <v>0</v>
      </c>
      <c r="G14" s="39">
        <f t="shared" si="1"/>
        <v>0</v>
      </c>
      <c r="H14" s="37">
        <f t="shared" si="2"/>
        <v>768.30385280000007</v>
      </c>
      <c r="I14" s="93">
        <f t="shared" si="20"/>
        <v>129698.97637429999</v>
      </c>
      <c r="J14" s="68">
        <f>IF((I14-H$21+(H$21/12*9))+K14&gt;H149,H149-K14,(I14-H$21+(H$21/12*9)))</f>
        <v>59243.091742999997</v>
      </c>
      <c r="K14" s="68">
        <f t="shared" si="3"/>
        <v>6756.908257</v>
      </c>
      <c r="L14" s="68">
        <f t="shared" si="4"/>
        <v>66000</v>
      </c>
      <c r="M14" s="68">
        <f t="shared" si="5"/>
        <v>56280.937155849992</v>
      </c>
      <c r="N14" s="68">
        <f t="shared" si="6"/>
        <v>6419.0628441499994</v>
      </c>
      <c r="O14" s="68">
        <f t="shared" si="7"/>
        <v>62699.999999999993</v>
      </c>
      <c r="P14" s="68">
        <f t="shared" si="8"/>
        <v>53318.7825687</v>
      </c>
      <c r="Q14" s="68">
        <f t="shared" si="9"/>
        <v>6081.2174313000005</v>
      </c>
      <c r="R14" s="68">
        <f t="shared" si="10"/>
        <v>59400</v>
      </c>
      <c r="S14" s="68">
        <f t="shared" si="11"/>
        <v>47394.473394400004</v>
      </c>
      <c r="T14" s="68">
        <f t="shared" si="12"/>
        <v>5405.5266056</v>
      </c>
      <c r="U14" s="68">
        <f t="shared" si="13"/>
        <v>52800</v>
      </c>
      <c r="V14" s="68">
        <f t="shared" si="14"/>
        <v>41470.164220099992</v>
      </c>
      <c r="W14" s="68">
        <f t="shared" si="15"/>
        <v>4729.8357798999996</v>
      </c>
      <c r="X14" s="68">
        <f t="shared" si="16"/>
        <v>46199.999999999993</v>
      </c>
      <c r="Y14" s="68">
        <f t="shared" si="17"/>
        <v>35545.855045799995</v>
      </c>
      <c r="Z14" s="68">
        <f t="shared" si="18"/>
        <v>4054.1449542</v>
      </c>
      <c r="AA14" s="43">
        <f t="shared" si="19"/>
        <v>39599.999999999993</v>
      </c>
    </row>
    <row r="15" spans="1:27" ht="13.5" customHeight="1">
      <c r="A15" s="82">
        <v>116</v>
      </c>
      <c r="B15" s="137">
        <v>40664</v>
      </c>
      <c r="C15" s="44">
        <v>545</v>
      </c>
      <c r="D15" s="185">
        <f>'base(indices)'!G20</f>
        <v>1.40921184</v>
      </c>
      <c r="E15" s="45">
        <f t="shared" si="0"/>
        <v>768.02045280000004</v>
      </c>
      <c r="F15" s="38">
        <v>0</v>
      </c>
      <c r="G15" s="45">
        <f t="shared" si="1"/>
        <v>0</v>
      </c>
      <c r="H15" s="44">
        <f t="shared" si="2"/>
        <v>768.02045280000004</v>
      </c>
      <c r="I15" s="92">
        <f t="shared" si="20"/>
        <v>128930.67252149999</v>
      </c>
      <c r="J15" s="84">
        <f>IF((I15-H$21+(H$21/12*8))+K15&gt;H149,H149-K15,(I15-H$21+(H$21/12*8)))</f>
        <v>59243.091742999997</v>
      </c>
      <c r="K15" s="84">
        <f t="shared" si="3"/>
        <v>6756.908257</v>
      </c>
      <c r="L15" s="84">
        <f t="shared" si="4"/>
        <v>66000</v>
      </c>
      <c r="M15" s="84">
        <f t="shared" si="5"/>
        <v>56280.937155849992</v>
      </c>
      <c r="N15" s="84">
        <f t="shared" si="6"/>
        <v>6419.0628441499994</v>
      </c>
      <c r="O15" s="84">
        <f t="shared" si="7"/>
        <v>62699.999999999993</v>
      </c>
      <c r="P15" s="70">
        <f t="shared" si="8"/>
        <v>53318.7825687</v>
      </c>
      <c r="Q15" s="84">
        <f t="shared" si="9"/>
        <v>6081.2174313000005</v>
      </c>
      <c r="R15" s="84">
        <f t="shared" si="10"/>
        <v>59400</v>
      </c>
      <c r="S15" s="84">
        <f t="shared" si="11"/>
        <v>47394.473394400004</v>
      </c>
      <c r="T15" s="84">
        <f t="shared" si="12"/>
        <v>5405.5266056</v>
      </c>
      <c r="U15" s="84">
        <f t="shared" si="13"/>
        <v>52800</v>
      </c>
      <c r="V15" s="84">
        <f t="shared" si="14"/>
        <v>41470.164220099992</v>
      </c>
      <c r="W15" s="84">
        <f t="shared" si="15"/>
        <v>4729.8357798999996</v>
      </c>
      <c r="X15" s="84">
        <f t="shared" si="16"/>
        <v>46199.999999999993</v>
      </c>
      <c r="Y15" s="84">
        <f t="shared" si="17"/>
        <v>35545.855045799995</v>
      </c>
      <c r="Z15" s="84">
        <f t="shared" si="18"/>
        <v>4054.1449542</v>
      </c>
      <c r="AA15" s="33">
        <f t="shared" si="19"/>
        <v>39599.999999999993</v>
      </c>
    </row>
    <row r="16" spans="1:27" ht="13.5" customHeight="1">
      <c r="A16" s="82">
        <v>115</v>
      </c>
      <c r="B16" s="136">
        <v>40695</v>
      </c>
      <c r="C16" s="44">
        <v>545</v>
      </c>
      <c r="D16" s="185">
        <f>'base(indices)'!G21</f>
        <v>1.40700285</v>
      </c>
      <c r="E16" s="39">
        <f t="shared" si="0"/>
        <v>766.81655324999997</v>
      </c>
      <c r="F16" s="38">
        <v>0</v>
      </c>
      <c r="G16" s="39">
        <f t="shared" si="1"/>
        <v>0</v>
      </c>
      <c r="H16" s="37">
        <f t="shared" si="2"/>
        <v>766.81655324999997</v>
      </c>
      <c r="I16" s="93">
        <f t="shared" si="20"/>
        <v>128162.65206869999</v>
      </c>
      <c r="J16" s="68">
        <f>IF((I16-H$21+(H$21/12*7))+K16&gt;H149,H149-K16,(I16-H$21+(H$21/12*7)))</f>
        <v>59243.091742999997</v>
      </c>
      <c r="K16" s="68">
        <f t="shared" si="3"/>
        <v>6756.908257</v>
      </c>
      <c r="L16" s="68">
        <f t="shared" si="4"/>
        <v>66000</v>
      </c>
      <c r="M16" s="68">
        <f t="shared" si="5"/>
        <v>56280.937155849992</v>
      </c>
      <c r="N16" s="68">
        <f t="shared" si="6"/>
        <v>6419.0628441499994</v>
      </c>
      <c r="O16" s="68">
        <f t="shared" si="7"/>
        <v>62699.999999999993</v>
      </c>
      <c r="P16" s="68">
        <f t="shared" si="8"/>
        <v>53318.7825687</v>
      </c>
      <c r="Q16" s="68">
        <f t="shared" si="9"/>
        <v>6081.2174313000005</v>
      </c>
      <c r="R16" s="68">
        <f t="shared" si="10"/>
        <v>59400</v>
      </c>
      <c r="S16" s="68">
        <f t="shared" si="11"/>
        <v>47394.473394400004</v>
      </c>
      <c r="T16" s="68">
        <f t="shared" si="12"/>
        <v>5405.5266056</v>
      </c>
      <c r="U16" s="68">
        <f t="shared" si="13"/>
        <v>52800</v>
      </c>
      <c r="V16" s="68">
        <f t="shared" si="14"/>
        <v>41470.164220099992</v>
      </c>
      <c r="W16" s="68">
        <f t="shared" si="15"/>
        <v>4729.8357798999996</v>
      </c>
      <c r="X16" s="68">
        <f t="shared" si="16"/>
        <v>46199.999999999993</v>
      </c>
      <c r="Y16" s="68">
        <f t="shared" si="17"/>
        <v>35545.855045799995</v>
      </c>
      <c r="Z16" s="68">
        <f t="shared" si="18"/>
        <v>4054.1449542</v>
      </c>
      <c r="AA16" s="43">
        <f t="shared" si="19"/>
        <v>39599.999999999993</v>
      </c>
    </row>
    <row r="17" spans="1:27" ht="13.5" customHeight="1">
      <c r="A17" s="82">
        <v>114</v>
      </c>
      <c r="B17" s="137">
        <v>40725</v>
      </c>
      <c r="C17" s="44">
        <v>545</v>
      </c>
      <c r="D17" s="185">
        <f>'base(indices)'!G22</f>
        <v>1.40543719</v>
      </c>
      <c r="E17" s="45">
        <f t="shared" si="0"/>
        <v>765.96326854999995</v>
      </c>
      <c r="F17" s="38">
        <v>0</v>
      </c>
      <c r="G17" s="45">
        <f t="shared" si="1"/>
        <v>0</v>
      </c>
      <c r="H17" s="44">
        <f t="shared" si="2"/>
        <v>765.96326854999995</v>
      </c>
      <c r="I17" s="92">
        <f t="shared" si="20"/>
        <v>127395.83551544999</v>
      </c>
      <c r="J17" s="84">
        <f>IF((I17-H$21+(H$21/12*6))+K17&gt;H149,H149-K17,(I17-H$21+(H$21/12*6)))</f>
        <v>59243.091742999997</v>
      </c>
      <c r="K17" s="84">
        <f t="shared" si="3"/>
        <v>6756.908257</v>
      </c>
      <c r="L17" s="84">
        <f t="shared" si="4"/>
        <v>66000</v>
      </c>
      <c r="M17" s="84">
        <f t="shared" si="5"/>
        <v>56280.937155849992</v>
      </c>
      <c r="N17" s="84">
        <f t="shared" si="6"/>
        <v>6419.0628441499994</v>
      </c>
      <c r="O17" s="84">
        <f t="shared" si="7"/>
        <v>62699.999999999993</v>
      </c>
      <c r="P17" s="70">
        <f t="shared" si="8"/>
        <v>53318.7825687</v>
      </c>
      <c r="Q17" s="84">
        <f t="shared" si="9"/>
        <v>6081.2174313000005</v>
      </c>
      <c r="R17" s="84">
        <f t="shared" si="10"/>
        <v>59400</v>
      </c>
      <c r="S17" s="84">
        <f t="shared" si="11"/>
        <v>47394.473394400004</v>
      </c>
      <c r="T17" s="84">
        <f t="shared" si="12"/>
        <v>5405.5266056</v>
      </c>
      <c r="U17" s="84">
        <f t="shared" si="13"/>
        <v>52800</v>
      </c>
      <c r="V17" s="84">
        <f t="shared" si="14"/>
        <v>41470.164220099992</v>
      </c>
      <c r="W17" s="84">
        <f t="shared" si="15"/>
        <v>4729.8357798999996</v>
      </c>
      <c r="X17" s="84">
        <f t="shared" si="16"/>
        <v>46199.999999999993</v>
      </c>
      <c r="Y17" s="84">
        <f t="shared" si="17"/>
        <v>35545.855045799995</v>
      </c>
      <c r="Z17" s="84">
        <f t="shared" si="18"/>
        <v>4054.1449542</v>
      </c>
      <c r="AA17" s="33">
        <f t="shared" si="19"/>
        <v>39599.999999999993</v>
      </c>
    </row>
    <row r="18" spans="1:27" ht="13.5" customHeight="1">
      <c r="A18" s="82">
        <v>113</v>
      </c>
      <c r="B18" s="136">
        <v>40756</v>
      </c>
      <c r="C18" s="44">
        <v>545</v>
      </c>
      <c r="D18" s="185">
        <f>'base(indices)'!G23</f>
        <v>1.4037120300000001</v>
      </c>
      <c r="E18" s="39">
        <f t="shared" si="0"/>
        <v>765.02305635000005</v>
      </c>
      <c r="F18" s="38">
        <v>0</v>
      </c>
      <c r="G18" s="39">
        <f t="shared" si="1"/>
        <v>0</v>
      </c>
      <c r="H18" s="37">
        <f t="shared" si="2"/>
        <v>765.02305635000005</v>
      </c>
      <c r="I18" s="93">
        <f t="shared" si="20"/>
        <v>126629.87224689999</v>
      </c>
      <c r="J18" s="68">
        <f>IF((I18-H$21+(H$21/12*5))+K18&gt;H149,H149-K18,(I18-H$21+(H$21/12*5)))</f>
        <v>59243.091742999997</v>
      </c>
      <c r="K18" s="68">
        <f t="shared" si="3"/>
        <v>6756.908257</v>
      </c>
      <c r="L18" s="68">
        <f t="shared" si="4"/>
        <v>66000</v>
      </c>
      <c r="M18" s="68">
        <f t="shared" si="5"/>
        <v>56280.937155849992</v>
      </c>
      <c r="N18" s="68">
        <f t="shared" si="6"/>
        <v>6419.0628441499994</v>
      </c>
      <c r="O18" s="68">
        <f t="shared" si="7"/>
        <v>62699.999999999993</v>
      </c>
      <c r="P18" s="68">
        <f>J18*$P$9</f>
        <v>53318.7825687</v>
      </c>
      <c r="Q18" s="68">
        <f t="shared" si="9"/>
        <v>6081.2174313000005</v>
      </c>
      <c r="R18" s="68">
        <f t="shared" si="10"/>
        <v>59400</v>
      </c>
      <c r="S18" s="68">
        <f t="shared" si="11"/>
        <v>47394.473394400004</v>
      </c>
      <c r="T18" s="68">
        <f t="shared" si="12"/>
        <v>5405.5266056</v>
      </c>
      <c r="U18" s="68">
        <f t="shared" si="13"/>
        <v>52800</v>
      </c>
      <c r="V18" s="68">
        <f t="shared" si="14"/>
        <v>41470.164220099992</v>
      </c>
      <c r="W18" s="68">
        <f t="shared" si="15"/>
        <v>4729.8357798999996</v>
      </c>
      <c r="X18" s="68">
        <f t="shared" si="16"/>
        <v>46199.999999999993</v>
      </c>
      <c r="Y18" s="68">
        <f t="shared" si="17"/>
        <v>35545.855045799995</v>
      </c>
      <c r="Z18" s="68">
        <f t="shared" si="18"/>
        <v>4054.1449542</v>
      </c>
      <c r="AA18" s="43">
        <f t="shared" si="19"/>
        <v>39599.999999999993</v>
      </c>
    </row>
    <row r="19" spans="1:27" ht="13.5" customHeight="1">
      <c r="A19" s="82">
        <v>112</v>
      </c>
      <c r="B19" s="137">
        <v>40787</v>
      </c>
      <c r="C19" s="44">
        <v>545</v>
      </c>
      <c r="D19" s="185">
        <f>'base(indices)'!G24</f>
        <v>1.40080396</v>
      </c>
      <c r="E19" s="45">
        <f t="shared" si="0"/>
        <v>763.43815819999998</v>
      </c>
      <c r="F19" s="38">
        <v>0</v>
      </c>
      <c r="G19" s="45">
        <f t="shared" si="1"/>
        <v>0</v>
      </c>
      <c r="H19" s="44">
        <f t="shared" si="2"/>
        <v>763.43815819999998</v>
      </c>
      <c r="I19" s="92">
        <f t="shared" si="20"/>
        <v>125864.84919055</v>
      </c>
      <c r="J19" s="84">
        <f>IF((I19-H$21+(H$21/12*4))+K19&gt;H149,H149-K19,(I19-H$21+(H$21/12*4)))</f>
        <v>59243.091742999997</v>
      </c>
      <c r="K19" s="84">
        <f t="shared" si="3"/>
        <v>6756.908257</v>
      </c>
      <c r="L19" s="84">
        <f t="shared" si="4"/>
        <v>66000</v>
      </c>
      <c r="M19" s="84">
        <f t="shared" si="5"/>
        <v>56280.937155849992</v>
      </c>
      <c r="N19" s="84">
        <f t="shared" si="6"/>
        <v>6419.0628441499994</v>
      </c>
      <c r="O19" s="84">
        <f t="shared" si="7"/>
        <v>62699.999999999993</v>
      </c>
      <c r="P19" s="70">
        <f t="shared" si="8"/>
        <v>53318.7825687</v>
      </c>
      <c r="Q19" s="84">
        <f t="shared" si="9"/>
        <v>6081.2174313000005</v>
      </c>
      <c r="R19" s="84">
        <f t="shared" si="10"/>
        <v>59400</v>
      </c>
      <c r="S19" s="84">
        <f t="shared" si="11"/>
        <v>47394.473394400004</v>
      </c>
      <c r="T19" s="84">
        <f t="shared" si="12"/>
        <v>5405.5266056</v>
      </c>
      <c r="U19" s="84">
        <f t="shared" si="13"/>
        <v>52800</v>
      </c>
      <c r="V19" s="84">
        <f t="shared" si="14"/>
        <v>41470.164220099992</v>
      </c>
      <c r="W19" s="84">
        <f t="shared" si="15"/>
        <v>4729.8357798999996</v>
      </c>
      <c r="X19" s="84">
        <f t="shared" si="16"/>
        <v>46199.999999999993</v>
      </c>
      <c r="Y19" s="84">
        <f t="shared" si="17"/>
        <v>35545.855045799995</v>
      </c>
      <c r="Z19" s="84">
        <f t="shared" si="18"/>
        <v>4054.1449542</v>
      </c>
      <c r="AA19" s="33">
        <f t="shared" si="19"/>
        <v>39599.999999999993</v>
      </c>
    </row>
    <row r="20" spans="1:27" ht="13.5" customHeight="1">
      <c r="A20" s="82">
        <v>111</v>
      </c>
      <c r="B20" s="136">
        <v>40817</v>
      </c>
      <c r="C20" s="44">
        <v>545</v>
      </c>
      <c r="D20" s="185">
        <f>'base(indices)'!G25</f>
        <v>1.39940036</v>
      </c>
      <c r="E20" s="39">
        <f t="shared" si="0"/>
        <v>762.67319620000001</v>
      </c>
      <c r="F20" s="38">
        <v>0</v>
      </c>
      <c r="G20" s="39">
        <f t="shared" si="1"/>
        <v>0</v>
      </c>
      <c r="H20" s="37">
        <f t="shared" si="2"/>
        <v>762.67319620000001</v>
      </c>
      <c r="I20" s="93">
        <f t="shared" si="20"/>
        <v>125101.41103234999</v>
      </c>
      <c r="J20" s="68">
        <f>IF((I20-H$21+(H$21/12*3))+K20&gt;H149,H149-K20,(I20-H$21+(H$21/12*3)))</f>
        <v>59243.091742999997</v>
      </c>
      <c r="K20" s="68">
        <f t="shared" si="3"/>
        <v>6756.908257</v>
      </c>
      <c r="L20" s="68">
        <f t="shared" si="4"/>
        <v>66000</v>
      </c>
      <c r="M20" s="68">
        <f t="shared" si="5"/>
        <v>56280.937155849992</v>
      </c>
      <c r="N20" s="68">
        <f t="shared" si="6"/>
        <v>6419.0628441499994</v>
      </c>
      <c r="O20" s="68">
        <f t="shared" si="7"/>
        <v>62699.999999999993</v>
      </c>
      <c r="P20" s="68">
        <f t="shared" si="8"/>
        <v>53318.7825687</v>
      </c>
      <c r="Q20" s="68">
        <f t="shared" si="9"/>
        <v>6081.2174313000005</v>
      </c>
      <c r="R20" s="68">
        <f t="shared" si="10"/>
        <v>59400</v>
      </c>
      <c r="S20" s="68">
        <f t="shared" si="11"/>
        <v>47394.473394400004</v>
      </c>
      <c r="T20" s="68">
        <f t="shared" si="12"/>
        <v>5405.5266056</v>
      </c>
      <c r="U20" s="68">
        <f t="shared" si="13"/>
        <v>52800</v>
      </c>
      <c r="V20" s="68">
        <f t="shared" si="14"/>
        <v>41470.164220099992</v>
      </c>
      <c r="W20" s="68">
        <f t="shared" si="15"/>
        <v>4729.8357798999996</v>
      </c>
      <c r="X20" s="68">
        <f t="shared" si="16"/>
        <v>46199.999999999993</v>
      </c>
      <c r="Y20" s="68">
        <f t="shared" si="17"/>
        <v>35545.855045799995</v>
      </c>
      <c r="Z20" s="68">
        <f t="shared" si="18"/>
        <v>4054.1449542</v>
      </c>
      <c r="AA20" s="43">
        <f t="shared" si="19"/>
        <v>39599.999999999993</v>
      </c>
    </row>
    <row r="21" spans="1:27" ht="13.5" customHeight="1">
      <c r="A21" s="82">
        <v>110</v>
      </c>
      <c r="B21" s="137">
        <v>40848</v>
      </c>
      <c r="C21" s="44">
        <v>545</v>
      </c>
      <c r="D21" s="185">
        <f>'base(indices)'!G26</f>
        <v>1.3985332699999999</v>
      </c>
      <c r="E21" s="45">
        <f t="shared" si="0"/>
        <v>762.20063214999993</v>
      </c>
      <c r="F21" s="38">
        <v>0</v>
      </c>
      <c r="G21" s="45">
        <f t="shared" si="1"/>
        <v>0</v>
      </c>
      <c r="H21" s="44">
        <f t="shared" si="2"/>
        <v>762.20063214999993</v>
      </c>
      <c r="I21" s="92">
        <f t="shared" si="20"/>
        <v>124338.73783614999</v>
      </c>
      <c r="J21" s="84">
        <f>IF((I21-H$21+(H$21/12*2))+K21&gt;H149,H149-K21,(I21-H$21+(H$21/12*2)))</f>
        <v>59243.091742999997</v>
      </c>
      <c r="K21" s="84">
        <f t="shared" si="3"/>
        <v>6756.908257</v>
      </c>
      <c r="L21" s="84">
        <f>J21+K21</f>
        <v>66000</v>
      </c>
      <c r="M21" s="84">
        <f>J21*M$9</f>
        <v>56280.937155849992</v>
      </c>
      <c r="N21" s="84">
        <f>K21*M$9</f>
        <v>6419.0628441499994</v>
      </c>
      <c r="O21" s="84">
        <f>M21+N21</f>
        <v>62699.999999999993</v>
      </c>
      <c r="P21" s="70">
        <f t="shared" si="8"/>
        <v>53318.7825687</v>
      </c>
      <c r="Q21" s="84">
        <f t="shared" si="9"/>
        <v>6081.2174313000005</v>
      </c>
      <c r="R21" s="84">
        <f t="shared" si="10"/>
        <v>59400</v>
      </c>
      <c r="S21" s="84">
        <f t="shared" si="11"/>
        <v>47394.473394400004</v>
      </c>
      <c r="T21" s="84">
        <f t="shared" si="12"/>
        <v>5405.5266056</v>
      </c>
      <c r="U21" s="84">
        <f t="shared" si="13"/>
        <v>52800</v>
      </c>
      <c r="V21" s="84">
        <f t="shared" si="14"/>
        <v>41470.164220099992</v>
      </c>
      <c r="W21" s="84">
        <f t="shared" si="15"/>
        <v>4729.8357798999996</v>
      </c>
      <c r="X21" s="84">
        <f t="shared" si="16"/>
        <v>46199.999999999993</v>
      </c>
      <c r="Y21" s="84">
        <f t="shared" si="17"/>
        <v>35545.855045799995</v>
      </c>
      <c r="Z21" s="84">
        <f t="shared" si="18"/>
        <v>4054.1449542</v>
      </c>
      <c r="AA21" s="33">
        <f t="shared" si="19"/>
        <v>39599.999999999993</v>
      </c>
    </row>
    <row r="22" spans="1:27" ht="13.5" customHeight="1">
      <c r="A22" s="82">
        <v>109</v>
      </c>
      <c r="B22" s="136">
        <v>40878</v>
      </c>
      <c r="C22" s="44">
        <v>1090</v>
      </c>
      <c r="D22" s="185">
        <f>'base(indices)'!G27</f>
        <v>1.3976318000000001</v>
      </c>
      <c r="E22" s="39">
        <f t="shared" si="0"/>
        <v>1523.418662</v>
      </c>
      <c r="F22" s="38">
        <v>0</v>
      </c>
      <c r="G22" s="39">
        <f t="shared" si="1"/>
        <v>0</v>
      </c>
      <c r="H22" s="37">
        <f t="shared" si="2"/>
        <v>1523.418662</v>
      </c>
      <c r="I22" s="93">
        <f>I21-H21</f>
        <v>123576.53720399999</v>
      </c>
      <c r="J22" s="68">
        <f>IF((I22-H$21+(H21/12*1))+K22&gt;H149,H149-K22,(I22-H$21+(H$21/12*1)))</f>
        <v>59243.091742999997</v>
      </c>
      <c r="K22" s="68">
        <f t="shared" si="3"/>
        <v>6756.908257</v>
      </c>
      <c r="L22" s="68">
        <f>J22+K22</f>
        <v>66000</v>
      </c>
      <c r="M22" s="68">
        <f>J22*M$9</f>
        <v>56280.937155849992</v>
      </c>
      <c r="N22" s="68">
        <f t="shared" ref="N22:N53" si="21">K22*M$9</f>
        <v>6419.0628441499994</v>
      </c>
      <c r="O22" s="68">
        <f t="shared" ref="O22:O53" si="22">M22+N22</f>
        <v>62699.999999999993</v>
      </c>
      <c r="P22" s="68">
        <f t="shared" si="8"/>
        <v>53318.7825687</v>
      </c>
      <c r="Q22" s="68">
        <f t="shared" si="9"/>
        <v>6081.2174313000005</v>
      </c>
      <c r="R22" s="68">
        <f t="shared" si="10"/>
        <v>59400</v>
      </c>
      <c r="S22" s="68">
        <f t="shared" si="11"/>
        <v>47394.473394400004</v>
      </c>
      <c r="T22" s="68">
        <f t="shared" si="12"/>
        <v>5405.5266056</v>
      </c>
      <c r="U22" s="68">
        <f t="shared" si="13"/>
        <v>52800</v>
      </c>
      <c r="V22" s="68">
        <f t="shared" si="14"/>
        <v>41470.164220099992</v>
      </c>
      <c r="W22" s="68">
        <f t="shared" si="15"/>
        <v>4729.8357798999996</v>
      </c>
      <c r="X22" s="68">
        <f t="shared" si="16"/>
        <v>46199.999999999993</v>
      </c>
      <c r="Y22" s="68">
        <f t="shared" si="17"/>
        <v>35545.855045799995</v>
      </c>
      <c r="Z22" s="68">
        <f t="shared" si="18"/>
        <v>4054.1449542</v>
      </c>
      <c r="AA22" s="43">
        <f t="shared" si="19"/>
        <v>39599.999999999993</v>
      </c>
    </row>
    <row r="23" spans="1:27" ht="13.5" customHeight="1">
      <c r="A23" s="82">
        <v>108</v>
      </c>
      <c r="B23" s="137">
        <v>40909</v>
      </c>
      <c r="C23" s="44">
        <v>622</v>
      </c>
      <c r="D23" s="185">
        <f>'base(indices)'!G28</f>
        <v>1.39632344</v>
      </c>
      <c r="E23" s="45">
        <f t="shared" si="0"/>
        <v>868.51317968000001</v>
      </c>
      <c r="F23" s="38">
        <v>0</v>
      </c>
      <c r="G23" s="45">
        <f t="shared" si="1"/>
        <v>0</v>
      </c>
      <c r="H23" s="44">
        <f t="shared" si="2"/>
        <v>868.51317968000001</v>
      </c>
      <c r="I23" s="92">
        <f t="shared" si="20"/>
        <v>122053.118542</v>
      </c>
      <c r="J23" s="84">
        <f>IF((I23-H$33+(H$33/12*12))+K23&gt;H149,H149-K23,(I23-H$33+(H$33/12*12)))</f>
        <v>59243.091742999997</v>
      </c>
      <c r="K23" s="84">
        <f t="shared" si="3"/>
        <v>6756.908257</v>
      </c>
      <c r="L23" s="84">
        <f t="shared" ref="L23:L37" si="23">J23+K23</f>
        <v>66000</v>
      </c>
      <c r="M23" s="84">
        <f t="shared" ref="M23:M54" si="24">J23*M$9</f>
        <v>56280.937155849992</v>
      </c>
      <c r="N23" s="84">
        <f t="shared" si="21"/>
        <v>6419.0628441499994</v>
      </c>
      <c r="O23" s="84">
        <f t="shared" si="22"/>
        <v>62699.999999999993</v>
      </c>
      <c r="P23" s="70">
        <f>J23*$P$9</f>
        <v>53318.7825687</v>
      </c>
      <c r="Q23" s="84">
        <f t="shared" si="9"/>
        <v>6081.2174313000005</v>
      </c>
      <c r="R23" s="84">
        <f t="shared" si="10"/>
        <v>59400</v>
      </c>
      <c r="S23" s="84">
        <f t="shared" si="11"/>
        <v>47394.473394400004</v>
      </c>
      <c r="T23" s="84">
        <f t="shared" si="12"/>
        <v>5405.5266056</v>
      </c>
      <c r="U23" s="84">
        <f t="shared" si="13"/>
        <v>52800</v>
      </c>
      <c r="V23" s="84">
        <f t="shared" ref="V23:V86" si="25">J23*V$9</f>
        <v>41470.164220099992</v>
      </c>
      <c r="W23" s="84">
        <f t="shared" si="15"/>
        <v>4729.8357798999996</v>
      </c>
      <c r="X23" s="84">
        <f t="shared" ref="X23:X86" si="26">V23+W23</f>
        <v>46199.999999999993</v>
      </c>
      <c r="Y23" s="84">
        <f t="shared" si="17"/>
        <v>35545.855045799995</v>
      </c>
      <c r="Z23" s="84">
        <f t="shared" si="18"/>
        <v>4054.1449542</v>
      </c>
      <c r="AA23" s="33">
        <f t="shared" si="19"/>
        <v>39599.999999999993</v>
      </c>
    </row>
    <row r="24" spans="1:27" ht="13.5" customHeight="1">
      <c r="A24" s="82">
        <v>107</v>
      </c>
      <c r="B24" s="136">
        <v>40940</v>
      </c>
      <c r="C24" s="44">
        <v>622</v>
      </c>
      <c r="D24" s="185">
        <f>'base(indices)'!G29</f>
        <v>1.3951180599999999</v>
      </c>
      <c r="E24" s="39">
        <f t="shared" si="0"/>
        <v>867.76343331999999</v>
      </c>
      <c r="F24" s="38">
        <v>0</v>
      </c>
      <c r="G24" s="39">
        <f t="shared" si="1"/>
        <v>0</v>
      </c>
      <c r="H24" s="37">
        <f t="shared" si="2"/>
        <v>867.76343331999999</v>
      </c>
      <c r="I24" s="93">
        <f t="shared" si="20"/>
        <v>121184.60536232</v>
      </c>
      <c r="J24" s="68">
        <f>IF((I24-H$33+(H$33/12*11))+K24&gt;H149,H149-K24,(I24-H$33+(H$33/12*11)))</f>
        <v>59243.091742999997</v>
      </c>
      <c r="K24" s="68">
        <f t="shared" si="3"/>
        <v>6756.908257</v>
      </c>
      <c r="L24" s="68">
        <f t="shared" si="23"/>
        <v>66000</v>
      </c>
      <c r="M24" s="68">
        <f t="shared" si="24"/>
        <v>56280.937155849992</v>
      </c>
      <c r="N24" s="68">
        <f t="shared" si="21"/>
        <v>6419.0628441499994</v>
      </c>
      <c r="O24" s="68">
        <f t="shared" si="22"/>
        <v>62699.999999999993</v>
      </c>
      <c r="P24" s="68">
        <f t="shared" si="8"/>
        <v>53318.7825687</v>
      </c>
      <c r="Q24" s="68">
        <f t="shared" si="9"/>
        <v>6081.2174313000005</v>
      </c>
      <c r="R24" s="68">
        <f t="shared" si="10"/>
        <v>59400</v>
      </c>
      <c r="S24" s="68">
        <f t="shared" ref="S24:S39" si="27">J24*S$9</f>
        <v>47394.473394400004</v>
      </c>
      <c r="T24" s="68">
        <f t="shared" si="12"/>
        <v>5405.5266056</v>
      </c>
      <c r="U24" s="68">
        <f t="shared" ref="U24:U39" si="28">S24+T24</f>
        <v>52800</v>
      </c>
      <c r="V24" s="68">
        <f t="shared" si="25"/>
        <v>41470.164220099992</v>
      </c>
      <c r="W24" s="68">
        <f t="shared" si="15"/>
        <v>4729.8357798999996</v>
      </c>
      <c r="X24" s="68">
        <f t="shared" si="26"/>
        <v>46199.999999999993</v>
      </c>
      <c r="Y24" s="68">
        <f t="shared" si="17"/>
        <v>35545.855045799995</v>
      </c>
      <c r="Z24" s="68">
        <f t="shared" si="18"/>
        <v>4054.1449542</v>
      </c>
      <c r="AA24" s="43">
        <f t="shared" si="19"/>
        <v>39599.999999999993</v>
      </c>
    </row>
    <row r="25" spans="1:27" ht="13.5" customHeight="1">
      <c r="A25" s="82">
        <v>106</v>
      </c>
      <c r="B25" s="136">
        <v>40969</v>
      </c>
      <c r="C25" s="44">
        <v>622</v>
      </c>
      <c r="D25" s="185">
        <f>'base(indices)'!G30</f>
        <v>1.3951180599999999</v>
      </c>
      <c r="E25" s="45">
        <f t="shared" si="0"/>
        <v>867.76343331999999</v>
      </c>
      <c r="F25" s="38">
        <v>0</v>
      </c>
      <c r="G25" s="45">
        <f t="shared" si="1"/>
        <v>0</v>
      </c>
      <c r="H25" s="44">
        <f t="shared" si="2"/>
        <v>867.76343331999999</v>
      </c>
      <c r="I25" s="92">
        <f t="shared" si="20"/>
        <v>120316.841929</v>
      </c>
      <c r="J25" s="84">
        <f>IF((I25-H$33+(H$33/12*10))+K25&gt;H149,H149-K25,(I25-H$33+(H$33/12*10)))</f>
        <v>59243.091742999997</v>
      </c>
      <c r="K25" s="84">
        <f t="shared" si="3"/>
        <v>6756.908257</v>
      </c>
      <c r="L25" s="84">
        <f t="shared" si="23"/>
        <v>66000</v>
      </c>
      <c r="M25" s="84">
        <f t="shared" si="24"/>
        <v>56280.937155849992</v>
      </c>
      <c r="N25" s="84">
        <f t="shared" si="21"/>
        <v>6419.0628441499994</v>
      </c>
      <c r="O25" s="84">
        <f t="shared" si="22"/>
        <v>62699.999999999993</v>
      </c>
      <c r="P25" s="70">
        <f t="shared" si="8"/>
        <v>53318.7825687</v>
      </c>
      <c r="Q25" s="84">
        <f t="shared" si="9"/>
        <v>6081.2174313000005</v>
      </c>
      <c r="R25" s="84">
        <f t="shared" si="10"/>
        <v>59400</v>
      </c>
      <c r="S25" s="84">
        <f t="shared" si="27"/>
        <v>47394.473394400004</v>
      </c>
      <c r="T25" s="84">
        <f t="shared" si="12"/>
        <v>5405.5266056</v>
      </c>
      <c r="U25" s="84">
        <f t="shared" si="28"/>
        <v>52800</v>
      </c>
      <c r="V25" s="84">
        <f t="shared" si="25"/>
        <v>41470.164220099992</v>
      </c>
      <c r="W25" s="84">
        <f t="shared" si="15"/>
        <v>4729.8357798999996</v>
      </c>
      <c r="X25" s="84">
        <f t="shared" si="26"/>
        <v>46199.999999999993</v>
      </c>
      <c r="Y25" s="84">
        <f t="shared" si="17"/>
        <v>35545.855045799995</v>
      </c>
      <c r="Z25" s="84">
        <f t="shared" si="18"/>
        <v>4054.1449542</v>
      </c>
      <c r="AA25" s="33">
        <f t="shared" si="19"/>
        <v>39599.999999999993</v>
      </c>
    </row>
    <row r="26" spans="1:27" ht="11.25" customHeight="1">
      <c r="A26" s="82">
        <v>105</v>
      </c>
      <c r="B26" s="137">
        <v>41000</v>
      </c>
      <c r="C26" s="44">
        <v>622</v>
      </c>
      <c r="D26" s="185">
        <f>'base(indices)'!G31</f>
        <v>1.39362966</v>
      </c>
      <c r="E26" s="39">
        <f t="shared" si="0"/>
        <v>866.83764852000002</v>
      </c>
      <c r="F26" s="38">
        <v>0</v>
      </c>
      <c r="G26" s="39">
        <f t="shared" si="1"/>
        <v>0</v>
      </c>
      <c r="H26" s="37">
        <f t="shared" si="2"/>
        <v>866.83764852000002</v>
      </c>
      <c r="I26" s="93">
        <f t="shared" si="20"/>
        <v>119449.07849568001</v>
      </c>
      <c r="J26" s="68">
        <f>IF((I26-H$33+(H$33/12*9))+K26&gt;H149,H149-K26,(I26-H$33+(H$33/12*9)))</f>
        <v>59243.091742999997</v>
      </c>
      <c r="K26" s="68">
        <f t="shared" si="3"/>
        <v>6756.908257</v>
      </c>
      <c r="L26" s="68">
        <f t="shared" si="23"/>
        <v>66000</v>
      </c>
      <c r="M26" s="68">
        <f t="shared" si="24"/>
        <v>56280.937155849992</v>
      </c>
      <c r="N26" s="68">
        <f t="shared" si="21"/>
        <v>6419.0628441499994</v>
      </c>
      <c r="O26" s="68">
        <f t="shared" si="22"/>
        <v>62699.999999999993</v>
      </c>
      <c r="P26" s="68">
        <f t="shared" si="8"/>
        <v>53318.7825687</v>
      </c>
      <c r="Q26" s="68">
        <f t="shared" si="9"/>
        <v>6081.2174313000005</v>
      </c>
      <c r="R26" s="68">
        <f t="shared" si="10"/>
        <v>59400</v>
      </c>
      <c r="S26" s="68">
        <f t="shared" si="27"/>
        <v>47394.473394400004</v>
      </c>
      <c r="T26" s="68">
        <f t="shared" si="12"/>
        <v>5405.5266056</v>
      </c>
      <c r="U26" s="68">
        <f t="shared" si="28"/>
        <v>52800</v>
      </c>
      <c r="V26" s="68">
        <f t="shared" si="25"/>
        <v>41470.164220099992</v>
      </c>
      <c r="W26" s="68">
        <f t="shared" si="15"/>
        <v>4729.8357798999996</v>
      </c>
      <c r="X26" s="68">
        <f t="shared" si="26"/>
        <v>46199.999999999993</v>
      </c>
      <c r="Y26" s="68">
        <f t="shared" si="17"/>
        <v>35545.855045799995</v>
      </c>
      <c r="Z26" s="68">
        <f t="shared" si="18"/>
        <v>4054.1449542</v>
      </c>
      <c r="AA26" s="43">
        <f t="shared" si="19"/>
        <v>39599.999999999993</v>
      </c>
    </row>
    <row r="27" spans="1:27" ht="11.25" customHeight="1">
      <c r="A27" s="82">
        <v>104</v>
      </c>
      <c r="B27" s="136">
        <v>41030</v>
      </c>
      <c r="C27" s="44">
        <v>622</v>
      </c>
      <c r="D27" s="185">
        <f>'base(indices)'!G32</f>
        <v>1.3933133799999999</v>
      </c>
      <c r="E27" s="45">
        <f t="shared" si="0"/>
        <v>866.64092235999999</v>
      </c>
      <c r="F27" s="38">
        <v>0</v>
      </c>
      <c r="G27" s="45">
        <f t="shared" si="1"/>
        <v>0</v>
      </c>
      <c r="H27" s="44">
        <f t="shared" si="2"/>
        <v>866.64092235999999</v>
      </c>
      <c r="I27" s="92">
        <f t="shared" si="20"/>
        <v>118582.24084716001</v>
      </c>
      <c r="J27" s="84">
        <f>IF((I27-H$33+(H$33/12*8))+K27&gt;H149,H149-K27,(I27-H$33+(H$33/12*8)))</f>
        <v>59243.091742999997</v>
      </c>
      <c r="K27" s="84">
        <f t="shared" si="3"/>
        <v>6756.908257</v>
      </c>
      <c r="L27" s="84">
        <f t="shared" si="23"/>
        <v>66000</v>
      </c>
      <c r="M27" s="84">
        <f t="shared" si="24"/>
        <v>56280.937155849992</v>
      </c>
      <c r="N27" s="84">
        <f t="shared" si="21"/>
        <v>6419.0628441499994</v>
      </c>
      <c r="O27" s="84">
        <f t="shared" si="22"/>
        <v>62699.999999999993</v>
      </c>
      <c r="P27" s="70">
        <f t="shared" si="8"/>
        <v>53318.7825687</v>
      </c>
      <c r="Q27" s="84">
        <f t="shared" si="9"/>
        <v>6081.2174313000005</v>
      </c>
      <c r="R27" s="84">
        <f t="shared" si="10"/>
        <v>59400</v>
      </c>
      <c r="S27" s="84">
        <f t="shared" si="27"/>
        <v>47394.473394400004</v>
      </c>
      <c r="T27" s="84">
        <f t="shared" si="12"/>
        <v>5405.5266056</v>
      </c>
      <c r="U27" s="84">
        <f t="shared" si="28"/>
        <v>52800</v>
      </c>
      <c r="V27" s="84">
        <f t="shared" si="25"/>
        <v>41470.164220099992</v>
      </c>
      <c r="W27" s="84">
        <f t="shared" si="15"/>
        <v>4729.8357798999996</v>
      </c>
      <c r="X27" s="84">
        <f t="shared" si="26"/>
        <v>46199.999999999993</v>
      </c>
      <c r="Y27" s="84">
        <f t="shared" si="17"/>
        <v>35545.855045799995</v>
      </c>
      <c r="Z27" s="84">
        <f t="shared" si="18"/>
        <v>4054.1449542</v>
      </c>
      <c r="AA27" s="33">
        <f t="shared" si="19"/>
        <v>39599.999999999993</v>
      </c>
    </row>
    <row r="28" spans="1:27" ht="13.5" customHeight="1">
      <c r="A28" s="82">
        <v>103</v>
      </c>
      <c r="B28" s="137">
        <v>41061</v>
      </c>
      <c r="C28" s="44">
        <v>622</v>
      </c>
      <c r="D28" s="185">
        <f>'base(indices)'!G33</f>
        <v>1.3926616199999999</v>
      </c>
      <c r="E28" s="39">
        <f t="shared" si="0"/>
        <v>866.23552763999999</v>
      </c>
      <c r="F28" s="38">
        <v>0</v>
      </c>
      <c r="G28" s="39">
        <f t="shared" si="1"/>
        <v>0</v>
      </c>
      <c r="H28" s="37">
        <f t="shared" si="2"/>
        <v>866.23552763999999</v>
      </c>
      <c r="I28" s="93">
        <f t="shared" si="20"/>
        <v>117715.5999248</v>
      </c>
      <c r="J28" s="68">
        <f>IF((I28-H$33+(H$33/12*7))+K28&gt;H149,H149-K28,(I28-H$33+(H$33/12*7)))</f>
        <v>59243.091742999997</v>
      </c>
      <c r="K28" s="68">
        <f t="shared" si="3"/>
        <v>6756.908257</v>
      </c>
      <c r="L28" s="68">
        <f t="shared" si="23"/>
        <v>66000</v>
      </c>
      <c r="M28" s="68">
        <f t="shared" si="24"/>
        <v>56280.937155849992</v>
      </c>
      <c r="N28" s="68">
        <f t="shared" si="21"/>
        <v>6419.0628441499994</v>
      </c>
      <c r="O28" s="68">
        <f t="shared" si="22"/>
        <v>62699.999999999993</v>
      </c>
      <c r="P28" s="68">
        <f t="shared" si="8"/>
        <v>53318.7825687</v>
      </c>
      <c r="Q28" s="68">
        <f t="shared" si="9"/>
        <v>6081.2174313000005</v>
      </c>
      <c r="R28" s="68">
        <f t="shared" si="10"/>
        <v>59400</v>
      </c>
      <c r="S28" s="68">
        <f t="shared" si="27"/>
        <v>47394.473394400004</v>
      </c>
      <c r="T28" s="68">
        <f t="shared" si="12"/>
        <v>5405.5266056</v>
      </c>
      <c r="U28" s="68">
        <f t="shared" si="28"/>
        <v>52800</v>
      </c>
      <c r="V28" s="68">
        <f t="shared" si="25"/>
        <v>41470.164220099992</v>
      </c>
      <c r="W28" s="68">
        <f t="shared" si="15"/>
        <v>4729.8357798999996</v>
      </c>
      <c r="X28" s="68">
        <f t="shared" si="26"/>
        <v>46199.999999999993</v>
      </c>
      <c r="Y28" s="68">
        <f t="shared" si="17"/>
        <v>35545.855045799995</v>
      </c>
      <c r="Z28" s="68">
        <f t="shared" si="18"/>
        <v>4054.1449542</v>
      </c>
      <c r="AA28" s="43">
        <f t="shared" si="19"/>
        <v>39599.999999999993</v>
      </c>
    </row>
    <row r="29" spans="1:27" ht="13.5" customHeight="1">
      <c r="A29" s="82">
        <v>102</v>
      </c>
      <c r="B29" s="136">
        <v>41091</v>
      </c>
      <c r="C29" s="44">
        <v>622</v>
      </c>
      <c r="D29" s="185">
        <f>'base(indices)'!G34</f>
        <v>1.3926616199999999</v>
      </c>
      <c r="E29" s="45">
        <f>C29*D29</f>
        <v>866.23552763999999</v>
      </c>
      <c r="F29" s="38">
        <v>0</v>
      </c>
      <c r="G29" s="45">
        <f t="shared" si="1"/>
        <v>0</v>
      </c>
      <c r="H29" s="44">
        <f t="shared" si="2"/>
        <v>866.23552763999999</v>
      </c>
      <c r="I29" s="92">
        <f t="shared" si="20"/>
        <v>116849.36439716</v>
      </c>
      <c r="J29" s="84">
        <f>IF((I29-H$33+(H$33/12*6))+K29&gt;H149,H149-K29,(I29-H$33+(H$33/12*6)))</f>
        <v>59243.091742999997</v>
      </c>
      <c r="K29" s="84">
        <f t="shared" si="3"/>
        <v>6756.908257</v>
      </c>
      <c r="L29" s="84">
        <f t="shared" si="23"/>
        <v>66000</v>
      </c>
      <c r="M29" s="84">
        <f t="shared" si="24"/>
        <v>56280.937155849992</v>
      </c>
      <c r="N29" s="84">
        <f t="shared" si="21"/>
        <v>6419.0628441499994</v>
      </c>
      <c r="O29" s="84">
        <f t="shared" si="22"/>
        <v>62699.999999999993</v>
      </c>
      <c r="P29" s="70">
        <f t="shared" si="8"/>
        <v>53318.7825687</v>
      </c>
      <c r="Q29" s="84">
        <f t="shared" si="9"/>
        <v>6081.2174313000005</v>
      </c>
      <c r="R29" s="84">
        <f t="shared" si="10"/>
        <v>59400</v>
      </c>
      <c r="S29" s="84">
        <f t="shared" si="27"/>
        <v>47394.473394400004</v>
      </c>
      <c r="T29" s="84">
        <f t="shared" si="12"/>
        <v>5405.5266056</v>
      </c>
      <c r="U29" s="84">
        <f t="shared" si="28"/>
        <v>52800</v>
      </c>
      <c r="V29" s="84">
        <f t="shared" si="25"/>
        <v>41470.164220099992</v>
      </c>
      <c r="W29" s="84">
        <f t="shared" si="15"/>
        <v>4729.8357798999996</v>
      </c>
      <c r="X29" s="84">
        <f t="shared" si="26"/>
        <v>46199.999999999993</v>
      </c>
      <c r="Y29" s="84">
        <f t="shared" si="17"/>
        <v>35545.855045799995</v>
      </c>
      <c r="Z29" s="84">
        <f t="shared" si="18"/>
        <v>4054.1449542</v>
      </c>
      <c r="AA29" s="33">
        <f t="shared" si="19"/>
        <v>39599.999999999993</v>
      </c>
    </row>
    <row r="30" spans="1:27" ht="13.5" customHeight="1">
      <c r="A30" s="82">
        <v>101</v>
      </c>
      <c r="B30" s="137">
        <v>41122</v>
      </c>
      <c r="C30" s="44">
        <v>622</v>
      </c>
      <c r="D30" s="185">
        <f>'base(indices)'!G35</f>
        <v>1.3924611</v>
      </c>
      <c r="E30" s="39">
        <f t="shared" si="0"/>
        <v>866.11080419999996</v>
      </c>
      <c r="F30" s="38">
        <v>0</v>
      </c>
      <c r="G30" s="39">
        <f t="shared" si="1"/>
        <v>0</v>
      </c>
      <c r="H30" s="37">
        <f t="shared" si="2"/>
        <v>866.11080419999996</v>
      </c>
      <c r="I30" s="93">
        <f t="shared" si="20"/>
        <v>115983.12886951999</v>
      </c>
      <c r="J30" s="68">
        <f>IF((I30-H$33+(H$33/12*5))+K30&gt;H149,H149-K30,(I30-H$33+(H$33/12*5)))</f>
        <v>59243.091742999997</v>
      </c>
      <c r="K30" s="68">
        <f t="shared" si="3"/>
        <v>6756.908257</v>
      </c>
      <c r="L30" s="68">
        <f t="shared" si="23"/>
        <v>66000</v>
      </c>
      <c r="M30" s="68">
        <f t="shared" si="24"/>
        <v>56280.937155849992</v>
      </c>
      <c r="N30" s="68">
        <f t="shared" si="21"/>
        <v>6419.0628441499994</v>
      </c>
      <c r="O30" s="68">
        <f t="shared" si="22"/>
        <v>62699.999999999993</v>
      </c>
      <c r="P30" s="68">
        <f>J30*$P$9</f>
        <v>53318.7825687</v>
      </c>
      <c r="Q30" s="68">
        <f t="shared" si="9"/>
        <v>6081.2174313000005</v>
      </c>
      <c r="R30" s="68">
        <f t="shared" si="10"/>
        <v>59400</v>
      </c>
      <c r="S30" s="68">
        <f t="shared" si="27"/>
        <v>47394.473394400004</v>
      </c>
      <c r="T30" s="68">
        <f t="shared" si="12"/>
        <v>5405.5266056</v>
      </c>
      <c r="U30" s="68">
        <f t="shared" si="28"/>
        <v>52800</v>
      </c>
      <c r="V30" s="68">
        <f t="shared" si="25"/>
        <v>41470.164220099992</v>
      </c>
      <c r="W30" s="68">
        <f t="shared" si="15"/>
        <v>4729.8357798999996</v>
      </c>
      <c r="X30" s="68">
        <f t="shared" si="26"/>
        <v>46199.999999999993</v>
      </c>
      <c r="Y30" s="68">
        <f t="shared" si="17"/>
        <v>35545.855045799995</v>
      </c>
      <c r="Z30" s="68">
        <f t="shared" si="18"/>
        <v>4054.1449542</v>
      </c>
      <c r="AA30" s="43">
        <f t="shared" si="19"/>
        <v>39599.999999999993</v>
      </c>
    </row>
    <row r="31" spans="1:27" ht="13.5" customHeight="1">
      <c r="A31" s="82">
        <v>100</v>
      </c>
      <c r="B31" s="136">
        <v>41153</v>
      </c>
      <c r="C31" s="44">
        <v>622</v>
      </c>
      <c r="D31" s="185">
        <f>'base(indices)'!G36</f>
        <v>1.3922898500000001</v>
      </c>
      <c r="E31" s="45">
        <f t="shared" si="0"/>
        <v>866.00428670000008</v>
      </c>
      <c r="F31" s="38">
        <v>0</v>
      </c>
      <c r="G31" s="45">
        <f t="shared" si="1"/>
        <v>0</v>
      </c>
      <c r="H31" s="44">
        <f t="shared" si="2"/>
        <v>866.00428670000008</v>
      </c>
      <c r="I31" s="92">
        <f t="shared" si="20"/>
        <v>115117.01806531999</v>
      </c>
      <c r="J31" s="84">
        <f>IF((I31-H$33+(H$33/12*4))+K31&gt;H149,H149-K31,(I31-H$33+(H$33/12*4)))</f>
        <v>59243.091742999997</v>
      </c>
      <c r="K31" s="84">
        <f t="shared" si="3"/>
        <v>6756.908257</v>
      </c>
      <c r="L31" s="84">
        <f t="shared" si="23"/>
        <v>66000</v>
      </c>
      <c r="M31" s="84">
        <f t="shared" si="24"/>
        <v>56280.937155849992</v>
      </c>
      <c r="N31" s="84">
        <f t="shared" si="21"/>
        <v>6419.0628441499994</v>
      </c>
      <c r="O31" s="84">
        <f t="shared" si="22"/>
        <v>62699.999999999993</v>
      </c>
      <c r="P31" s="70">
        <f>J31*$P$9</f>
        <v>53318.7825687</v>
      </c>
      <c r="Q31" s="84">
        <f t="shared" si="9"/>
        <v>6081.2174313000005</v>
      </c>
      <c r="R31" s="84">
        <f t="shared" si="10"/>
        <v>59400</v>
      </c>
      <c r="S31" s="84">
        <f t="shared" si="27"/>
        <v>47394.473394400004</v>
      </c>
      <c r="T31" s="84">
        <f t="shared" si="12"/>
        <v>5405.5266056</v>
      </c>
      <c r="U31" s="84">
        <f t="shared" si="28"/>
        <v>52800</v>
      </c>
      <c r="V31" s="84">
        <f t="shared" si="25"/>
        <v>41470.164220099992</v>
      </c>
      <c r="W31" s="84">
        <f t="shared" si="15"/>
        <v>4729.8357798999996</v>
      </c>
      <c r="X31" s="84">
        <f t="shared" si="26"/>
        <v>46199.999999999993</v>
      </c>
      <c r="Y31" s="84">
        <f t="shared" si="17"/>
        <v>35545.855045799995</v>
      </c>
      <c r="Z31" s="84">
        <f t="shared" si="18"/>
        <v>4054.1449542</v>
      </c>
      <c r="AA31" s="33">
        <f t="shared" si="19"/>
        <v>39599.999999999993</v>
      </c>
    </row>
    <row r="32" spans="1:27" ht="13.5" customHeight="1">
      <c r="A32" s="82">
        <v>99</v>
      </c>
      <c r="B32" s="137">
        <v>41183</v>
      </c>
      <c r="C32" s="44">
        <v>622</v>
      </c>
      <c r="D32" s="185">
        <f>'base(indices)'!G37</f>
        <v>1.3922898500000001</v>
      </c>
      <c r="E32" s="39">
        <f t="shared" si="0"/>
        <v>866.00428670000008</v>
      </c>
      <c r="F32" s="38">
        <v>0</v>
      </c>
      <c r="G32" s="39">
        <f t="shared" si="1"/>
        <v>0</v>
      </c>
      <c r="H32" s="37">
        <f t="shared" si="2"/>
        <v>866.00428670000008</v>
      </c>
      <c r="I32" s="93">
        <f t="shared" si="20"/>
        <v>114251.01377861999</v>
      </c>
      <c r="J32" s="68">
        <f>IF((I32-H$33+(H$33/12*3))+K32&gt;H149,H149-K32,(I32-H$33+(H$33/12*3)))</f>
        <v>59243.091742999997</v>
      </c>
      <c r="K32" s="68">
        <f t="shared" si="3"/>
        <v>6756.908257</v>
      </c>
      <c r="L32" s="68">
        <f t="shared" si="23"/>
        <v>66000</v>
      </c>
      <c r="M32" s="68">
        <f t="shared" si="24"/>
        <v>56280.937155849992</v>
      </c>
      <c r="N32" s="68">
        <f t="shared" si="21"/>
        <v>6419.0628441499994</v>
      </c>
      <c r="O32" s="68">
        <f t="shared" si="22"/>
        <v>62699.999999999993</v>
      </c>
      <c r="P32" s="68">
        <f t="shared" ref="P32:P49" si="29">J32*$P$9</f>
        <v>53318.7825687</v>
      </c>
      <c r="Q32" s="68">
        <f t="shared" si="9"/>
        <v>6081.2174313000005</v>
      </c>
      <c r="R32" s="68">
        <f t="shared" si="10"/>
        <v>59400</v>
      </c>
      <c r="S32" s="68">
        <f t="shared" si="27"/>
        <v>47394.473394400004</v>
      </c>
      <c r="T32" s="68">
        <f t="shared" si="12"/>
        <v>5405.5266056</v>
      </c>
      <c r="U32" s="68">
        <f t="shared" si="28"/>
        <v>52800</v>
      </c>
      <c r="V32" s="68">
        <f t="shared" si="25"/>
        <v>41470.164220099992</v>
      </c>
      <c r="W32" s="68">
        <f t="shared" si="15"/>
        <v>4729.8357798999996</v>
      </c>
      <c r="X32" s="68">
        <f t="shared" si="26"/>
        <v>46199.999999999993</v>
      </c>
      <c r="Y32" s="68">
        <f t="shared" si="17"/>
        <v>35545.855045799995</v>
      </c>
      <c r="Z32" s="68">
        <f t="shared" si="18"/>
        <v>4054.1449542</v>
      </c>
      <c r="AA32" s="43">
        <f t="shared" si="19"/>
        <v>39599.999999999993</v>
      </c>
    </row>
    <row r="33" spans="1:27" ht="13.5" customHeight="1">
      <c r="A33" s="82">
        <v>98</v>
      </c>
      <c r="B33" s="136">
        <v>41214</v>
      </c>
      <c r="C33" s="44">
        <v>622</v>
      </c>
      <c r="D33" s="185">
        <f>'base(indices)'!G38</f>
        <v>1.3922898500000001</v>
      </c>
      <c r="E33" s="45">
        <f t="shared" si="0"/>
        <v>866.00428670000008</v>
      </c>
      <c r="F33" s="38">
        <v>0</v>
      </c>
      <c r="G33" s="45">
        <f t="shared" si="1"/>
        <v>0</v>
      </c>
      <c r="H33" s="44">
        <f t="shared" si="2"/>
        <v>866.00428670000008</v>
      </c>
      <c r="I33" s="92">
        <f t="shared" si="20"/>
        <v>113385.00949191999</v>
      </c>
      <c r="J33" s="84">
        <f>IF((I33-H$33+(H$33/12*2))+K33&gt;H149,H149-K33,(I33-H$33+(H$33/12*2)))</f>
        <v>59243.091742999997</v>
      </c>
      <c r="K33" s="84">
        <f t="shared" si="3"/>
        <v>6756.908257</v>
      </c>
      <c r="L33" s="84">
        <f t="shared" si="23"/>
        <v>66000</v>
      </c>
      <c r="M33" s="84">
        <f t="shared" si="24"/>
        <v>56280.937155849992</v>
      </c>
      <c r="N33" s="84">
        <f t="shared" si="21"/>
        <v>6419.0628441499994</v>
      </c>
      <c r="O33" s="84">
        <f t="shared" si="22"/>
        <v>62699.999999999993</v>
      </c>
      <c r="P33" s="70">
        <f t="shared" si="29"/>
        <v>53318.7825687</v>
      </c>
      <c r="Q33" s="84">
        <f t="shared" si="9"/>
        <v>6081.2174313000005</v>
      </c>
      <c r="R33" s="84">
        <f t="shared" si="10"/>
        <v>59400</v>
      </c>
      <c r="S33" s="84">
        <f t="shared" si="27"/>
        <v>47394.473394400004</v>
      </c>
      <c r="T33" s="84">
        <f t="shared" si="12"/>
        <v>5405.5266056</v>
      </c>
      <c r="U33" s="84">
        <f t="shared" si="28"/>
        <v>52800</v>
      </c>
      <c r="V33" s="84">
        <f t="shared" si="25"/>
        <v>41470.164220099992</v>
      </c>
      <c r="W33" s="84">
        <f t="shared" si="15"/>
        <v>4729.8357798999996</v>
      </c>
      <c r="X33" s="84">
        <f t="shared" si="26"/>
        <v>46199.999999999993</v>
      </c>
      <c r="Y33" s="84">
        <f t="shared" si="17"/>
        <v>35545.855045799995</v>
      </c>
      <c r="Z33" s="84">
        <f t="shared" si="18"/>
        <v>4054.1449542</v>
      </c>
      <c r="AA33" s="33">
        <f t="shared" si="19"/>
        <v>39599.999999999993</v>
      </c>
    </row>
    <row r="34" spans="1:27" ht="13.5" customHeight="1">
      <c r="A34" s="82">
        <v>97</v>
      </c>
      <c r="B34" s="137">
        <v>41244</v>
      </c>
      <c r="C34" s="44">
        <f>622*2</f>
        <v>1244</v>
      </c>
      <c r="D34" s="185">
        <f>'base(indices)'!G39</f>
        <v>1.3922898500000001</v>
      </c>
      <c r="E34" s="39">
        <f t="shared" si="0"/>
        <v>1732.0085734000002</v>
      </c>
      <c r="F34" s="38">
        <v>0</v>
      </c>
      <c r="G34" s="39">
        <f t="shared" si="1"/>
        <v>0</v>
      </c>
      <c r="H34" s="37">
        <f t="shared" si="2"/>
        <v>1732.0085734000002</v>
      </c>
      <c r="I34" s="93">
        <f t="shared" si="20"/>
        <v>112519.00520521999</v>
      </c>
      <c r="J34" s="68">
        <f>IF((I34-H$33+(H$33/12*1))+K34&gt;H149,H149-K34,(I34-H$33+(H$33/12*1)))</f>
        <v>59243.091742999997</v>
      </c>
      <c r="K34" s="68">
        <f t="shared" si="3"/>
        <v>6756.908257</v>
      </c>
      <c r="L34" s="68">
        <f t="shared" si="23"/>
        <v>66000</v>
      </c>
      <c r="M34" s="68">
        <f t="shared" si="24"/>
        <v>56280.937155849992</v>
      </c>
      <c r="N34" s="68">
        <f t="shared" si="21"/>
        <v>6419.0628441499994</v>
      </c>
      <c r="O34" s="68">
        <f t="shared" si="22"/>
        <v>62699.999999999993</v>
      </c>
      <c r="P34" s="68">
        <f t="shared" si="29"/>
        <v>53318.7825687</v>
      </c>
      <c r="Q34" s="68">
        <f t="shared" si="9"/>
        <v>6081.2174313000005</v>
      </c>
      <c r="R34" s="68">
        <f t="shared" si="10"/>
        <v>59400</v>
      </c>
      <c r="S34" s="68">
        <f t="shared" si="27"/>
        <v>47394.473394400004</v>
      </c>
      <c r="T34" s="68">
        <f t="shared" si="12"/>
        <v>5405.5266056</v>
      </c>
      <c r="U34" s="68">
        <f t="shared" si="28"/>
        <v>52800</v>
      </c>
      <c r="V34" s="68">
        <f t="shared" si="25"/>
        <v>41470.164220099992</v>
      </c>
      <c r="W34" s="68">
        <f t="shared" si="15"/>
        <v>4729.8357798999996</v>
      </c>
      <c r="X34" s="68">
        <f t="shared" si="26"/>
        <v>46199.999999999993</v>
      </c>
      <c r="Y34" s="68">
        <f t="shared" si="17"/>
        <v>35545.855045799995</v>
      </c>
      <c r="Z34" s="68">
        <f t="shared" si="18"/>
        <v>4054.1449542</v>
      </c>
      <c r="AA34" s="43">
        <f t="shared" si="19"/>
        <v>39599.999999999993</v>
      </c>
    </row>
    <row r="35" spans="1:27" ht="13.5" customHeight="1">
      <c r="A35" s="82">
        <v>96</v>
      </c>
      <c r="B35" s="136">
        <v>41275</v>
      </c>
      <c r="C35" s="44">
        <v>678</v>
      </c>
      <c r="D35" s="185">
        <f>'base(indices)'!G40</f>
        <v>1.3922898500000001</v>
      </c>
      <c r="E35" s="45">
        <f t="shared" si="0"/>
        <v>943.97251830000005</v>
      </c>
      <c r="F35" s="38">
        <v>0</v>
      </c>
      <c r="G35" s="45">
        <f t="shared" si="1"/>
        <v>0</v>
      </c>
      <c r="H35" s="44">
        <f t="shared" si="2"/>
        <v>943.97251830000005</v>
      </c>
      <c r="I35" s="92">
        <f t="shared" si="20"/>
        <v>110786.99663181999</v>
      </c>
      <c r="J35" s="84">
        <f>IF((I35-H$45+(H$45))+K35&gt;H149,H149-K35,(I35-H$45+(H$45)))</f>
        <v>59243.091742999997</v>
      </c>
      <c r="K35" s="84">
        <f t="shared" si="3"/>
        <v>6756.908257</v>
      </c>
      <c r="L35" s="84">
        <f t="shared" si="23"/>
        <v>66000</v>
      </c>
      <c r="M35" s="84">
        <f t="shared" si="24"/>
        <v>56280.937155849992</v>
      </c>
      <c r="N35" s="84">
        <f t="shared" si="21"/>
        <v>6419.0628441499994</v>
      </c>
      <c r="O35" s="84">
        <f t="shared" si="22"/>
        <v>62699.999999999993</v>
      </c>
      <c r="P35" s="70">
        <f t="shared" si="29"/>
        <v>53318.7825687</v>
      </c>
      <c r="Q35" s="84">
        <f t="shared" si="9"/>
        <v>6081.2174313000005</v>
      </c>
      <c r="R35" s="84">
        <f t="shared" si="10"/>
        <v>59400</v>
      </c>
      <c r="S35" s="84">
        <f t="shared" si="27"/>
        <v>47394.473394400004</v>
      </c>
      <c r="T35" s="84">
        <f t="shared" si="12"/>
        <v>5405.5266056</v>
      </c>
      <c r="U35" s="84">
        <f t="shared" si="28"/>
        <v>52800</v>
      </c>
      <c r="V35" s="84">
        <f t="shared" si="25"/>
        <v>41470.164220099992</v>
      </c>
      <c r="W35" s="84">
        <f t="shared" si="15"/>
        <v>4729.8357798999996</v>
      </c>
      <c r="X35" s="84">
        <f t="shared" si="26"/>
        <v>46199.999999999993</v>
      </c>
      <c r="Y35" s="84">
        <f t="shared" si="17"/>
        <v>35545.855045799995</v>
      </c>
      <c r="Z35" s="84">
        <f t="shared" si="18"/>
        <v>4054.1449542</v>
      </c>
      <c r="AA35" s="33">
        <f t="shared" si="19"/>
        <v>39599.999999999993</v>
      </c>
    </row>
    <row r="36" spans="1:27" ht="13.5" customHeight="1">
      <c r="A36" s="82">
        <v>95</v>
      </c>
      <c r="B36" s="137">
        <v>41306</v>
      </c>
      <c r="C36" s="44">
        <v>678</v>
      </c>
      <c r="D36" s="185">
        <f>'base(indices)'!G41</f>
        <v>1.3922898500000001</v>
      </c>
      <c r="E36" s="39">
        <f t="shared" si="0"/>
        <v>943.97251830000005</v>
      </c>
      <c r="F36" s="38">
        <v>0</v>
      </c>
      <c r="G36" s="39">
        <f t="shared" si="1"/>
        <v>0</v>
      </c>
      <c r="H36" s="37">
        <f t="shared" si="2"/>
        <v>943.97251830000005</v>
      </c>
      <c r="I36" s="93">
        <f t="shared" si="20"/>
        <v>109843.02411351999</v>
      </c>
      <c r="J36" s="68">
        <f>IF((I36-H$45+(H$45/12*11))+K36&gt;H149,H149-K36,(I36-H$45+(H$45/12*11)))</f>
        <v>59243.091742999997</v>
      </c>
      <c r="K36" s="68">
        <f t="shared" si="3"/>
        <v>6756.908257</v>
      </c>
      <c r="L36" s="68">
        <f t="shared" si="23"/>
        <v>66000</v>
      </c>
      <c r="M36" s="68">
        <f t="shared" si="24"/>
        <v>56280.937155849992</v>
      </c>
      <c r="N36" s="68">
        <f t="shared" si="21"/>
        <v>6419.0628441499994</v>
      </c>
      <c r="O36" s="68">
        <f t="shared" si="22"/>
        <v>62699.999999999993</v>
      </c>
      <c r="P36" s="68">
        <f t="shared" si="29"/>
        <v>53318.7825687</v>
      </c>
      <c r="Q36" s="68">
        <f t="shared" si="9"/>
        <v>6081.2174313000005</v>
      </c>
      <c r="R36" s="68">
        <f t="shared" si="10"/>
        <v>59400</v>
      </c>
      <c r="S36" s="68">
        <f t="shared" si="27"/>
        <v>47394.473394400004</v>
      </c>
      <c r="T36" s="68">
        <f t="shared" si="12"/>
        <v>5405.5266056</v>
      </c>
      <c r="U36" s="68">
        <f t="shared" si="28"/>
        <v>52800</v>
      </c>
      <c r="V36" s="68">
        <f t="shared" si="25"/>
        <v>41470.164220099992</v>
      </c>
      <c r="W36" s="68">
        <f t="shared" si="15"/>
        <v>4729.8357798999996</v>
      </c>
      <c r="X36" s="68">
        <f t="shared" si="26"/>
        <v>46199.999999999993</v>
      </c>
      <c r="Y36" s="68">
        <f t="shared" si="17"/>
        <v>35545.855045799995</v>
      </c>
      <c r="Z36" s="68">
        <f t="shared" si="18"/>
        <v>4054.1449542</v>
      </c>
      <c r="AA36" s="43">
        <f t="shared" si="19"/>
        <v>39599.999999999993</v>
      </c>
    </row>
    <row r="37" spans="1:27" ht="13.5" customHeight="1">
      <c r="A37" s="82">
        <v>94</v>
      </c>
      <c r="B37" s="136">
        <v>41334</v>
      </c>
      <c r="C37" s="44">
        <v>678</v>
      </c>
      <c r="D37" s="185">
        <f>'base(indices)'!G42</f>
        <v>1.3922898500000001</v>
      </c>
      <c r="E37" s="45">
        <f t="shared" si="0"/>
        <v>943.97251830000005</v>
      </c>
      <c r="F37" s="38">
        <v>0</v>
      </c>
      <c r="G37" s="45">
        <f t="shared" si="1"/>
        <v>0</v>
      </c>
      <c r="H37" s="44">
        <f t="shared" si="2"/>
        <v>943.97251830000005</v>
      </c>
      <c r="I37" s="92">
        <f t="shared" si="20"/>
        <v>108899.05159521999</v>
      </c>
      <c r="J37" s="84">
        <f>IF((I37-H$45+(H$45/12*10))+K37&gt;H149,H149-K37,(I37-H$45+(H$45/12*10)))</f>
        <v>59243.091742999997</v>
      </c>
      <c r="K37" s="70">
        <f t="shared" si="3"/>
        <v>6756.908257</v>
      </c>
      <c r="L37" s="70">
        <f t="shared" si="23"/>
        <v>66000</v>
      </c>
      <c r="M37" s="84">
        <f t="shared" si="24"/>
        <v>56280.937155849992</v>
      </c>
      <c r="N37" s="84">
        <f t="shared" si="21"/>
        <v>6419.0628441499994</v>
      </c>
      <c r="O37" s="84">
        <f t="shared" si="22"/>
        <v>62699.999999999993</v>
      </c>
      <c r="P37" s="70">
        <f t="shared" si="29"/>
        <v>53318.7825687</v>
      </c>
      <c r="Q37" s="84">
        <f t="shared" si="9"/>
        <v>6081.2174313000005</v>
      </c>
      <c r="R37" s="84">
        <f>P37+Q37</f>
        <v>59400</v>
      </c>
      <c r="S37" s="84">
        <f t="shared" si="27"/>
        <v>47394.473394400004</v>
      </c>
      <c r="T37" s="84">
        <f t="shared" si="12"/>
        <v>5405.5266056</v>
      </c>
      <c r="U37" s="84">
        <f t="shared" si="28"/>
        <v>52800</v>
      </c>
      <c r="V37" s="84">
        <f t="shared" si="25"/>
        <v>41470.164220099992</v>
      </c>
      <c r="W37" s="84">
        <f t="shared" si="15"/>
        <v>4729.8357798999996</v>
      </c>
      <c r="X37" s="84">
        <f t="shared" si="26"/>
        <v>46199.999999999993</v>
      </c>
      <c r="Y37" s="84">
        <f t="shared" si="17"/>
        <v>35545.855045799995</v>
      </c>
      <c r="Z37" s="84">
        <f t="shared" si="18"/>
        <v>4054.1449542</v>
      </c>
      <c r="AA37" s="33">
        <f t="shared" si="19"/>
        <v>39599.999999999993</v>
      </c>
    </row>
    <row r="38" spans="1:27" ht="13.5" customHeight="1">
      <c r="A38" s="82">
        <v>93</v>
      </c>
      <c r="B38" s="136">
        <v>41365</v>
      </c>
      <c r="C38" s="44">
        <v>678</v>
      </c>
      <c r="D38" s="185">
        <f>'base(indices)'!G43</f>
        <v>1.3922898500000001</v>
      </c>
      <c r="E38" s="39">
        <f t="shared" si="0"/>
        <v>943.97251830000005</v>
      </c>
      <c r="F38" s="38">
        <v>0</v>
      </c>
      <c r="G38" s="39">
        <f t="shared" si="1"/>
        <v>0</v>
      </c>
      <c r="H38" s="37">
        <f t="shared" si="2"/>
        <v>943.97251830000005</v>
      </c>
      <c r="I38" s="93">
        <f t="shared" si="20"/>
        <v>107955.07907692</v>
      </c>
      <c r="J38" s="68">
        <f>IF((I38-H$45+(H$45/12*9))+K38&gt;H149,H149-K38,(I38-H$45+(H$45/12*9)))</f>
        <v>59243.091742999997</v>
      </c>
      <c r="K38" s="68">
        <f t="shared" si="3"/>
        <v>6756.908257</v>
      </c>
      <c r="L38" s="69">
        <f t="shared" ref="L38:L69" si="30">J38+K38</f>
        <v>66000</v>
      </c>
      <c r="M38" s="68">
        <f t="shared" si="24"/>
        <v>56280.937155849992</v>
      </c>
      <c r="N38" s="68">
        <f t="shared" si="21"/>
        <v>6419.0628441499994</v>
      </c>
      <c r="O38" s="68">
        <f t="shared" si="22"/>
        <v>62699.999999999993</v>
      </c>
      <c r="P38" s="68">
        <f>J38*$P$9</f>
        <v>53318.7825687</v>
      </c>
      <c r="Q38" s="68">
        <f t="shared" si="9"/>
        <v>6081.2174313000005</v>
      </c>
      <c r="R38" s="68">
        <f t="shared" ref="R38:R53" si="31">P38+Q38</f>
        <v>59400</v>
      </c>
      <c r="S38" s="68">
        <f t="shared" si="27"/>
        <v>47394.473394400004</v>
      </c>
      <c r="T38" s="68">
        <f t="shared" si="12"/>
        <v>5405.5266056</v>
      </c>
      <c r="U38" s="68">
        <f t="shared" si="28"/>
        <v>52800</v>
      </c>
      <c r="V38" s="68">
        <f t="shared" si="25"/>
        <v>41470.164220099992</v>
      </c>
      <c r="W38" s="68">
        <f t="shared" si="15"/>
        <v>4729.8357798999996</v>
      </c>
      <c r="X38" s="68">
        <f t="shared" si="26"/>
        <v>46199.999999999993</v>
      </c>
      <c r="Y38" s="68">
        <f t="shared" si="17"/>
        <v>35545.855045799995</v>
      </c>
      <c r="Z38" s="68">
        <f t="shared" si="18"/>
        <v>4054.1449542</v>
      </c>
      <c r="AA38" s="43">
        <f t="shared" si="19"/>
        <v>39599.999999999993</v>
      </c>
    </row>
    <row r="39" spans="1:27" ht="13.5" customHeight="1">
      <c r="A39" s="82">
        <v>92</v>
      </c>
      <c r="B39" s="137">
        <v>41395</v>
      </c>
      <c r="C39" s="44">
        <v>678</v>
      </c>
      <c r="D39" s="185">
        <f>'base(indices)'!G44</f>
        <v>1.3922898500000001</v>
      </c>
      <c r="E39" s="45">
        <f t="shared" si="0"/>
        <v>943.97251830000005</v>
      </c>
      <c r="F39" s="38">
        <v>0</v>
      </c>
      <c r="G39" s="45">
        <f t="shared" si="1"/>
        <v>0</v>
      </c>
      <c r="H39" s="44">
        <f t="shared" si="2"/>
        <v>943.97251830000005</v>
      </c>
      <c r="I39" s="92">
        <f t="shared" si="20"/>
        <v>107011.10655862</v>
      </c>
      <c r="J39" s="84">
        <f>IF((I39-H$45+(H$45/12*8))+K39&gt;H149,H149-K39,(I39-H$45+(H$45/12*8)))</f>
        <v>59243.091742999997</v>
      </c>
      <c r="K39" s="84">
        <f t="shared" si="3"/>
        <v>6756.908257</v>
      </c>
      <c r="L39" s="84">
        <f t="shared" si="30"/>
        <v>66000</v>
      </c>
      <c r="M39" s="84">
        <f t="shared" si="24"/>
        <v>56280.937155849992</v>
      </c>
      <c r="N39" s="84">
        <f t="shared" si="21"/>
        <v>6419.0628441499994</v>
      </c>
      <c r="O39" s="84">
        <f t="shared" si="22"/>
        <v>62699.999999999993</v>
      </c>
      <c r="P39" s="70">
        <f t="shared" si="29"/>
        <v>53318.7825687</v>
      </c>
      <c r="Q39" s="84">
        <f t="shared" si="9"/>
        <v>6081.2174313000005</v>
      </c>
      <c r="R39" s="84">
        <f t="shared" si="31"/>
        <v>59400</v>
      </c>
      <c r="S39" s="84">
        <f t="shared" si="27"/>
        <v>47394.473394400004</v>
      </c>
      <c r="T39" s="84">
        <f t="shared" si="12"/>
        <v>5405.5266056</v>
      </c>
      <c r="U39" s="84">
        <f t="shared" si="28"/>
        <v>52800</v>
      </c>
      <c r="V39" s="84">
        <f t="shared" si="25"/>
        <v>41470.164220099992</v>
      </c>
      <c r="W39" s="84">
        <f t="shared" si="15"/>
        <v>4729.8357798999996</v>
      </c>
      <c r="X39" s="84">
        <f t="shared" si="26"/>
        <v>46199.999999999993</v>
      </c>
      <c r="Y39" s="84">
        <f t="shared" si="17"/>
        <v>35545.855045799995</v>
      </c>
      <c r="Z39" s="84">
        <f t="shared" si="18"/>
        <v>4054.1449542</v>
      </c>
      <c r="AA39" s="33">
        <f t="shared" si="19"/>
        <v>39599.999999999993</v>
      </c>
    </row>
    <row r="40" spans="1:27" ht="13.5" customHeight="1">
      <c r="A40" s="82">
        <v>91</v>
      </c>
      <c r="B40" s="136">
        <v>41426</v>
      </c>
      <c r="C40" s="44">
        <v>678</v>
      </c>
      <c r="D40" s="185">
        <f>'base(indices)'!G45</f>
        <v>1.3922898500000001</v>
      </c>
      <c r="E40" s="39">
        <f t="shared" si="0"/>
        <v>943.97251830000005</v>
      </c>
      <c r="F40" s="38">
        <v>0</v>
      </c>
      <c r="G40" s="39">
        <f t="shared" si="1"/>
        <v>0</v>
      </c>
      <c r="H40" s="37">
        <f t="shared" si="2"/>
        <v>943.97251830000005</v>
      </c>
      <c r="I40" s="93">
        <f t="shared" si="20"/>
        <v>106067.13404032</v>
      </c>
      <c r="J40" s="68">
        <f>IF((I40-H$45+(H$45/12*7))+K40&gt;H149,H149-K40,(I40-H$45+(H$45/12*7)))</f>
        <v>59243.091742999997</v>
      </c>
      <c r="K40" s="68">
        <f t="shared" si="3"/>
        <v>6756.908257</v>
      </c>
      <c r="L40" s="69">
        <f t="shared" si="30"/>
        <v>66000</v>
      </c>
      <c r="M40" s="68">
        <f t="shared" si="24"/>
        <v>56280.937155849992</v>
      </c>
      <c r="N40" s="68">
        <f t="shared" si="21"/>
        <v>6419.0628441499994</v>
      </c>
      <c r="O40" s="68">
        <f t="shared" si="22"/>
        <v>62699.999999999993</v>
      </c>
      <c r="P40" s="68">
        <f t="shared" si="29"/>
        <v>53318.7825687</v>
      </c>
      <c r="Q40" s="68">
        <f t="shared" si="9"/>
        <v>6081.2174313000005</v>
      </c>
      <c r="R40" s="68">
        <f t="shared" si="31"/>
        <v>59400</v>
      </c>
      <c r="S40" s="68">
        <f t="shared" ref="S40:S93" si="32">J40*S$9</f>
        <v>47394.473394400004</v>
      </c>
      <c r="T40" s="68">
        <f t="shared" si="12"/>
        <v>5405.5266056</v>
      </c>
      <c r="U40" s="68">
        <f t="shared" ref="U40:U93" si="33">S40+T40</f>
        <v>52800</v>
      </c>
      <c r="V40" s="68">
        <f t="shared" si="25"/>
        <v>41470.164220099992</v>
      </c>
      <c r="W40" s="68">
        <f t="shared" si="15"/>
        <v>4729.8357798999996</v>
      </c>
      <c r="X40" s="68">
        <f t="shared" si="26"/>
        <v>46199.999999999993</v>
      </c>
      <c r="Y40" s="68">
        <f t="shared" si="17"/>
        <v>35545.855045799995</v>
      </c>
      <c r="Z40" s="68">
        <f t="shared" si="18"/>
        <v>4054.1449542</v>
      </c>
      <c r="AA40" s="43">
        <f t="shared" si="19"/>
        <v>39599.999999999993</v>
      </c>
    </row>
    <row r="41" spans="1:27" ht="13.5" customHeight="1">
      <c r="A41" s="82">
        <v>90</v>
      </c>
      <c r="B41" s="137">
        <v>41456</v>
      </c>
      <c r="C41" s="44">
        <v>678</v>
      </c>
      <c r="D41" s="185">
        <f>'base(indices)'!G46</f>
        <v>1.3922898500000001</v>
      </c>
      <c r="E41" s="45">
        <f t="shared" si="0"/>
        <v>943.97251830000005</v>
      </c>
      <c r="F41" s="38">
        <v>0</v>
      </c>
      <c r="G41" s="45">
        <f t="shared" si="1"/>
        <v>0</v>
      </c>
      <c r="H41" s="44">
        <f t="shared" si="2"/>
        <v>943.97251830000005</v>
      </c>
      <c r="I41" s="92">
        <f t="shared" si="20"/>
        <v>105123.16152202</v>
      </c>
      <c r="J41" s="84">
        <f>IF((I41-H$45+(H$45/12*6))+K41&gt;H149,H149-K41,(I41-H$45+(H$45/12*6)))</f>
        <v>59243.091742999997</v>
      </c>
      <c r="K41" s="84">
        <f t="shared" si="3"/>
        <v>6756.908257</v>
      </c>
      <c r="L41" s="84">
        <f t="shared" si="30"/>
        <v>66000</v>
      </c>
      <c r="M41" s="84">
        <f t="shared" si="24"/>
        <v>56280.937155849992</v>
      </c>
      <c r="N41" s="84">
        <f t="shared" si="21"/>
        <v>6419.0628441499994</v>
      </c>
      <c r="O41" s="84">
        <f t="shared" si="22"/>
        <v>62699.999999999993</v>
      </c>
      <c r="P41" s="70">
        <f t="shared" si="29"/>
        <v>53318.7825687</v>
      </c>
      <c r="Q41" s="84">
        <f t="shared" si="9"/>
        <v>6081.2174313000005</v>
      </c>
      <c r="R41" s="84">
        <f t="shared" si="31"/>
        <v>59400</v>
      </c>
      <c r="S41" s="84">
        <f t="shared" si="32"/>
        <v>47394.473394400004</v>
      </c>
      <c r="T41" s="84">
        <f t="shared" si="12"/>
        <v>5405.5266056</v>
      </c>
      <c r="U41" s="84">
        <f t="shared" si="33"/>
        <v>52800</v>
      </c>
      <c r="V41" s="84">
        <f t="shared" si="25"/>
        <v>41470.164220099992</v>
      </c>
      <c r="W41" s="84">
        <f t="shared" si="15"/>
        <v>4729.8357798999996</v>
      </c>
      <c r="X41" s="84">
        <f t="shared" si="26"/>
        <v>46199.999999999993</v>
      </c>
      <c r="Y41" s="84">
        <f t="shared" si="17"/>
        <v>35545.855045799995</v>
      </c>
      <c r="Z41" s="84">
        <f t="shared" si="18"/>
        <v>4054.1449542</v>
      </c>
      <c r="AA41" s="33">
        <f t="shared" si="19"/>
        <v>39599.999999999993</v>
      </c>
    </row>
    <row r="42" spans="1:27" ht="13.5" customHeight="1">
      <c r="A42" s="82">
        <v>89</v>
      </c>
      <c r="B42" s="136">
        <v>41487</v>
      </c>
      <c r="C42" s="44">
        <v>678</v>
      </c>
      <c r="D42" s="185">
        <f>'base(indices)'!G47</f>
        <v>1.39199892</v>
      </c>
      <c r="E42" s="39">
        <f t="shared" si="0"/>
        <v>943.77526776000002</v>
      </c>
      <c r="F42" s="38">
        <v>0</v>
      </c>
      <c r="G42" s="39">
        <f t="shared" si="1"/>
        <v>0</v>
      </c>
      <c r="H42" s="37">
        <f t="shared" si="2"/>
        <v>943.77526776000002</v>
      </c>
      <c r="I42" s="93">
        <f t="shared" si="20"/>
        <v>104179.18900372001</v>
      </c>
      <c r="J42" s="68">
        <f>IF((I42-H$45+(H$45/12*5))+K42&gt;H149,H149-K42,(I42-H$45+(H$45/12*5)))</f>
        <v>59243.091742999997</v>
      </c>
      <c r="K42" s="68">
        <f t="shared" si="3"/>
        <v>6756.908257</v>
      </c>
      <c r="L42" s="69">
        <f t="shared" si="30"/>
        <v>66000</v>
      </c>
      <c r="M42" s="68">
        <f t="shared" si="24"/>
        <v>56280.937155849992</v>
      </c>
      <c r="N42" s="68">
        <f t="shared" si="21"/>
        <v>6419.0628441499994</v>
      </c>
      <c r="O42" s="68">
        <f t="shared" si="22"/>
        <v>62699.999999999993</v>
      </c>
      <c r="P42" s="68">
        <f t="shared" si="29"/>
        <v>53318.7825687</v>
      </c>
      <c r="Q42" s="68">
        <f t="shared" si="9"/>
        <v>6081.2174313000005</v>
      </c>
      <c r="R42" s="68">
        <f t="shared" si="31"/>
        <v>59400</v>
      </c>
      <c r="S42" s="68">
        <f t="shared" si="32"/>
        <v>47394.473394400004</v>
      </c>
      <c r="T42" s="68">
        <f t="shared" si="12"/>
        <v>5405.5266056</v>
      </c>
      <c r="U42" s="68">
        <f t="shared" si="33"/>
        <v>52800</v>
      </c>
      <c r="V42" s="68">
        <f t="shared" si="25"/>
        <v>41470.164220099992</v>
      </c>
      <c r="W42" s="68">
        <f t="shared" si="15"/>
        <v>4729.8357798999996</v>
      </c>
      <c r="X42" s="68">
        <f t="shared" si="26"/>
        <v>46199.999999999993</v>
      </c>
      <c r="Y42" s="68">
        <f t="shared" si="17"/>
        <v>35545.855045799995</v>
      </c>
      <c r="Z42" s="68">
        <f t="shared" si="18"/>
        <v>4054.1449542</v>
      </c>
      <c r="AA42" s="43">
        <f t="shared" si="19"/>
        <v>39599.999999999993</v>
      </c>
    </row>
    <row r="43" spans="1:27" ht="13.5" customHeight="1">
      <c r="A43" s="82">
        <v>88</v>
      </c>
      <c r="B43" s="137">
        <v>41518</v>
      </c>
      <c r="C43" s="44">
        <v>678</v>
      </c>
      <c r="D43" s="185">
        <f>'base(indices)'!G48</f>
        <v>1.39199892</v>
      </c>
      <c r="E43" s="45">
        <f t="shared" si="0"/>
        <v>943.77526776000002</v>
      </c>
      <c r="F43" s="38">
        <v>0</v>
      </c>
      <c r="G43" s="45">
        <f t="shared" si="1"/>
        <v>0</v>
      </c>
      <c r="H43" s="44">
        <f t="shared" ref="H43:H74" si="34">E43+G43</f>
        <v>943.77526776000002</v>
      </c>
      <c r="I43" s="92">
        <f t="shared" si="20"/>
        <v>103235.41373596001</v>
      </c>
      <c r="J43" s="84">
        <f>IF((I43-H$45+(H$45/12*4))+K43&gt;H149,H149-K43,(I43-H$45+(H$45/12*4)))</f>
        <v>59243.091742999997</v>
      </c>
      <c r="K43" s="84">
        <f t="shared" ref="K43:K74" si="35">H$148</f>
        <v>6756.908257</v>
      </c>
      <c r="L43" s="84">
        <f t="shared" si="30"/>
        <v>66000</v>
      </c>
      <c r="M43" s="84">
        <f t="shared" si="24"/>
        <v>56280.937155849992</v>
      </c>
      <c r="N43" s="84">
        <f t="shared" si="21"/>
        <v>6419.0628441499994</v>
      </c>
      <c r="O43" s="84">
        <f t="shared" si="22"/>
        <v>62699.999999999993</v>
      </c>
      <c r="P43" s="70">
        <f t="shared" si="29"/>
        <v>53318.7825687</v>
      </c>
      <c r="Q43" s="84">
        <f t="shared" si="9"/>
        <v>6081.2174313000005</v>
      </c>
      <c r="R43" s="84">
        <f t="shared" si="31"/>
        <v>59400</v>
      </c>
      <c r="S43" s="84">
        <f t="shared" si="32"/>
        <v>47394.473394400004</v>
      </c>
      <c r="T43" s="84">
        <f t="shared" si="12"/>
        <v>5405.5266056</v>
      </c>
      <c r="U43" s="84">
        <f t="shared" si="33"/>
        <v>52800</v>
      </c>
      <c r="V43" s="84">
        <f t="shared" si="25"/>
        <v>41470.164220099992</v>
      </c>
      <c r="W43" s="84">
        <f t="shared" si="15"/>
        <v>4729.8357798999996</v>
      </c>
      <c r="X43" s="84">
        <f t="shared" si="26"/>
        <v>46199.999999999993</v>
      </c>
      <c r="Y43" s="84">
        <f t="shared" ref="Y43:Y74" si="36">J43*Y$9</f>
        <v>35545.855045799995</v>
      </c>
      <c r="Z43" s="84">
        <f t="shared" ref="Z43:Z74" si="37">K43*Y$9</f>
        <v>4054.1449542</v>
      </c>
      <c r="AA43" s="33">
        <f t="shared" si="19"/>
        <v>39599.999999999993</v>
      </c>
    </row>
    <row r="44" spans="1:27" ht="13.5" customHeight="1">
      <c r="A44" s="82">
        <v>87</v>
      </c>
      <c r="B44" s="136">
        <v>41548</v>
      </c>
      <c r="C44" s="44">
        <v>678</v>
      </c>
      <c r="D44" s="185">
        <f>'base(indices)'!G49</f>
        <v>1.39188896</v>
      </c>
      <c r="E44" s="39">
        <f t="shared" si="0"/>
        <v>943.70071487999996</v>
      </c>
      <c r="F44" s="38">
        <v>0</v>
      </c>
      <c r="G44" s="39">
        <f t="shared" si="1"/>
        <v>0</v>
      </c>
      <c r="H44" s="37">
        <f t="shared" si="34"/>
        <v>943.70071487999996</v>
      </c>
      <c r="I44" s="93">
        <f t="shared" si="20"/>
        <v>102291.63846820002</v>
      </c>
      <c r="J44" s="68">
        <f>IF((I44-H$45+(H$45/12*3))+K44&gt;H149,H149-K44,(I44-H$45+(H$45/12*3)))</f>
        <v>59243.091742999997</v>
      </c>
      <c r="K44" s="68">
        <f t="shared" si="35"/>
        <v>6756.908257</v>
      </c>
      <c r="L44" s="69">
        <f t="shared" si="30"/>
        <v>66000</v>
      </c>
      <c r="M44" s="68">
        <f t="shared" si="24"/>
        <v>56280.937155849992</v>
      </c>
      <c r="N44" s="68">
        <f t="shared" si="21"/>
        <v>6419.0628441499994</v>
      </c>
      <c r="O44" s="68">
        <f t="shared" si="22"/>
        <v>62699.999999999993</v>
      </c>
      <c r="P44" s="68">
        <f t="shared" si="29"/>
        <v>53318.7825687</v>
      </c>
      <c r="Q44" s="68">
        <f t="shared" si="9"/>
        <v>6081.2174313000005</v>
      </c>
      <c r="R44" s="68">
        <f t="shared" si="31"/>
        <v>59400</v>
      </c>
      <c r="S44" s="68">
        <f t="shared" si="32"/>
        <v>47394.473394400004</v>
      </c>
      <c r="T44" s="68">
        <f t="shared" si="12"/>
        <v>5405.5266056</v>
      </c>
      <c r="U44" s="68">
        <f t="shared" si="33"/>
        <v>52800</v>
      </c>
      <c r="V44" s="68">
        <f t="shared" si="25"/>
        <v>41470.164220099992</v>
      </c>
      <c r="W44" s="68">
        <f t="shared" si="15"/>
        <v>4729.8357798999996</v>
      </c>
      <c r="X44" s="68">
        <f t="shared" si="26"/>
        <v>46199.999999999993</v>
      </c>
      <c r="Y44" s="68">
        <f t="shared" si="36"/>
        <v>35545.855045799995</v>
      </c>
      <c r="Z44" s="68">
        <f t="shared" si="37"/>
        <v>4054.1449542</v>
      </c>
      <c r="AA44" s="43">
        <f t="shared" si="19"/>
        <v>39599.999999999993</v>
      </c>
    </row>
    <row r="45" spans="1:27" ht="13.5" customHeight="1">
      <c r="A45" s="82">
        <v>86</v>
      </c>
      <c r="B45" s="137">
        <v>41579</v>
      </c>
      <c r="C45" s="44">
        <v>678</v>
      </c>
      <c r="D45" s="185">
        <f>'base(indices)'!G50</f>
        <v>1.3906095999999999</v>
      </c>
      <c r="E45" s="45">
        <f t="shared" si="0"/>
        <v>942.83330879999994</v>
      </c>
      <c r="F45" s="38">
        <v>0</v>
      </c>
      <c r="G45" s="45">
        <f t="shared" si="1"/>
        <v>0</v>
      </c>
      <c r="H45" s="44">
        <f t="shared" si="34"/>
        <v>942.83330879999994</v>
      </c>
      <c r="I45" s="92">
        <f t="shared" si="20"/>
        <v>101347.93775332002</v>
      </c>
      <c r="J45" s="84">
        <f>IF((I45-H$45+(H$45/12*2))+K45&gt;H149,H149-K45,(I45-H$45+(H$45/12*2)))</f>
        <v>59243.091742999997</v>
      </c>
      <c r="K45" s="84">
        <f t="shared" si="35"/>
        <v>6756.908257</v>
      </c>
      <c r="L45" s="84">
        <f t="shared" si="30"/>
        <v>66000</v>
      </c>
      <c r="M45" s="84">
        <f t="shared" si="24"/>
        <v>56280.937155849992</v>
      </c>
      <c r="N45" s="84">
        <f t="shared" si="21"/>
        <v>6419.0628441499994</v>
      </c>
      <c r="O45" s="84">
        <f t="shared" si="22"/>
        <v>62699.999999999993</v>
      </c>
      <c r="P45" s="70">
        <f t="shared" si="29"/>
        <v>53318.7825687</v>
      </c>
      <c r="Q45" s="84">
        <f t="shared" si="9"/>
        <v>6081.2174313000005</v>
      </c>
      <c r="R45" s="84">
        <f t="shared" si="31"/>
        <v>59400</v>
      </c>
      <c r="S45" s="84">
        <f t="shared" si="32"/>
        <v>47394.473394400004</v>
      </c>
      <c r="T45" s="84">
        <f t="shared" si="12"/>
        <v>5405.5266056</v>
      </c>
      <c r="U45" s="84">
        <f t="shared" si="33"/>
        <v>52800</v>
      </c>
      <c r="V45" s="84">
        <f t="shared" si="25"/>
        <v>41470.164220099992</v>
      </c>
      <c r="W45" s="84">
        <f t="shared" si="15"/>
        <v>4729.8357798999996</v>
      </c>
      <c r="X45" s="84">
        <f t="shared" si="26"/>
        <v>46199.999999999993</v>
      </c>
      <c r="Y45" s="84">
        <f t="shared" si="36"/>
        <v>35545.855045799995</v>
      </c>
      <c r="Z45" s="84">
        <f t="shared" si="37"/>
        <v>4054.1449542</v>
      </c>
      <c r="AA45" s="33">
        <f t="shared" si="19"/>
        <v>39599.999999999993</v>
      </c>
    </row>
    <row r="46" spans="1:27" ht="13.5" customHeight="1">
      <c r="A46" s="82">
        <v>85</v>
      </c>
      <c r="B46" s="136">
        <v>41609</v>
      </c>
      <c r="C46" s="44">
        <f>678*2</f>
        <v>1356</v>
      </c>
      <c r="D46" s="185">
        <f>'base(indices)'!G51</f>
        <v>1.3903218100000001</v>
      </c>
      <c r="E46" s="39">
        <f>C46*D46</f>
        <v>1885.2763743600001</v>
      </c>
      <c r="F46" s="38">
        <v>0</v>
      </c>
      <c r="G46" s="39">
        <f t="shared" si="1"/>
        <v>0</v>
      </c>
      <c r="H46" s="37">
        <f t="shared" si="34"/>
        <v>1885.2763743600001</v>
      </c>
      <c r="I46" s="93">
        <f t="shared" si="20"/>
        <v>100405.10444452002</v>
      </c>
      <c r="J46" s="68">
        <f>IF((I46-H$45+(H$45/12*1))+K46&gt;H149,H149-K46,(I46-H$45+(H$45/12*1)))</f>
        <v>59243.091742999997</v>
      </c>
      <c r="K46" s="68">
        <f t="shared" si="35"/>
        <v>6756.908257</v>
      </c>
      <c r="L46" s="69">
        <f t="shared" si="30"/>
        <v>66000</v>
      </c>
      <c r="M46" s="68">
        <f t="shared" si="24"/>
        <v>56280.937155849992</v>
      </c>
      <c r="N46" s="68">
        <f t="shared" si="21"/>
        <v>6419.0628441499994</v>
      </c>
      <c r="O46" s="68">
        <f t="shared" si="22"/>
        <v>62699.999999999993</v>
      </c>
      <c r="P46" s="68">
        <f t="shared" si="29"/>
        <v>53318.7825687</v>
      </c>
      <c r="Q46" s="68">
        <f t="shared" si="9"/>
        <v>6081.2174313000005</v>
      </c>
      <c r="R46" s="68">
        <f t="shared" si="31"/>
        <v>59400</v>
      </c>
      <c r="S46" s="68">
        <f t="shared" si="32"/>
        <v>47394.473394400004</v>
      </c>
      <c r="T46" s="68">
        <f t="shared" si="12"/>
        <v>5405.5266056</v>
      </c>
      <c r="U46" s="68">
        <f t="shared" si="33"/>
        <v>52800</v>
      </c>
      <c r="V46" s="68">
        <f t="shared" si="25"/>
        <v>41470.164220099992</v>
      </c>
      <c r="W46" s="68">
        <f t="shared" si="15"/>
        <v>4729.8357798999996</v>
      </c>
      <c r="X46" s="68">
        <f t="shared" si="26"/>
        <v>46199.999999999993</v>
      </c>
      <c r="Y46" s="68">
        <f t="shared" si="36"/>
        <v>35545.855045799995</v>
      </c>
      <c r="Z46" s="68">
        <f t="shared" si="37"/>
        <v>4054.1449542</v>
      </c>
      <c r="AA46" s="43">
        <f t="shared" si="19"/>
        <v>39599.999999999993</v>
      </c>
    </row>
    <row r="47" spans="1:27" ht="13.5" customHeight="1">
      <c r="A47" s="82">
        <v>84</v>
      </c>
      <c r="B47" s="137">
        <v>41640</v>
      </c>
      <c r="C47" s="44">
        <v>724</v>
      </c>
      <c r="D47" s="185">
        <f>'base(indices)'!G52</f>
        <v>1.3896353299999999</v>
      </c>
      <c r="E47" s="45">
        <f t="shared" si="0"/>
        <v>1006.09597892</v>
      </c>
      <c r="F47" s="38">
        <v>0</v>
      </c>
      <c r="G47" s="45">
        <f t="shared" si="1"/>
        <v>0</v>
      </c>
      <c r="H47" s="44">
        <f t="shared" si="34"/>
        <v>1006.09597892</v>
      </c>
      <c r="I47" s="92">
        <f t="shared" si="20"/>
        <v>98519.828070160031</v>
      </c>
      <c r="J47" s="84">
        <f>IF((I47-H$57+(H$57))+K47&gt;H149,H149-K47,(I47-H$57+(H$57)))</f>
        <v>59243.091742999997</v>
      </c>
      <c r="K47" s="84">
        <f t="shared" si="35"/>
        <v>6756.908257</v>
      </c>
      <c r="L47" s="84">
        <f t="shared" si="30"/>
        <v>66000</v>
      </c>
      <c r="M47" s="84">
        <f t="shared" si="24"/>
        <v>56280.937155849992</v>
      </c>
      <c r="N47" s="84">
        <f t="shared" si="21"/>
        <v>6419.0628441499994</v>
      </c>
      <c r="O47" s="84">
        <f t="shared" si="22"/>
        <v>62699.999999999993</v>
      </c>
      <c r="P47" s="70">
        <f t="shared" si="29"/>
        <v>53318.7825687</v>
      </c>
      <c r="Q47" s="84">
        <f t="shared" si="9"/>
        <v>6081.2174313000005</v>
      </c>
      <c r="R47" s="84">
        <f t="shared" si="31"/>
        <v>59400</v>
      </c>
      <c r="S47" s="84">
        <f t="shared" si="32"/>
        <v>47394.473394400004</v>
      </c>
      <c r="T47" s="84">
        <f t="shared" si="12"/>
        <v>5405.5266056</v>
      </c>
      <c r="U47" s="84">
        <f t="shared" si="33"/>
        <v>52800</v>
      </c>
      <c r="V47" s="84">
        <f t="shared" si="25"/>
        <v>41470.164220099992</v>
      </c>
      <c r="W47" s="84">
        <f t="shared" si="15"/>
        <v>4729.8357798999996</v>
      </c>
      <c r="X47" s="84">
        <f t="shared" si="26"/>
        <v>46199.999999999993</v>
      </c>
      <c r="Y47" s="84">
        <f t="shared" si="36"/>
        <v>35545.855045799995</v>
      </c>
      <c r="Z47" s="84">
        <f t="shared" si="37"/>
        <v>4054.1449542</v>
      </c>
      <c r="AA47" s="33">
        <f t="shared" si="19"/>
        <v>39599.999999999993</v>
      </c>
    </row>
    <row r="48" spans="1:27" ht="13.5" customHeight="1">
      <c r="A48" s="82">
        <v>83</v>
      </c>
      <c r="B48" s="136">
        <v>41671</v>
      </c>
      <c r="C48" s="44">
        <v>724</v>
      </c>
      <c r="D48" s="185">
        <f>'base(indices)'!G53</f>
        <v>1.38807236</v>
      </c>
      <c r="E48" s="39">
        <f t="shared" si="0"/>
        <v>1004.96438864</v>
      </c>
      <c r="F48" s="38">
        <v>0</v>
      </c>
      <c r="G48" s="39">
        <f t="shared" si="1"/>
        <v>0</v>
      </c>
      <c r="H48" s="37">
        <f t="shared" si="34"/>
        <v>1004.96438864</v>
      </c>
      <c r="I48" s="93">
        <f t="shared" si="20"/>
        <v>97513.732091240032</v>
      </c>
      <c r="J48" s="68">
        <f>IF((I48-H$57+(H$57/12*11))+K48&gt;H149,H149-K48,(I48-H$57+(H$57/12*11)))</f>
        <v>59243.091742999997</v>
      </c>
      <c r="K48" s="68">
        <f t="shared" si="35"/>
        <v>6756.908257</v>
      </c>
      <c r="L48" s="69">
        <f t="shared" si="30"/>
        <v>66000</v>
      </c>
      <c r="M48" s="68">
        <f t="shared" si="24"/>
        <v>56280.937155849992</v>
      </c>
      <c r="N48" s="68">
        <f t="shared" si="21"/>
        <v>6419.0628441499994</v>
      </c>
      <c r="O48" s="68">
        <f t="shared" si="22"/>
        <v>62699.999999999993</v>
      </c>
      <c r="P48" s="68">
        <f t="shared" si="29"/>
        <v>53318.7825687</v>
      </c>
      <c r="Q48" s="68">
        <f t="shared" si="9"/>
        <v>6081.2174313000005</v>
      </c>
      <c r="R48" s="68">
        <f t="shared" si="31"/>
        <v>59400</v>
      </c>
      <c r="S48" s="68">
        <f t="shared" si="32"/>
        <v>47394.473394400004</v>
      </c>
      <c r="T48" s="68">
        <f t="shared" si="12"/>
        <v>5405.5266056</v>
      </c>
      <c r="U48" s="68">
        <f t="shared" si="33"/>
        <v>52800</v>
      </c>
      <c r="V48" s="68">
        <f t="shared" si="25"/>
        <v>41470.164220099992</v>
      </c>
      <c r="W48" s="68">
        <f t="shared" si="15"/>
        <v>4729.8357798999996</v>
      </c>
      <c r="X48" s="68">
        <f t="shared" si="26"/>
        <v>46199.999999999993</v>
      </c>
      <c r="Y48" s="68">
        <f t="shared" si="36"/>
        <v>35545.855045799995</v>
      </c>
      <c r="Z48" s="68">
        <f t="shared" si="37"/>
        <v>4054.1449542</v>
      </c>
      <c r="AA48" s="43">
        <f t="shared" si="19"/>
        <v>39599.999999999993</v>
      </c>
    </row>
    <row r="49" spans="1:27" ht="13.5" customHeight="1">
      <c r="A49" s="82">
        <v>82</v>
      </c>
      <c r="B49" s="137">
        <v>41699</v>
      </c>
      <c r="C49" s="44">
        <v>724</v>
      </c>
      <c r="D49" s="185">
        <f>'base(indices)'!G54</f>
        <v>1.38732736</v>
      </c>
      <c r="E49" s="45">
        <f t="shared" si="0"/>
        <v>1004.42500864</v>
      </c>
      <c r="F49" s="38">
        <v>0</v>
      </c>
      <c r="G49" s="45">
        <f t="shared" si="1"/>
        <v>0</v>
      </c>
      <c r="H49" s="44">
        <f t="shared" si="34"/>
        <v>1004.42500864</v>
      </c>
      <c r="I49" s="92">
        <f t="shared" si="20"/>
        <v>96508.767702600031</v>
      </c>
      <c r="J49" s="84">
        <f>IF((I49-H$57+(H$57/12*10))+K49&gt;H149,H149-K49,(I49-H$57+(H$57/12*10)))</f>
        <v>59243.091742999997</v>
      </c>
      <c r="K49" s="84">
        <f t="shared" si="35"/>
        <v>6756.908257</v>
      </c>
      <c r="L49" s="84">
        <f t="shared" si="30"/>
        <v>66000</v>
      </c>
      <c r="M49" s="84">
        <f t="shared" si="24"/>
        <v>56280.937155849992</v>
      </c>
      <c r="N49" s="84">
        <f t="shared" si="21"/>
        <v>6419.0628441499994</v>
      </c>
      <c r="O49" s="84">
        <f t="shared" si="22"/>
        <v>62699.999999999993</v>
      </c>
      <c r="P49" s="70">
        <f t="shared" si="29"/>
        <v>53318.7825687</v>
      </c>
      <c r="Q49" s="84">
        <f t="shared" si="9"/>
        <v>6081.2174313000005</v>
      </c>
      <c r="R49" s="84">
        <f t="shared" si="31"/>
        <v>59400</v>
      </c>
      <c r="S49" s="84">
        <f t="shared" si="32"/>
        <v>47394.473394400004</v>
      </c>
      <c r="T49" s="84">
        <f t="shared" si="12"/>
        <v>5405.5266056</v>
      </c>
      <c r="U49" s="84">
        <f t="shared" si="33"/>
        <v>52800</v>
      </c>
      <c r="V49" s="84">
        <f t="shared" si="25"/>
        <v>41470.164220099992</v>
      </c>
      <c r="W49" s="84">
        <f t="shared" si="15"/>
        <v>4729.8357798999996</v>
      </c>
      <c r="X49" s="84">
        <f t="shared" si="26"/>
        <v>46199.999999999993</v>
      </c>
      <c r="Y49" s="84">
        <f t="shared" si="36"/>
        <v>35545.855045799995</v>
      </c>
      <c r="Z49" s="84">
        <f t="shared" si="37"/>
        <v>4054.1449542</v>
      </c>
      <c r="AA49" s="33">
        <f t="shared" si="19"/>
        <v>39599.999999999993</v>
      </c>
    </row>
    <row r="50" spans="1:27" ht="13.5" customHeight="1">
      <c r="A50" s="82">
        <v>81</v>
      </c>
      <c r="B50" s="136">
        <v>41730</v>
      </c>
      <c r="C50" s="44">
        <v>724</v>
      </c>
      <c r="D50" s="185">
        <f>'base(indices)'!G55</f>
        <v>1.38695843</v>
      </c>
      <c r="E50" s="39">
        <f t="shared" si="0"/>
        <v>1004.1579033199999</v>
      </c>
      <c r="F50" s="38">
        <v>0</v>
      </c>
      <c r="G50" s="39">
        <f t="shared" si="1"/>
        <v>0</v>
      </c>
      <c r="H50" s="37">
        <f t="shared" si="34"/>
        <v>1004.1579033199999</v>
      </c>
      <c r="I50" s="93">
        <f t="shared" si="20"/>
        <v>95504.342693960032</v>
      </c>
      <c r="J50" s="68">
        <f>IF((I50-H$57+(H$57/12*9))+K50&gt;H149,H149-K50,(I50-H$57+(H$57/12*9)))</f>
        <v>59243.091742999997</v>
      </c>
      <c r="K50" s="68">
        <f t="shared" si="35"/>
        <v>6756.908257</v>
      </c>
      <c r="L50" s="69">
        <f t="shared" si="30"/>
        <v>66000</v>
      </c>
      <c r="M50" s="68">
        <f t="shared" si="24"/>
        <v>56280.937155849992</v>
      </c>
      <c r="N50" s="68">
        <f t="shared" si="21"/>
        <v>6419.0628441499994</v>
      </c>
      <c r="O50" s="68">
        <f t="shared" si="22"/>
        <v>62699.999999999993</v>
      </c>
      <c r="P50" s="68">
        <f>J50*$P$9</f>
        <v>53318.7825687</v>
      </c>
      <c r="Q50" s="68">
        <f t="shared" si="9"/>
        <v>6081.2174313000005</v>
      </c>
      <c r="R50" s="68">
        <f t="shared" si="31"/>
        <v>59400</v>
      </c>
      <c r="S50" s="68">
        <f t="shared" si="32"/>
        <v>47394.473394400004</v>
      </c>
      <c r="T50" s="68">
        <f t="shared" si="12"/>
        <v>5405.5266056</v>
      </c>
      <c r="U50" s="68">
        <f t="shared" si="33"/>
        <v>52800</v>
      </c>
      <c r="V50" s="68">
        <f t="shared" si="25"/>
        <v>41470.164220099992</v>
      </c>
      <c r="W50" s="68">
        <f t="shared" si="15"/>
        <v>4729.8357798999996</v>
      </c>
      <c r="X50" s="68">
        <f t="shared" si="26"/>
        <v>46199.999999999993</v>
      </c>
      <c r="Y50" s="68">
        <f t="shared" si="36"/>
        <v>35545.855045799995</v>
      </c>
      <c r="Z50" s="68">
        <f t="shared" si="37"/>
        <v>4054.1449542</v>
      </c>
      <c r="AA50" s="43">
        <f t="shared" si="19"/>
        <v>39599.999999999993</v>
      </c>
    </row>
    <row r="51" spans="1:27" ht="13.5" customHeight="1">
      <c r="A51" s="82">
        <v>80</v>
      </c>
      <c r="B51" s="136">
        <v>41760</v>
      </c>
      <c r="C51" s="44">
        <v>724</v>
      </c>
      <c r="D51" s="185">
        <f>'base(indices)'!G56</f>
        <v>1.3863221100000001</v>
      </c>
      <c r="E51" s="45">
        <f t="shared" si="0"/>
        <v>1003.69720764</v>
      </c>
      <c r="F51" s="38">
        <v>0</v>
      </c>
      <c r="G51" s="45">
        <f t="shared" si="1"/>
        <v>0</v>
      </c>
      <c r="H51" s="44">
        <f t="shared" si="34"/>
        <v>1003.69720764</v>
      </c>
      <c r="I51" s="92">
        <f t="shared" si="20"/>
        <v>94500.184790640036</v>
      </c>
      <c r="J51" s="84">
        <f>IF((I51-H$57+(H$57/12*8))+K51&gt;H149,H149-K51,(I51-H$57+(H$57/12*8)))</f>
        <v>59243.091742999997</v>
      </c>
      <c r="K51" s="84">
        <f t="shared" si="35"/>
        <v>6756.908257</v>
      </c>
      <c r="L51" s="84">
        <f t="shared" si="30"/>
        <v>66000</v>
      </c>
      <c r="M51" s="84">
        <f t="shared" si="24"/>
        <v>56280.937155849992</v>
      </c>
      <c r="N51" s="84">
        <f t="shared" si="21"/>
        <v>6419.0628441499994</v>
      </c>
      <c r="O51" s="84">
        <f t="shared" si="22"/>
        <v>62699.999999999993</v>
      </c>
      <c r="P51" s="70">
        <f>J51*$P$9</f>
        <v>53318.7825687</v>
      </c>
      <c r="Q51" s="84">
        <f t="shared" si="9"/>
        <v>6081.2174313000005</v>
      </c>
      <c r="R51" s="84">
        <f t="shared" si="31"/>
        <v>59400</v>
      </c>
      <c r="S51" s="84">
        <f t="shared" si="32"/>
        <v>47394.473394400004</v>
      </c>
      <c r="T51" s="84">
        <f t="shared" si="12"/>
        <v>5405.5266056</v>
      </c>
      <c r="U51" s="84">
        <f t="shared" si="33"/>
        <v>52800</v>
      </c>
      <c r="V51" s="84">
        <f t="shared" si="25"/>
        <v>41470.164220099992</v>
      </c>
      <c r="W51" s="84">
        <f t="shared" si="15"/>
        <v>4729.8357798999996</v>
      </c>
      <c r="X51" s="84">
        <f t="shared" si="26"/>
        <v>46199.999999999993</v>
      </c>
      <c r="Y51" s="84">
        <f t="shared" si="36"/>
        <v>35545.855045799995</v>
      </c>
      <c r="Z51" s="84">
        <f t="shared" si="37"/>
        <v>4054.1449542</v>
      </c>
      <c r="AA51" s="33">
        <f t="shared" si="19"/>
        <v>39599.999999999993</v>
      </c>
    </row>
    <row r="52" spans="1:27" ht="13.5" customHeight="1">
      <c r="A52" s="82">
        <v>79</v>
      </c>
      <c r="B52" s="137">
        <v>41791</v>
      </c>
      <c r="C52" s="44">
        <v>724</v>
      </c>
      <c r="D52" s="185">
        <f>'base(indices)'!G57</f>
        <v>1.3854852799999999</v>
      </c>
      <c r="E52" s="39">
        <f t="shared" si="0"/>
        <v>1003.0913427199999</v>
      </c>
      <c r="F52" s="38">
        <v>0</v>
      </c>
      <c r="G52" s="39">
        <f t="shared" si="1"/>
        <v>0</v>
      </c>
      <c r="H52" s="37">
        <f t="shared" si="34"/>
        <v>1003.0913427199999</v>
      </c>
      <c r="I52" s="93">
        <f t="shared" si="20"/>
        <v>93496.487583000038</v>
      </c>
      <c r="J52" s="68">
        <f>IF((I52-H$57+(H$57/12*7))+K52&gt;H149,H149-K52,(I52-H$57+(H$57/12*7)))</f>
        <v>59243.091742999997</v>
      </c>
      <c r="K52" s="68">
        <f t="shared" si="35"/>
        <v>6756.908257</v>
      </c>
      <c r="L52" s="69">
        <f t="shared" si="30"/>
        <v>66000</v>
      </c>
      <c r="M52" s="68">
        <f t="shared" si="24"/>
        <v>56280.937155849992</v>
      </c>
      <c r="N52" s="68">
        <f t="shared" si="21"/>
        <v>6419.0628441499994</v>
      </c>
      <c r="O52" s="68">
        <f t="shared" si="22"/>
        <v>62699.999999999993</v>
      </c>
      <c r="P52" s="68">
        <f t="shared" ref="P52:P71" si="38">J52*$P$9</f>
        <v>53318.7825687</v>
      </c>
      <c r="Q52" s="68">
        <f t="shared" si="9"/>
        <v>6081.2174313000005</v>
      </c>
      <c r="R52" s="68">
        <f t="shared" si="31"/>
        <v>59400</v>
      </c>
      <c r="S52" s="68">
        <f t="shared" si="32"/>
        <v>47394.473394400004</v>
      </c>
      <c r="T52" s="68">
        <f t="shared" si="12"/>
        <v>5405.5266056</v>
      </c>
      <c r="U52" s="68">
        <f t="shared" si="33"/>
        <v>52800</v>
      </c>
      <c r="V52" s="68">
        <f t="shared" si="25"/>
        <v>41470.164220099992</v>
      </c>
      <c r="W52" s="68">
        <f t="shared" si="15"/>
        <v>4729.8357798999996</v>
      </c>
      <c r="X52" s="68">
        <f t="shared" si="26"/>
        <v>46199.999999999993</v>
      </c>
      <c r="Y52" s="68">
        <f t="shared" si="36"/>
        <v>35545.855045799995</v>
      </c>
      <c r="Z52" s="68">
        <f t="shared" si="37"/>
        <v>4054.1449542</v>
      </c>
      <c r="AA52" s="43">
        <f t="shared" si="19"/>
        <v>39599.999999999993</v>
      </c>
    </row>
    <row r="53" spans="1:27" ht="13.5" customHeight="1">
      <c r="A53" s="82">
        <v>78</v>
      </c>
      <c r="B53" s="136">
        <v>41821</v>
      </c>
      <c r="C53" s="44">
        <v>724</v>
      </c>
      <c r="D53" s="185">
        <f>'base(indices)'!G58</f>
        <v>1.38484132</v>
      </c>
      <c r="E53" s="45">
        <f t="shared" si="0"/>
        <v>1002.62511568</v>
      </c>
      <c r="F53" s="38">
        <v>0</v>
      </c>
      <c r="G53" s="45">
        <f t="shared" si="1"/>
        <v>0</v>
      </c>
      <c r="H53" s="44">
        <f t="shared" si="34"/>
        <v>1002.62511568</v>
      </c>
      <c r="I53" s="92">
        <f t="shared" si="20"/>
        <v>92493.396240280039</v>
      </c>
      <c r="J53" s="84">
        <f>IF((I53-H$57+(H$57/12*6))+K53&gt;H149,H149-K53,(I53-H$57+(H$57/12*6)))</f>
        <v>59243.091742999997</v>
      </c>
      <c r="K53" s="84">
        <f t="shared" si="35"/>
        <v>6756.908257</v>
      </c>
      <c r="L53" s="84">
        <f t="shared" si="30"/>
        <v>66000</v>
      </c>
      <c r="M53" s="84">
        <f t="shared" si="24"/>
        <v>56280.937155849992</v>
      </c>
      <c r="N53" s="84">
        <f t="shared" si="21"/>
        <v>6419.0628441499994</v>
      </c>
      <c r="O53" s="84">
        <f t="shared" si="22"/>
        <v>62699.999999999993</v>
      </c>
      <c r="P53" s="70">
        <f t="shared" si="38"/>
        <v>53318.7825687</v>
      </c>
      <c r="Q53" s="84">
        <f t="shared" si="9"/>
        <v>6081.2174313000005</v>
      </c>
      <c r="R53" s="84">
        <f t="shared" si="31"/>
        <v>59400</v>
      </c>
      <c r="S53" s="84">
        <f t="shared" si="32"/>
        <v>47394.473394400004</v>
      </c>
      <c r="T53" s="84">
        <f t="shared" si="12"/>
        <v>5405.5266056</v>
      </c>
      <c r="U53" s="84">
        <f t="shared" si="33"/>
        <v>52800</v>
      </c>
      <c r="V53" s="84">
        <f t="shared" si="25"/>
        <v>41470.164220099992</v>
      </c>
      <c r="W53" s="84">
        <f t="shared" si="15"/>
        <v>4729.8357798999996</v>
      </c>
      <c r="X53" s="84">
        <f t="shared" si="26"/>
        <v>46199.999999999993</v>
      </c>
      <c r="Y53" s="84">
        <f t="shared" si="36"/>
        <v>35545.855045799995</v>
      </c>
      <c r="Z53" s="84">
        <f t="shared" si="37"/>
        <v>4054.1449542</v>
      </c>
      <c r="AA53" s="33">
        <f t="shared" si="19"/>
        <v>39599.999999999993</v>
      </c>
    </row>
    <row r="54" spans="1:27" ht="13.5" customHeight="1">
      <c r="A54" s="82">
        <v>77</v>
      </c>
      <c r="B54" s="137">
        <v>41852</v>
      </c>
      <c r="C54" s="44">
        <v>724</v>
      </c>
      <c r="D54" s="185">
        <f>'base(indices)'!G59</f>
        <v>1.3833832399999999</v>
      </c>
      <c r="E54" s="39">
        <f t="shared" si="0"/>
        <v>1001.56946576</v>
      </c>
      <c r="F54" s="38">
        <v>0</v>
      </c>
      <c r="G54" s="39">
        <f t="shared" si="1"/>
        <v>0</v>
      </c>
      <c r="H54" s="37">
        <f t="shared" si="34"/>
        <v>1001.56946576</v>
      </c>
      <c r="I54" s="93">
        <f t="shared" si="20"/>
        <v>91490.77112460004</v>
      </c>
      <c r="J54" s="68">
        <f>IF((I54-H$57+(H$57/12*5))+K54&gt;H149,H149-K54,(I54-H$57+(H$57/12*5)))</f>
        <v>59243.091742999997</v>
      </c>
      <c r="K54" s="68">
        <f t="shared" si="35"/>
        <v>6756.908257</v>
      </c>
      <c r="L54" s="69">
        <f t="shared" si="30"/>
        <v>66000</v>
      </c>
      <c r="M54" s="68">
        <f t="shared" si="24"/>
        <v>56280.937155849992</v>
      </c>
      <c r="N54" s="68">
        <f t="shared" ref="N54:N94" si="39">K54*M$9</f>
        <v>6419.0628441499994</v>
      </c>
      <c r="O54" s="68">
        <f t="shared" ref="O54:O94" si="40">M54+N54</f>
        <v>62699.999999999993</v>
      </c>
      <c r="P54" s="68">
        <f t="shared" si="38"/>
        <v>53318.7825687</v>
      </c>
      <c r="Q54" s="68">
        <f t="shared" si="9"/>
        <v>6081.2174313000005</v>
      </c>
      <c r="R54" s="68">
        <f>P54+Q54</f>
        <v>59400</v>
      </c>
      <c r="S54" s="68">
        <f t="shared" si="32"/>
        <v>47394.473394400004</v>
      </c>
      <c r="T54" s="68">
        <f t="shared" si="12"/>
        <v>5405.5266056</v>
      </c>
      <c r="U54" s="68">
        <f t="shared" si="33"/>
        <v>52800</v>
      </c>
      <c r="V54" s="68">
        <f t="shared" si="25"/>
        <v>41470.164220099992</v>
      </c>
      <c r="W54" s="68">
        <f t="shared" si="15"/>
        <v>4729.8357798999996</v>
      </c>
      <c r="X54" s="68">
        <f t="shared" si="26"/>
        <v>46199.999999999993</v>
      </c>
      <c r="Y54" s="68">
        <f t="shared" si="36"/>
        <v>35545.855045799995</v>
      </c>
      <c r="Z54" s="68">
        <f t="shared" si="37"/>
        <v>4054.1449542</v>
      </c>
      <c r="AA54" s="43">
        <f t="shared" si="19"/>
        <v>39599.999999999993</v>
      </c>
    </row>
    <row r="55" spans="1:27" ht="13.5" customHeight="1">
      <c r="A55" s="82">
        <v>76</v>
      </c>
      <c r="B55" s="136">
        <v>41883</v>
      </c>
      <c r="C55" s="44">
        <v>724</v>
      </c>
      <c r="D55" s="185">
        <f>'base(indices)'!G60</f>
        <v>1.38255094</v>
      </c>
      <c r="E55" s="45">
        <f t="shared" si="0"/>
        <v>1000.96688056</v>
      </c>
      <c r="F55" s="38">
        <v>0</v>
      </c>
      <c r="G55" s="45">
        <f t="shared" si="1"/>
        <v>0</v>
      </c>
      <c r="H55" s="44">
        <f t="shared" si="34"/>
        <v>1000.96688056</v>
      </c>
      <c r="I55" s="92">
        <f t="shared" si="20"/>
        <v>90489.201658840044</v>
      </c>
      <c r="J55" s="84">
        <f>IF((I55-H$57+(H$57/12*4))+K55&gt;H149,H149-K55,(I55-H$57+(H$57/12*4)))</f>
        <v>59243.091742999997</v>
      </c>
      <c r="K55" s="84">
        <f t="shared" si="35"/>
        <v>6756.908257</v>
      </c>
      <c r="L55" s="84">
        <f t="shared" si="30"/>
        <v>66000</v>
      </c>
      <c r="M55" s="84">
        <f t="shared" ref="M55:M94" si="41">J55*M$9</f>
        <v>56280.937155849992</v>
      </c>
      <c r="N55" s="84">
        <f t="shared" si="39"/>
        <v>6419.0628441499994</v>
      </c>
      <c r="O55" s="84">
        <f t="shared" si="40"/>
        <v>62699.999999999993</v>
      </c>
      <c r="P55" s="70">
        <f t="shared" si="38"/>
        <v>53318.7825687</v>
      </c>
      <c r="Q55" s="84">
        <f t="shared" si="9"/>
        <v>6081.2174313000005</v>
      </c>
      <c r="R55" s="84">
        <f t="shared" ref="R55:R73" si="42">P55+Q55</f>
        <v>59400</v>
      </c>
      <c r="S55" s="84">
        <f t="shared" si="32"/>
        <v>47394.473394400004</v>
      </c>
      <c r="T55" s="84">
        <f t="shared" si="12"/>
        <v>5405.5266056</v>
      </c>
      <c r="U55" s="84">
        <f t="shared" si="33"/>
        <v>52800</v>
      </c>
      <c r="V55" s="84">
        <f t="shared" si="25"/>
        <v>41470.164220099992</v>
      </c>
      <c r="W55" s="84">
        <f t="shared" si="15"/>
        <v>4729.8357798999996</v>
      </c>
      <c r="X55" s="84">
        <f t="shared" si="26"/>
        <v>46199.999999999993</v>
      </c>
      <c r="Y55" s="84">
        <f t="shared" si="36"/>
        <v>35545.855045799995</v>
      </c>
      <c r="Z55" s="84">
        <f t="shared" si="37"/>
        <v>4054.1449542</v>
      </c>
      <c r="AA55" s="33">
        <f t="shared" si="19"/>
        <v>39599.999999999993</v>
      </c>
    </row>
    <row r="56" spans="1:27" ht="13.5" customHeight="1">
      <c r="A56" s="82">
        <v>75</v>
      </c>
      <c r="B56" s="137">
        <v>41913</v>
      </c>
      <c r="C56" s="44">
        <v>724</v>
      </c>
      <c r="D56" s="185">
        <f>'base(indices)'!G61</f>
        <v>1.3813450300000001</v>
      </c>
      <c r="E56" s="39">
        <f t="shared" si="0"/>
        <v>1000.0938017200001</v>
      </c>
      <c r="F56" s="38">
        <v>0</v>
      </c>
      <c r="G56" s="39">
        <f t="shared" si="1"/>
        <v>0</v>
      </c>
      <c r="H56" s="37">
        <f t="shared" si="34"/>
        <v>1000.0938017200001</v>
      </c>
      <c r="I56" s="93">
        <f t="shared" si="20"/>
        <v>89488.23477828005</v>
      </c>
      <c r="J56" s="68">
        <f>IF((I56-H$57+(H$57/12*3))+K56&gt;H149,H149-K56,(I56-H$57+(H$57/12*3)))</f>
        <v>59243.091742999997</v>
      </c>
      <c r="K56" s="68">
        <f t="shared" si="35"/>
        <v>6756.908257</v>
      </c>
      <c r="L56" s="69">
        <f t="shared" si="30"/>
        <v>66000</v>
      </c>
      <c r="M56" s="68">
        <f t="shared" si="41"/>
        <v>56280.937155849992</v>
      </c>
      <c r="N56" s="68">
        <f t="shared" si="39"/>
        <v>6419.0628441499994</v>
      </c>
      <c r="O56" s="68">
        <f t="shared" si="40"/>
        <v>62699.999999999993</v>
      </c>
      <c r="P56" s="68">
        <f t="shared" si="38"/>
        <v>53318.7825687</v>
      </c>
      <c r="Q56" s="68">
        <f t="shared" si="9"/>
        <v>6081.2174313000005</v>
      </c>
      <c r="R56" s="68">
        <f t="shared" si="42"/>
        <v>59400</v>
      </c>
      <c r="S56" s="68">
        <f t="shared" si="32"/>
        <v>47394.473394400004</v>
      </c>
      <c r="T56" s="68">
        <f t="shared" si="12"/>
        <v>5405.5266056</v>
      </c>
      <c r="U56" s="68">
        <f t="shared" si="33"/>
        <v>52800</v>
      </c>
      <c r="V56" s="68">
        <f t="shared" si="25"/>
        <v>41470.164220099992</v>
      </c>
      <c r="W56" s="68">
        <f t="shared" si="15"/>
        <v>4729.8357798999996</v>
      </c>
      <c r="X56" s="68">
        <f t="shared" si="26"/>
        <v>46199.999999999993</v>
      </c>
      <c r="Y56" s="68">
        <f t="shared" si="36"/>
        <v>35545.855045799995</v>
      </c>
      <c r="Z56" s="68">
        <f t="shared" si="37"/>
        <v>4054.1449542</v>
      </c>
      <c r="AA56" s="43">
        <f t="shared" si="19"/>
        <v>39599.999999999993</v>
      </c>
    </row>
    <row r="57" spans="1:27" ht="13.5" customHeight="1">
      <c r="A57" s="82">
        <v>74</v>
      </c>
      <c r="B57" s="136">
        <v>41944</v>
      </c>
      <c r="C57" s="44">
        <v>724</v>
      </c>
      <c r="D57" s="185">
        <f>'base(indices)'!G62</f>
        <v>1.3799126799999999</v>
      </c>
      <c r="E57" s="45">
        <f t="shared" si="0"/>
        <v>999.05678031999992</v>
      </c>
      <c r="F57" s="38">
        <v>0</v>
      </c>
      <c r="G57" s="45">
        <f t="shared" si="1"/>
        <v>0</v>
      </c>
      <c r="H57" s="44">
        <f t="shared" si="34"/>
        <v>999.05678031999992</v>
      </c>
      <c r="I57" s="92">
        <f t="shared" si="20"/>
        <v>88488.140976560055</v>
      </c>
      <c r="J57" s="84">
        <f>IF((I57-H$57+(H$57/12*2))+K57&gt;H149,H149-K57,(I57-H$57+(H$57/12*2)))</f>
        <v>59243.091742999997</v>
      </c>
      <c r="K57" s="84">
        <f t="shared" si="35"/>
        <v>6756.908257</v>
      </c>
      <c r="L57" s="84">
        <f t="shared" si="30"/>
        <v>66000</v>
      </c>
      <c r="M57" s="84">
        <f t="shared" si="41"/>
        <v>56280.937155849992</v>
      </c>
      <c r="N57" s="84">
        <f t="shared" si="39"/>
        <v>6419.0628441499994</v>
      </c>
      <c r="O57" s="84">
        <f t="shared" si="40"/>
        <v>62699.999999999993</v>
      </c>
      <c r="P57" s="70">
        <f t="shared" si="38"/>
        <v>53318.7825687</v>
      </c>
      <c r="Q57" s="84">
        <f t="shared" si="9"/>
        <v>6081.2174313000005</v>
      </c>
      <c r="R57" s="84">
        <f t="shared" si="42"/>
        <v>59400</v>
      </c>
      <c r="S57" s="84">
        <f t="shared" si="32"/>
        <v>47394.473394400004</v>
      </c>
      <c r="T57" s="84">
        <f t="shared" si="12"/>
        <v>5405.5266056</v>
      </c>
      <c r="U57" s="84">
        <f t="shared" si="33"/>
        <v>52800</v>
      </c>
      <c r="V57" s="84">
        <f t="shared" si="25"/>
        <v>41470.164220099992</v>
      </c>
      <c r="W57" s="84">
        <f t="shared" si="15"/>
        <v>4729.8357798999996</v>
      </c>
      <c r="X57" s="84">
        <f t="shared" si="26"/>
        <v>46199.999999999993</v>
      </c>
      <c r="Y57" s="84">
        <f t="shared" si="36"/>
        <v>35545.855045799995</v>
      </c>
      <c r="Z57" s="84">
        <f t="shared" si="37"/>
        <v>4054.1449542</v>
      </c>
      <c r="AA57" s="33">
        <f t="shared" si="19"/>
        <v>39599.999999999993</v>
      </c>
    </row>
    <row r="58" spans="1:27" ht="13.5" customHeight="1">
      <c r="A58" s="82">
        <v>73</v>
      </c>
      <c r="B58" s="137">
        <v>41974</v>
      </c>
      <c r="C58" s="44">
        <f>724*2</f>
        <v>1448</v>
      </c>
      <c r="D58" s="185">
        <f>'base(indices)'!G63</f>
        <v>1.3792465</v>
      </c>
      <c r="E58" s="39">
        <f t="shared" si="0"/>
        <v>1997.1489320000001</v>
      </c>
      <c r="F58" s="38">
        <v>0</v>
      </c>
      <c r="G58" s="39">
        <f t="shared" si="1"/>
        <v>0</v>
      </c>
      <c r="H58" s="37">
        <f t="shared" si="34"/>
        <v>1997.1489320000001</v>
      </c>
      <c r="I58" s="93">
        <f t="shared" si="20"/>
        <v>87489.084196240059</v>
      </c>
      <c r="J58" s="68">
        <f>IF((I58-H$57+(H$57/12*1))+K58&gt;H149,H149-K58,(I58-H$57+(H$57/12*1)))</f>
        <v>59243.091742999997</v>
      </c>
      <c r="K58" s="68">
        <f t="shared" si="35"/>
        <v>6756.908257</v>
      </c>
      <c r="L58" s="69">
        <f t="shared" si="30"/>
        <v>66000</v>
      </c>
      <c r="M58" s="68">
        <f t="shared" si="41"/>
        <v>56280.937155849992</v>
      </c>
      <c r="N58" s="68">
        <f t="shared" si="39"/>
        <v>6419.0628441499994</v>
      </c>
      <c r="O58" s="68">
        <f t="shared" si="40"/>
        <v>62699.999999999993</v>
      </c>
      <c r="P58" s="68">
        <f t="shared" si="38"/>
        <v>53318.7825687</v>
      </c>
      <c r="Q58" s="68">
        <f t="shared" si="9"/>
        <v>6081.2174313000005</v>
      </c>
      <c r="R58" s="68">
        <f t="shared" si="42"/>
        <v>59400</v>
      </c>
      <c r="S58" s="68">
        <f t="shared" si="32"/>
        <v>47394.473394400004</v>
      </c>
      <c r="T58" s="68">
        <f t="shared" si="12"/>
        <v>5405.5266056</v>
      </c>
      <c r="U58" s="68">
        <f t="shared" si="33"/>
        <v>52800</v>
      </c>
      <c r="V58" s="68">
        <f t="shared" si="25"/>
        <v>41470.164220099992</v>
      </c>
      <c r="W58" s="68">
        <f t="shared" si="15"/>
        <v>4729.8357798999996</v>
      </c>
      <c r="X58" s="68">
        <f t="shared" si="26"/>
        <v>46199.999999999993</v>
      </c>
      <c r="Y58" s="68">
        <f t="shared" si="36"/>
        <v>35545.855045799995</v>
      </c>
      <c r="Z58" s="68">
        <f t="shared" si="37"/>
        <v>4054.1449542</v>
      </c>
      <c r="AA58" s="43">
        <f t="shared" si="19"/>
        <v>39599.999999999993</v>
      </c>
    </row>
    <row r="59" spans="1:27" ht="13.5" customHeight="1">
      <c r="A59" s="82">
        <v>72</v>
      </c>
      <c r="B59" s="136">
        <v>42005</v>
      </c>
      <c r="C59" s="44">
        <v>788</v>
      </c>
      <c r="D59" s="185">
        <f>'base(indices)'!G64</f>
        <v>1.37779568</v>
      </c>
      <c r="E59" s="45">
        <f t="shared" si="0"/>
        <v>1085.7029958400001</v>
      </c>
      <c r="F59" s="38">
        <v>0</v>
      </c>
      <c r="G59" s="45">
        <f t="shared" si="1"/>
        <v>0</v>
      </c>
      <c r="H59" s="44">
        <f t="shared" si="34"/>
        <v>1085.7029958400001</v>
      </c>
      <c r="I59" s="92">
        <f t="shared" si="20"/>
        <v>85491.935264240063</v>
      </c>
      <c r="J59" s="84">
        <f>IF((I59-H$69+(H$69))+K59&gt;H149,H149-K59,(I59-H$69+(H$69)))</f>
        <v>59243.091742999997</v>
      </c>
      <c r="K59" s="84">
        <f t="shared" si="35"/>
        <v>6756.908257</v>
      </c>
      <c r="L59" s="84">
        <f t="shared" si="30"/>
        <v>66000</v>
      </c>
      <c r="M59" s="84">
        <f t="shared" si="41"/>
        <v>56280.937155849992</v>
      </c>
      <c r="N59" s="84">
        <f t="shared" si="39"/>
        <v>6419.0628441499994</v>
      </c>
      <c r="O59" s="84">
        <f t="shared" si="40"/>
        <v>62699.999999999993</v>
      </c>
      <c r="P59" s="70">
        <f t="shared" si="38"/>
        <v>53318.7825687</v>
      </c>
      <c r="Q59" s="84">
        <f t="shared" si="9"/>
        <v>6081.2174313000005</v>
      </c>
      <c r="R59" s="84">
        <f t="shared" si="42"/>
        <v>59400</v>
      </c>
      <c r="S59" s="84">
        <f t="shared" si="32"/>
        <v>47394.473394400004</v>
      </c>
      <c r="T59" s="84">
        <f t="shared" si="12"/>
        <v>5405.5266056</v>
      </c>
      <c r="U59" s="84">
        <f t="shared" si="33"/>
        <v>52800</v>
      </c>
      <c r="V59" s="84">
        <f t="shared" si="25"/>
        <v>41470.164220099992</v>
      </c>
      <c r="W59" s="84">
        <f t="shared" si="15"/>
        <v>4729.8357798999996</v>
      </c>
      <c r="X59" s="84">
        <f t="shared" si="26"/>
        <v>46199.999999999993</v>
      </c>
      <c r="Y59" s="84">
        <f t="shared" si="36"/>
        <v>35545.855045799995</v>
      </c>
      <c r="Z59" s="84">
        <f t="shared" si="37"/>
        <v>4054.1449542</v>
      </c>
      <c r="AA59" s="33">
        <f t="shared" si="19"/>
        <v>39599.999999999993</v>
      </c>
    </row>
    <row r="60" spans="1:27" ht="13.5" customHeight="1">
      <c r="A60" s="82">
        <v>71</v>
      </c>
      <c r="B60" s="137">
        <v>42036</v>
      </c>
      <c r="C60" s="44">
        <v>788</v>
      </c>
      <c r="D60" s="185">
        <f>'base(indices)'!G65</f>
        <v>1.37658704</v>
      </c>
      <c r="E60" s="39">
        <f t="shared" si="0"/>
        <v>1084.75058752</v>
      </c>
      <c r="F60" s="38">
        <v>0</v>
      </c>
      <c r="G60" s="39">
        <f t="shared" si="1"/>
        <v>0</v>
      </c>
      <c r="H60" s="37">
        <f t="shared" si="34"/>
        <v>1084.75058752</v>
      </c>
      <c r="I60" s="93">
        <f t="shared" si="20"/>
        <v>84406.232268400068</v>
      </c>
      <c r="J60" s="68">
        <f>IF((I60-H$69+(H$69/12*11))+K60&gt;H149,H149-K60,(I60-H$69+(H$69/12*11)))</f>
        <v>59243.091742999997</v>
      </c>
      <c r="K60" s="68">
        <f t="shared" si="35"/>
        <v>6756.908257</v>
      </c>
      <c r="L60" s="69">
        <f t="shared" si="30"/>
        <v>66000</v>
      </c>
      <c r="M60" s="68">
        <f t="shared" si="41"/>
        <v>56280.937155849992</v>
      </c>
      <c r="N60" s="68">
        <f t="shared" si="39"/>
        <v>6419.0628441499994</v>
      </c>
      <c r="O60" s="68">
        <f t="shared" si="40"/>
        <v>62699.999999999993</v>
      </c>
      <c r="P60" s="68">
        <f t="shared" si="38"/>
        <v>53318.7825687</v>
      </c>
      <c r="Q60" s="68">
        <f t="shared" si="9"/>
        <v>6081.2174313000005</v>
      </c>
      <c r="R60" s="68">
        <f t="shared" si="42"/>
        <v>59400</v>
      </c>
      <c r="S60" s="68">
        <f t="shared" si="32"/>
        <v>47394.473394400004</v>
      </c>
      <c r="T60" s="68">
        <f t="shared" si="12"/>
        <v>5405.5266056</v>
      </c>
      <c r="U60" s="68">
        <f t="shared" si="33"/>
        <v>52800</v>
      </c>
      <c r="V60" s="68">
        <f t="shared" si="25"/>
        <v>41470.164220099992</v>
      </c>
      <c r="W60" s="68">
        <f t="shared" si="15"/>
        <v>4729.8357798999996</v>
      </c>
      <c r="X60" s="68">
        <f t="shared" si="26"/>
        <v>46199.999999999993</v>
      </c>
      <c r="Y60" s="68">
        <f t="shared" si="36"/>
        <v>35545.855045799995</v>
      </c>
      <c r="Z60" s="68">
        <f t="shared" si="37"/>
        <v>4054.1449542</v>
      </c>
      <c r="AA60" s="43">
        <f t="shared" si="19"/>
        <v>39599.999999999993</v>
      </c>
    </row>
    <row r="61" spans="1:27" ht="13.5" customHeight="1">
      <c r="A61" s="82">
        <v>70</v>
      </c>
      <c r="B61" s="136">
        <v>42064</v>
      </c>
      <c r="C61" s="44">
        <v>788</v>
      </c>
      <c r="D61" s="185">
        <f>'base(indices)'!G66</f>
        <v>1.37635581</v>
      </c>
      <c r="E61" s="45">
        <f t="shared" si="0"/>
        <v>1084.5683782799999</v>
      </c>
      <c r="F61" s="38">
        <v>0</v>
      </c>
      <c r="G61" s="45">
        <f t="shared" si="1"/>
        <v>0</v>
      </c>
      <c r="H61" s="44">
        <f t="shared" si="34"/>
        <v>1084.5683782799999</v>
      </c>
      <c r="I61" s="92">
        <f t="shared" si="20"/>
        <v>83321.481680880068</v>
      </c>
      <c r="J61" s="84">
        <f>IF((I61-H$69+(H$69/12*10))+K61&gt;H149,H149-K61,(I61-H$69+(H$69/12*10)))</f>
        <v>59243.091742999997</v>
      </c>
      <c r="K61" s="84">
        <f t="shared" si="35"/>
        <v>6756.908257</v>
      </c>
      <c r="L61" s="84">
        <f t="shared" si="30"/>
        <v>66000</v>
      </c>
      <c r="M61" s="84">
        <f t="shared" si="41"/>
        <v>56280.937155849992</v>
      </c>
      <c r="N61" s="84">
        <f t="shared" si="39"/>
        <v>6419.0628441499994</v>
      </c>
      <c r="O61" s="84">
        <f t="shared" si="40"/>
        <v>62699.999999999993</v>
      </c>
      <c r="P61" s="70">
        <f t="shared" si="38"/>
        <v>53318.7825687</v>
      </c>
      <c r="Q61" s="84">
        <f t="shared" si="9"/>
        <v>6081.2174313000005</v>
      </c>
      <c r="R61" s="84">
        <f t="shared" si="42"/>
        <v>59400</v>
      </c>
      <c r="S61" s="84">
        <f t="shared" si="32"/>
        <v>47394.473394400004</v>
      </c>
      <c r="T61" s="84">
        <f t="shared" si="12"/>
        <v>5405.5266056</v>
      </c>
      <c r="U61" s="84">
        <f t="shared" si="33"/>
        <v>52800</v>
      </c>
      <c r="V61" s="84">
        <f t="shared" si="25"/>
        <v>41470.164220099992</v>
      </c>
      <c r="W61" s="84">
        <f t="shared" si="15"/>
        <v>4729.8357798999996</v>
      </c>
      <c r="X61" s="84">
        <f t="shared" si="26"/>
        <v>46199.999999999993</v>
      </c>
      <c r="Y61" s="84">
        <f t="shared" si="36"/>
        <v>35545.855045799995</v>
      </c>
      <c r="Z61" s="84">
        <f t="shared" si="37"/>
        <v>4054.1449542</v>
      </c>
      <c r="AA61" s="33">
        <f t="shared" si="19"/>
        <v>39599.999999999993</v>
      </c>
    </row>
    <row r="62" spans="1:27" ht="13.5" customHeight="1">
      <c r="A62" s="82">
        <v>69</v>
      </c>
      <c r="B62" s="137">
        <v>42095</v>
      </c>
      <c r="C62" s="44">
        <v>788</v>
      </c>
      <c r="D62" s="185">
        <f>'base(indices)'!G67</f>
        <v>1.37457436</v>
      </c>
      <c r="E62" s="39">
        <f t="shared" si="0"/>
        <v>1083.16459568</v>
      </c>
      <c r="F62" s="38">
        <v>0</v>
      </c>
      <c r="G62" s="39">
        <f t="shared" si="1"/>
        <v>0</v>
      </c>
      <c r="H62" s="37">
        <f t="shared" si="34"/>
        <v>1083.16459568</v>
      </c>
      <c r="I62" s="93">
        <f t="shared" si="20"/>
        <v>82236.913302600064</v>
      </c>
      <c r="J62" s="68">
        <f>IF((I62-H$69+(H$69/12*9))+K62&gt;H149,H149-K62,(I62-H$69+(H$69/12*9)))</f>
        <v>59243.091742999997</v>
      </c>
      <c r="K62" s="68">
        <f t="shared" si="35"/>
        <v>6756.908257</v>
      </c>
      <c r="L62" s="69">
        <f t="shared" si="30"/>
        <v>66000</v>
      </c>
      <c r="M62" s="68">
        <f t="shared" si="41"/>
        <v>56280.937155849992</v>
      </c>
      <c r="N62" s="68">
        <f t="shared" si="39"/>
        <v>6419.0628441499994</v>
      </c>
      <c r="O62" s="68">
        <f t="shared" si="40"/>
        <v>62699.999999999993</v>
      </c>
      <c r="P62" s="68">
        <f t="shared" si="38"/>
        <v>53318.7825687</v>
      </c>
      <c r="Q62" s="68">
        <f t="shared" si="9"/>
        <v>6081.2174313000005</v>
      </c>
      <c r="R62" s="68">
        <f t="shared" si="42"/>
        <v>59400</v>
      </c>
      <c r="S62" s="68">
        <f t="shared" si="32"/>
        <v>47394.473394400004</v>
      </c>
      <c r="T62" s="68">
        <f t="shared" si="12"/>
        <v>5405.5266056</v>
      </c>
      <c r="U62" s="68">
        <f t="shared" si="33"/>
        <v>52800</v>
      </c>
      <c r="V62" s="68">
        <f t="shared" si="25"/>
        <v>41470.164220099992</v>
      </c>
      <c r="W62" s="68">
        <f t="shared" si="15"/>
        <v>4729.8357798999996</v>
      </c>
      <c r="X62" s="68">
        <f t="shared" si="26"/>
        <v>46199.999999999993</v>
      </c>
      <c r="Y62" s="68">
        <f t="shared" si="36"/>
        <v>35545.855045799995</v>
      </c>
      <c r="Z62" s="68">
        <f t="shared" si="37"/>
        <v>4054.1449542</v>
      </c>
      <c r="AA62" s="43">
        <f t="shared" si="19"/>
        <v>39599.999999999993</v>
      </c>
    </row>
    <row r="63" spans="1:27" ht="13.5" customHeight="1">
      <c r="A63" s="82">
        <v>68</v>
      </c>
      <c r="B63" s="136">
        <v>42125</v>
      </c>
      <c r="C63" s="44">
        <v>788</v>
      </c>
      <c r="D63" s="185">
        <f>'base(indices)'!G68</f>
        <v>1.3600221299999999</v>
      </c>
      <c r="E63" s="45">
        <f t="shared" si="0"/>
        <v>1071.69743844</v>
      </c>
      <c r="F63" s="38">
        <v>0</v>
      </c>
      <c r="G63" s="45">
        <f t="shared" si="1"/>
        <v>0</v>
      </c>
      <c r="H63" s="44">
        <f t="shared" si="34"/>
        <v>1071.69743844</v>
      </c>
      <c r="I63" s="92">
        <f t="shared" si="20"/>
        <v>81153.748706920058</v>
      </c>
      <c r="J63" s="84">
        <f>IF((I63-H$69+(H$69/12*8))+K63&gt;H149,H149-K63,(I63-H$69+(H$69/12*8)))</f>
        <v>59243.091742999997</v>
      </c>
      <c r="K63" s="84">
        <f t="shared" si="35"/>
        <v>6756.908257</v>
      </c>
      <c r="L63" s="84">
        <f t="shared" si="30"/>
        <v>66000</v>
      </c>
      <c r="M63" s="84">
        <f t="shared" si="41"/>
        <v>56280.937155849992</v>
      </c>
      <c r="N63" s="84">
        <f t="shared" si="39"/>
        <v>6419.0628441499994</v>
      </c>
      <c r="O63" s="84">
        <f t="shared" si="40"/>
        <v>62699.999999999993</v>
      </c>
      <c r="P63" s="70">
        <f t="shared" si="38"/>
        <v>53318.7825687</v>
      </c>
      <c r="Q63" s="84">
        <f t="shared" si="9"/>
        <v>6081.2174313000005</v>
      </c>
      <c r="R63" s="84">
        <f t="shared" si="42"/>
        <v>59400</v>
      </c>
      <c r="S63" s="84">
        <f t="shared" si="32"/>
        <v>47394.473394400004</v>
      </c>
      <c r="T63" s="84">
        <f t="shared" si="12"/>
        <v>5405.5266056</v>
      </c>
      <c r="U63" s="84">
        <f t="shared" si="33"/>
        <v>52800</v>
      </c>
      <c r="V63" s="84">
        <f t="shared" si="25"/>
        <v>41470.164220099992</v>
      </c>
      <c r="W63" s="84">
        <f t="shared" si="15"/>
        <v>4729.8357798999996</v>
      </c>
      <c r="X63" s="84">
        <f t="shared" si="26"/>
        <v>46199.999999999993</v>
      </c>
      <c r="Y63" s="84">
        <f t="shared" si="36"/>
        <v>35545.855045799995</v>
      </c>
      <c r="Z63" s="84">
        <f t="shared" si="37"/>
        <v>4054.1449542</v>
      </c>
      <c r="AA63" s="33">
        <f t="shared" si="19"/>
        <v>39599.999999999993</v>
      </c>
    </row>
    <row r="64" spans="1:27" ht="13.5" customHeight="1">
      <c r="A64" s="82">
        <v>67</v>
      </c>
      <c r="B64" s="136">
        <v>42156</v>
      </c>
      <c r="C64" s="44">
        <v>788</v>
      </c>
      <c r="D64" s="185">
        <f>'base(indices)'!G69</f>
        <v>1.3519106599999999</v>
      </c>
      <c r="E64" s="39">
        <f t="shared" si="0"/>
        <v>1065.30560008</v>
      </c>
      <c r="F64" s="38">
        <v>0</v>
      </c>
      <c r="G64" s="39">
        <f t="shared" si="1"/>
        <v>0</v>
      </c>
      <c r="H64" s="37">
        <f t="shared" si="34"/>
        <v>1065.30560008</v>
      </c>
      <c r="I64" s="93">
        <f t="shared" si="20"/>
        <v>80082.051268480063</v>
      </c>
      <c r="J64" s="68">
        <f>IF((I64-H$69+(H$69/12*7))+K64&gt;H149,H149-K64,(I64-H$69+(H$69/12*7)))</f>
        <v>59243.091742999997</v>
      </c>
      <c r="K64" s="68">
        <f t="shared" si="35"/>
        <v>6756.908257</v>
      </c>
      <c r="L64" s="69">
        <f t="shared" si="30"/>
        <v>66000</v>
      </c>
      <c r="M64" s="68">
        <f t="shared" si="41"/>
        <v>56280.937155849992</v>
      </c>
      <c r="N64" s="68">
        <f t="shared" si="39"/>
        <v>6419.0628441499994</v>
      </c>
      <c r="O64" s="68">
        <f t="shared" si="40"/>
        <v>62699.999999999993</v>
      </c>
      <c r="P64" s="68">
        <f t="shared" si="38"/>
        <v>53318.7825687</v>
      </c>
      <c r="Q64" s="68">
        <f t="shared" si="9"/>
        <v>6081.2174313000005</v>
      </c>
      <c r="R64" s="68">
        <f t="shared" si="42"/>
        <v>59400</v>
      </c>
      <c r="S64" s="68">
        <f t="shared" si="32"/>
        <v>47394.473394400004</v>
      </c>
      <c r="T64" s="68">
        <f t="shared" si="12"/>
        <v>5405.5266056</v>
      </c>
      <c r="U64" s="68">
        <f t="shared" si="33"/>
        <v>52800</v>
      </c>
      <c r="V64" s="68">
        <f t="shared" si="25"/>
        <v>41470.164220099992</v>
      </c>
      <c r="W64" s="68">
        <f t="shared" si="15"/>
        <v>4729.8357798999996</v>
      </c>
      <c r="X64" s="68">
        <f t="shared" si="26"/>
        <v>46199.999999999993</v>
      </c>
      <c r="Y64" s="68">
        <f t="shared" si="36"/>
        <v>35545.855045799995</v>
      </c>
      <c r="Z64" s="68">
        <f t="shared" si="37"/>
        <v>4054.1449542</v>
      </c>
      <c r="AA64" s="43">
        <f t="shared" si="19"/>
        <v>39599.999999999993</v>
      </c>
    </row>
    <row r="65" spans="1:27" ht="13.5" customHeight="1">
      <c r="A65" s="82">
        <v>66</v>
      </c>
      <c r="B65" s="137">
        <v>42186</v>
      </c>
      <c r="C65" s="44">
        <v>788</v>
      </c>
      <c r="D65" s="185">
        <f>'base(indices)'!G70</f>
        <v>1.33865795</v>
      </c>
      <c r="E65" s="45">
        <f t="shared" si="0"/>
        <v>1054.8624646000001</v>
      </c>
      <c r="F65" s="38">
        <v>0</v>
      </c>
      <c r="G65" s="45">
        <f t="shared" si="1"/>
        <v>0</v>
      </c>
      <c r="H65" s="44">
        <f t="shared" si="34"/>
        <v>1054.8624646000001</v>
      </c>
      <c r="I65" s="92">
        <f t="shared" si="20"/>
        <v>79016.745668400064</v>
      </c>
      <c r="J65" s="84">
        <f>IF((I65-H$69+(H$69/12*6))+K65&gt;H149,H149-K65,(I65-H$69+(H$69/12*6)))</f>
        <v>59243.091742999997</v>
      </c>
      <c r="K65" s="84">
        <f t="shared" si="35"/>
        <v>6756.908257</v>
      </c>
      <c r="L65" s="84">
        <f t="shared" si="30"/>
        <v>66000</v>
      </c>
      <c r="M65" s="84">
        <f t="shared" si="41"/>
        <v>56280.937155849992</v>
      </c>
      <c r="N65" s="84">
        <f t="shared" si="39"/>
        <v>6419.0628441499994</v>
      </c>
      <c r="O65" s="84">
        <f t="shared" si="40"/>
        <v>62699.999999999993</v>
      </c>
      <c r="P65" s="70">
        <f t="shared" si="38"/>
        <v>53318.7825687</v>
      </c>
      <c r="Q65" s="84">
        <f t="shared" si="9"/>
        <v>6081.2174313000005</v>
      </c>
      <c r="R65" s="84">
        <f t="shared" si="42"/>
        <v>59400</v>
      </c>
      <c r="S65" s="84">
        <f t="shared" si="32"/>
        <v>47394.473394400004</v>
      </c>
      <c r="T65" s="84">
        <f t="shared" si="12"/>
        <v>5405.5266056</v>
      </c>
      <c r="U65" s="84">
        <f t="shared" si="33"/>
        <v>52800</v>
      </c>
      <c r="V65" s="84">
        <f t="shared" si="25"/>
        <v>41470.164220099992</v>
      </c>
      <c r="W65" s="84">
        <f t="shared" si="15"/>
        <v>4729.8357798999996</v>
      </c>
      <c r="X65" s="84">
        <f t="shared" si="26"/>
        <v>46199.999999999993</v>
      </c>
      <c r="Y65" s="84">
        <f t="shared" si="36"/>
        <v>35545.855045799995</v>
      </c>
      <c r="Z65" s="84">
        <f t="shared" si="37"/>
        <v>4054.1449542</v>
      </c>
      <c r="AA65" s="33">
        <f t="shared" si="19"/>
        <v>39599.999999999993</v>
      </c>
    </row>
    <row r="66" spans="1:27" ht="13.5" customHeight="1">
      <c r="A66" s="82">
        <v>65</v>
      </c>
      <c r="B66" s="136">
        <v>42217</v>
      </c>
      <c r="C66" s="44">
        <v>788</v>
      </c>
      <c r="D66" s="185">
        <f>'base(indices)'!G71</f>
        <v>1.3308061900000001</v>
      </c>
      <c r="E66" s="39">
        <f t="shared" si="0"/>
        <v>1048.6752777200002</v>
      </c>
      <c r="F66" s="38">
        <v>0</v>
      </c>
      <c r="G66" s="39">
        <f t="shared" si="1"/>
        <v>0</v>
      </c>
      <c r="H66" s="37">
        <f t="shared" si="34"/>
        <v>1048.6752777200002</v>
      </c>
      <c r="I66" s="93">
        <f t="shared" si="20"/>
        <v>77961.883203800069</v>
      </c>
      <c r="J66" s="68">
        <f>IF((I66-H$69+(H$69/12*5))+K66&gt;H149,H149-K66,(I66-H$69+(H$69/12*5)))</f>
        <v>59243.091742999997</v>
      </c>
      <c r="K66" s="68">
        <f t="shared" si="35"/>
        <v>6756.908257</v>
      </c>
      <c r="L66" s="69">
        <f t="shared" si="30"/>
        <v>66000</v>
      </c>
      <c r="M66" s="68">
        <f t="shared" si="41"/>
        <v>56280.937155849992</v>
      </c>
      <c r="N66" s="68">
        <f t="shared" si="39"/>
        <v>6419.0628441499994</v>
      </c>
      <c r="O66" s="68">
        <f t="shared" si="40"/>
        <v>62699.999999999993</v>
      </c>
      <c r="P66" s="68">
        <f t="shared" si="38"/>
        <v>53318.7825687</v>
      </c>
      <c r="Q66" s="68">
        <f t="shared" si="9"/>
        <v>6081.2174313000005</v>
      </c>
      <c r="R66" s="68">
        <f t="shared" si="42"/>
        <v>59400</v>
      </c>
      <c r="S66" s="68">
        <f t="shared" si="32"/>
        <v>47394.473394400004</v>
      </c>
      <c r="T66" s="68">
        <f t="shared" si="12"/>
        <v>5405.5266056</v>
      </c>
      <c r="U66" s="68">
        <f t="shared" si="33"/>
        <v>52800</v>
      </c>
      <c r="V66" s="68">
        <f t="shared" si="25"/>
        <v>41470.164220099992</v>
      </c>
      <c r="W66" s="68">
        <f t="shared" si="15"/>
        <v>4729.8357798999996</v>
      </c>
      <c r="X66" s="68">
        <f t="shared" si="26"/>
        <v>46199.999999999993</v>
      </c>
      <c r="Y66" s="68">
        <f t="shared" si="36"/>
        <v>35545.855045799995</v>
      </c>
      <c r="Z66" s="68">
        <f t="shared" si="37"/>
        <v>4054.1449542</v>
      </c>
      <c r="AA66" s="43">
        <f t="shared" si="19"/>
        <v>39599.999999999993</v>
      </c>
    </row>
    <row r="67" spans="1:27" ht="13.5" customHeight="1">
      <c r="A67" s="82">
        <v>64</v>
      </c>
      <c r="B67" s="137">
        <v>42248</v>
      </c>
      <c r="C67" s="44">
        <v>788</v>
      </c>
      <c r="D67" s="185">
        <f>'base(indices)'!G72</f>
        <v>1.3251082300000001</v>
      </c>
      <c r="E67" s="45">
        <f t="shared" si="0"/>
        <v>1044.18528524</v>
      </c>
      <c r="F67" s="38">
        <v>0</v>
      </c>
      <c r="G67" s="45">
        <f t="shared" si="1"/>
        <v>0</v>
      </c>
      <c r="H67" s="44">
        <f t="shared" si="34"/>
        <v>1044.18528524</v>
      </c>
      <c r="I67" s="92">
        <f t="shared" si="20"/>
        <v>76913.207926080067</v>
      </c>
      <c r="J67" s="84">
        <f>IF((I67-H$69+(H$69/12*4))+K67&gt;H149,H149-K67,(I67-H$69+(H$69/12*4)))</f>
        <v>59243.091742999997</v>
      </c>
      <c r="K67" s="84">
        <f t="shared" si="35"/>
        <v>6756.908257</v>
      </c>
      <c r="L67" s="84">
        <f t="shared" si="30"/>
        <v>66000</v>
      </c>
      <c r="M67" s="84">
        <f t="shared" si="41"/>
        <v>56280.937155849992</v>
      </c>
      <c r="N67" s="84">
        <f t="shared" si="39"/>
        <v>6419.0628441499994</v>
      </c>
      <c r="O67" s="84">
        <f t="shared" si="40"/>
        <v>62699.999999999993</v>
      </c>
      <c r="P67" s="70">
        <f t="shared" si="38"/>
        <v>53318.7825687</v>
      </c>
      <c r="Q67" s="84">
        <f t="shared" si="9"/>
        <v>6081.2174313000005</v>
      </c>
      <c r="R67" s="84">
        <f t="shared" si="42"/>
        <v>59400</v>
      </c>
      <c r="S67" s="84">
        <f t="shared" si="32"/>
        <v>47394.473394400004</v>
      </c>
      <c r="T67" s="84">
        <f t="shared" si="12"/>
        <v>5405.5266056</v>
      </c>
      <c r="U67" s="84">
        <f t="shared" si="33"/>
        <v>52800</v>
      </c>
      <c r="V67" s="84">
        <f t="shared" si="25"/>
        <v>41470.164220099992</v>
      </c>
      <c r="W67" s="84">
        <f t="shared" si="15"/>
        <v>4729.8357798999996</v>
      </c>
      <c r="X67" s="84">
        <f t="shared" si="26"/>
        <v>46199.999999999993</v>
      </c>
      <c r="Y67" s="84">
        <f t="shared" si="36"/>
        <v>35545.855045799995</v>
      </c>
      <c r="Z67" s="84">
        <f t="shared" si="37"/>
        <v>4054.1449542</v>
      </c>
      <c r="AA67" s="33">
        <f t="shared" si="19"/>
        <v>39599.999999999993</v>
      </c>
    </row>
    <row r="68" spans="1:27" ht="13.5" customHeight="1">
      <c r="A68" s="82">
        <v>63</v>
      </c>
      <c r="B68" s="136">
        <v>42278</v>
      </c>
      <c r="C68" s="44">
        <v>788</v>
      </c>
      <c r="D68" s="185">
        <f>'base(indices)'!G73</f>
        <v>1.3199603799999999</v>
      </c>
      <c r="E68" s="39">
        <f t="shared" si="0"/>
        <v>1040.12877944</v>
      </c>
      <c r="F68" s="38">
        <v>0</v>
      </c>
      <c r="G68" s="39">
        <f t="shared" si="1"/>
        <v>0</v>
      </c>
      <c r="H68" s="37">
        <f t="shared" si="34"/>
        <v>1040.12877944</v>
      </c>
      <c r="I68" s="93">
        <f t="shared" si="20"/>
        <v>75869.022640840063</v>
      </c>
      <c r="J68" s="68">
        <f>IF((I68-H$69+(H$69/12*3))+K68&gt;H149,H149-K68,(I68-H$69+(H$69/12*3)))</f>
        <v>59243.091742999997</v>
      </c>
      <c r="K68" s="68">
        <f t="shared" si="35"/>
        <v>6756.908257</v>
      </c>
      <c r="L68" s="69">
        <f t="shared" si="30"/>
        <v>66000</v>
      </c>
      <c r="M68" s="68">
        <f t="shared" si="41"/>
        <v>56280.937155849992</v>
      </c>
      <c r="N68" s="68">
        <f t="shared" si="39"/>
        <v>6419.0628441499994</v>
      </c>
      <c r="O68" s="68">
        <f t="shared" si="40"/>
        <v>62699.999999999993</v>
      </c>
      <c r="P68" s="68">
        <f t="shared" si="38"/>
        <v>53318.7825687</v>
      </c>
      <c r="Q68" s="68">
        <f t="shared" si="9"/>
        <v>6081.2174313000005</v>
      </c>
      <c r="R68" s="68">
        <f t="shared" si="42"/>
        <v>59400</v>
      </c>
      <c r="S68" s="68">
        <f t="shared" si="32"/>
        <v>47394.473394400004</v>
      </c>
      <c r="T68" s="68">
        <f t="shared" si="12"/>
        <v>5405.5266056</v>
      </c>
      <c r="U68" s="68">
        <f t="shared" si="33"/>
        <v>52800</v>
      </c>
      <c r="V68" s="68">
        <f t="shared" si="25"/>
        <v>41470.164220099992</v>
      </c>
      <c r="W68" s="68">
        <f t="shared" si="15"/>
        <v>4729.8357798999996</v>
      </c>
      <c r="X68" s="68">
        <f t="shared" si="26"/>
        <v>46199.999999999993</v>
      </c>
      <c r="Y68" s="68">
        <f t="shared" si="36"/>
        <v>35545.855045799995</v>
      </c>
      <c r="Z68" s="68">
        <f t="shared" si="37"/>
        <v>4054.1449542</v>
      </c>
      <c r="AA68" s="43">
        <f t="shared" si="19"/>
        <v>39599.999999999993</v>
      </c>
    </row>
    <row r="69" spans="1:27" ht="13.5" customHeight="1">
      <c r="A69" s="82">
        <v>62</v>
      </c>
      <c r="B69" s="137">
        <v>42309</v>
      </c>
      <c r="C69" s="44">
        <v>788</v>
      </c>
      <c r="D69" s="185">
        <f>'base(indices)'!G74</f>
        <v>1.31130576</v>
      </c>
      <c r="E69" s="45">
        <f t="shared" si="0"/>
        <v>1033.3089388799999</v>
      </c>
      <c r="F69" s="38">
        <v>0</v>
      </c>
      <c r="G69" s="45">
        <f t="shared" ref="G69:G94" si="43">E69*F69</f>
        <v>0</v>
      </c>
      <c r="H69" s="44">
        <f t="shared" si="34"/>
        <v>1033.3089388799999</v>
      </c>
      <c r="I69" s="92">
        <f t="shared" si="20"/>
        <v>74828.893861400065</v>
      </c>
      <c r="J69" s="84">
        <f>IF((I69-H$69+(H$69/12*2))+K69&gt;H149,H149-K69,(I69-H$69+(H$69/12*2)))</f>
        <v>59243.091742999997</v>
      </c>
      <c r="K69" s="84">
        <f t="shared" si="35"/>
        <v>6756.908257</v>
      </c>
      <c r="L69" s="84">
        <f t="shared" si="30"/>
        <v>66000</v>
      </c>
      <c r="M69" s="84">
        <f t="shared" si="41"/>
        <v>56280.937155849992</v>
      </c>
      <c r="N69" s="84">
        <f t="shared" si="39"/>
        <v>6419.0628441499994</v>
      </c>
      <c r="O69" s="84">
        <f t="shared" si="40"/>
        <v>62699.999999999993</v>
      </c>
      <c r="P69" s="70">
        <f t="shared" si="38"/>
        <v>53318.7825687</v>
      </c>
      <c r="Q69" s="84">
        <f t="shared" si="9"/>
        <v>6081.2174313000005</v>
      </c>
      <c r="R69" s="84">
        <f t="shared" si="42"/>
        <v>59400</v>
      </c>
      <c r="S69" s="84">
        <f t="shared" si="32"/>
        <v>47394.473394400004</v>
      </c>
      <c r="T69" s="84">
        <f t="shared" si="12"/>
        <v>5405.5266056</v>
      </c>
      <c r="U69" s="84">
        <f t="shared" si="33"/>
        <v>52800</v>
      </c>
      <c r="V69" s="84">
        <f t="shared" si="25"/>
        <v>41470.164220099992</v>
      </c>
      <c r="W69" s="84">
        <f t="shared" si="15"/>
        <v>4729.8357798999996</v>
      </c>
      <c r="X69" s="84">
        <f t="shared" si="26"/>
        <v>46199.999999999993</v>
      </c>
      <c r="Y69" s="84">
        <f t="shared" si="36"/>
        <v>35545.855045799995</v>
      </c>
      <c r="Z69" s="84">
        <f t="shared" si="37"/>
        <v>4054.1449542</v>
      </c>
      <c r="AA69" s="33">
        <f t="shared" si="19"/>
        <v>39599.999999999993</v>
      </c>
    </row>
    <row r="70" spans="1:27" ht="13.5" customHeight="1">
      <c r="A70" s="82">
        <v>61</v>
      </c>
      <c r="B70" s="136">
        <v>42339</v>
      </c>
      <c r="C70" s="44">
        <f>788*2</f>
        <v>1576</v>
      </c>
      <c r="D70" s="185">
        <f>'base(indices)'!G75</f>
        <v>1.3002536099999999</v>
      </c>
      <c r="E70" s="39">
        <f t="shared" ref="E70:E106" si="44">C70*D70</f>
        <v>2049.1996893599999</v>
      </c>
      <c r="F70" s="38">
        <v>0</v>
      </c>
      <c r="G70" s="39">
        <f t="shared" si="43"/>
        <v>0</v>
      </c>
      <c r="H70" s="37">
        <f t="shared" si="34"/>
        <v>2049.1996893599999</v>
      </c>
      <c r="I70" s="93">
        <f t="shared" si="20"/>
        <v>73795.584922520065</v>
      </c>
      <c r="J70" s="68">
        <f>IF((I70-H$69+(H$69/12*1))+K70&gt;H149,H149-K70,(I70-H$69+(H$69/12*1)))</f>
        <v>59243.091742999997</v>
      </c>
      <c r="K70" s="68">
        <f t="shared" si="35"/>
        <v>6756.908257</v>
      </c>
      <c r="L70" s="69">
        <f t="shared" ref="L70:L94" si="45">J70+K70</f>
        <v>66000</v>
      </c>
      <c r="M70" s="68">
        <f t="shared" si="41"/>
        <v>56280.937155849992</v>
      </c>
      <c r="N70" s="68">
        <f t="shared" si="39"/>
        <v>6419.0628441499994</v>
      </c>
      <c r="O70" s="68">
        <f t="shared" si="40"/>
        <v>62699.999999999993</v>
      </c>
      <c r="P70" s="68">
        <f t="shared" si="38"/>
        <v>53318.7825687</v>
      </c>
      <c r="Q70" s="68">
        <f t="shared" si="9"/>
        <v>6081.2174313000005</v>
      </c>
      <c r="R70" s="68">
        <f t="shared" si="42"/>
        <v>59400</v>
      </c>
      <c r="S70" s="68">
        <f t="shared" si="32"/>
        <v>47394.473394400004</v>
      </c>
      <c r="T70" s="68">
        <f t="shared" si="12"/>
        <v>5405.5266056</v>
      </c>
      <c r="U70" s="68">
        <f t="shared" si="33"/>
        <v>52800</v>
      </c>
      <c r="V70" s="68">
        <f t="shared" si="25"/>
        <v>41470.164220099992</v>
      </c>
      <c r="W70" s="68">
        <f t="shared" si="15"/>
        <v>4729.8357798999996</v>
      </c>
      <c r="X70" s="68">
        <f t="shared" si="26"/>
        <v>46199.999999999993</v>
      </c>
      <c r="Y70" s="68">
        <f t="shared" si="36"/>
        <v>35545.855045799995</v>
      </c>
      <c r="Z70" s="68">
        <f t="shared" si="37"/>
        <v>4054.1449542</v>
      </c>
      <c r="AA70" s="43">
        <f t="shared" ref="AA70:AA118" si="46">Y70+Z70</f>
        <v>39599.999999999993</v>
      </c>
    </row>
    <row r="71" spans="1:27" ht="13.5" customHeight="1">
      <c r="A71" s="82">
        <v>60</v>
      </c>
      <c r="B71" s="137">
        <v>42370</v>
      </c>
      <c r="C71" s="44">
        <v>880</v>
      </c>
      <c r="D71" s="185">
        <f>'base(indices)'!G76</f>
        <v>1.2850895499999999</v>
      </c>
      <c r="E71" s="45">
        <f t="shared" si="44"/>
        <v>1130.8788039999999</v>
      </c>
      <c r="F71" s="38">
        <v>0</v>
      </c>
      <c r="G71" s="45">
        <f t="shared" si="43"/>
        <v>0</v>
      </c>
      <c r="H71" s="44">
        <f t="shared" si="34"/>
        <v>1130.8788039999999</v>
      </c>
      <c r="I71" s="92">
        <f t="shared" si="20"/>
        <v>71746.385233160065</v>
      </c>
      <c r="J71" s="84">
        <f>IF((I71-H$81+(H$81))+K71&gt;H149,H149-K71,(I71-H$81+(H$81)))</f>
        <v>59243.091742999997</v>
      </c>
      <c r="K71" s="84">
        <f t="shared" si="35"/>
        <v>6756.908257</v>
      </c>
      <c r="L71" s="84">
        <f t="shared" si="45"/>
        <v>66000</v>
      </c>
      <c r="M71" s="84">
        <f t="shared" si="41"/>
        <v>56280.937155849992</v>
      </c>
      <c r="N71" s="84">
        <f t="shared" si="39"/>
        <v>6419.0628441499994</v>
      </c>
      <c r="O71" s="84">
        <f t="shared" si="40"/>
        <v>62699.999999999993</v>
      </c>
      <c r="P71" s="70">
        <f t="shared" si="38"/>
        <v>53318.7825687</v>
      </c>
      <c r="Q71" s="84">
        <f t="shared" ref="Q71:Q94" si="47">K71*P$9</f>
        <v>6081.2174313000005</v>
      </c>
      <c r="R71" s="84">
        <f t="shared" si="42"/>
        <v>59400</v>
      </c>
      <c r="S71" s="84">
        <f t="shared" si="32"/>
        <v>47394.473394400004</v>
      </c>
      <c r="T71" s="84">
        <f t="shared" ref="T71:T94" si="48">K71*S$9</f>
        <v>5405.5266056</v>
      </c>
      <c r="U71" s="84">
        <f t="shared" si="33"/>
        <v>52800</v>
      </c>
      <c r="V71" s="84">
        <f t="shared" si="25"/>
        <v>41470.164220099992</v>
      </c>
      <c r="W71" s="84">
        <f t="shared" ref="W71:W93" si="49">K71*V$9</f>
        <v>4729.8357798999996</v>
      </c>
      <c r="X71" s="84">
        <f t="shared" si="26"/>
        <v>46199.999999999993</v>
      </c>
      <c r="Y71" s="84">
        <f t="shared" si="36"/>
        <v>35545.855045799995</v>
      </c>
      <c r="Z71" s="84">
        <f t="shared" si="37"/>
        <v>4054.1449542</v>
      </c>
      <c r="AA71" s="33">
        <f t="shared" si="46"/>
        <v>39599.999999999993</v>
      </c>
    </row>
    <row r="72" spans="1:27" ht="13.5" customHeight="1">
      <c r="A72" s="82">
        <v>59</v>
      </c>
      <c r="B72" s="136">
        <v>42401</v>
      </c>
      <c r="C72" s="44">
        <v>880</v>
      </c>
      <c r="D72" s="185">
        <f>'base(indices)'!G77</f>
        <v>1.27337451</v>
      </c>
      <c r="E72" s="39">
        <f t="shared" si="44"/>
        <v>1120.5695688000001</v>
      </c>
      <c r="F72" s="38">
        <v>0</v>
      </c>
      <c r="G72" s="39">
        <f t="shared" si="43"/>
        <v>0</v>
      </c>
      <c r="H72" s="37">
        <f t="shared" si="34"/>
        <v>1120.5695688000001</v>
      </c>
      <c r="I72" s="93">
        <f t="shared" si="20"/>
        <v>70615.506429160072</v>
      </c>
      <c r="J72" s="68">
        <f>IF((I72-H$81+(H$81/12*11))+K72&gt;H149,H149-K72,(I72-H$81+(H$81/12*11)))</f>
        <v>59243.091742999997</v>
      </c>
      <c r="K72" s="68">
        <f t="shared" si="35"/>
        <v>6756.908257</v>
      </c>
      <c r="L72" s="69">
        <f t="shared" si="45"/>
        <v>66000</v>
      </c>
      <c r="M72" s="68">
        <f t="shared" si="41"/>
        <v>56280.937155849992</v>
      </c>
      <c r="N72" s="68">
        <f t="shared" si="39"/>
        <v>6419.0628441499994</v>
      </c>
      <c r="O72" s="68">
        <f t="shared" si="40"/>
        <v>62699.999999999993</v>
      </c>
      <c r="P72" s="68">
        <f>J72*$P$9</f>
        <v>53318.7825687</v>
      </c>
      <c r="Q72" s="68">
        <f t="shared" si="47"/>
        <v>6081.2174313000005</v>
      </c>
      <c r="R72" s="68">
        <f t="shared" si="42"/>
        <v>59400</v>
      </c>
      <c r="S72" s="68">
        <f t="shared" si="32"/>
        <v>47394.473394400004</v>
      </c>
      <c r="T72" s="68">
        <f t="shared" si="48"/>
        <v>5405.5266056</v>
      </c>
      <c r="U72" s="68">
        <f t="shared" si="33"/>
        <v>52800</v>
      </c>
      <c r="V72" s="68">
        <f t="shared" si="25"/>
        <v>41470.164220099992</v>
      </c>
      <c r="W72" s="68">
        <f t="shared" si="49"/>
        <v>4729.8357798999996</v>
      </c>
      <c r="X72" s="68">
        <f t="shared" si="26"/>
        <v>46199.999999999993</v>
      </c>
      <c r="Y72" s="68">
        <f t="shared" si="36"/>
        <v>35545.855045799995</v>
      </c>
      <c r="Z72" s="68">
        <f t="shared" si="37"/>
        <v>4054.1449542</v>
      </c>
      <c r="AA72" s="43">
        <f t="shared" si="46"/>
        <v>39599.999999999993</v>
      </c>
    </row>
    <row r="73" spans="1:27" ht="13.5" customHeight="1">
      <c r="A73" s="82">
        <v>58</v>
      </c>
      <c r="B73" s="137">
        <v>42430</v>
      </c>
      <c r="C73" s="44">
        <v>880</v>
      </c>
      <c r="D73" s="185">
        <f>'base(indices)'!G78</f>
        <v>1.25554576</v>
      </c>
      <c r="E73" s="45">
        <f t="shared" si="44"/>
        <v>1104.8802688000001</v>
      </c>
      <c r="F73" s="38">
        <v>0</v>
      </c>
      <c r="G73" s="45">
        <f t="shared" si="43"/>
        <v>0</v>
      </c>
      <c r="H73" s="44">
        <f t="shared" si="34"/>
        <v>1104.8802688000001</v>
      </c>
      <c r="I73" s="92">
        <f t="shared" si="20"/>
        <v>69494.936860360074</v>
      </c>
      <c r="J73" s="84">
        <f>IF((I73-H$81+(H$81/12*10))+K73&gt;H149,H149-K73,(I73-H$81+(H$81/12*10)))</f>
        <v>59243.091742999997</v>
      </c>
      <c r="K73" s="84">
        <f t="shared" si="35"/>
        <v>6756.908257</v>
      </c>
      <c r="L73" s="84">
        <f t="shared" si="45"/>
        <v>66000</v>
      </c>
      <c r="M73" s="84">
        <f t="shared" si="41"/>
        <v>56280.937155849992</v>
      </c>
      <c r="N73" s="84">
        <f t="shared" si="39"/>
        <v>6419.0628441499994</v>
      </c>
      <c r="O73" s="84">
        <f t="shared" si="40"/>
        <v>62699.999999999993</v>
      </c>
      <c r="P73" s="70">
        <f>J73*$P$9</f>
        <v>53318.7825687</v>
      </c>
      <c r="Q73" s="84">
        <f t="shared" si="47"/>
        <v>6081.2174313000005</v>
      </c>
      <c r="R73" s="84">
        <f t="shared" si="42"/>
        <v>59400</v>
      </c>
      <c r="S73" s="84">
        <f t="shared" si="32"/>
        <v>47394.473394400004</v>
      </c>
      <c r="T73" s="84">
        <f t="shared" si="48"/>
        <v>5405.5266056</v>
      </c>
      <c r="U73" s="84">
        <f t="shared" si="33"/>
        <v>52800</v>
      </c>
      <c r="V73" s="84">
        <f t="shared" si="25"/>
        <v>41470.164220099992</v>
      </c>
      <c r="W73" s="84">
        <f t="shared" si="49"/>
        <v>4729.8357798999996</v>
      </c>
      <c r="X73" s="84">
        <f t="shared" si="26"/>
        <v>46199.999999999993</v>
      </c>
      <c r="Y73" s="84">
        <f t="shared" si="36"/>
        <v>35545.855045799995</v>
      </c>
      <c r="Z73" s="84">
        <f t="shared" si="37"/>
        <v>4054.1449542</v>
      </c>
      <c r="AA73" s="33">
        <f t="shared" si="46"/>
        <v>39599.999999999993</v>
      </c>
    </row>
    <row r="74" spans="1:27" ht="13.5" customHeight="1">
      <c r="A74" s="82">
        <v>57</v>
      </c>
      <c r="B74" s="136">
        <v>42461</v>
      </c>
      <c r="C74" s="44">
        <v>880</v>
      </c>
      <c r="D74" s="185">
        <f>'base(indices)'!G79</f>
        <v>1.25017003</v>
      </c>
      <c r="E74" s="39">
        <f t="shared" si="44"/>
        <v>1100.1496264</v>
      </c>
      <c r="F74" s="38">
        <v>0</v>
      </c>
      <c r="G74" s="39">
        <f t="shared" si="43"/>
        <v>0</v>
      </c>
      <c r="H74" s="37">
        <f t="shared" si="34"/>
        <v>1100.1496264</v>
      </c>
      <c r="I74" s="93">
        <f t="shared" si="20"/>
        <v>68390.056591560075</v>
      </c>
      <c r="J74" s="68">
        <f>IF((I74-H$81+(H$81/12*9))+K74&gt;H149,H149-K74,(I74-H$81+(H$81/12*9)))</f>
        <v>59243.091742999997</v>
      </c>
      <c r="K74" s="68">
        <f t="shared" si="35"/>
        <v>6756.908257</v>
      </c>
      <c r="L74" s="69">
        <f t="shared" si="45"/>
        <v>66000</v>
      </c>
      <c r="M74" s="68">
        <f t="shared" si="41"/>
        <v>56280.937155849992</v>
      </c>
      <c r="N74" s="68">
        <f t="shared" si="39"/>
        <v>6419.0628441499994</v>
      </c>
      <c r="O74" s="68">
        <f t="shared" si="40"/>
        <v>62699.999999999993</v>
      </c>
      <c r="P74" s="68">
        <f t="shared" ref="P74:P87" si="50">J74*$P$9</f>
        <v>53318.7825687</v>
      </c>
      <c r="Q74" s="68">
        <f t="shared" si="47"/>
        <v>6081.2174313000005</v>
      </c>
      <c r="R74" s="68">
        <f>P74+Q74</f>
        <v>59400</v>
      </c>
      <c r="S74" s="68">
        <f t="shared" si="32"/>
        <v>47394.473394400004</v>
      </c>
      <c r="T74" s="68">
        <f t="shared" si="48"/>
        <v>5405.5266056</v>
      </c>
      <c r="U74" s="68">
        <f t="shared" si="33"/>
        <v>52800</v>
      </c>
      <c r="V74" s="68">
        <f t="shared" si="25"/>
        <v>41470.164220099992</v>
      </c>
      <c r="W74" s="68">
        <f t="shared" si="49"/>
        <v>4729.8357798999996</v>
      </c>
      <c r="X74" s="68">
        <f t="shared" si="26"/>
        <v>46199.999999999993</v>
      </c>
      <c r="Y74" s="68">
        <f t="shared" si="36"/>
        <v>35545.855045799995</v>
      </c>
      <c r="Z74" s="68">
        <f t="shared" si="37"/>
        <v>4054.1449542</v>
      </c>
      <c r="AA74" s="43">
        <f t="shared" si="46"/>
        <v>39599.999999999993</v>
      </c>
    </row>
    <row r="75" spans="1:27" ht="13.5" customHeight="1">
      <c r="A75" s="82">
        <v>56</v>
      </c>
      <c r="B75" s="137">
        <v>42491</v>
      </c>
      <c r="C75" s="44">
        <v>880</v>
      </c>
      <c r="D75" s="185">
        <f>'base(indices)'!G80</f>
        <v>1.2438265100000001</v>
      </c>
      <c r="E75" s="45">
        <f t="shared" si="44"/>
        <v>1094.5673288</v>
      </c>
      <c r="F75" s="38">
        <v>0</v>
      </c>
      <c r="G75" s="45">
        <f t="shared" si="43"/>
        <v>0</v>
      </c>
      <c r="H75" s="44">
        <f t="shared" ref="H75:H106" si="51">E75+G75</f>
        <v>1094.5673288</v>
      </c>
      <c r="I75" s="92">
        <f t="shared" si="20"/>
        <v>67289.906965160073</v>
      </c>
      <c r="J75" s="84">
        <f>IF((I75-H$81+(H$81/12*8))+K75&gt;H149,H149-K75,(I75-H$81+(H$81/12*8)))</f>
        <v>59243.091742999997</v>
      </c>
      <c r="K75" s="84">
        <f t="shared" ref="K75:K106" si="52">H$148</f>
        <v>6756.908257</v>
      </c>
      <c r="L75" s="84">
        <f t="shared" si="45"/>
        <v>66000</v>
      </c>
      <c r="M75" s="84">
        <f t="shared" si="41"/>
        <v>56280.937155849992</v>
      </c>
      <c r="N75" s="84">
        <f t="shared" si="39"/>
        <v>6419.0628441499994</v>
      </c>
      <c r="O75" s="84">
        <f t="shared" si="40"/>
        <v>62699.999999999993</v>
      </c>
      <c r="P75" s="70">
        <f t="shared" si="50"/>
        <v>53318.7825687</v>
      </c>
      <c r="Q75" s="84">
        <f t="shared" si="47"/>
        <v>6081.2174313000005</v>
      </c>
      <c r="R75" s="84">
        <f t="shared" ref="R75:R94" si="53">P75+Q75</f>
        <v>59400</v>
      </c>
      <c r="S75" s="84">
        <f t="shared" si="32"/>
        <v>47394.473394400004</v>
      </c>
      <c r="T75" s="84">
        <f t="shared" si="48"/>
        <v>5405.5266056</v>
      </c>
      <c r="U75" s="84">
        <f t="shared" si="33"/>
        <v>52800</v>
      </c>
      <c r="V75" s="84">
        <f t="shared" si="25"/>
        <v>41470.164220099992</v>
      </c>
      <c r="W75" s="84">
        <f t="shared" si="49"/>
        <v>4729.8357798999996</v>
      </c>
      <c r="X75" s="84">
        <f t="shared" si="26"/>
        <v>46199.999999999993</v>
      </c>
      <c r="Y75" s="84">
        <f t="shared" ref="Y75:Y118" si="54">J75*Y$9</f>
        <v>35545.855045799995</v>
      </c>
      <c r="Z75" s="84">
        <f t="shared" ref="Z75:Z118" si="55">K75*Y$9</f>
        <v>4054.1449542</v>
      </c>
      <c r="AA75" s="33">
        <f t="shared" si="46"/>
        <v>39599.999999999993</v>
      </c>
    </row>
    <row r="76" spans="1:27" ht="13.5" customHeight="1">
      <c r="A76" s="82">
        <v>55</v>
      </c>
      <c r="B76" s="136">
        <v>42522</v>
      </c>
      <c r="C76" s="44">
        <v>880</v>
      </c>
      <c r="D76" s="185">
        <f>'base(indices)'!G81</f>
        <v>1.2332208099999999</v>
      </c>
      <c r="E76" s="39">
        <f t="shared" si="44"/>
        <v>1085.2343128</v>
      </c>
      <c r="F76" s="38">
        <v>0</v>
      </c>
      <c r="G76" s="39">
        <f t="shared" si="43"/>
        <v>0</v>
      </c>
      <c r="H76" s="37">
        <f t="shared" si="51"/>
        <v>1085.2343128</v>
      </c>
      <c r="I76" s="93">
        <f t="shared" si="20"/>
        <v>66195.339636360077</v>
      </c>
      <c r="J76" s="68">
        <f>IF((I76-H$81+(H$81/12*7))+K76&gt;H149,H149-K76,(I76-H$81+(H$81/12*7)))</f>
        <v>59243.091742999997</v>
      </c>
      <c r="K76" s="68">
        <f t="shared" si="52"/>
        <v>6756.908257</v>
      </c>
      <c r="L76" s="69">
        <f t="shared" si="45"/>
        <v>66000</v>
      </c>
      <c r="M76" s="68">
        <f t="shared" si="41"/>
        <v>56280.937155849992</v>
      </c>
      <c r="N76" s="68">
        <f t="shared" si="39"/>
        <v>6419.0628441499994</v>
      </c>
      <c r="O76" s="68">
        <f t="shared" si="40"/>
        <v>62699.999999999993</v>
      </c>
      <c r="P76" s="68">
        <f t="shared" si="50"/>
        <v>53318.7825687</v>
      </c>
      <c r="Q76" s="68">
        <f t="shared" si="47"/>
        <v>6081.2174313000005</v>
      </c>
      <c r="R76" s="68">
        <f t="shared" si="53"/>
        <v>59400</v>
      </c>
      <c r="S76" s="68">
        <f t="shared" si="32"/>
        <v>47394.473394400004</v>
      </c>
      <c r="T76" s="68">
        <f t="shared" si="48"/>
        <v>5405.5266056</v>
      </c>
      <c r="U76" s="68">
        <f t="shared" si="33"/>
        <v>52800</v>
      </c>
      <c r="V76" s="68">
        <f t="shared" si="25"/>
        <v>41470.164220099992</v>
      </c>
      <c r="W76" s="68">
        <f t="shared" si="49"/>
        <v>4729.8357798999996</v>
      </c>
      <c r="X76" s="68">
        <f t="shared" si="26"/>
        <v>46199.999999999993</v>
      </c>
      <c r="Y76" s="68">
        <f t="shared" si="54"/>
        <v>35545.855045799995</v>
      </c>
      <c r="Z76" s="68">
        <f t="shared" si="55"/>
        <v>4054.1449542</v>
      </c>
      <c r="AA76" s="43">
        <f t="shared" si="46"/>
        <v>39599.999999999993</v>
      </c>
    </row>
    <row r="77" spans="1:27" ht="13.5" customHeight="1">
      <c r="A77" s="82">
        <v>54</v>
      </c>
      <c r="B77" s="136">
        <v>42552</v>
      </c>
      <c r="C77" s="44">
        <v>880</v>
      </c>
      <c r="D77" s="185">
        <f>'base(indices)'!G82</f>
        <v>1.2283075800000001</v>
      </c>
      <c r="E77" s="45">
        <f t="shared" si="44"/>
        <v>1080.9106704000001</v>
      </c>
      <c r="F77" s="38">
        <v>0</v>
      </c>
      <c r="G77" s="45">
        <f t="shared" si="43"/>
        <v>0</v>
      </c>
      <c r="H77" s="44">
        <f t="shared" si="51"/>
        <v>1080.9106704000001</v>
      </c>
      <c r="I77" s="92">
        <f t="shared" ref="I77:I117" si="56">I76-H76</f>
        <v>65110.105323560078</v>
      </c>
      <c r="J77" s="84">
        <f>IF((I77-H$81+(H$81/12*6))+K77&gt;H149,H149-K77,(I77-H$81+(H$81/12*6)))</f>
        <v>59243.091742999997</v>
      </c>
      <c r="K77" s="84">
        <f t="shared" si="52"/>
        <v>6756.908257</v>
      </c>
      <c r="L77" s="84">
        <f t="shared" si="45"/>
        <v>66000</v>
      </c>
      <c r="M77" s="84">
        <f t="shared" si="41"/>
        <v>56280.937155849992</v>
      </c>
      <c r="N77" s="84">
        <f t="shared" si="39"/>
        <v>6419.0628441499994</v>
      </c>
      <c r="O77" s="84">
        <f t="shared" si="40"/>
        <v>62699.999999999993</v>
      </c>
      <c r="P77" s="70">
        <f t="shared" si="50"/>
        <v>53318.7825687</v>
      </c>
      <c r="Q77" s="84">
        <f t="shared" si="47"/>
        <v>6081.2174313000005</v>
      </c>
      <c r="R77" s="84">
        <f t="shared" si="53"/>
        <v>59400</v>
      </c>
      <c r="S77" s="84">
        <f t="shared" si="32"/>
        <v>47394.473394400004</v>
      </c>
      <c r="T77" s="84">
        <f t="shared" si="48"/>
        <v>5405.5266056</v>
      </c>
      <c r="U77" s="84">
        <f t="shared" si="33"/>
        <v>52800</v>
      </c>
      <c r="V77" s="84">
        <f t="shared" si="25"/>
        <v>41470.164220099992</v>
      </c>
      <c r="W77" s="84">
        <f t="shared" si="49"/>
        <v>4729.8357798999996</v>
      </c>
      <c r="X77" s="84">
        <f t="shared" si="26"/>
        <v>46199.999999999993</v>
      </c>
      <c r="Y77" s="84">
        <f t="shared" si="54"/>
        <v>35545.855045799995</v>
      </c>
      <c r="Z77" s="84">
        <f t="shared" si="55"/>
        <v>4054.1449542</v>
      </c>
      <c r="AA77" s="33">
        <f t="shared" si="46"/>
        <v>39599.999999999993</v>
      </c>
    </row>
    <row r="78" spans="1:27" ht="13.5" customHeight="1">
      <c r="A78" s="82">
        <v>53</v>
      </c>
      <c r="B78" s="137">
        <v>42583</v>
      </c>
      <c r="C78" s="44">
        <v>880</v>
      </c>
      <c r="D78" s="185">
        <f>'base(indices)'!G83</f>
        <v>1.22171034</v>
      </c>
      <c r="E78" s="39">
        <f t="shared" si="44"/>
        <v>1075.1050992</v>
      </c>
      <c r="F78" s="38">
        <v>0</v>
      </c>
      <c r="G78" s="39">
        <f t="shared" si="43"/>
        <v>0</v>
      </c>
      <c r="H78" s="37">
        <f t="shared" si="51"/>
        <v>1075.1050992</v>
      </c>
      <c r="I78" s="93">
        <f t="shared" si="56"/>
        <v>64029.194653160077</v>
      </c>
      <c r="J78" s="68">
        <f>IF((I78-H$81+(H$81/12*5))+K78&gt;H149,H149-K78,(I78-H$81+(H$81/12*5)))</f>
        <v>59243.091742999997</v>
      </c>
      <c r="K78" s="68">
        <f t="shared" si="52"/>
        <v>6756.908257</v>
      </c>
      <c r="L78" s="69">
        <f t="shared" si="45"/>
        <v>66000</v>
      </c>
      <c r="M78" s="68">
        <f t="shared" si="41"/>
        <v>56280.937155849992</v>
      </c>
      <c r="N78" s="68">
        <f t="shared" si="39"/>
        <v>6419.0628441499994</v>
      </c>
      <c r="O78" s="68">
        <f t="shared" si="40"/>
        <v>62699.999999999993</v>
      </c>
      <c r="P78" s="68">
        <f t="shared" si="50"/>
        <v>53318.7825687</v>
      </c>
      <c r="Q78" s="68">
        <f t="shared" si="47"/>
        <v>6081.2174313000005</v>
      </c>
      <c r="R78" s="68">
        <f t="shared" si="53"/>
        <v>59400</v>
      </c>
      <c r="S78" s="68">
        <f t="shared" si="32"/>
        <v>47394.473394400004</v>
      </c>
      <c r="T78" s="68">
        <f t="shared" si="48"/>
        <v>5405.5266056</v>
      </c>
      <c r="U78" s="68">
        <f t="shared" si="33"/>
        <v>52800</v>
      </c>
      <c r="V78" s="68">
        <f t="shared" si="25"/>
        <v>41470.164220099992</v>
      </c>
      <c r="W78" s="68">
        <f t="shared" si="49"/>
        <v>4729.8357798999996</v>
      </c>
      <c r="X78" s="68">
        <f t="shared" si="26"/>
        <v>46199.999999999993</v>
      </c>
      <c r="Y78" s="68">
        <f t="shared" si="54"/>
        <v>35545.855045799995</v>
      </c>
      <c r="Z78" s="68">
        <f t="shared" si="55"/>
        <v>4054.1449542</v>
      </c>
      <c r="AA78" s="43">
        <f t="shared" si="46"/>
        <v>39599.999999999993</v>
      </c>
    </row>
    <row r="79" spans="1:27" ht="13.5" customHeight="1">
      <c r="A79" s="82">
        <v>52</v>
      </c>
      <c r="B79" s="136">
        <v>42614</v>
      </c>
      <c r="C79" s="44">
        <v>880</v>
      </c>
      <c r="D79" s="185">
        <f>'base(indices)'!G84</f>
        <v>1.2162372800000001</v>
      </c>
      <c r="E79" s="45">
        <f t="shared" si="44"/>
        <v>1070.2888064000001</v>
      </c>
      <c r="F79" s="38">
        <v>0</v>
      </c>
      <c r="G79" s="45">
        <f t="shared" si="43"/>
        <v>0</v>
      </c>
      <c r="H79" s="44">
        <f t="shared" si="51"/>
        <v>1070.2888064000001</v>
      </c>
      <c r="I79" s="92">
        <f t="shared" si="56"/>
        <v>62954.089553960075</v>
      </c>
      <c r="J79" s="84">
        <f>IF((I79-H$81+(H$81/12*4))+K79&gt;H149,H149-K79,(I79-H$81+(H$81/12*4)))</f>
        <v>59243.091742999997</v>
      </c>
      <c r="K79" s="84">
        <f t="shared" si="52"/>
        <v>6756.908257</v>
      </c>
      <c r="L79" s="84">
        <f t="shared" si="45"/>
        <v>66000</v>
      </c>
      <c r="M79" s="84">
        <f t="shared" si="41"/>
        <v>56280.937155849992</v>
      </c>
      <c r="N79" s="84">
        <f t="shared" si="39"/>
        <v>6419.0628441499994</v>
      </c>
      <c r="O79" s="84">
        <f t="shared" si="40"/>
        <v>62699.999999999993</v>
      </c>
      <c r="P79" s="70">
        <f t="shared" si="50"/>
        <v>53318.7825687</v>
      </c>
      <c r="Q79" s="84">
        <f t="shared" si="47"/>
        <v>6081.2174313000005</v>
      </c>
      <c r="R79" s="84">
        <f t="shared" si="53"/>
        <v>59400</v>
      </c>
      <c r="S79" s="84">
        <f t="shared" si="32"/>
        <v>47394.473394400004</v>
      </c>
      <c r="T79" s="84">
        <f t="shared" si="48"/>
        <v>5405.5266056</v>
      </c>
      <c r="U79" s="84">
        <f t="shared" si="33"/>
        <v>52800</v>
      </c>
      <c r="V79" s="84">
        <f t="shared" si="25"/>
        <v>41470.164220099992</v>
      </c>
      <c r="W79" s="84">
        <f t="shared" si="49"/>
        <v>4729.8357798999996</v>
      </c>
      <c r="X79" s="84">
        <f t="shared" si="26"/>
        <v>46199.999999999993</v>
      </c>
      <c r="Y79" s="84">
        <f t="shared" si="54"/>
        <v>35545.855045799995</v>
      </c>
      <c r="Z79" s="84">
        <f t="shared" si="55"/>
        <v>4054.1449542</v>
      </c>
      <c r="AA79" s="33">
        <f t="shared" si="46"/>
        <v>39599.999999999993</v>
      </c>
    </row>
    <row r="80" spans="1:27" ht="13.5" customHeight="1">
      <c r="A80" s="82">
        <v>51</v>
      </c>
      <c r="B80" s="137">
        <v>42644</v>
      </c>
      <c r="C80" s="44">
        <v>880</v>
      </c>
      <c r="D80" s="185">
        <f>'base(indices)'!G85</f>
        <v>1.2134463499999999</v>
      </c>
      <c r="E80" s="39">
        <f t="shared" si="44"/>
        <v>1067.8327879999999</v>
      </c>
      <c r="F80" s="38">
        <v>0</v>
      </c>
      <c r="G80" s="39">
        <f t="shared" si="43"/>
        <v>0</v>
      </c>
      <c r="H80" s="37">
        <f t="shared" si="51"/>
        <v>1067.8327879999999</v>
      </c>
      <c r="I80" s="93">
        <f t="shared" si="56"/>
        <v>61883.800747560075</v>
      </c>
      <c r="J80" s="68">
        <f>IF((I80-H$81+(H$81/12*3))+K80&gt;H149,H149-K80,(I80-H$81+(H$81/12*3)))</f>
        <v>59243.091742999997</v>
      </c>
      <c r="K80" s="68">
        <f t="shared" si="52"/>
        <v>6756.908257</v>
      </c>
      <c r="L80" s="69">
        <f t="shared" si="45"/>
        <v>66000</v>
      </c>
      <c r="M80" s="68">
        <f t="shared" si="41"/>
        <v>56280.937155849992</v>
      </c>
      <c r="N80" s="68">
        <f t="shared" si="39"/>
        <v>6419.0628441499994</v>
      </c>
      <c r="O80" s="68">
        <f t="shared" si="40"/>
        <v>62699.999999999993</v>
      </c>
      <c r="P80" s="68">
        <f t="shared" si="50"/>
        <v>53318.7825687</v>
      </c>
      <c r="Q80" s="68">
        <f t="shared" si="47"/>
        <v>6081.2174313000005</v>
      </c>
      <c r="R80" s="68">
        <f t="shared" si="53"/>
        <v>59400</v>
      </c>
      <c r="S80" s="68">
        <f t="shared" si="32"/>
        <v>47394.473394400004</v>
      </c>
      <c r="T80" s="68">
        <f t="shared" si="48"/>
        <v>5405.5266056</v>
      </c>
      <c r="U80" s="68">
        <f t="shared" si="33"/>
        <v>52800</v>
      </c>
      <c r="V80" s="68">
        <f t="shared" si="25"/>
        <v>41470.164220099992</v>
      </c>
      <c r="W80" s="68">
        <f t="shared" si="49"/>
        <v>4729.8357798999996</v>
      </c>
      <c r="X80" s="68">
        <f t="shared" si="26"/>
        <v>46199.999999999993</v>
      </c>
      <c r="Y80" s="68">
        <f t="shared" si="54"/>
        <v>35545.855045799995</v>
      </c>
      <c r="Z80" s="68">
        <f t="shared" si="55"/>
        <v>4054.1449542</v>
      </c>
      <c r="AA80" s="43">
        <f t="shared" si="46"/>
        <v>39599.999999999993</v>
      </c>
    </row>
    <row r="81" spans="1:27" ht="13.5" customHeight="1">
      <c r="A81" s="82">
        <v>50</v>
      </c>
      <c r="B81" s="136">
        <v>42675</v>
      </c>
      <c r="C81" s="44">
        <v>880</v>
      </c>
      <c r="D81" s="185">
        <f>'base(indices)'!G86</f>
        <v>1.21114517</v>
      </c>
      <c r="E81" s="45">
        <f t="shared" si="44"/>
        <v>1065.8077496000001</v>
      </c>
      <c r="F81" s="38">
        <v>0</v>
      </c>
      <c r="G81" s="45">
        <f t="shared" si="43"/>
        <v>0</v>
      </c>
      <c r="H81" s="44">
        <f t="shared" si="51"/>
        <v>1065.8077496000001</v>
      </c>
      <c r="I81" s="92">
        <f t="shared" si="56"/>
        <v>60815.967959560076</v>
      </c>
      <c r="J81" s="84">
        <f>IF((I81-H$81+(H$81/12*2))+K81&gt;H149,H149-K81,(I81-H$81+(H$81/12*2)))</f>
        <v>59243.091742999997</v>
      </c>
      <c r="K81" s="84">
        <f t="shared" si="52"/>
        <v>6756.908257</v>
      </c>
      <c r="L81" s="84">
        <f t="shared" si="45"/>
        <v>66000</v>
      </c>
      <c r="M81" s="84">
        <f t="shared" si="41"/>
        <v>56280.937155849992</v>
      </c>
      <c r="N81" s="84">
        <f t="shared" si="39"/>
        <v>6419.0628441499994</v>
      </c>
      <c r="O81" s="84">
        <f t="shared" si="40"/>
        <v>62699.999999999993</v>
      </c>
      <c r="P81" s="70">
        <f t="shared" si="50"/>
        <v>53318.7825687</v>
      </c>
      <c r="Q81" s="84">
        <f t="shared" si="47"/>
        <v>6081.2174313000005</v>
      </c>
      <c r="R81" s="84">
        <f t="shared" si="53"/>
        <v>59400</v>
      </c>
      <c r="S81" s="84">
        <f t="shared" si="32"/>
        <v>47394.473394400004</v>
      </c>
      <c r="T81" s="84">
        <f t="shared" si="48"/>
        <v>5405.5266056</v>
      </c>
      <c r="U81" s="84">
        <f t="shared" si="33"/>
        <v>52800</v>
      </c>
      <c r="V81" s="84">
        <f t="shared" si="25"/>
        <v>41470.164220099992</v>
      </c>
      <c r="W81" s="84">
        <f t="shared" si="49"/>
        <v>4729.8357798999996</v>
      </c>
      <c r="X81" s="84">
        <f t="shared" si="26"/>
        <v>46199.999999999993</v>
      </c>
      <c r="Y81" s="84">
        <f t="shared" si="54"/>
        <v>35545.855045799995</v>
      </c>
      <c r="Z81" s="84">
        <f t="shared" si="55"/>
        <v>4054.1449542</v>
      </c>
      <c r="AA81" s="33">
        <f t="shared" si="46"/>
        <v>39599.999999999993</v>
      </c>
    </row>
    <row r="82" spans="1:27" ht="13.5" customHeight="1">
      <c r="A82" s="82">
        <v>49</v>
      </c>
      <c r="B82" s="137">
        <v>42705</v>
      </c>
      <c r="C82" s="44">
        <f>880*2</f>
        <v>1760</v>
      </c>
      <c r="D82" s="185">
        <f>'base(indices)'!G87</f>
        <v>1.2080043600000001</v>
      </c>
      <c r="E82" s="39">
        <f t="shared" si="44"/>
        <v>2126.0876736</v>
      </c>
      <c r="F82" s="38">
        <v>0</v>
      </c>
      <c r="G82" s="39">
        <f t="shared" si="43"/>
        <v>0</v>
      </c>
      <c r="H82" s="37">
        <f t="shared" si="51"/>
        <v>2126.0876736</v>
      </c>
      <c r="I82" s="93">
        <f t="shared" si="56"/>
        <v>59750.160209960079</v>
      </c>
      <c r="J82" s="68">
        <f>IF((I82-H$81+(H$81/12*1))+K82&gt;H149,H149-K82,(I82-H$81+(H$81/12*1)))</f>
        <v>58773.169772826746</v>
      </c>
      <c r="K82" s="68">
        <f t="shared" si="52"/>
        <v>6756.908257</v>
      </c>
      <c r="L82" s="69">
        <f t="shared" si="45"/>
        <v>65530.078029826749</v>
      </c>
      <c r="M82" s="68">
        <f t="shared" si="41"/>
        <v>55834.511284185406</v>
      </c>
      <c r="N82" s="68">
        <f t="shared" si="39"/>
        <v>6419.0628441499994</v>
      </c>
      <c r="O82" s="68">
        <f t="shared" si="40"/>
        <v>62253.574128335407</v>
      </c>
      <c r="P82" s="68">
        <f t="shared" si="50"/>
        <v>52895.852795544073</v>
      </c>
      <c r="Q82" s="68">
        <f t="shared" si="47"/>
        <v>6081.2174313000005</v>
      </c>
      <c r="R82" s="68">
        <f t="shared" si="53"/>
        <v>58977.070226844073</v>
      </c>
      <c r="S82" s="68">
        <f t="shared" si="32"/>
        <v>47018.5358182614</v>
      </c>
      <c r="T82" s="68">
        <f t="shared" si="48"/>
        <v>5405.5266056</v>
      </c>
      <c r="U82" s="68">
        <f t="shared" si="33"/>
        <v>52424.062423861396</v>
      </c>
      <c r="V82" s="68">
        <f t="shared" si="25"/>
        <v>41141.21884097872</v>
      </c>
      <c r="W82" s="68">
        <f t="shared" si="49"/>
        <v>4729.8357798999996</v>
      </c>
      <c r="X82" s="68">
        <f t="shared" si="26"/>
        <v>45871.05462087872</v>
      </c>
      <c r="Y82" s="68">
        <f t="shared" si="54"/>
        <v>35263.901863696046</v>
      </c>
      <c r="Z82" s="68">
        <f t="shared" si="55"/>
        <v>4054.1449542</v>
      </c>
      <c r="AA82" s="43">
        <f t="shared" si="46"/>
        <v>39318.046817896044</v>
      </c>
    </row>
    <row r="83" spans="1:27" ht="13.5" customHeight="1">
      <c r="A83" s="82">
        <v>48</v>
      </c>
      <c r="B83" s="136">
        <v>42736</v>
      </c>
      <c r="C83" s="44">
        <v>937</v>
      </c>
      <c r="D83" s="185">
        <f>'base(indices)'!G88</f>
        <v>1.20571351</v>
      </c>
      <c r="E83" s="45">
        <f t="shared" si="44"/>
        <v>1129.75355887</v>
      </c>
      <c r="F83" s="38">
        <v>0</v>
      </c>
      <c r="G83" s="45">
        <f t="shared" si="43"/>
        <v>0</v>
      </c>
      <c r="H83" s="44">
        <f t="shared" si="51"/>
        <v>1129.75355887</v>
      </c>
      <c r="I83" s="92">
        <f t="shared" si="56"/>
        <v>57624.07253636008</v>
      </c>
      <c r="J83" s="84">
        <f>IF((I83-H$105+(H$105))+K83&gt;H149,H149-K83,(I83-H$105+(H$105)))</f>
        <v>57624.07253636008</v>
      </c>
      <c r="K83" s="84">
        <f t="shared" si="52"/>
        <v>6756.908257</v>
      </c>
      <c r="L83" s="84">
        <f t="shared" si="45"/>
        <v>64380.980793360082</v>
      </c>
      <c r="M83" s="84">
        <f t="shared" si="41"/>
        <v>54742.86890954207</v>
      </c>
      <c r="N83" s="84">
        <f t="shared" si="39"/>
        <v>6419.0628441499994</v>
      </c>
      <c r="O83" s="84">
        <f t="shared" si="40"/>
        <v>61161.931753692072</v>
      </c>
      <c r="P83" s="70">
        <f t="shared" si="50"/>
        <v>51861.665282724076</v>
      </c>
      <c r="Q83" s="84">
        <f t="shared" si="47"/>
        <v>6081.2174313000005</v>
      </c>
      <c r="R83" s="84">
        <f t="shared" si="53"/>
        <v>57942.882714024076</v>
      </c>
      <c r="S83" s="84">
        <f t="shared" si="32"/>
        <v>46099.258029088065</v>
      </c>
      <c r="T83" s="84">
        <f t="shared" si="48"/>
        <v>5405.5266056</v>
      </c>
      <c r="U83" s="84">
        <f t="shared" si="33"/>
        <v>51504.784634688069</v>
      </c>
      <c r="V83" s="84">
        <f t="shared" si="25"/>
        <v>40336.850775452054</v>
      </c>
      <c r="W83" s="84">
        <f t="shared" si="49"/>
        <v>4729.8357798999996</v>
      </c>
      <c r="X83" s="84">
        <f t="shared" si="26"/>
        <v>45066.686555352055</v>
      </c>
      <c r="Y83" s="84">
        <f t="shared" si="54"/>
        <v>34574.443521816043</v>
      </c>
      <c r="Z83" s="84">
        <f t="shared" si="55"/>
        <v>4054.1449542</v>
      </c>
      <c r="AA83" s="33">
        <f t="shared" si="46"/>
        <v>38628.588476016041</v>
      </c>
    </row>
    <row r="84" spans="1:27" ht="13.5" customHeight="1">
      <c r="A84" s="82">
        <v>47</v>
      </c>
      <c r="B84" s="137">
        <v>42767</v>
      </c>
      <c r="C84" s="44">
        <v>937</v>
      </c>
      <c r="D84" s="185">
        <f>'base(indices)'!G89</f>
        <v>1.20198735</v>
      </c>
      <c r="E84" s="39">
        <f t="shared" si="44"/>
        <v>1126.26214695</v>
      </c>
      <c r="F84" s="38">
        <v>0</v>
      </c>
      <c r="G84" s="39">
        <f t="shared" si="43"/>
        <v>0</v>
      </c>
      <c r="H84" s="37">
        <f t="shared" si="51"/>
        <v>1126.26214695</v>
      </c>
      <c r="I84" s="93">
        <f t="shared" si="56"/>
        <v>56494.318977490082</v>
      </c>
      <c r="J84" s="68">
        <f>IF((I84-H$105+(H$105/12*11))+K84&gt;H149,H149-K84,(I84-H$105+(H$105/12*11)))</f>
        <v>56404.634412160085</v>
      </c>
      <c r="K84" s="68">
        <f t="shared" si="52"/>
        <v>6756.908257</v>
      </c>
      <c r="L84" s="69">
        <f t="shared" si="45"/>
        <v>63161.542669160088</v>
      </c>
      <c r="M84" s="68">
        <f t="shared" si="41"/>
        <v>53584.402691552081</v>
      </c>
      <c r="N84" s="68">
        <f t="shared" si="39"/>
        <v>6419.0628441499994</v>
      </c>
      <c r="O84" s="68">
        <f t="shared" si="40"/>
        <v>60003.465535702082</v>
      </c>
      <c r="P84" s="68">
        <f t="shared" si="50"/>
        <v>50764.170970944077</v>
      </c>
      <c r="Q84" s="68">
        <f t="shared" si="47"/>
        <v>6081.2174313000005</v>
      </c>
      <c r="R84" s="68">
        <f t="shared" si="53"/>
        <v>56845.388402244076</v>
      </c>
      <c r="S84" s="68">
        <f t="shared" si="32"/>
        <v>45123.707529728068</v>
      </c>
      <c r="T84" s="68">
        <f t="shared" si="48"/>
        <v>5405.5266056</v>
      </c>
      <c r="U84" s="68">
        <f t="shared" si="33"/>
        <v>50529.234135328064</v>
      </c>
      <c r="V84" s="68">
        <f t="shared" si="25"/>
        <v>39483.24408851206</v>
      </c>
      <c r="W84" s="68">
        <f t="shared" si="49"/>
        <v>4729.8357798999996</v>
      </c>
      <c r="X84" s="68">
        <f t="shared" si="26"/>
        <v>44213.07986841206</v>
      </c>
      <c r="Y84" s="68">
        <f t="shared" si="54"/>
        <v>33842.780647296051</v>
      </c>
      <c r="Z84" s="68">
        <f t="shared" si="55"/>
        <v>4054.1449542</v>
      </c>
      <c r="AA84" s="43">
        <f t="shared" si="46"/>
        <v>37896.925601496048</v>
      </c>
    </row>
    <row r="85" spans="1:27" ht="13.5" customHeight="1">
      <c r="A85" s="82">
        <v>46</v>
      </c>
      <c r="B85" s="136">
        <v>42795</v>
      </c>
      <c r="C85" s="44">
        <v>937</v>
      </c>
      <c r="D85" s="185">
        <f>'base(indices)'!G90</f>
        <v>1.1955314800000001</v>
      </c>
      <c r="E85" s="45">
        <f t="shared" si="44"/>
        <v>1120.2129967600001</v>
      </c>
      <c r="F85" s="38">
        <v>0</v>
      </c>
      <c r="G85" s="45">
        <f t="shared" si="43"/>
        <v>0</v>
      </c>
      <c r="H85" s="44">
        <f t="shared" si="51"/>
        <v>1120.2129967600001</v>
      </c>
      <c r="I85" s="92">
        <f t="shared" si="56"/>
        <v>55368.056830540081</v>
      </c>
      <c r="J85" s="84">
        <f>IF((I85-H$105+(H$105/12*10))+K85&gt;H149,H149-K85,(I85-H$105+(H$105/12*10)))</f>
        <v>55188.68769988008</v>
      </c>
      <c r="K85" s="84">
        <f t="shared" si="52"/>
        <v>6756.908257</v>
      </c>
      <c r="L85" s="84">
        <f t="shared" si="45"/>
        <v>61945.595956880083</v>
      </c>
      <c r="M85" s="84">
        <f t="shared" si="41"/>
        <v>52429.253314886075</v>
      </c>
      <c r="N85" s="84">
        <f t="shared" si="39"/>
        <v>6419.0628441499994</v>
      </c>
      <c r="O85" s="84">
        <f t="shared" si="40"/>
        <v>58848.316159036076</v>
      </c>
      <c r="P85" s="70">
        <f t="shared" si="50"/>
        <v>49669.81892989207</v>
      </c>
      <c r="Q85" s="84">
        <f t="shared" si="47"/>
        <v>6081.2174313000005</v>
      </c>
      <c r="R85" s="84">
        <f t="shared" si="53"/>
        <v>55751.036361192069</v>
      </c>
      <c r="S85" s="84">
        <f t="shared" si="32"/>
        <v>44150.950159904067</v>
      </c>
      <c r="T85" s="84">
        <f t="shared" si="48"/>
        <v>5405.5266056</v>
      </c>
      <c r="U85" s="84">
        <f t="shared" si="33"/>
        <v>49556.476765504063</v>
      </c>
      <c r="V85" s="84">
        <f t="shared" si="25"/>
        <v>38632.081389916057</v>
      </c>
      <c r="W85" s="84">
        <f t="shared" si="49"/>
        <v>4729.8357798999996</v>
      </c>
      <c r="X85" s="84">
        <f t="shared" si="26"/>
        <v>43361.917169816057</v>
      </c>
      <c r="Y85" s="84">
        <f t="shared" si="54"/>
        <v>33113.212619928046</v>
      </c>
      <c r="Z85" s="84">
        <f t="shared" si="55"/>
        <v>4054.1449542</v>
      </c>
      <c r="AA85" s="33">
        <f t="shared" si="46"/>
        <v>37167.357574128044</v>
      </c>
    </row>
    <row r="86" spans="1:27" ht="13.5" customHeight="1">
      <c r="A86" s="82">
        <v>45</v>
      </c>
      <c r="B86" s="137">
        <v>42826</v>
      </c>
      <c r="C86" s="44">
        <v>937</v>
      </c>
      <c r="D86" s="185">
        <f>'base(indices)'!G91</f>
        <v>1.1937408700000001</v>
      </c>
      <c r="E86" s="39">
        <f t="shared" si="44"/>
        <v>1118.53519519</v>
      </c>
      <c r="F86" s="38">
        <v>0</v>
      </c>
      <c r="G86" s="39">
        <f t="shared" si="43"/>
        <v>0</v>
      </c>
      <c r="H86" s="37">
        <f t="shared" si="51"/>
        <v>1118.53519519</v>
      </c>
      <c r="I86" s="93">
        <f t="shared" si="56"/>
        <v>54247.843833780084</v>
      </c>
      <c r="J86" s="68">
        <f>IF((I86-H$105+(H$105/12*9))+K86&gt;H149,H149-K86,(I86-H$105+(H$105/12*9)))</f>
        <v>53978.790137790085</v>
      </c>
      <c r="K86" s="68">
        <f t="shared" si="52"/>
        <v>6756.908257</v>
      </c>
      <c r="L86" s="69">
        <f t="shared" si="45"/>
        <v>60735.698394790088</v>
      </c>
      <c r="M86" s="68">
        <f t="shared" si="41"/>
        <v>51279.850630900575</v>
      </c>
      <c r="N86" s="68">
        <f t="shared" si="39"/>
        <v>6419.0628441499994</v>
      </c>
      <c r="O86" s="68">
        <f t="shared" si="40"/>
        <v>57698.913475050576</v>
      </c>
      <c r="P86" s="68">
        <f t="shared" si="50"/>
        <v>48580.91112401108</v>
      </c>
      <c r="Q86" s="68">
        <f t="shared" si="47"/>
        <v>6081.2174313000005</v>
      </c>
      <c r="R86" s="68">
        <f t="shared" si="53"/>
        <v>54662.128555311079</v>
      </c>
      <c r="S86" s="68">
        <f t="shared" si="32"/>
        <v>43183.032110232074</v>
      </c>
      <c r="T86" s="68">
        <f t="shared" si="48"/>
        <v>5405.5266056</v>
      </c>
      <c r="U86" s="68">
        <f t="shared" si="33"/>
        <v>48588.55871583207</v>
      </c>
      <c r="V86" s="68">
        <f t="shared" si="25"/>
        <v>37785.153096453054</v>
      </c>
      <c r="W86" s="68">
        <f t="shared" si="49"/>
        <v>4729.8357798999996</v>
      </c>
      <c r="X86" s="68">
        <f t="shared" si="26"/>
        <v>42514.988876353054</v>
      </c>
      <c r="Y86" s="68">
        <f t="shared" si="54"/>
        <v>32387.274082674048</v>
      </c>
      <c r="Z86" s="68">
        <f t="shared" si="55"/>
        <v>4054.1449542</v>
      </c>
      <c r="AA86" s="43">
        <f t="shared" si="46"/>
        <v>36441.419036874046</v>
      </c>
    </row>
    <row r="87" spans="1:27" ht="13.5" customHeight="1">
      <c r="A87" s="82">
        <v>44</v>
      </c>
      <c r="B87" s="136">
        <v>42856</v>
      </c>
      <c r="C87" s="44">
        <v>937</v>
      </c>
      <c r="D87" s="185">
        <f>'base(indices)'!G92</f>
        <v>1.1912392599999999</v>
      </c>
      <c r="E87" s="45">
        <f t="shared" si="44"/>
        <v>1116.1911866199998</v>
      </c>
      <c r="F87" s="38">
        <v>0</v>
      </c>
      <c r="G87" s="45">
        <f t="shared" si="43"/>
        <v>0</v>
      </c>
      <c r="H87" s="44">
        <f t="shared" si="51"/>
        <v>1116.1911866199998</v>
      </c>
      <c r="I87" s="92">
        <f t="shared" si="56"/>
        <v>53129.308638590082</v>
      </c>
      <c r="J87" s="84">
        <f>IF((I87-H$105+(H$105/12*8))+K87&gt;H149,H149-K87,(I87-H$105+(H$105/12*8)))</f>
        <v>52770.57037727008</v>
      </c>
      <c r="K87" s="84">
        <f t="shared" si="52"/>
        <v>6756.908257</v>
      </c>
      <c r="L87" s="84">
        <f t="shared" si="45"/>
        <v>59527.478634270083</v>
      </c>
      <c r="M87" s="84">
        <f t="shared" si="41"/>
        <v>50132.04185840657</v>
      </c>
      <c r="N87" s="84">
        <f t="shared" si="39"/>
        <v>6419.0628441499994</v>
      </c>
      <c r="O87" s="84">
        <f t="shared" si="40"/>
        <v>56551.104702556571</v>
      </c>
      <c r="P87" s="70">
        <f t="shared" si="50"/>
        <v>47493.513339543075</v>
      </c>
      <c r="Q87" s="84">
        <f t="shared" si="47"/>
        <v>6081.2174313000005</v>
      </c>
      <c r="R87" s="84">
        <f t="shared" si="53"/>
        <v>53574.730770843074</v>
      </c>
      <c r="S87" s="84">
        <f t="shared" si="32"/>
        <v>42216.45630181607</v>
      </c>
      <c r="T87" s="84">
        <f t="shared" si="48"/>
        <v>5405.5266056</v>
      </c>
      <c r="U87" s="84">
        <f t="shared" si="33"/>
        <v>47621.982907416066</v>
      </c>
      <c r="V87" s="84">
        <f t="shared" ref="V87:V94" si="57">J87*V$9</f>
        <v>36939.39926408905</v>
      </c>
      <c r="W87" s="84">
        <f t="shared" si="49"/>
        <v>4729.8357798999996</v>
      </c>
      <c r="X87" s="84">
        <f t="shared" ref="X87:X94" si="58">V87+W87</f>
        <v>41669.235043989051</v>
      </c>
      <c r="Y87" s="84">
        <f t="shared" si="54"/>
        <v>31662.342226362045</v>
      </c>
      <c r="Z87" s="84">
        <f t="shared" si="55"/>
        <v>4054.1449542</v>
      </c>
      <c r="AA87" s="33">
        <f t="shared" si="46"/>
        <v>35716.487180562042</v>
      </c>
    </row>
    <row r="88" spans="1:27" ht="13.5" customHeight="1">
      <c r="A88" s="82">
        <v>43</v>
      </c>
      <c r="B88" s="137">
        <v>42887</v>
      </c>
      <c r="C88" s="44">
        <v>937</v>
      </c>
      <c r="D88" s="185">
        <f>'base(indices)'!G93</f>
        <v>1.18838713</v>
      </c>
      <c r="E88" s="39">
        <f t="shared" si="44"/>
        <v>1113.5187408100001</v>
      </c>
      <c r="F88" s="38">
        <v>0</v>
      </c>
      <c r="G88" s="39">
        <f t="shared" si="43"/>
        <v>0</v>
      </c>
      <c r="H88" s="37">
        <f t="shared" si="51"/>
        <v>1113.5187408100001</v>
      </c>
      <c r="I88" s="93">
        <f t="shared" si="56"/>
        <v>52013.11745197008</v>
      </c>
      <c r="J88" s="68">
        <f>IF((I88-H$105+(H$105/12*7))+K88&gt;H149,H149-K88,(I88-H$105+(H$105/12*7)))</f>
        <v>51564.69462532008</v>
      </c>
      <c r="K88" s="68">
        <f t="shared" si="52"/>
        <v>6756.908257</v>
      </c>
      <c r="L88" s="69">
        <f t="shared" si="45"/>
        <v>58321.602882320083</v>
      </c>
      <c r="M88" s="68">
        <f t="shared" si="41"/>
        <v>48986.459894054075</v>
      </c>
      <c r="N88" s="68">
        <f t="shared" si="39"/>
        <v>6419.0628441499994</v>
      </c>
      <c r="O88" s="68">
        <f t="shared" si="40"/>
        <v>55405.522738204076</v>
      </c>
      <c r="P88" s="68">
        <f t="shared" ref="P88:P94" si="59">J88*$P$9</f>
        <v>46408.225162788076</v>
      </c>
      <c r="Q88" s="68">
        <f t="shared" si="47"/>
        <v>6081.2174313000005</v>
      </c>
      <c r="R88" s="68">
        <f t="shared" si="53"/>
        <v>52489.442594088076</v>
      </c>
      <c r="S88" s="68">
        <f t="shared" si="32"/>
        <v>41251.755700256064</v>
      </c>
      <c r="T88" s="68">
        <f t="shared" si="48"/>
        <v>5405.5266056</v>
      </c>
      <c r="U88" s="68">
        <f t="shared" si="33"/>
        <v>46657.282305856061</v>
      </c>
      <c r="V88" s="68">
        <f t="shared" si="57"/>
        <v>36095.286237724053</v>
      </c>
      <c r="W88" s="68">
        <f t="shared" si="49"/>
        <v>4729.8357798999996</v>
      </c>
      <c r="X88" s="68">
        <f t="shared" si="58"/>
        <v>40825.122017624053</v>
      </c>
      <c r="Y88" s="68">
        <f t="shared" si="54"/>
        <v>30938.816775192048</v>
      </c>
      <c r="Z88" s="68">
        <f t="shared" si="55"/>
        <v>4054.1449542</v>
      </c>
      <c r="AA88" s="43">
        <f t="shared" si="46"/>
        <v>34992.961729392046</v>
      </c>
    </row>
    <row r="89" spans="1:27" ht="13.5" customHeight="1">
      <c r="A89" s="82">
        <v>42</v>
      </c>
      <c r="B89" s="136">
        <v>42917</v>
      </c>
      <c r="C89" s="44">
        <v>937</v>
      </c>
      <c r="D89" s="185">
        <f>'base(indices)'!G94</f>
        <v>1.1864887500000001</v>
      </c>
      <c r="E89" s="45">
        <f t="shared" si="44"/>
        <v>1111.7399587500001</v>
      </c>
      <c r="F89" s="38">
        <v>0</v>
      </c>
      <c r="G89" s="45">
        <f t="shared" si="43"/>
        <v>0</v>
      </c>
      <c r="H89" s="44">
        <f t="shared" si="51"/>
        <v>1111.7399587500001</v>
      </c>
      <c r="I89" s="92">
        <f t="shared" si="56"/>
        <v>50899.598711160077</v>
      </c>
      <c r="J89" s="84">
        <f>IF((I89-H$105+(H$105/12*6))+K89&gt;H149,H149-K89,(I89-H$105+(H$105/12*6)))</f>
        <v>50361.491319180073</v>
      </c>
      <c r="K89" s="84">
        <f t="shared" si="52"/>
        <v>6756.908257</v>
      </c>
      <c r="L89" s="84">
        <f t="shared" si="45"/>
        <v>57118.399576180076</v>
      </c>
      <c r="M89" s="84">
        <f t="shared" si="41"/>
        <v>47843.41675322107</v>
      </c>
      <c r="N89" s="84">
        <f t="shared" si="39"/>
        <v>6419.0628441499994</v>
      </c>
      <c r="O89" s="84">
        <f t="shared" si="40"/>
        <v>54262.479597371072</v>
      </c>
      <c r="P89" s="70">
        <f t="shared" si="59"/>
        <v>45325.342187262067</v>
      </c>
      <c r="Q89" s="84">
        <f t="shared" si="47"/>
        <v>6081.2174313000005</v>
      </c>
      <c r="R89" s="84">
        <f t="shared" si="53"/>
        <v>51406.559618562067</v>
      </c>
      <c r="S89" s="84">
        <f t="shared" si="32"/>
        <v>40289.193055344062</v>
      </c>
      <c r="T89" s="84">
        <f t="shared" si="48"/>
        <v>5405.5266056</v>
      </c>
      <c r="U89" s="84">
        <f t="shared" si="33"/>
        <v>45694.719660944058</v>
      </c>
      <c r="V89" s="84">
        <f t="shared" si="57"/>
        <v>35253.043923426048</v>
      </c>
      <c r="W89" s="84">
        <f t="shared" si="49"/>
        <v>4729.8357798999996</v>
      </c>
      <c r="X89" s="84">
        <f t="shared" si="58"/>
        <v>39982.879703326049</v>
      </c>
      <c r="Y89" s="84">
        <f t="shared" si="54"/>
        <v>30216.894791508043</v>
      </c>
      <c r="Z89" s="84">
        <f t="shared" si="55"/>
        <v>4054.1449542</v>
      </c>
      <c r="AA89" s="33">
        <f t="shared" si="46"/>
        <v>34271.03974570804</v>
      </c>
    </row>
    <row r="90" spans="1:27" ht="13.5" customHeight="1">
      <c r="A90" s="82">
        <v>41</v>
      </c>
      <c r="B90" s="136">
        <v>42948</v>
      </c>
      <c r="C90" s="44">
        <v>937</v>
      </c>
      <c r="D90" s="185">
        <f>'base(indices)'!G95</f>
        <v>1.1886282800000001</v>
      </c>
      <c r="E90" s="39">
        <f t="shared" si="44"/>
        <v>1113.74469836</v>
      </c>
      <c r="F90" s="38">
        <v>0</v>
      </c>
      <c r="G90" s="39">
        <f t="shared" si="43"/>
        <v>0</v>
      </c>
      <c r="H90" s="37">
        <f t="shared" si="51"/>
        <v>1113.74469836</v>
      </c>
      <c r="I90" s="93">
        <f t="shared" si="56"/>
        <v>49787.85875241008</v>
      </c>
      <c r="J90" s="68">
        <f>IF((I90-H$105+(H$105/12*5))+K90&gt;H149,H149-K90,(I90-H$105+(H$105/12*5)))</f>
        <v>49160.06679510008</v>
      </c>
      <c r="K90" s="68">
        <f t="shared" si="52"/>
        <v>6756.908257</v>
      </c>
      <c r="L90" s="69">
        <f t="shared" si="45"/>
        <v>55916.975052100082</v>
      </c>
      <c r="M90" s="68">
        <f t="shared" si="41"/>
        <v>46702.063455345073</v>
      </c>
      <c r="N90" s="68">
        <f t="shared" si="39"/>
        <v>6419.0628441499994</v>
      </c>
      <c r="O90" s="68">
        <f t="shared" si="40"/>
        <v>53121.126299495074</v>
      </c>
      <c r="P90" s="68">
        <f t="shared" si="59"/>
        <v>44244.060115590073</v>
      </c>
      <c r="Q90" s="68">
        <f t="shared" si="47"/>
        <v>6081.2174313000005</v>
      </c>
      <c r="R90" s="68">
        <f t="shared" si="53"/>
        <v>50325.277546890073</v>
      </c>
      <c r="S90" s="68">
        <f t="shared" si="32"/>
        <v>39328.053436080067</v>
      </c>
      <c r="T90" s="68">
        <f t="shared" si="48"/>
        <v>5405.5266056</v>
      </c>
      <c r="U90" s="68">
        <f t="shared" si="33"/>
        <v>44733.580041680063</v>
      </c>
      <c r="V90" s="68">
        <f t="shared" si="57"/>
        <v>34412.046756570053</v>
      </c>
      <c r="W90" s="68">
        <f t="shared" si="49"/>
        <v>4729.8357798999996</v>
      </c>
      <c r="X90" s="68">
        <f t="shared" si="58"/>
        <v>39141.882536470053</v>
      </c>
      <c r="Y90" s="68">
        <f t="shared" si="54"/>
        <v>29496.040077060046</v>
      </c>
      <c r="Z90" s="68">
        <f t="shared" si="55"/>
        <v>4054.1449542</v>
      </c>
      <c r="AA90" s="43">
        <f t="shared" si="46"/>
        <v>33550.185031260044</v>
      </c>
    </row>
    <row r="91" spans="1:27" ht="13.5" customHeight="1">
      <c r="A91" s="82">
        <v>40</v>
      </c>
      <c r="B91" s="137">
        <v>42979</v>
      </c>
      <c r="C91" s="44">
        <v>937</v>
      </c>
      <c r="D91" s="185">
        <f>'base(indices)'!G96</f>
        <v>1.18448259</v>
      </c>
      <c r="E91" s="45">
        <f t="shared" si="44"/>
        <v>1109.86018683</v>
      </c>
      <c r="F91" s="38">
        <v>0</v>
      </c>
      <c r="G91" s="45">
        <f t="shared" si="43"/>
        <v>0</v>
      </c>
      <c r="H91" s="44">
        <f t="shared" si="51"/>
        <v>1109.86018683</v>
      </c>
      <c r="I91" s="92">
        <f t="shared" si="56"/>
        <v>48674.114054050078</v>
      </c>
      <c r="J91" s="84">
        <f>IF((I91-H$105+(H$105/12*4))+K91&gt;H149,H149-K91,(I91-H$105+(H$105/12*4)))</f>
        <v>47956.637531410081</v>
      </c>
      <c r="K91" s="84">
        <f t="shared" si="52"/>
        <v>6756.908257</v>
      </c>
      <c r="L91" s="84">
        <f t="shared" si="45"/>
        <v>54713.545788410083</v>
      </c>
      <c r="M91" s="84">
        <f t="shared" si="41"/>
        <v>45558.805654839576</v>
      </c>
      <c r="N91" s="84">
        <f t="shared" si="39"/>
        <v>6419.0628441499994</v>
      </c>
      <c r="O91" s="84">
        <f t="shared" si="40"/>
        <v>51977.868498989577</v>
      </c>
      <c r="P91" s="70">
        <f t="shared" si="59"/>
        <v>43160.973778269072</v>
      </c>
      <c r="Q91" s="84">
        <f t="shared" si="47"/>
        <v>6081.2174313000005</v>
      </c>
      <c r="R91" s="84">
        <f t="shared" si="53"/>
        <v>49242.191209569071</v>
      </c>
      <c r="S91" s="84">
        <f t="shared" si="32"/>
        <v>38365.310025128063</v>
      </c>
      <c r="T91" s="84">
        <f t="shared" si="48"/>
        <v>5405.5266056</v>
      </c>
      <c r="U91" s="84">
        <f t="shared" si="33"/>
        <v>43770.836630728067</v>
      </c>
      <c r="V91" s="84">
        <f t="shared" si="57"/>
        <v>33569.646271987054</v>
      </c>
      <c r="W91" s="84">
        <f t="shared" si="49"/>
        <v>4729.8357798999996</v>
      </c>
      <c r="X91" s="84">
        <f t="shared" si="58"/>
        <v>38299.482051887055</v>
      </c>
      <c r="Y91" s="84">
        <f t="shared" si="54"/>
        <v>28773.982518846049</v>
      </c>
      <c r="Z91" s="84">
        <f t="shared" si="55"/>
        <v>4054.1449542</v>
      </c>
      <c r="AA91" s="33">
        <f t="shared" si="46"/>
        <v>32828.12747304605</v>
      </c>
    </row>
    <row r="92" spans="1:27" ht="13.5" customHeight="1">
      <c r="A92" s="82">
        <v>39</v>
      </c>
      <c r="B92" s="136">
        <v>43009</v>
      </c>
      <c r="C92" s="44">
        <v>937</v>
      </c>
      <c r="D92" s="185">
        <f>'base(indices)'!G97</f>
        <v>1.1831810899999999</v>
      </c>
      <c r="E92" s="39">
        <f t="shared" si="44"/>
        <v>1108.64068133</v>
      </c>
      <c r="F92" s="38">
        <v>0</v>
      </c>
      <c r="G92" s="39">
        <f t="shared" si="43"/>
        <v>0</v>
      </c>
      <c r="H92" s="37">
        <f t="shared" si="51"/>
        <v>1108.64068133</v>
      </c>
      <c r="I92" s="93">
        <f t="shared" si="56"/>
        <v>47564.253867220075</v>
      </c>
      <c r="J92" s="68">
        <f>IF((I92-H$105+(H$105/12*3))+K92&gt;H149,H149-K92,(I92-H$105+(H$105/12*3)))</f>
        <v>46757.092779250073</v>
      </c>
      <c r="K92" s="68">
        <f t="shared" si="52"/>
        <v>6756.908257</v>
      </c>
      <c r="L92" s="69">
        <f t="shared" si="45"/>
        <v>53514.001036250076</v>
      </c>
      <c r="M92" s="68">
        <f t="shared" si="41"/>
        <v>44419.238140287569</v>
      </c>
      <c r="N92" s="68">
        <f t="shared" si="39"/>
        <v>6419.0628441499994</v>
      </c>
      <c r="O92" s="68">
        <f t="shared" si="40"/>
        <v>50838.30098443757</v>
      </c>
      <c r="P92" s="68">
        <f t="shared" si="59"/>
        <v>42081.383501325065</v>
      </c>
      <c r="Q92" s="68">
        <f t="shared" si="47"/>
        <v>6081.2174313000005</v>
      </c>
      <c r="R92" s="68">
        <f t="shared" si="53"/>
        <v>48162.600932625064</v>
      </c>
      <c r="S92" s="68">
        <f t="shared" si="32"/>
        <v>37405.674223400063</v>
      </c>
      <c r="T92" s="68">
        <f t="shared" si="48"/>
        <v>5405.5266056</v>
      </c>
      <c r="U92" s="68">
        <f t="shared" si="33"/>
        <v>42811.200829000067</v>
      </c>
      <c r="V92" s="68">
        <f t="shared" si="57"/>
        <v>32729.964945475051</v>
      </c>
      <c r="W92" s="68">
        <f t="shared" si="49"/>
        <v>4729.8357798999996</v>
      </c>
      <c r="X92" s="68">
        <f t="shared" si="58"/>
        <v>37459.800725375047</v>
      </c>
      <c r="Y92" s="68">
        <f t="shared" si="54"/>
        <v>28054.255667550042</v>
      </c>
      <c r="Z92" s="68">
        <f t="shared" si="55"/>
        <v>4054.1449542</v>
      </c>
      <c r="AA92" s="43">
        <f t="shared" si="46"/>
        <v>32108.400621750043</v>
      </c>
    </row>
    <row r="93" spans="1:27" ht="13.5" customHeight="1">
      <c r="A93" s="82">
        <v>38</v>
      </c>
      <c r="B93" s="137">
        <v>43040</v>
      </c>
      <c r="C93" s="44">
        <v>937</v>
      </c>
      <c r="D93" s="185">
        <f>'base(indices)'!G98</f>
        <v>1.17917191</v>
      </c>
      <c r="E93" s="45">
        <f t="shared" si="44"/>
        <v>1104.8840796699999</v>
      </c>
      <c r="F93" s="38">
        <v>0</v>
      </c>
      <c r="G93" s="45">
        <f t="shared" si="43"/>
        <v>0</v>
      </c>
      <c r="H93" s="44">
        <f t="shared" si="51"/>
        <v>1104.8840796699999</v>
      </c>
      <c r="I93" s="92">
        <f t="shared" si="56"/>
        <v>46455.613185890077</v>
      </c>
      <c r="J93" s="84">
        <f>IF((I93-H$105+(H$105/12*2))+K93&gt;$H$149,$H$149-K93,(I93-H$105+(H$105/12*2)))</f>
        <v>45558.767532590078</v>
      </c>
      <c r="K93" s="84">
        <f t="shared" si="52"/>
        <v>6756.908257</v>
      </c>
      <c r="L93" s="84">
        <f t="shared" si="45"/>
        <v>52315.675789590081</v>
      </c>
      <c r="M93" s="84">
        <f t="shared" si="41"/>
        <v>43280.829155960571</v>
      </c>
      <c r="N93" s="84">
        <f t="shared" si="39"/>
        <v>6419.0628441499994</v>
      </c>
      <c r="O93" s="84">
        <f t="shared" si="40"/>
        <v>49699.892000110573</v>
      </c>
      <c r="P93" s="70">
        <f t="shared" si="59"/>
        <v>41002.890779331072</v>
      </c>
      <c r="Q93" s="84">
        <f t="shared" si="47"/>
        <v>6081.2174313000005</v>
      </c>
      <c r="R93" s="84">
        <f t="shared" si="53"/>
        <v>47084.108210631071</v>
      </c>
      <c r="S93" s="84">
        <f t="shared" si="32"/>
        <v>36447.014026072065</v>
      </c>
      <c r="T93" s="84">
        <f t="shared" si="48"/>
        <v>5405.5266056</v>
      </c>
      <c r="U93" s="84">
        <f t="shared" si="33"/>
        <v>41852.540631672062</v>
      </c>
      <c r="V93" s="84">
        <f t="shared" si="57"/>
        <v>31891.137272813052</v>
      </c>
      <c r="W93" s="84">
        <f t="shared" si="49"/>
        <v>4729.8357798999996</v>
      </c>
      <c r="X93" s="84">
        <f t="shared" si="58"/>
        <v>36620.973052713052</v>
      </c>
      <c r="Y93" s="84">
        <f t="shared" si="54"/>
        <v>27335.260519554045</v>
      </c>
      <c r="Z93" s="84">
        <f t="shared" si="55"/>
        <v>4054.1449542</v>
      </c>
      <c r="AA93" s="33">
        <f t="shared" si="46"/>
        <v>31389.405473754046</v>
      </c>
    </row>
    <row r="94" spans="1:27" ht="13.5" customHeight="1">
      <c r="A94" s="82">
        <v>37</v>
      </c>
      <c r="B94" s="136">
        <v>43070</v>
      </c>
      <c r="C94" s="44">
        <f>937*2</f>
        <v>1874</v>
      </c>
      <c r="D94" s="185">
        <f>'base(indices)'!G99</f>
        <v>1.1754106</v>
      </c>
      <c r="E94" s="39">
        <f t="shared" si="44"/>
        <v>2202.7194644000001</v>
      </c>
      <c r="F94" s="38">
        <v>0</v>
      </c>
      <c r="G94" s="39">
        <f t="shared" si="43"/>
        <v>0</v>
      </c>
      <c r="H94" s="37">
        <f t="shared" si="51"/>
        <v>2202.7194644000001</v>
      </c>
      <c r="I94" s="93">
        <f t="shared" si="56"/>
        <v>45350.729106220075</v>
      </c>
      <c r="J94" s="68">
        <f>IF((I94-H$105+(H$105/12*1))+K94&gt;H149,H149-K94,(I94-H$105+(H$105/12*1)))</f>
        <v>44364.198887590072</v>
      </c>
      <c r="K94" s="68">
        <f t="shared" si="52"/>
        <v>6756.908257</v>
      </c>
      <c r="L94" s="69">
        <f t="shared" si="45"/>
        <v>51121.107144590074</v>
      </c>
      <c r="M94" s="68">
        <f t="shared" si="41"/>
        <v>42145.988943210563</v>
      </c>
      <c r="N94" s="68">
        <f t="shared" si="39"/>
        <v>6419.0628441499994</v>
      </c>
      <c r="O94" s="68">
        <f t="shared" si="40"/>
        <v>48565.051787360564</v>
      </c>
      <c r="P94" s="68">
        <f t="shared" si="59"/>
        <v>39927.778998831069</v>
      </c>
      <c r="Q94" s="68">
        <f t="shared" si="47"/>
        <v>6081.2174313000005</v>
      </c>
      <c r="R94" s="68">
        <f t="shared" si="53"/>
        <v>46008.996430131068</v>
      </c>
      <c r="S94" s="68">
        <f>J94*S$9</f>
        <v>35491.359110072059</v>
      </c>
      <c r="T94" s="68">
        <f t="shared" si="48"/>
        <v>5405.5266056</v>
      </c>
      <c r="U94" s="68">
        <f>S94+T94</f>
        <v>40896.885715672062</v>
      </c>
      <c r="V94" s="68">
        <f t="shared" si="57"/>
        <v>31054.939221313049</v>
      </c>
      <c r="W94" s="68">
        <f t="shared" ref="W94:W118" si="60">K94*V$9</f>
        <v>4729.8357798999996</v>
      </c>
      <c r="X94" s="68">
        <f t="shared" si="58"/>
        <v>35784.775001213049</v>
      </c>
      <c r="Y94" s="68">
        <f t="shared" si="54"/>
        <v>26618.519332554042</v>
      </c>
      <c r="Z94" s="68">
        <f t="shared" si="55"/>
        <v>4054.1449542</v>
      </c>
      <c r="AA94" s="43">
        <f t="shared" si="46"/>
        <v>30672.664286754043</v>
      </c>
    </row>
    <row r="95" spans="1:27" ht="13.5" customHeight="1">
      <c r="A95" s="82">
        <v>36</v>
      </c>
      <c r="B95" s="137">
        <v>43101</v>
      </c>
      <c r="C95" s="37">
        <v>954</v>
      </c>
      <c r="D95" s="185">
        <f>'base(indices)'!G100</f>
        <v>1.1713110099999999</v>
      </c>
      <c r="E95" s="39">
        <f t="shared" si="44"/>
        <v>1117.43070354</v>
      </c>
      <c r="F95" s="38">
        <v>0</v>
      </c>
      <c r="G95" s="39">
        <f t="shared" ref="G95:G106" si="61">E95*F95</f>
        <v>0</v>
      </c>
      <c r="H95" s="37">
        <f t="shared" si="51"/>
        <v>1117.43070354</v>
      </c>
      <c r="I95" s="92">
        <f t="shared" si="56"/>
        <v>43148.009641820077</v>
      </c>
      <c r="J95" s="84">
        <f>IF((I95-H$105+(H$105))+K95&gt;$H$149,$H$149-K95,(I95-H$105+(H$105)))</f>
        <v>43148.009641820077</v>
      </c>
      <c r="K95" s="84">
        <f t="shared" si="52"/>
        <v>6756.908257</v>
      </c>
      <c r="L95" s="84">
        <f t="shared" ref="L95:L106" si="62">J95+K95</f>
        <v>49904.91789882008</v>
      </c>
      <c r="M95" s="84">
        <f t="shared" ref="M95:M106" si="63">J95*M$9</f>
        <v>40990.609159729072</v>
      </c>
      <c r="N95" s="84">
        <f t="shared" ref="N95:N106" si="64">K95*M$9</f>
        <v>6419.0628441499994</v>
      </c>
      <c r="O95" s="84">
        <f t="shared" ref="O95:O106" si="65">M95+N95</f>
        <v>47409.672003879074</v>
      </c>
      <c r="P95" s="70">
        <f t="shared" ref="P95:P106" si="66">J95*$P$9</f>
        <v>38833.208677638067</v>
      </c>
      <c r="Q95" s="84">
        <f t="shared" ref="Q95:Q106" si="67">K95*P$9</f>
        <v>6081.2174313000005</v>
      </c>
      <c r="R95" s="84">
        <f t="shared" ref="R95:R106" si="68">P95+Q95</f>
        <v>44914.426108938067</v>
      </c>
      <c r="S95" s="84">
        <f t="shared" ref="S95:S105" si="69">J95*S$9</f>
        <v>34518.407713456065</v>
      </c>
      <c r="T95" s="84">
        <f t="shared" ref="T95:T106" si="70">K95*S$9</f>
        <v>5405.5266056</v>
      </c>
      <c r="U95" s="84">
        <f t="shared" ref="U95:U105" si="71">S95+T95</f>
        <v>39923.934319056061</v>
      </c>
      <c r="V95" s="84">
        <f t="shared" ref="V95:V106" si="72">J95*V$9</f>
        <v>30203.606749274051</v>
      </c>
      <c r="W95" s="84">
        <f t="shared" si="60"/>
        <v>4729.8357798999996</v>
      </c>
      <c r="X95" s="84">
        <f t="shared" ref="X95:X106" si="73">V95+W95</f>
        <v>34933.442529174048</v>
      </c>
      <c r="Y95" s="84">
        <f t="shared" ref="Y95:Y106" si="74">J95*Y$9</f>
        <v>25888.805785092045</v>
      </c>
      <c r="Z95" s="84">
        <f t="shared" ref="Z95:Z106" si="75">K95*Y$9</f>
        <v>4054.1449542</v>
      </c>
      <c r="AA95" s="33">
        <f t="shared" ref="AA95:AA106" si="76">Y95+Z95</f>
        <v>29942.950739292046</v>
      </c>
    </row>
    <row r="96" spans="1:27" ht="13.5" customHeight="1">
      <c r="A96" s="82">
        <v>35</v>
      </c>
      <c r="B96" s="136">
        <v>43132</v>
      </c>
      <c r="C96" s="37">
        <v>954</v>
      </c>
      <c r="D96" s="185">
        <f>'base(indices)'!G101</f>
        <v>1.1667606399999999</v>
      </c>
      <c r="E96" s="39">
        <f t="shared" si="44"/>
        <v>1113.0896505599999</v>
      </c>
      <c r="F96" s="38">
        <v>0</v>
      </c>
      <c r="G96" s="39">
        <f t="shared" si="61"/>
        <v>0</v>
      </c>
      <c r="H96" s="37">
        <f t="shared" si="51"/>
        <v>1113.0896505599999</v>
      </c>
      <c r="I96" s="93">
        <f t="shared" si="56"/>
        <v>42030.578938280079</v>
      </c>
      <c r="J96" s="68">
        <f>IF((I96-H$105+(H$105/12*11))+K96&gt;$H$149,$H$149-K96,(I96-H$105+(H$105/12*11)))</f>
        <v>41940.894372950082</v>
      </c>
      <c r="K96" s="68">
        <f t="shared" si="52"/>
        <v>6756.908257</v>
      </c>
      <c r="L96" s="69">
        <f t="shared" si="62"/>
        <v>48697.802629950085</v>
      </c>
      <c r="M96" s="68">
        <f t="shared" si="63"/>
        <v>39843.849654302576</v>
      </c>
      <c r="N96" s="68">
        <f t="shared" si="64"/>
        <v>6419.0628441499994</v>
      </c>
      <c r="O96" s="68">
        <f t="shared" si="65"/>
        <v>46262.912498452577</v>
      </c>
      <c r="P96" s="68">
        <f t="shared" si="66"/>
        <v>37746.804935655076</v>
      </c>
      <c r="Q96" s="68">
        <f t="shared" si="67"/>
        <v>6081.2174313000005</v>
      </c>
      <c r="R96" s="68">
        <f t="shared" si="68"/>
        <v>43828.022366955076</v>
      </c>
      <c r="S96" s="68">
        <f t="shared" si="69"/>
        <v>33552.71549836007</v>
      </c>
      <c r="T96" s="68">
        <f t="shared" si="70"/>
        <v>5405.5266056</v>
      </c>
      <c r="U96" s="68">
        <f t="shared" si="71"/>
        <v>38958.242103960074</v>
      </c>
      <c r="V96" s="68">
        <f t="shared" si="72"/>
        <v>29358.626061065057</v>
      </c>
      <c r="W96" s="68">
        <f t="shared" si="60"/>
        <v>4729.8357798999996</v>
      </c>
      <c r="X96" s="68">
        <f t="shared" si="73"/>
        <v>34088.461840965057</v>
      </c>
      <c r="Y96" s="68">
        <f t="shared" si="74"/>
        <v>25164.536623770047</v>
      </c>
      <c r="Z96" s="68">
        <f t="shared" si="75"/>
        <v>4054.1449542</v>
      </c>
      <c r="AA96" s="43">
        <f t="shared" si="76"/>
        <v>29218.681577970048</v>
      </c>
    </row>
    <row r="97" spans="1:27" ht="13.5" customHeight="1">
      <c r="A97" s="82">
        <v>34</v>
      </c>
      <c r="B97" s="137">
        <v>43160</v>
      </c>
      <c r="C97" s="37">
        <v>954</v>
      </c>
      <c r="D97" s="185">
        <f>'base(indices)'!G102</f>
        <v>1.1623437400000001</v>
      </c>
      <c r="E97" s="39">
        <f t="shared" si="44"/>
        <v>1108.8759279600001</v>
      </c>
      <c r="F97" s="38">
        <v>0</v>
      </c>
      <c r="G97" s="39">
        <f t="shared" si="61"/>
        <v>0</v>
      </c>
      <c r="H97" s="37">
        <f t="shared" si="51"/>
        <v>1108.8759279600001</v>
      </c>
      <c r="I97" s="92">
        <f t="shared" si="56"/>
        <v>40917.489287720076</v>
      </c>
      <c r="J97" s="84">
        <f>IF((I97-H$105+(H$105/12*10))+K97&gt;$H$149,$H$149-K97,(I97-H$105+(H$105/12*10)))</f>
        <v>40738.120157060075</v>
      </c>
      <c r="K97" s="84">
        <f t="shared" si="52"/>
        <v>6756.908257</v>
      </c>
      <c r="L97" s="84">
        <f t="shared" si="62"/>
        <v>47495.028414060078</v>
      </c>
      <c r="M97" s="84">
        <f t="shared" si="63"/>
        <v>38701.214149207073</v>
      </c>
      <c r="N97" s="84">
        <f t="shared" si="64"/>
        <v>6419.0628441499994</v>
      </c>
      <c r="O97" s="84">
        <f t="shared" si="65"/>
        <v>45120.276993357074</v>
      </c>
      <c r="P97" s="70">
        <f t="shared" si="66"/>
        <v>36664.308141354071</v>
      </c>
      <c r="Q97" s="84">
        <f t="shared" si="67"/>
        <v>6081.2174313000005</v>
      </c>
      <c r="R97" s="84">
        <f t="shared" si="68"/>
        <v>42745.525572654071</v>
      </c>
      <c r="S97" s="84">
        <f t="shared" si="69"/>
        <v>32590.49612564806</v>
      </c>
      <c r="T97" s="84">
        <f t="shared" si="70"/>
        <v>5405.5266056</v>
      </c>
      <c r="U97" s="84">
        <f t="shared" si="71"/>
        <v>37996.022731248057</v>
      </c>
      <c r="V97" s="84">
        <f t="shared" si="72"/>
        <v>28516.684109942053</v>
      </c>
      <c r="W97" s="84">
        <f t="shared" si="60"/>
        <v>4729.8357798999996</v>
      </c>
      <c r="X97" s="84">
        <f t="shared" si="73"/>
        <v>33246.519889842049</v>
      </c>
      <c r="Y97" s="84">
        <f t="shared" si="74"/>
        <v>24442.872094236045</v>
      </c>
      <c r="Z97" s="84">
        <f t="shared" si="75"/>
        <v>4054.1449542</v>
      </c>
      <c r="AA97" s="33">
        <f t="shared" si="76"/>
        <v>28497.017048436046</v>
      </c>
    </row>
    <row r="98" spans="1:27" ht="13.5" customHeight="1">
      <c r="A98" s="82">
        <v>33</v>
      </c>
      <c r="B98" s="136">
        <v>43191</v>
      </c>
      <c r="C98" s="37">
        <v>954</v>
      </c>
      <c r="D98" s="185">
        <f>'base(indices)'!G103</f>
        <v>1.1611825499999999</v>
      </c>
      <c r="E98" s="39">
        <f t="shared" si="44"/>
        <v>1107.7681527</v>
      </c>
      <c r="F98" s="38">
        <v>0</v>
      </c>
      <c r="G98" s="39">
        <f t="shared" si="61"/>
        <v>0</v>
      </c>
      <c r="H98" s="37">
        <f t="shared" si="51"/>
        <v>1107.7681527</v>
      </c>
      <c r="I98" s="93">
        <f t="shared" si="56"/>
        <v>39808.613359760078</v>
      </c>
      <c r="J98" s="68">
        <f>IF((I98-H$105+(H$105/12*9))+K98&gt;$H$149,$H$149-K98,(I98-H$105+(H$105/12*9)))</f>
        <v>39539.55966377008</v>
      </c>
      <c r="K98" s="68">
        <f t="shared" si="52"/>
        <v>6756.908257</v>
      </c>
      <c r="L98" s="69">
        <f t="shared" si="62"/>
        <v>46296.467920770083</v>
      </c>
      <c r="M98" s="68">
        <f t="shared" si="63"/>
        <v>37562.581680581578</v>
      </c>
      <c r="N98" s="68">
        <f t="shared" si="64"/>
        <v>6419.0628441499994</v>
      </c>
      <c r="O98" s="68">
        <f t="shared" si="65"/>
        <v>43981.644524731579</v>
      </c>
      <c r="P98" s="68">
        <f t="shared" si="66"/>
        <v>35585.603697393075</v>
      </c>
      <c r="Q98" s="68">
        <f t="shared" si="67"/>
        <v>6081.2174313000005</v>
      </c>
      <c r="R98" s="68">
        <f t="shared" si="68"/>
        <v>41666.821128693075</v>
      </c>
      <c r="S98" s="68">
        <f t="shared" si="69"/>
        <v>31631.647731016066</v>
      </c>
      <c r="T98" s="68">
        <f t="shared" si="70"/>
        <v>5405.5266056</v>
      </c>
      <c r="U98" s="68">
        <f t="shared" si="71"/>
        <v>37037.174336616066</v>
      </c>
      <c r="V98" s="68">
        <f t="shared" si="72"/>
        <v>27677.691764639054</v>
      </c>
      <c r="W98" s="68">
        <f t="shared" si="60"/>
        <v>4729.8357798999996</v>
      </c>
      <c r="X98" s="68">
        <f t="shared" si="73"/>
        <v>32407.527544539054</v>
      </c>
      <c r="Y98" s="68">
        <f t="shared" si="74"/>
        <v>23723.735798262049</v>
      </c>
      <c r="Z98" s="68">
        <f t="shared" si="75"/>
        <v>4054.1449542</v>
      </c>
      <c r="AA98" s="43">
        <f t="shared" si="76"/>
        <v>27777.88075246205</v>
      </c>
    </row>
    <row r="99" spans="1:27" ht="13.5" customHeight="1">
      <c r="A99" s="82">
        <v>32</v>
      </c>
      <c r="B99" s="137">
        <v>43221</v>
      </c>
      <c r="C99" s="37">
        <v>954</v>
      </c>
      <c r="D99" s="185">
        <f>'base(indices)'!G104</f>
        <v>1.15874918</v>
      </c>
      <c r="E99" s="39">
        <f t="shared" si="44"/>
        <v>1105.4467177200002</v>
      </c>
      <c r="F99" s="38">
        <v>0</v>
      </c>
      <c r="G99" s="39">
        <f t="shared" si="61"/>
        <v>0</v>
      </c>
      <c r="H99" s="37">
        <f t="shared" si="51"/>
        <v>1105.4467177200002</v>
      </c>
      <c r="I99" s="92">
        <f t="shared" si="56"/>
        <v>38700.845207060076</v>
      </c>
      <c r="J99" s="84">
        <f>IF((I99-H$105+(H$105/12*8))+K99&gt;$H$149,$H$149-K99,(I99-H$105+(H$105/12*8)))</f>
        <v>38342.106945740074</v>
      </c>
      <c r="K99" s="84">
        <f t="shared" si="52"/>
        <v>6756.908257</v>
      </c>
      <c r="L99" s="84">
        <f t="shared" si="62"/>
        <v>45099.015202740076</v>
      </c>
      <c r="M99" s="84">
        <f t="shared" si="63"/>
        <v>36425.001598453069</v>
      </c>
      <c r="N99" s="84">
        <f t="shared" si="64"/>
        <v>6419.0628441499994</v>
      </c>
      <c r="O99" s="84">
        <f t="shared" si="65"/>
        <v>42844.06444260307</v>
      </c>
      <c r="P99" s="70">
        <f t="shared" si="66"/>
        <v>34507.896251166065</v>
      </c>
      <c r="Q99" s="84">
        <f t="shared" si="67"/>
        <v>6081.2174313000005</v>
      </c>
      <c r="R99" s="84">
        <f t="shared" si="68"/>
        <v>40589.113682466064</v>
      </c>
      <c r="S99" s="84">
        <f t="shared" si="69"/>
        <v>30673.68555659206</v>
      </c>
      <c r="T99" s="84">
        <f t="shared" si="70"/>
        <v>5405.5266056</v>
      </c>
      <c r="U99" s="84">
        <f t="shared" si="71"/>
        <v>36079.21216219206</v>
      </c>
      <c r="V99" s="84">
        <f t="shared" si="72"/>
        <v>26839.474862018051</v>
      </c>
      <c r="W99" s="84">
        <f t="shared" si="60"/>
        <v>4729.8357798999996</v>
      </c>
      <c r="X99" s="84">
        <f t="shared" si="73"/>
        <v>31569.310641918051</v>
      </c>
      <c r="Y99" s="84">
        <f t="shared" si="74"/>
        <v>23005.264167444042</v>
      </c>
      <c r="Z99" s="84">
        <f t="shared" si="75"/>
        <v>4054.1449542</v>
      </c>
      <c r="AA99" s="33">
        <f t="shared" si="76"/>
        <v>27059.409121644043</v>
      </c>
    </row>
    <row r="100" spans="1:27" ht="13.5" customHeight="1">
      <c r="A100" s="82">
        <v>31</v>
      </c>
      <c r="B100" s="136">
        <v>43252</v>
      </c>
      <c r="C100" s="37">
        <v>954</v>
      </c>
      <c r="D100" s="185">
        <f>'base(indices)'!G105</f>
        <v>1.1571292</v>
      </c>
      <c r="E100" s="39">
        <f t="shared" si="44"/>
        <v>1103.9012568000001</v>
      </c>
      <c r="F100" s="38">
        <v>0</v>
      </c>
      <c r="G100" s="39">
        <f t="shared" si="61"/>
        <v>0</v>
      </c>
      <c r="H100" s="37">
        <f t="shared" si="51"/>
        <v>1103.9012568000001</v>
      </c>
      <c r="I100" s="93">
        <f t="shared" si="56"/>
        <v>37595.398489340078</v>
      </c>
      <c r="J100" s="68">
        <f>IF((I100-H$105+(H$105/12*7))+K100&gt;$H$149,$H$149-K100,(I100-H$105+(H$105/12*7)))</f>
        <v>37146.975662690078</v>
      </c>
      <c r="K100" s="68">
        <f t="shared" si="52"/>
        <v>6756.908257</v>
      </c>
      <c r="L100" s="69">
        <f t="shared" si="62"/>
        <v>43903.883919690081</v>
      </c>
      <c r="M100" s="68">
        <f t="shared" si="63"/>
        <v>35289.626879555573</v>
      </c>
      <c r="N100" s="68">
        <f t="shared" si="64"/>
        <v>6419.0628441499994</v>
      </c>
      <c r="O100" s="68">
        <f t="shared" si="65"/>
        <v>41708.689723705575</v>
      </c>
      <c r="P100" s="68">
        <f t="shared" si="66"/>
        <v>33432.278096421069</v>
      </c>
      <c r="Q100" s="68">
        <f t="shared" si="67"/>
        <v>6081.2174313000005</v>
      </c>
      <c r="R100" s="68">
        <f t="shared" si="68"/>
        <v>39513.495527721068</v>
      </c>
      <c r="S100" s="68">
        <f t="shared" si="69"/>
        <v>29717.580530152063</v>
      </c>
      <c r="T100" s="68">
        <f t="shared" si="70"/>
        <v>5405.5266056</v>
      </c>
      <c r="U100" s="68">
        <f t="shared" si="71"/>
        <v>35123.107135752063</v>
      </c>
      <c r="V100" s="68">
        <f t="shared" si="72"/>
        <v>26002.882963883054</v>
      </c>
      <c r="W100" s="68">
        <f t="shared" si="60"/>
        <v>4729.8357798999996</v>
      </c>
      <c r="X100" s="68">
        <f t="shared" si="73"/>
        <v>30732.718743783054</v>
      </c>
      <c r="Y100" s="68">
        <f t="shared" si="74"/>
        <v>22288.185397614045</v>
      </c>
      <c r="Z100" s="68">
        <f t="shared" si="75"/>
        <v>4054.1449542</v>
      </c>
      <c r="AA100" s="43">
        <f t="shared" si="76"/>
        <v>26342.330351814046</v>
      </c>
    </row>
    <row r="101" spans="1:27" ht="13.5" customHeight="1">
      <c r="A101" s="82">
        <v>30</v>
      </c>
      <c r="B101" s="137">
        <v>43282</v>
      </c>
      <c r="C101" s="37">
        <v>954</v>
      </c>
      <c r="D101" s="185">
        <f>'base(indices)'!G106</f>
        <v>1.14442607</v>
      </c>
      <c r="E101" s="39">
        <f t="shared" si="44"/>
        <v>1091.78247078</v>
      </c>
      <c r="F101" s="38">
        <v>0</v>
      </c>
      <c r="G101" s="39">
        <f t="shared" si="61"/>
        <v>0</v>
      </c>
      <c r="H101" s="37">
        <f t="shared" si="51"/>
        <v>1091.78247078</v>
      </c>
      <c r="I101" s="92">
        <f t="shared" si="56"/>
        <v>36491.497232540074</v>
      </c>
      <c r="J101" s="84">
        <f>IF((I101-H$105+(H$105/12*6))+K101&gt;$H$149,$H$149-K101,(I101-H$105+(H$105/12*6)))</f>
        <v>35953.38984056007</v>
      </c>
      <c r="K101" s="84">
        <f t="shared" si="52"/>
        <v>6756.908257</v>
      </c>
      <c r="L101" s="84">
        <f t="shared" si="62"/>
        <v>42710.298097560073</v>
      </c>
      <c r="M101" s="84">
        <f t="shared" si="63"/>
        <v>34155.720348532064</v>
      </c>
      <c r="N101" s="84">
        <f t="shared" si="64"/>
        <v>6419.0628441499994</v>
      </c>
      <c r="O101" s="84">
        <f t="shared" si="65"/>
        <v>40574.783192682065</v>
      </c>
      <c r="P101" s="70">
        <f t="shared" si="66"/>
        <v>32358.050856504065</v>
      </c>
      <c r="Q101" s="84">
        <f t="shared" si="67"/>
        <v>6081.2174313000005</v>
      </c>
      <c r="R101" s="84">
        <f t="shared" si="68"/>
        <v>38439.268287804065</v>
      </c>
      <c r="S101" s="84">
        <f t="shared" si="69"/>
        <v>28762.711872448057</v>
      </c>
      <c r="T101" s="84">
        <f t="shared" si="70"/>
        <v>5405.5266056</v>
      </c>
      <c r="U101" s="84">
        <f t="shared" si="71"/>
        <v>34168.238478048057</v>
      </c>
      <c r="V101" s="84">
        <f t="shared" si="72"/>
        <v>25167.372888392048</v>
      </c>
      <c r="W101" s="84">
        <f t="shared" si="60"/>
        <v>4729.8357798999996</v>
      </c>
      <c r="X101" s="84">
        <f t="shared" si="73"/>
        <v>29897.208668292049</v>
      </c>
      <c r="Y101" s="84">
        <f t="shared" si="74"/>
        <v>21572.03390433604</v>
      </c>
      <c r="Z101" s="84">
        <f t="shared" si="75"/>
        <v>4054.1449542</v>
      </c>
      <c r="AA101" s="33">
        <f t="shared" si="76"/>
        <v>25626.178858536041</v>
      </c>
    </row>
    <row r="102" spans="1:27" ht="13.5" customHeight="1">
      <c r="A102" s="82">
        <v>29</v>
      </c>
      <c r="B102" s="136">
        <v>43313</v>
      </c>
      <c r="C102" s="37">
        <v>954</v>
      </c>
      <c r="D102" s="185">
        <f>'base(indices)'!G107</f>
        <v>1.1371483200000001</v>
      </c>
      <c r="E102" s="39">
        <f t="shared" si="44"/>
        <v>1084.8394972800002</v>
      </c>
      <c r="F102" s="38">
        <v>0</v>
      </c>
      <c r="G102" s="39">
        <f t="shared" si="61"/>
        <v>0</v>
      </c>
      <c r="H102" s="37">
        <f t="shared" si="51"/>
        <v>1084.8394972800002</v>
      </c>
      <c r="I102" s="93">
        <f t="shared" si="56"/>
        <v>35399.714761760071</v>
      </c>
      <c r="J102" s="68">
        <f>IF((I102-H$105+(H$105/12*5))+K102&gt;$H$149,$H$149-K102,(I102-H$105+(H$105/12*5)))</f>
        <v>34771.922804450071</v>
      </c>
      <c r="K102" s="68">
        <f t="shared" si="52"/>
        <v>6756.908257</v>
      </c>
      <c r="L102" s="69">
        <f t="shared" si="62"/>
        <v>41528.831061450073</v>
      </c>
      <c r="M102" s="68">
        <f t="shared" si="63"/>
        <v>33033.326664227563</v>
      </c>
      <c r="N102" s="68">
        <f t="shared" si="64"/>
        <v>6419.0628441499994</v>
      </c>
      <c r="O102" s="68">
        <f t="shared" si="65"/>
        <v>39452.389508377564</v>
      </c>
      <c r="P102" s="68">
        <f t="shared" si="66"/>
        <v>31294.730524005063</v>
      </c>
      <c r="Q102" s="68">
        <f t="shared" si="67"/>
        <v>6081.2174313000005</v>
      </c>
      <c r="R102" s="68">
        <f t="shared" si="68"/>
        <v>37375.947955305062</v>
      </c>
      <c r="S102" s="68">
        <f t="shared" si="69"/>
        <v>27817.538243560059</v>
      </c>
      <c r="T102" s="68">
        <f t="shared" si="70"/>
        <v>5405.5266056</v>
      </c>
      <c r="U102" s="68">
        <f t="shared" si="71"/>
        <v>33223.064849160059</v>
      </c>
      <c r="V102" s="68">
        <f t="shared" si="72"/>
        <v>24340.345963115047</v>
      </c>
      <c r="W102" s="68">
        <f t="shared" si="60"/>
        <v>4729.8357798999996</v>
      </c>
      <c r="X102" s="68">
        <f t="shared" si="73"/>
        <v>29070.181743015048</v>
      </c>
      <c r="Y102" s="68">
        <f t="shared" si="74"/>
        <v>20863.153682670043</v>
      </c>
      <c r="Z102" s="68">
        <f t="shared" si="75"/>
        <v>4054.1449542</v>
      </c>
      <c r="AA102" s="43">
        <f t="shared" si="76"/>
        <v>24917.298636870044</v>
      </c>
    </row>
    <row r="103" spans="1:27" ht="13.5" customHeight="1">
      <c r="A103" s="82">
        <v>28</v>
      </c>
      <c r="B103" s="136">
        <v>43344</v>
      </c>
      <c r="C103" s="37">
        <v>954</v>
      </c>
      <c r="D103" s="185">
        <f>'base(indices)'!G108</f>
        <v>1.1356719500000001</v>
      </c>
      <c r="E103" s="39">
        <f t="shared" si="44"/>
        <v>1083.4310403000002</v>
      </c>
      <c r="F103" s="38">
        <v>0</v>
      </c>
      <c r="G103" s="39">
        <f t="shared" si="61"/>
        <v>0</v>
      </c>
      <c r="H103" s="37">
        <f t="shared" si="51"/>
        <v>1083.4310403000002</v>
      </c>
      <c r="I103" s="92">
        <f t="shared" si="56"/>
        <v>34314.87526448007</v>
      </c>
      <c r="J103" s="84">
        <f>IF((I103-H$105+(H$105/12*4))+K103&gt;$H$149,$H$149-K103,(I103-H$105+(H$105/12*4)))</f>
        <v>33597.398741840072</v>
      </c>
      <c r="K103" s="84">
        <f t="shared" si="52"/>
        <v>6756.908257</v>
      </c>
      <c r="L103" s="84">
        <f t="shared" si="62"/>
        <v>40354.306998840075</v>
      </c>
      <c r="M103" s="84">
        <f t="shared" si="63"/>
        <v>31917.528804748068</v>
      </c>
      <c r="N103" s="84">
        <f t="shared" si="64"/>
        <v>6419.0628441499994</v>
      </c>
      <c r="O103" s="84">
        <f t="shared" si="65"/>
        <v>38336.591648898066</v>
      </c>
      <c r="P103" s="70">
        <f t="shared" si="66"/>
        <v>30237.658867656064</v>
      </c>
      <c r="Q103" s="84">
        <f t="shared" si="67"/>
        <v>6081.2174313000005</v>
      </c>
      <c r="R103" s="84">
        <f t="shared" si="68"/>
        <v>36318.876298956064</v>
      </c>
      <c r="S103" s="84">
        <f t="shared" si="69"/>
        <v>26877.91899347206</v>
      </c>
      <c r="T103" s="84">
        <f t="shared" si="70"/>
        <v>5405.5266056</v>
      </c>
      <c r="U103" s="84">
        <f t="shared" si="71"/>
        <v>32283.44559907206</v>
      </c>
      <c r="V103" s="84">
        <f t="shared" si="72"/>
        <v>23518.179119288048</v>
      </c>
      <c r="W103" s="84">
        <f t="shared" si="60"/>
        <v>4729.8357798999996</v>
      </c>
      <c r="X103" s="84">
        <f t="shared" si="73"/>
        <v>28248.014899188049</v>
      </c>
      <c r="Y103" s="84">
        <f t="shared" si="74"/>
        <v>20158.439245104044</v>
      </c>
      <c r="Z103" s="84">
        <f t="shared" si="75"/>
        <v>4054.1449542</v>
      </c>
      <c r="AA103" s="33">
        <f t="shared" si="76"/>
        <v>24212.584199304045</v>
      </c>
    </row>
    <row r="104" spans="1:27" ht="13.5" customHeight="1">
      <c r="A104" s="82">
        <v>27</v>
      </c>
      <c r="B104" s="137">
        <v>43374</v>
      </c>
      <c r="C104" s="37">
        <v>954</v>
      </c>
      <c r="D104" s="185">
        <f>'base(indices)'!G109</f>
        <v>1.13465076</v>
      </c>
      <c r="E104" s="39">
        <f t="shared" si="44"/>
        <v>1082.45682504</v>
      </c>
      <c r="F104" s="38">
        <v>0</v>
      </c>
      <c r="G104" s="39">
        <f t="shared" si="61"/>
        <v>0</v>
      </c>
      <c r="H104" s="37">
        <f t="shared" si="51"/>
        <v>1082.45682504</v>
      </c>
      <c r="I104" s="93">
        <f t="shared" si="56"/>
        <v>33231.444224180072</v>
      </c>
      <c r="J104" s="68">
        <f>IF((I104-H$105+(H$105/12*3))+K104&gt;$H$149,$H$149-K104,(I104-H$105+(H$105/12*3)))</f>
        <v>32424.28313621007</v>
      </c>
      <c r="K104" s="68">
        <f t="shared" si="52"/>
        <v>6756.908257</v>
      </c>
      <c r="L104" s="69">
        <f t="shared" si="62"/>
        <v>39181.191393210072</v>
      </c>
      <c r="M104" s="68">
        <f t="shared" si="63"/>
        <v>30803.068979399566</v>
      </c>
      <c r="N104" s="68">
        <f t="shared" si="64"/>
        <v>6419.0628441499994</v>
      </c>
      <c r="O104" s="68">
        <f t="shared" si="65"/>
        <v>37222.131823549564</v>
      </c>
      <c r="P104" s="68">
        <f t="shared" si="66"/>
        <v>29181.854822589063</v>
      </c>
      <c r="Q104" s="68">
        <f t="shared" si="67"/>
        <v>6081.2174313000005</v>
      </c>
      <c r="R104" s="68">
        <f t="shared" si="68"/>
        <v>35263.072253889062</v>
      </c>
      <c r="S104" s="68">
        <f t="shared" si="69"/>
        <v>25939.426508968056</v>
      </c>
      <c r="T104" s="68">
        <f t="shared" si="70"/>
        <v>5405.5266056</v>
      </c>
      <c r="U104" s="68">
        <f t="shared" si="71"/>
        <v>31344.953114568056</v>
      </c>
      <c r="V104" s="68">
        <f t="shared" si="72"/>
        <v>22696.998195347049</v>
      </c>
      <c r="W104" s="68">
        <f t="shared" si="60"/>
        <v>4729.8357798999996</v>
      </c>
      <c r="X104" s="68">
        <f t="shared" si="73"/>
        <v>27426.833975247049</v>
      </c>
      <c r="Y104" s="68">
        <f t="shared" si="74"/>
        <v>19454.569881726042</v>
      </c>
      <c r="Z104" s="68">
        <f t="shared" si="75"/>
        <v>4054.1449542</v>
      </c>
      <c r="AA104" s="43">
        <f t="shared" si="76"/>
        <v>23508.714835926043</v>
      </c>
    </row>
    <row r="105" spans="1:27" ht="13.5" customHeight="1">
      <c r="A105" s="82">
        <v>26</v>
      </c>
      <c r="B105" s="136">
        <v>43405</v>
      </c>
      <c r="C105" s="107">
        <v>954</v>
      </c>
      <c r="D105" s="185">
        <f>'base(indices)'!G110</f>
        <v>1.1281077399999999</v>
      </c>
      <c r="E105" s="39">
        <f t="shared" si="44"/>
        <v>1076.21478396</v>
      </c>
      <c r="F105" s="38">
        <v>0</v>
      </c>
      <c r="G105" s="39">
        <f t="shared" si="61"/>
        <v>0</v>
      </c>
      <c r="H105" s="37">
        <f t="shared" si="51"/>
        <v>1076.21478396</v>
      </c>
      <c r="I105" s="92">
        <f t="shared" si="56"/>
        <v>32148.987399140071</v>
      </c>
      <c r="J105" s="84">
        <f>IF((I105-H$105+(H$105/12*2))+K105&gt;$H$149,$H$149-K105,(I105-H$105+(H$105/12*2)))</f>
        <v>31252.141745840072</v>
      </c>
      <c r="K105" s="84">
        <f t="shared" si="52"/>
        <v>6756.908257</v>
      </c>
      <c r="L105" s="84">
        <f t="shared" si="62"/>
        <v>38009.050002840071</v>
      </c>
      <c r="M105" s="84">
        <f t="shared" si="63"/>
        <v>29689.534658548066</v>
      </c>
      <c r="N105" s="84">
        <f t="shared" si="64"/>
        <v>6419.0628441499994</v>
      </c>
      <c r="O105" s="84">
        <f t="shared" si="65"/>
        <v>36108.597502698067</v>
      </c>
      <c r="P105" s="70">
        <f t="shared" si="66"/>
        <v>28126.927571256067</v>
      </c>
      <c r="Q105" s="84">
        <f t="shared" si="67"/>
        <v>6081.2174313000005</v>
      </c>
      <c r="R105" s="84">
        <f t="shared" si="68"/>
        <v>34208.14500255607</v>
      </c>
      <c r="S105" s="84">
        <f t="shared" si="69"/>
        <v>25001.713396672058</v>
      </c>
      <c r="T105" s="84">
        <f t="shared" si="70"/>
        <v>5405.5266056</v>
      </c>
      <c r="U105" s="84">
        <f t="shared" si="71"/>
        <v>30407.240002272058</v>
      </c>
      <c r="V105" s="84">
        <f t="shared" si="72"/>
        <v>21876.499222088049</v>
      </c>
      <c r="W105" s="84">
        <f t="shared" si="60"/>
        <v>4729.8357798999996</v>
      </c>
      <c r="X105" s="84">
        <f t="shared" si="73"/>
        <v>26606.335001988049</v>
      </c>
      <c r="Y105" s="84">
        <f t="shared" si="74"/>
        <v>18751.285047504043</v>
      </c>
      <c r="Z105" s="84">
        <f t="shared" si="75"/>
        <v>4054.1449542</v>
      </c>
      <c r="AA105" s="33">
        <f t="shared" si="76"/>
        <v>22805.430001704044</v>
      </c>
    </row>
    <row r="106" spans="1:27" ht="13.5" customHeight="1">
      <c r="A106" s="82">
        <v>25</v>
      </c>
      <c r="B106" s="137">
        <v>43435</v>
      </c>
      <c r="C106" s="37">
        <f>954*2</f>
        <v>1908</v>
      </c>
      <c r="D106" s="185">
        <f>'base(indices)'!G111</f>
        <v>1.1259684000000001</v>
      </c>
      <c r="E106" s="39">
        <f t="shared" si="44"/>
        <v>2148.3477072000001</v>
      </c>
      <c r="F106" s="38">
        <v>0</v>
      </c>
      <c r="G106" s="39">
        <f t="shared" si="61"/>
        <v>0</v>
      </c>
      <c r="H106" s="37">
        <f t="shared" si="51"/>
        <v>2148.3477072000001</v>
      </c>
      <c r="I106" s="93">
        <f t="shared" si="56"/>
        <v>31072.772615180071</v>
      </c>
      <c r="J106" s="68">
        <f>IF((I106-H$105+(H$105/12*1))+K106&gt;$H$149,$H$149-K106,(I106-H$105+(H$105/12*1)))</f>
        <v>30086.242396550071</v>
      </c>
      <c r="K106" s="68">
        <f t="shared" si="52"/>
        <v>6756.908257</v>
      </c>
      <c r="L106" s="69">
        <f t="shared" si="62"/>
        <v>36843.150653550074</v>
      </c>
      <c r="M106" s="68">
        <f t="shared" si="63"/>
        <v>28581.930276722567</v>
      </c>
      <c r="N106" s="68">
        <f t="shared" si="64"/>
        <v>6419.0628441499994</v>
      </c>
      <c r="O106" s="68">
        <f t="shared" si="65"/>
        <v>35000.993120872568</v>
      </c>
      <c r="P106" s="68">
        <f t="shared" si="66"/>
        <v>27077.618156895063</v>
      </c>
      <c r="Q106" s="68">
        <f t="shared" si="67"/>
        <v>6081.2174313000005</v>
      </c>
      <c r="R106" s="68">
        <f t="shared" si="68"/>
        <v>33158.835588195063</v>
      </c>
      <c r="S106" s="68">
        <f>J106*S$9</f>
        <v>24068.993917240059</v>
      </c>
      <c r="T106" s="68">
        <f t="shared" si="70"/>
        <v>5405.5266056</v>
      </c>
      <c r="U106" s="68">
        <f>S106+T106</f>
        <v>29474.520522840059</v>
      </c>
      <c r="V106" s="68">
        <f t="shared" si="72"/>
        <v>21060.369677585048</v>
      </c>
      <c r="W106" s="68">
        <f t="shared" ref="W106" si="77">K106*V$9</f>
        <v>4729.8357798999996</v>
      </c>
      <c r="X106" s="68">
        <f t="shared" si="73"/>
        <v>25790.205457485048</v>
      </c>
      <c r="Y106" s="68">
        <f t="shared" si="74"/>
        <v>18051.745437930043</v>
      </c>
      <c r="Z106" s="68">
        <f t="shared" si="75"/>
        <v>4054.1449542</v>
      </c>
      <c r="AA106" s="43">
        <f t="shared" si="76"/>
        <v>22105.890392130044</v>
      </c>
    </row>
    <row r="107" spans="1:27" ht="13.5" customHeight="1">
      <c r="A107" s="82">
        <v>24</v>
      </c>
      <c r="B107" s="136">
        <v>43466</v>
      </c>
      <c r="C107" s="107">
        <v>998</v>
      </c>
      <c r="D107" s="185">
        <f>'base(indices)'!G112</f>
        <v>1.1277728300000001</v>
      </c>
      <c r="E107" s="45">
        <f t="shared" ref="E107:E118" si="78">C107*D107</f>
        <v>1125.5172843400001</v>
      </c>
      <c r="F107" s="38">
        <v>0</v>
      </c>
      <c r="G107" s="45">
        <f t="shared" ref="G107:G118" si="79">E107*F107</f>
        <v>0</v>
      </c>
      <c r="H107" s="44">
        <f t="shared" ref="H107:H130" si="80">E107+G107</f>
        <v>1125.5172843400001</v>
      </c>
      <c r="I107" s="92">
        <f t="shared" si="56"/>
        <v>28924.424907980072</v>
      </c>
      <c r="J107" s="84">
        <f>IF((I107-H$117+(H$117))+K107&gt;H149,H149-K107,(I107-H$117+(H$117)))</f>
        <v>28924.424907980072</v>
      </c>
      <c r="K107" s="84">
        <f t="shared" ref="K107:K130" si="81">H$148</f>
        <v>6756.908257</v>
      </c>
      <c r="L107" s="84">
        <f t="shared" ref="L107:L118" si="82">J107+K107</f>
        <v>35681.333164980075</v>
      </c>
      <c r="M107" s="84">
        <f t="shared" ref="M107:M118" si="83">J107*M$9</f>
        <v>27478.203662581069</v>
      </c>
      <c r="N107" s="84">
        <f t="shared" ref="N107:N118" si="84">K107*M$9</f>
        <v>6419.0628441499994</v>
      </c>
      <c r="O107" s="84">
        <f t="shared" ref="O107:O118" si="85">M107+N107</f>
        <v>33897.266506731066</v>
      </c>
      <c r="P107" s="70">
        <f t="shared" ref="P107:P118" si="86">J107*$P$9</f>
        <v>26031.982417182066</v>
      </c>
      <c r="Q107" s="84">
        <f t="shared" ref="Q107:Q118" si="87">K107*P$9</f>
        <v>6081.2174313000005</v>
      </c>
      <c r="R107" s="84">
        <f t="shared" ref="R107:R118" si="88">P107+Q107</f>
        <v>32113.199848482065</v>
      </c>
      <c r="S107" s="84">
        <f>J107*S$9</f>
        <v>23139.539926384059</v>
      </c>
      <c r="T107" s="84">
        <f t="shared" ref="T107:T118" si="89">K107*S$9</f>
        <v>5405.5266056</v>
      </c>
      <c r="U107" s="84">
        <f>S107+T107</f>
        <v>28545.066531984059</v>
      </c>
      <c r="V107" s="84">
        <f t="shared" ref="V107:V118" si="90">J107*V$9</f>
        <v>20247.097435586049</v>
      </c>
      <c r="W107" s="84">
        <f t="shared" si="60"/>
        <v>4729.8357798999996</v>
      </c>
      <c r="X107" s="84">
        <f t="shared" ref="X107:X118" si="91">V107+W107</f>
        <v>24976.933215486049</v>
      </c>
      <c r="Y107" s="84">
        <f t="shared" si="54"/>
        <v>17354.654944788042</v>
      </c>
      <c r="Z107" s="84">
        <f t="shared" si="55"/>
        <v>4054.1449542</v>
      </c>
      <c r="AA107" s="33">
        <f t="shared" si="46"/>
        <v>21408.799898988043</v>
      </c>
    </row>
    <row r="108" spans="1:27" ht="13.5" customHeight="1">
      <c r="A108" s="82">
        <v>23</v>
      </c>
      <c r="B108" s="137">
        <v>43497</v>
      </c>
      <c r="C108" s="107">
        <v>998</v>
      </c>
      <c r="D108" s="185">
        <f>'base(indices)'!G113</f>
        <v>1.1243996300000001</v>
      </c>
      <c r="E108" s="39">
        <f t="shared" si="78"/>
        <v>1122.1508307400002</v>
      </c>
      <c r="F108" s="38">
        <v>0</v>
      </c>
      <c r="G108" s="39">
        <f t="shared" si="79"/>
        <v>0</v>
      </c>
      <c r="H108" s="37">
        <f t="shared" si="80"/>
        <v>1122.1508307400002</v>
      </c>
      <c r="I108" s="93">
        <f t="shared" si="56"/>
        <v>27798.907623640072</v>
      </c>
      <c r="J108" s="68">
        <f>IF((I108-H$117+(H$117/12*11))+K108&gt;H149,H149-K108,(I108-H$117+(H$117/12*11)))</f>
        <v>27707.571188421738</v>
      </c>
      <c r="K108" s="68">
        <f t="shared" si="81"/>
        <v>6756.908257</v>
      </c>
      <c r="L108" s="69">
        <f t="shared" si="82"/>
        <v>34464.479445421741</v>
      </c>
      <c r="M108" s="68">
        <f t="shared" si="83"/>
        <v>26322.192629000649</v>
      </c>
      <c r="N108" s="68">
        <f t="shared" si="84"/>
        <v>6419.0628441499994</v>
      </c>
      <c r="O108" s="68">
        <f t="shared" si="85"/>
        <v>32741.255473150646</v>
      </c>
      <c r="P108" s="68">
        <f t="shared" si="86"/>
        <v>24936.814069579566</v>
      </c>
      <c r="Q108" s="68">
        <f t="shared" si="87"/>
        <v>6081.2174313000005</v>
      </c>
      <c r="R108" s="68">
        <f t="shared" si="88"/>
        <v>31018.031500879566</v>
      </c>
      <c r="S108" s="68">
        <f t="shared" ref="S108:S118" si="92">J108*S$9</f>
        <v>22166.056950737391</v>
      </c>
      <c r="T108" s="68">
        <f t="shared" si="89"/>
        <v>5405.5266056</v>
      </c>
      <c r="U108" s="68">
        <f t="shared" ref="U108:U118" si="93">S108+T108</f>
        <v>27571.583556337391</v>
      </c>
      <c r="V108" s="68">
        <f t="shared" si="90"/>
        <v>19395.299831895216</v>
      </c>
      <c r="W108" s="68">
        <f t="shared" si="60"/>
        <v>4729.8357798999996</v>
      </c>
      <c r="X108" s="68">
        <f t="shared" si="91"/>
        <v>24125.135611795216</v>
      </c>
      <c r="Y108" s="68">
        <f t="shared" si="54"/>
        <v>16624.542713053041</v>
      </c>
      <c r="Z108" s="68">
        <f t="shared" si="55"/>
        <v>4054.1449542</v>
      </c>
      <c r="AA108" s="43">
        <f t="shared" si="46"/>
        <v>20678.687667253042</v>
      </c>
    </row>
    <row r="109" spans="1:27" ht="13.5" customHeight="1">
      <c r="A109" s="82">
        <v>22</v>
      </c>
      <c r="B109" s="136">
        <v>43525</v>
      </c>
      <c r="C109" s="107">
        <v>998</v>
      </c>
      <c r="D109" s="185">
        <f>'base(indices)'!G114</f>
        <v>1.12058963</v>
      </c>
      <c r="E109" s="45">
        <f t="shared" si="78"/>
        <v>1118.3484507400001</v>
      </c>
      <c r="F109" s="38">
        <v>0</v>
      </c>
      <c r="G109" s="45">
        <f t="shared" si="79"/>
        <v>0</v>
      </c>
      <c r="H109" s="44">
        <f t="shared" si="80"/>
        <v>1118.3484507400001</v>
      </c>
      <c r="I109" s="92">
        <f t="shared" si="56"/>
        <v>26676.756792900072</v>
      </c>
      <c r="J109" s="84">
        <f>IF((I109-H$117+(H$117/12*10))+K109&gt;H149,H149-K109,(I109-H$117+(H$117/12*10)))</f>
        <v>26494.083922463404</v>
      </c>
      <c r="K109" s="84">
        <f t="shared" si="81"/>
        <v>6756.908257</v>
      </c>
      <c r="L109" s="84">
        <f t="shared" si="82"/>
        <v>33250.992179463407</v>
      </c>
      <c r="M109" s="84">
        <f t="shared" si="83"/>
        <v>25169.379726340234</v>
      </c>
      <c r="N109" s="84">
        <f t="shared" si="84"/>
        <v>6419.0628441499994</v>
      </c>
      <c r="O109" s="84">
        <f t="shared" si="85"/>
        <v>31588.442570490231</v>
      </c>
      <c r="P109" s="70">
        <f t="shared" si="86"/>
        <v>23844.675530217064</v>
      </c>
      <c r="Q109" s="84">
        <f t="shared" si="87"/>
        <v>6081.2174313000005</v>
      </c>
      <c r="R109" s="84">
        <f t="shared" si="88"/>
        <v>29925.892961517064</v>
      </c>
      <c r="S109" s="84">
        <f t="shared" si="92"/>
        <v>21195.267137970724</v>
      </c>
      <c r="T109" s="84">
        <f t="shared" si="89"/>
        <v>5405.5266056</v>
      </c>
      <c r="U109" s="84">
        <f t="shared" si="93"/>
        <v>26600.793743570724</v>
      </c>
      <c r="V109" s="84">
        <f t="shared" si="90"/>
        <v>18545.858745724381</v>
      </c>
      <c r="W109" s="84">
        <f t="shared" si="60"/>
        <v>4729.8357798999996</v>
      </c>
      <c r="X109" s="84">
        <f t="shared" si="91"/>
        <v>23275.694525624382</v>
      </c>
      <c r="Y109" s="84">
        <f t="shared" si="54"/>
        <v>15896.450353478042</v>
      </c>
      <c r="Z109" s="84">
        <f t="shared" si="55"/>
        <v>4054.1449542</v>
      </c>
      <c r="AA109" s="33">
        <f t="shared" si="46"/>
        <v>19950.595307678042</v>
      </c>
    </row>
    <row r="110" spans="1:27" ht="13.5" customHeight="1">
      <c r="A110" s="82">
        <v>21</v>
      </c>
      <c r="B110" s="137">
        <v>43556</v>
      </c>
      <c r="C110" s="107">
        <v>998</v>
      </c>
      <c r="D110" s="185">
        <f>'base(indices)'!G115</f>
        <v>1.1145709500000001</v>
      </c>
      <c r="E110" s="39">
        <f t="shared" si="78"/>
        <v>1112.3418081</v>
      </c>
      <c r="F110" s="38">
        <v>0</v>
      </c>
      <c r="G110" s="39">
        <f t="shared" si="79"/>
        <v>0</v>
      </c>
      <c r="H110" s="37">
        <f t="shared" si="80"/>
        <v>1112.3418081</v>
      </c>
      <c r="I110" s="93">
        <f t="shared" si="56"/>
        <v>25558.408342160074</v>
      </c>
      <c r="J110" s="68">
        <f>IF((I110-H$117+(H$117/12*9))+K110&gt;H149,H149-K110,(I110-H$117+(H$117/12*9)))</f>
        <v>25284.39903650507</v>
      </c>
      <c r="K110" s="68">
        <f t="shared" si="81"/>
        <v>6756.908257</v>
      </c>
      <c r="L110" s="69">
        <f t="shared" si="82"/>
        <v>32041.30729350507</v>
      </c>
      <c r="M110" s="68">
        <f t="shared" si="83"/>
        <v>24020.179084679814</v>
      </c>
      <c r="N110" s="68">
        <f t="shared" si="84"/>
        <v>6419.0628441499994</v>
      </c>
      <c r="O110" s="68">
        <f t="shared" si="85"/>
        <v>30439.241928829812</v>
      </c>
      <c r="P110" s="68">
        <f t="shared" si="86"/>
        <v>22755.959132854565</v>
      </c>
      <c r="Q110" s="68">
        <f t="shared" si="87"/>
        <v>6081.2174313000005</v>
      </c>
      <c r="R110" s="68">
        <f t="shared" si="88"/>
        <v>28837.176564154564</v>
      </c>
      <c r="S110" s="68">
        <f t="shared" si="92"/>
        <v>20227.519229204059</v>
      </c>
      <c r="T110" s="68">
        <f t="shared" si="89"/>
        <v>5405.5266056</v>
      </c>
      <c r="U110" s="68">
        <f t="shared" si="93"/>
        <v>25633.045834804059</v>
      </c>
      <c r="V110" s="68">
        <f t="shared" si="90"/>
        <v>17699.079325553546</v>
      </c>
      <c r="W110" s="68">
        <f t="shared" si="60"/>
        <v>4729.8357798999996</v>
      </c>
      <c r="X110" s="68">
        <f t="shared" si="91"/>
        <v>22428.915105453547</v>
      </c>
      <c r="Y110" s="68">
        <f t="shared" si="54"/>
        <v>15170.639421903041</v>
      </c>
      <c r="Z110" s="68">
        <f t="shared" si="55"/>
        <v>4054.1449542</v>
      </c>
      <c r="AA110" s="43">
        <f t="shared" si="46"/>
        <v>19224.784376103042</v>
      </c>
    </row>
    <row r="111" spans="1:27" ht="13.5" customHeight="1">
      <c r="A111" s="82">
        <v>20</v>
      </c>
      <c r="B111" s="136">
        <v>43586</v>
      </c>
      <c r="C111" s="107">
        <v>998</v>
      </c>
      <c r="D111" s="185">
        <f>'base(indices)'!G116</f>
        <v>1.1066034</v>
      </c>
      <c r="E111" s="45">
        <f t="shared" si="78"/>
        <v>1104.3901932000001</v>
      </c>
      <c r="F111" s="38">
        <v>0</v>
      </c>
      <c r="G111" s="45">
        <f t="shared" si="79"/>
        <v>0</v>
      </c>
      <c r="H111" s="44">
        <f t="shared" si="80"/>
        <v>1104.3901932000001</v>
      </c>
      <c r="I111" s="92">
        <f t="shared" si="56"/>
        <v>24446.066534060075</v>
      </c>
      <c r="J111" s="84">
        <f>IF((I111-H$117+(H$117/12*8))+K111&gt;H149,H149-K111,(I111-H$117+(H$117/12*8)))</f>
        <v>24080.720793186742</v>
      </c>
      <c r="K111" s="84">
        <f t="shared" si="81"/>
        <v>6756.908257</v>
      </c>
      <c r="L111" s="84">
        <f t="shared" si="82"/>
        <v>30837.629050186741</v>
      </c>
      <c r="M111" s="84">
        <f t="shared" si="83"/>
        <v>22876.684753527403</v>
      </c>
      <c r="N111" s="84">
        <f t="shared" si="84"/>
        <v>6419.0628441499994</v>
      </c>
      <c r="O111" s="84">
        <f t="shared" si="85"/>
        <v>29295.7475976774</v>
      </c>
      <c r="P111" s="70">
        <f t="shared" si="86"/>
        <v>21672.648713868068</v>
      </c>
      <c r="Q111" s="84">
        <f t="shared" si="87"/>
        <v>6081.2174313000005</v>
      </c>
      <c r="R111" s="84">
        <f t="shared" si="88"/>
        <v>27753.866145168067</v>
      </c>
      <c r="S111" s="84">
        <f t="shared" si="92"/>
        <v>19264.576634549394</v>
      </c>
      <c r="T111" s="84">
        <f t="shared" si="89"/>
        <v>5405.5266056</v>
      </c>
      <c r="U111" s="84">
        <f t="shared" si="93"/>
        <v>24670.103240149394</v>
      </c>
      <c r="V111" s="84">
        <f t="shared" si="90"/>
        <v>16856.504555230717</v>
      </c>
      <c r="W111" s="84">
        <f t="shared" si="60"/>
        <v>4729.8357798999996</v>
      </c>
      <c r="X111" s="84">
        <f t="shared" si="91"/>
        <v>21586.340335130717</v>
      </c>
      <c r="Y111" s="84">
        <f t="shared" si="54"/>
        <v>14448.432475912045</v>
      </c>
      <c r="Z111" s="84">
        <f t="shared" si="55"/>
        <v>4054.1449542</v>
      </c>
      <c r="AA111" s="33">
        <f t="shared" si="46"/>
        <v>18502.577430112044</v>
      </c>
    </row>
    <row r="112" spans="1:27" ht="13.5" customHeight="1">
      <c r="A112" s="82">
        <v>19</v>
      </c>
      <c r="B112" s="137">
        <v>43617</v>
      </c>
      <c r="C112" s="107">
        <v>998</v>
      </c>
      <c r="D112" s="185">
        <f>'base(indices)'!G117</f>
        <v>1.1027438000000001</v>
      </c>
      <c r="E112" s="39">
        <f t="shared" si="78"/>
        <v>1100.5383124</v>
      </c>
      <c r="F112" s="38">
        <v>0</v>
      </c>
      <c r="G112" s="39">
        <f t="shared" si="79"/>
        <v>0</v>
      </c>
      <c r="H112" s="37">
        <f t="shared" si="80"/>
        <v>1100.5383124</v>
      </c>
      <c r="I112" s="93">
        <f t="shared" si="56"/>
        <v>23341.676340860075</v>
      </c>
      <c r="J112" s="68">
        <f>IF((I112-H$117+(H$117/12*7))+K112&gt;H149,H149-K112,(I112-H$117+(H$117/12*7)))</f>
        <v>22884.994164768406</v>
      </c>
      <c r="K112" s="68">
        <f t="shared" si="81"/>
        <v>6756.908257</v>
      </c>
      <c r="L112" s="69">
        <f t="shared" si="82"/>
        <v>29641.902421768405</v>
      </c>
      <c r="M112" s="68">
        <f t="shared" si="83"/>
        <v>21740.744456529985</v>
      </c>
      <c r="N112" s="68">
        <f t="shared" si="84"/>
        <v>6419.0628441499994</v>
      </c>
      <c r="O112" s="68">
        <f t="shared" si="85"/>
        <v>28159.807300679982</v>
      </c>
      <c r="P112" s="68">
        <f t="shared" si="86"/>
        <v>20596.494748291567</v>
      </c>
      <c r="Q112" s="68">
        <f t="shared" si="87"/>
        <v>6081.2174313000005</v>
      </c>
      <c r="R112" s="68">
        <f t="shared" si="88"/>
        <v>26677.712179591566</v>
      </c>
      <c r="S112" s="68">
        <f t="shared" si="92"/>
        <v>18307.995331814727</v>
      </c>
      <c r="T112" s="68">
        <f t="shared" si="89"/>
        <v>5405.5266056</v>
      </c>
      <c r="U112" s="68">
        <f t="shared" si="93"/>
        <v>23713.521937414727</v>
      </c>
      <c r="V112" s="68">
        <f t="shared" si="90"/>
        <v>16019.495915337884</v>
      </c>
      <c r="W112" s="68">
        <f t="shared" si="60"/>
        <v>4729.8357798999996</v>
      </c>
      <c r="X112" s="68">
        <f t="shared" si="91"/>
        <v>20749.331695237885</v>
      </c>
      <c r="Y112" s="68">
        <f t="shared" si="54"/>
        <v>13730.996498861043</v>
      </c>
      <c r="Z112" s="68">
        <f t="shared" si="55"/>
        <v>4054.1449542</v>
      </c>
      <c r="AA112" s="43">
        <f t="shared" si="46"/>
        <v>17785.141453061042</v>
      </c>
    </row>
    <row r="113" spans="1:27" ht="13.5" customHeight="1">
      <c r="A113" s="82">
        <v>18</v>
      </c>
      <c r="B113" s="136">
        <v>43647</v>
      </c>
      <c r="C113" s="107">
        <v>998</v>
      </c>
      <c r="D113" s="185">
        <f>'base(indices)'!G118</f>
        <v>1.10208255</v>
      </c>
      <c r="E113" s="45">
        <f t="shared" si="78"/>
        <v>1099.8783848999999</v>
      </c>
      <c r="F113" s="38">
        <v>0</v>
      </c>
      <c r="G113" s="45">
        <f t="shared" si="79"/>
        <v>0</v>
      </c>
      <c r="H113" s="44">
        <f t="shared" si="80"/>
        <v>1099.8783848999999</v>
      </c>
      <c r="I113" s="92">
        <f t="shared" si="56"/>
        <v>22241.138028460075</v>
      </c>
      <c r="J113" s="84">
        <f>IF((I113-H$117+(H$117/12*6))+K113&gt;H149,H149-K113,(I113-H$117+(H$117/12*6)))</f>
        <v>21693.119417150072</v>
      </c>
      <c r="K113" s="84">
        <f t="shared" si="81"/>
        <v>6756.908257</v>
      </c>
      <c r="L113" s="84">
        <f t="shared" si="82"/>
        <v>28450.027674150071</v>
      </c>
      <c r="M113" s="84">
        <f t="shared" si="83"/>
        <v>20608.463446292568</v>
      </c>
      <c r="N113" s="84">
        <f t="shared" si="84"/>
        <v>6419.0628441499994</v>
      </c>
      <c r="O113" s="84">
        <f t="shared" si="85"/>
        <v>27027.526290442569</v>
      </c>
      <c r="P113" s="70">
        <f t="shared" si="86"/>
        <v>19523.807475435064</v>
      </c>
      <c r="Q113" s="84">
        <f t="shared" si="87"/>
        <v>6081.2174313000005</v>
      </c>
      <c r="R113" s="84">
        <f t="shared" si="88"/>
        <v>25605.024906735063</v>
      </c>
      <c r="S113" s="84">
        <f t="shared" si="92"/>
        <v>17354.495533720059</v>
      </c>
      <c r="T113" s="84">
        <f t="shared" si="89"/>
        <v>5405.5266056</v>
      </c>
      <c r="U113" s="84">
        <f t="shared" si="93"/>
        <v>22760.022139320059</v>
      </c>
      <c r="V113" s="84">
        <f t="shared" si="90"/>
        <v>15185.183592005049</v>
      </c>
      <c r="W113" s="84">
        <f t="shared" si="60"/>
        <v>4729.8357798999996</v>
      </c>
      <c r="X113" s="84">
        <f t="shared" si="91"/>
        <v>19915.019371905048</v>
      </c>
      <c r="Y113" s="84">
        <f t="shared" si="54"/>
        <v>13015.871650290042</v>
      </c>
      <c r="Z113" s="84">
        <f t="shared" si="55"/>
        <v>4054.1449542</v>
      </c>
      <c r="AA113" s="33">
        <f t="shared" si="46"/>
        <v>17070.016604490043</v>
      </c>
    </row>
    <row r="114" spans="1:27" ht="13.5" customHeight="1">
      <c r="A114" s="82">
        <v>17</v>
      </c>
      <c r="B114" s="137">
        <v>43678</v>
      </c>
      <c r="C114" s="107">
        <v>998</v>
      </c>
      <c r="D114" s="185">
        <f>'base(indices)'!G119</f>
        <v>1.1010915699999999</v>
      </c>
      <c r="E114" s="39">
        <f t="shared" si="78"/>
        <v>1098.8893868599998</v>
      </c>
      <c r="F114" s="38">
        <v>0</v>
      </c>
      <c r="G114" s="39">
        <f t="shared" si="79"/>
        <v>0</v>
      </c>
      <c r="H114" s="37">
        <f t="shared" si="80"/>
        <v>1098.8893868599998</v>
      </c>
      <c r="I114" s="93">
        <f t="shared" si="56"/>
        <v>21141.259643560075</v>
      </c>
      <c r="J114" s="68">
        <f>IF((I114-H$117+(H$117/12*5))+K114&gt;H149,H149-K114,(I114-H$117+(H$117/12*5)))</f>
        <v>20501.904597031742</v>
      </c>
      <c r="K114" s="68">
        <f t="shared" si="81"/>
        <v>6756.908257</v>
      </c>
      <c r="L114" s="69">
        <f t="shared" si="82"/>
        <v>27258.812854031741</v>
      </c>
      <c r="M114" s="68">
        <f t="shared" si="83"/>
        <v>19476.809367180154</v>
      </c>
      <c r="N114" s="68">
        <f t="shared" si="84"/>
        <v>6419.0628441499994</v>
      </c>
      <c r="O114" s="68">
        <f t="shared" si="85"/>
        <v>25895.872211330156</v>
      </c>
      <c r="P114" s="68">
        <f t="shared" si="86"/>
        <v>18451.714137328567</v>
      </c>
      <c r="Q114" s="68">
        <f t="shared" si="87"/>
        <v>6081.2174313000005</v>
      </c>
      <c r="R114" s="68">
        <f t="shared" si="88"/>
        <v>24532.931568628566</v>
      </c>
      <c r="S114" s="68">
        <f t="shared" si="92"/>
        <v>16401.523677625395</v>
      </c>
      <c r="T114" s="68">
        <f t="shared" si="89"/>
        <v>5405.5266056</v>
      </c>
      <c r="U114" s="68">
        <f t="shared" si="93"/>
        <v>21807.050283225395</v>
      </c>
      <c r="V114" s="68">
        <f t="shared" si="90"/>
        <v>14351.333217922218</v>
      </c>
      <c r="W114" s="68">
        <f t="shared" si="60"/>
        <v>4729.8357798999996</v>
      </c>
      <c r="X114" s="68">
        <f t="shared" si="91"/>
        <v>19081.168997822217</v>
      </c>
      <c r="Y114" s="68">
        <f t="shared" si="54"/>
        <v>12301.142758219044</v>
      </c>
      <c r="Z114" s="68">
        <f t="shared" si="55"/>
        <v>4054.1449542</v>
      </c>
      <c r="AA114" s="43">
        <f t="shared" si="46"/>
        <v>16355.287712419045</v>
      </c>
    </row>
    <row r="115" spans="1:27" ht="13.5" customHeight="1">
      <c r="A115" s="82">
        <v>16</v>
      </c>
      <c r="B115" s="136">
        <v>43709</v>
      </c>
      <c r="C115" s="107">
        <v>998</v>
      </c>
      <c r="D115" s="185">
        <f>'base(indices)'!G120</f>
        <v>1.1002114000000001</v>
      </c>
      <c r="E115" s="45">
        <f t="shared" si="78"/>
        <v>1098.0109772000001</v>
      </c>
      <c r="F115" s="38">
        <v>0</v>
      </c>
      <c r="G115" s="45">
        <f t="shared" si="79"/>
        <v>0</v>
      </c>
      <c r="H115" s="44">
        <f t="shared" si="80"/>
        <v>1098.0109772000001</v>
      </c>
      <c r="I115" s="92">
        <f t="shared" si="56"/>
        <v>20042.370256700076</v>
      </c>
      <c r="J115" s="84">
        <f>IF((I115-H$117+(H$117/12*4))+K115&gt;H149,H149-K115,(I115-H$117+(H$117/12*4)))</f>
        <v>19311.678774953409</v>
      </c>
      <c r="K115" s="84">
        <f t="shared" si="81"/>
        <v>6756.908257</v>
      </c>
      <c r="L115" s="84">
        <f t="shared" si="82"/>
        <v>26068.587031953408</v>
      </c>
      <c r="M115" s="84">
        <f t="shared" si="83"/>
        <v>18346.094836205739</v>
      </c>
      <c r="N115" s="84">
        <f t="shared" si="84"/>
        <v>6419.0628441499994</v>
      </c>
      <c r="O115" s="84">
        <f t="shared" si="85"/>
        <v>24765.15768035574</v>
      </c>
      <c r="P115" s="70">
        <f t="shared" si="86"/>
        <v>17380.510897458069</v>
      </c>
      <c r="Q115" s="84">
        <f t="shared" si="87"/>
        <v>6081.2174313000005</v>
      </c>
      <c r="R115" s="84">
        <f t="shared" si="88"/>
        <v>23461.728328758069</v>
      </c>
      <c r="S115" s="84">
        <f t="shared" si="92"/>
        <v>15449.343019962727</v>
      </c>
      <c r="T115" s="84">
        <f t="shared" si="89"/>
        <v>5405.5266056</v>
      </c>
      <c r="U115" s="84">
        <f t="shared" si="93"/>
        <v>20854.869625562729</v>
      </c>
      <c r="V115" s="84">
        <f t="shared" si="90"/>
        <v>13518.175142467386</v>
      </c>
      <c r="W115" s="84">
        <f t="shared" si="60"/>
        <v>4729.8357798999996</v>
      </c>
      <c r="X115" s="84">
        <f t="shared" si="91"/>
        <v>18248.010922367386</v>
      </c>
      <c r="Y115" s="84">
        <f t="shared" si="54"/>
        <v>11587.007264972044</v>
      </c>
      <c r="Z115" s="84">
        <f t="shared" si="55"/>
        <v>4054.1449542</v>
      </c>
      <c r="AA115" s="33">
        <f t="shared" si="46"/>
        <v>15641.152219172043</v>
      </c>
    </row>
    <row r="116" spans="1:27" ht="13.5" customHeight="1">
      <c r="A116" s="82">
        <v>15</v>
      </c>
      <c r="B116" s="136">
        <v>43739</v>
      </c>
      <c r="C116" s="107">
        <v>998</v>
      </c>
      <c r="D116" s="185">
        <f>'base(indices)'!G121</f>
        <v>1.0992221</v>
      </c>
      <c r="E116" s="39">
        <f t="shared" si="78"/>
        <v>1097.0236557999999</v>
      </c>
      <c r="F116" s="38">
        <v>0</v>
      </c>
      <c r="G116" s="39">
        <f t="shared" si="79"/>
        <v>0</v>
      </c>
      <c r="H116" s="37">
        <f t="shared" si="80"/>
        <v>1097.0236557999999</v>
      </c>
      <c r="I116" s="93">
        <f t="shared" si="56"/>
        <v>18944.359279500077</v>
      </c>
      <c r="J116" s="68">
        <f>IF((I116-H$117+(H$117/12*3))+K116&gt;H149,H149-K116,(I116-H$117+(H$117/12*3)))</f>
        <v>18122.331362535075</v>
      </c>
      <c r="K116" s="68">
        <f t="shared" si="81"/>
        <v>6756.908257</v>
      </c>
      <c r="L116" s="69">
        <f t="shared" si="82"/>
        <v>24879.239619535074</v>
      </c>
      <c r="M116" s="68">
        <f t="shared" si="83"/>
        <v>17216.214794408319</v>
      </c>
      <c r="N116" s="68">
        <f t="shared" si="84"/>
        <v>6419.0628441499994</v>
      </c>
      <c r="O116" s="68">
        <f t="shared" si="85"/>
        <v>23635.27763855832</v>
      </c>
      <c r="P116" s="68">
        <f t="shared" si="86"/>
        <v>16310.098226281567</v>
      </c>
      <c r="Q116" s="68">
        <f t="shared" si="87"/>
        <v>6081.2174313000005</v>
      </c>
      <c r="R116" s="68">
        <f t="shared" si="88"/>
        <v>22391.315657581566</v>
      </c>
      <c r="S116" s="68">
        <f t="shared" si="92"/>
        <v>14497.865090028061</v>
      </c>
      <c r="T116" s="68">
        <f t="shared" si="89"/>
        <v>5405.5266056</v>
      </c>
      <c r="U116" s="68">
        <f t="shared" si="93"/>
        <v>19903.391695628059</v>
      </c>
      <c r="V116" s="68">
        <f t="shared" si="90"/>
        <v>12685.631953774551</v>
      </c>
      <c r="W116" s="68">
        <f t="shared" si="60"/>
        <v>4729.8357798999996</v>
      </c>
      <c r="X116" s="68">
        <f t="shared" si="91"/>
        <v>17415.467733674552</v>
      </c>
      <c r="Y116" s="68">
        <f t="shared" si="54"/>
        <v>10873.398817521045</v>
      </c>
      <c r="Z116" s="68">
        <f t="shared" si="55"/>
        <v>4054.1449542</v>
      </c>
      <c r="AA116" s="43">
        <f t="shared" si="46"/>
        <v>14927.543771721044</v>
      </c>
    </row>
    <row r="117" spans="1:27" ht="13.5" customHeight="1">
      <c r="A117" s="82">
        <v>14</v>
      </c>
      <c r="B117" s="137">
        <v>43770</v>
      </c>
      <c r="C117" s="107">
        <v>998</v>
      </c>
      <c r="D117" s="185">
        <f>'base(indices)'!G122</f>
        <v>1.09823369</v>
      </c>
      <c r="E117" s="108">
        <f t="shared" si="78"/>
        <v>1096.03722262</v>
      </c>
      <c r="F117" s="109">
        <v>0</v>
      </c>
      <c r="G117" s="108">
        <f t="shared" si="79"/>
        <v>0</v>
      </c>
      <c r="H117" s="110">
        <f t="shared" si="80"/>
        <v>1096.03722262</v>
      </c>
      <c r="I117" s="111">
        <f t="shared" si="56"/>
        <v>17847.335623700077</v>
      </c>
      <c r="J117" s="112">
        <f>IF((I117-H$117+(H$117/12*2))+K117&gt;H149,H149-K117,(I117-H$117+(H$117/12*2)))</f>
        <v>16933.971271516741</v>
      </c>
      <c r="K117" s="112">
        <f t="shared" si="81"/>
        <v>6756.908257</v>
      </c>
      <c r="L117" s="112">
        <f t="shared" si="82"/>
        <v>23690.87952851674</v>
      </c>
      <c r="M117" s="112">
        <f t="shared" si="83"/>
        <v>16087.272707940903</v>
      </c>
      <c r="N117" s="112">
        <f t="shared" si="84"/>
        <v>6419.0628441499994</v>
      </c>
      <c r="O117" s="112">
        <f t="shared" si="85"/>
        <v>22506.335552090903</v>
      </c>
      <c r="P117" s="113">
        <f t="shared" si="86"/>
        <v>15240.574144365068</v>
      </c>
      <c r="Q117" s="112">
        <f t="shared" si="87"/>
        <v>6081.2174313000005</v>
      </c>
      <c r="R117" s="112">
        <f t="shared" si="88"/>
        <v>21321.791575665069</v>
      </c>
      <c r="S117" s="112">
        <f t="shared" si="92"/>
        <v>13547.177017213393</v>
      </c>
      <c r="T117" s="112">
        <f t="shared" si="89"/>
        <v>5405.5266056</v>
      </c>
      <c r="U117" s="112">
        <f t="shared" si="93"/>
        <v>18952.703622813395</v>
      </c>
      <c r="V117" s="112">
        <f t="shared" si="90"/>
        <v>11853.779890061718</v>
      </c>
      <c r="W117" s="112">
        <f t="shared" si="60"/>
        <v>4729.8357798999996</v>
      </c>
      <c r="X117" s="112">
        <f t="shared" si="91"/>
        <v>16583.615669961717</v>
      </c>
      <c r="Y117" s="112">
        <f t="shared" si="54"/>
        <v>10160.382762910043</v>
      </c>
      <c r="Z117" s="112">
        <f t="shared" si="55"/>
        <v>4054.1449542</v>
      </c>
      <c r="AA117" s="114">
        <f t="shared" si="46"/>
        <v>14214.527717110042</v>
      </c>
    </row>
    <row r="118" spans="1:27" ht="13.5" customHeight="1">
      <c r="A118" s="82">
        <v>13</v>
      </c>
      <c r="B118" s="136">
        <v>43800</v>
      </c>
      <c r="C118" s="37">
        <v>1996</v>
      </c>
      <c r="D118" s="185">
        <f>'base(indices)'!G123</f>
        <v>1.0966983100000001</v>
      </c>
      <c r="E118" s="39">
        <f t="shared" si="78"/>
        <v>2189.0098267600001</v>
      </c>
      <c r="F118" s="38">
        <v>0</v>
      </c>
      <c r="G118" s="39">
        <f t="shared" si="79"/>
        <v>0</v>
      </c>
      <c r="H118" s="37">
        <f t="shared" si="80"/>
        <v>2189.0098267600001</v>
      </c>
      <c r="I118" s="93">
        <f t="shared" ref="I118:I119" si="94">I117-H117</f>
        <v>16751.298401080076</v>
      </c>
      <c r="J118" s="68">
        <f>IF((I118-H$117+(H$117/12*1))+K118&gt;H149,H149-K118,(I118-H$117+(H$117/12*1)))</f>
        <v>15746.597613678408</v>
      </c>
      <c r="K118" s="68">
        <f t="shared" si="81"/>
        <v>6756.908257</v>
      </c>
      <c r="L118" s="69">
        <f t="shared" si="82"/>
        <v>22503.505870678408</v>
      </c>
      <c r="M118" s="68">
        <f t="shared" si="83"/>
        <v>14959.267732994487</v>
      </c>
      <c r="N118" s="68">
        <f t="shared" si="84"/>
        <v>6419.0628441499994</v>
      </c>
      <c r="O118" s="68">
        <f t="shared" si="85"/>
        <v>21378.330577144487</v>
      </c>
      <c r="P118" s="68">
        <f t="shared" si="86"/>
        <v>14171.937852310568</v>
      </c>
      <c r="Q118" s="68">
        <f t="shared" si="87"/>
        <v>6081.2174313000005</v>
      </c>
      <c r="R118" s="68">
        <f t="shared" si="88"/>
        <v>20253.155283610569</v>
      </c>
      <c r="S118" s="68">
        <f t="shared" si="92"/>
        <v>12597.278090942727</v>
      </c>
      <c r="T118" s="68">
        <f t="shared" si="89"/>
        <v>5405.5266056</v>
      </c>
      <c r="U118" s="68">
        <f t="shared" si="93"/>
        <v>18002.804696542727</v>
      </c>
      <c r="V118" s="68">
        <f t="shared" si="90"/>
        <v>11022.618329574885</v>
      </c>
      <c r="W118" s="68">
        <f t="shared" si="60"/>
        <v>4729.8357798999996</v>
      </c>
      <c r="X118" s="68">
        <f t="shared" si="91"/>
        <v>15752.454109474886</v>
      </c>
      <c r="Y118" s="68">
        <f t="shared" si="54"/>
        <v>9447.9585682070447</v>
      </c>
      <c r="Z118" s="68">
        <f t="shared" si="55"/>
        <v>4054.1449542</v>
      </c>
      <c r="AA118" s="43">
        <f t="shared" si="46"/>
        <v>13502.103522407044</v>
      </c>
    </row>
    <row r="119" spans="1:27" ht="13.5" customHeight="1">
      <c r="A119" s="82">
        <v>12</v>
      </c>
      <c r="B119" s="137">
        <v>43831</v>
      </c>
      <c r="C119" s="107">
        <v>1039</v>
      </c>
      <c r="D119" s="185">
        <f>'base(indices)'!G124</f>
        <v>1.0853026299999999</v>
      </c>
      <c r="E119" s="108">
        <f t="shared" ref="E119:E130" si="95">C119*D119</f>
        <v>1127.6294325699998</v>
      </c>
      <c r="F119" s="109">
        <v>0</v>
      </c>
      <c r="G119" s="108">
        <f t="shared" ref="G119:G130" si="96">E119*F119</f>
        <v>0</v>
      </c>
      <c r="H119" s="110">
        <f t="shared" si="80"/>
        <v>1127.6294325699998</v>
      </c>
      <c r="I119" s="111">
        <f t="shared" si="94"/>
        <v>14562.288574320075</v>
      </c>
      <c r="J119" s="70">
        <f>IF((I119-H$129+(H$129/12*12))+K119&gt;H$149,H$149-K119,(I119-H$129+(H$129/12*12)))</f>
        <v>14562.288574320075</v>
      </c>
      <c r="K119" s="112">
        <f t="shared" si="81"/>
        <v>6756.908257</v>
      </c>
      <c r="L119" s="112">
        <f t="shared" ref="L119:L130" si="97">J119+K119</f>
        <v>21319.196831320074</v>
      </c>
      <c r="M119" s="112">
        <f t="shared" ref="M119:M130" si="98">J119*M$9</f>
        <v>13834.174145604071</v>
      </c>
      <c r="N119" s="112">
        <f t="shared" ref="N119:N130" si="99">K119*M$9</f>
        <v>6419.0628441499994</v>
      </c>
      <c r="O119" s="112">
        <f t="shared" ref="O119:O130" si="100">M119+N119</f>
        <v>20253.23698975407</v>
      </c>
      <c r="P119" s="113">
        <f t="shared" ref="P119:P130" si="101">J119*$P$9</f>
        <v>13106.059716888069</v>
      </c>
      <c r="Q119" s="112">
        <f t="shared" ref="Q119:Q130" si="102">K119*P$9</f>
        <v>6081.2174313000005</v>
      </c>
      <c r="R119" s="112">
        <f t="shared" ref="R119:R130" si="103">P119+Q119</f>
        <v>19187.27714818807</v>
      </c>
      <c r="S119" s="112">
        <f t="shared" ref="S119:S130" si="104">J119*S$9</f>
        <v>11649.83085945606</v>
      </c>
      <c r="T119" s="112">
        <f t="shared" ref="T119:T130" si="105">K119*S$9</f>
        <v>5405.5266056</v>
      </c>
      <c r="U119" s="112">
        <f t="shared" ref="U119:U130" si="106">S119+T119</f>
        <v>17055.357465056062</v>
      </c>
      <c r="V119" s="112">
        <f t="shared" ref="V119:V130" si="107">J119*V$9</f>
        <v>10193.602002024052</v>
      </c>
      <c r="W119" s="112">
        <f t="shared" ref="W119:W130" si="108">K119*V$9</f>
        <v>4729.8357798999996</v>
      </c>
      <c r="X119" s="112">
        <f t="shared" ref="X119:X130" si="109">V119+W119</f>
        <v>14923.437781924051</v>
      </c>
      <c r="Y119" s="112">
        <f t="shared" ref="Y119:Y130" si="110">J119*Y$9</f>
        <v>8737.3731445920439</v>
      </c>
      <c r="Z119" s="112">
        <f t="shared" ref="Z119:Z130" si="111">K119*Y$9</f>
        <v>4054.1449542</v>
      </c>
      <c r="AA119" s="114">
        <f t="shared" ref="AA119:AA130" si="112">Y119+Z119</f>
        <v>12791.518098792043</v>
      </c>
    </row>
    <row r="120" spans="1:27" ht="13.5" customHeight="1">
      <c r="A120" s="82">
        <v>11</v>
      </c>
      <c r="B120" s="136">
        <v>43862</v>
      </c>
      <c r="C120" s="107">
        <v>1045</v>
      </c>
      <c r="D120" s="185">
        <f>'base(indices)'!G125</f>
        <v>1.07765131</v>
      </c>
      <c r="E120" s="39">
        <f t="shared" si="95"/>
        <v>1126.14561895</v>
      </c>
      <c r="F120" s="38">
        <v>0</v>
      </c>
      <c r="G120" s="39">
        <f t="shared" si="96"/>
        <v>0</v>
      </c>
      <c r="H120" s="37">
        <f t="shared" si="80"/>
        <v>1126.14561895</v>
      </c>
      <c r="I120" s="93">
        <f t="shared" ref="I120:I130" si="113">I119-H119</f>
        <v>13434.659141750075</v>
      </c>
      <c r="J120" s="68">
        <f>IF((I120-H$129+(H$129/12*11))+K120&gt;H$149,H$149-K120,(I120-H$129+(H$129/12*11)))</f>
        <v>13342.277290925074</v>
      </c>
      <c r="K120" s="68">
        <f t="shared" si="81"/>
        <v>6756.908257</v>
      </c>
      <c r="L120" s="69">
        <f t="shared" si="97"/>
        <v>20099.185547925073</v>
      </c>
      <c r="M120" s="68">
        <f t="shared" si="98"/>
        <v>12675.16342637882</v>
      </c>
      <c r="N120" s="68">
        <f t="shared" si="99"/>
        <v>6419.0628441499994</v>
      </c>
      <c r="O120" s="68">
        <f t="shared" si="100"/>
        <v>19094.226270528819</v>
      </c>
      <c r="P120" s="68">
        <f t="shared" si="101"/>
        <v>12008.049561832568</v>
      </c>
      <c r="Q120" s="68">
        <f t="shared" si="102"/>
        <v>6081.2174313000005</v>
      </c>
      <c r="R120" s="68">
        <f t="shared" si="103"/>
        <v>18089.266993132569</v>
      </c>
      <c r="S120" s="68">
        <f t="shared" si="104"/>
        <v>10673.821832740061</v>
      </c>
      <c r="T120" s="68">
        <f t="shared" si="105"/>
        <v>5405.5266056</v>
      </c>
      <c r="U120" s="68">
        <f t="shared" si="106"/>
        <v>16079.348438340061</v>
      </c>
      <c r="V120" s="68">
        <f t="shared" si="107"/>
        <v>9339.5941036475506</v>
      </c>
      <c r="W120" s="68">
        <f t="shared" si="108"/>
        <v>4729.8357798999996</v>
      </c>
      <c r="X120" s="68">
        <f t="shared" si="109"/>
        <v>14069.429883547549</v>
      </c>
      <c r="Y120" s="68">
        <f t="shared" si="110"/>
        <v>8005.3663745550439</v>
      </c>
      <c r="Z120" s="68">
        <f t="shared" si="111"/>
        <v>4054.1449542</v>
      </c>
      <c r="AA120" s="43">
        <f t="shared" si="112"/>
        <v>12059.511328755045</v>
      </c>
    </row>
    <row r="121" spans="1:27" ht="13.5" customHeight="1">
      <c r="A121" s="82">
        <v>10</v>
      </c>
      <c r="B121" s="137">
        <v>43891</v>
      </c>
      <c r="C121" s="107">
        <v>1045</v>
      </c>
      <c r="D121" s="185">
        <f>'base(indices)'!G126</f>
        <v>1.0752856799999999</v>
      </c>
      <c r="E121" s="108">
        <f t="shared" si="95"/>
        <v>1123.6735355999999</v>
      </c>
      <c r="F121" s="109">
        <v>0</v>
      </c>
      <c r="G121" s="108">
        <f t="shared" si="96"/>
        <v>0</v>
      </c>
      <c r="H121" s="110">
        <f t="shared" si="80"/>
        <v>1123.6735355999999</v>
      </c>
      <c r="I121" s="111">
        <f t="shared" si="113"/>
        <v>12308.513522800074</v>
      </c>
      <c r="J121" s="70">
        <f>IF((I121-H$129+(H$129/12*10))+K121&gt;H$149,H$149-K121,(I121-H$129+(H$129/12*10)))</f>
        <v>12123.749821150075</v>
      </c>
      <c r="K121" s="112">
        <f t="shared" si="81"/>
        <v>6756.908257</v>
      </c>
      <c r="L121" s="112">
        <f t="shared" si="97"/>
        <v>18880.658078150074</v>
      </c>
      <c r="M121" s="112">
        <f t="shared" si="98"/>
        <v>11517.562330092571</v>
      </c>
      <c r="N121" s="112">
        <f t="shared" si="99"/>
        <v>6419.0628441499994</v>
      </c>
      <c r="O121" s="112">
        <f t="shared" si="100"/>
        <v>17936.62517424257</v>
      </c>
      <c r="P121" s="113">
        <f t="shared" si="101"/>
        <v>10911.374839035068</v>
      </c>
      <c r="Q121" s="112">
        <f t="shared" si="102"/>
        <v>6081.2174313000005</v>
      </c>
      <c r="R121" s="112">
        <f t="shared" si="103"/>
        <v>16992.59227033507</v>
      </c>
      <c r="S121" s="112">
        <f t="shared" si="104"/>
        <v>9698.9998569200598</v>
      </c>
      <c r="T121" s="112">
        <f t="shared" si="105"/>
        <v>5405.5266056</v>
      </c>
      <c r="U121" s="112">
        <f t="shared" si="106"/>
        <v>15104.52646252006</v>
      </c>
      <c r="V121" s="112">
        <f t="shared" si="107"/>
        <v>8486.624874805053</v>
      </c>
      <c r="W121" s="112">
        <f t="shared" si="108"/>
        <v>4729.8357798999996</v>
      </c>
      <c r="X121" s="112">
        <f t="shared" si="109"/>
        <v>13216.460654705053</v>
      </c>
      <c r="Y121" s="112">
        <f t="shared" si="110"/>
        <v>7274.2498926900453</v>
      </c>
      <c r="Z121" s="112">
        <f t="shared" si="111"/>
        <v>4054.1449542</v>
      </c>
      <c r="AA121" s="114">
        <f t="shared" si="112"/>
        <v>11328.394846890045</v>
      </c>
    </row>
    <row r="122" spans="1:27" ht="13.5" customHeight="1">
      <c r="A122" s="82">
        <v>9</v>
      </c>
      <c r="B122" s="136">
        <v>43922</v>
      </c>
      <c r="C122" s="107">
        <v>1045</v>
      </c>
      <c r="D122" s="185">
        <f>'base(indices)'!G127</f>
        <v>1.07507066</v>
      </c>
      <c r="E122" s="39">
        <f t="shared" si="95"/>
        <v>1123.4488397</v>
      </c>
      <c r="F122" s="38">
        <v>0</v>
      </c>
      <c r="G122" s="39">
        <f t="shared" si="96"/>
        <v>0</v>
      </c>
      <c r="H122" s="37">
        <f t="shared" si="80"/>
        <v>1123.4488397</v>
      </c>
      <c r="I122" s="93">
        <f t="shared" si="113"/>
        <v>11184.839987200074</v>
      </c>
      <c r="J122" s="68">
        <f>IF((I122-H$129+(H$129/12*9))+K122&gt;H$149,H$149-K122,(I122-H$129+(H$129/12*9)))</f>
        <v>10907.694434725074</v>
      </c>
      <c r="K122" s="68">
        <f t="shared" si="81"/>
        <v>6756.908257</v>
      </c>
      <c r="L122" s="69">
        <f t="shared" si="97"/>
        <v>17664.602691725075</v>
      </c>
      <c r="M122" s="68">
        <f t="shared" si="98"/>
        <v>10362.309712988819</v>
      </c>
      <c r="N122" s="68">
        <f t="shared" si="99"/>
        <v>6419.0628441499994</v>
      </c>
      <c r="O122" s="68">
        <f t="shared" si="100"/>
        <v>16781.37255713882</v>
      </c>
      <c r="P122" s="68">
        <f t="shared" si="101"/>
        <v>9816.9249912525665</v>
      </c>
      <c r="Q122" s="68">
        <f t="shared" si="102"/>
        <v>6081.2174313000005</v>
      </c>
      <c r="R122" s="68">
        <f t="shared" si="103"/>
        <v>15898.142422552566</v>
      </c>
      <c r="S122" s="68">
        <f t="shared" si="104"/>
        <v>8726.1555477800594</v>
      </c>
      <c r="T122" s="68">
        <f t="shared" si="105"/>
        <v>5405.5266056</v>
      </c>
      <c r="U122" s="68">
        <f t="shared" si="106"/>
        <v>14131.682153380059</v>
      </c>
      <c r="V122" s="68">
        <f t="shared" si="107"/>
        <v>7635.3861043075512</v>
      </c>
      <c r="W122" s="68">
        <f t="shared" si="108"/>
        <v>4729.8357798999996</v>
      </c>
      <c r="X122" s="68">
        <f t="shared" si="109"/>
        <v>12365.221884207551</v>
      </c>
      <c r="Y122" s="68">
        <f t="shared" si="110"/>
        <v>6544.6166608350441</v>
      </c>
      <c r="Z122" s="68">
        <f t="shared" si="111"/>
        <v>4054.1449542</v>
      </c>
      <c r="AA122" s="43">
        <f t="shared" si="112"/>
        <v>10598.761615035044</v>
      </c>
    </row>
    <row r="123" spans="1:27" ht="13.5" customHeight="1">
      <c r="A123" s="82">
        <v>8</v>
      </c>
      <c r="B123" s="137">
        <v>43952</v>
      </c>
      <c r="C123" s="107">
        <v>1045</v>
      </c>
      <c r="D123" s="185">
        <f>'base(indices)'!G128</f>
        <v>1.07517818</v>
      </c>
      <c r="E123" s="108">
        <f t="shared" si="95"/>
        <v>1123.5611981</v>
      </c>
      <c r="F123" s="109">
        <v>0</v>
      </c>
      <c r="G123" s="108">
        <f t="shared" si="96"/>
        <v>0</v>
      </c>
      <c r="H123" s="110">
        <f t="shared" si="80"/>
        <v>1123.5611981</v>
      </c>
      <c r="I123" s="111">
        <f t="shared" si="113"/>
        <v>10061.391147500073</v>
      </c>
      <c r="J123" s="70">
        <f>IF((I123-H$129+(H$129/12*8))+K123&gt;H$149,H$149-K123,(I123-H$129+(H$129/12*8)))</f>
        <v>9691.8637442000727</v>
      </c>
      <c r="K123" s="112">
        <f t="shared" si="81"/>
        <v>6756.908257</v>
      </c>
      <c r="L123" s="112">
        <f t="shared" si="97"/>
        <v>16448.772001200072</v>
      </c>
      <c r="M123" s="112">
        <f t="shared" si="98"/>
        <v>9207.2705569900681</v>
      </c>
      <c r="N123" s="112">
        <f t="shared" si="99"/>
        <v>6419.0628441499994</v>
      </c>
      <c r="O123" s="112">
        <f t="shared" si="100"/>
        <v>15626.333401140068</v>
      </c>
      <c r="P123" s="113">
        <f t="shared" si="101"/>
        <v>8722.6773697800654</v>
      </c>
      <c r="Q123" s="112">
        <f t="shared" si="102"/>
        <v>6081.2174313000005</v>
      </c>
      <c r="R123" s="112">
        <f t="shared" si="103"/>
        <v>14803.894801080067</v>
      </c>
      <c r="S123" s="112">
        <f t="shared" si="104"/>
        <v>7753.4909953600582</v>
      </c>
      <c r="T123" s="112">
        <f t="shared" si="105"/>
        <v>5405.5266056</v>
      </c>
      <c r="U123" s="112">
        <f t="shared" si="106"/>
        <v>13159.017600960058</v>
      </c>
      <c r="V123" s="112">
        <f t="shared" si="107"/>
        <v>6784.3046209400509</v>
      </c>
      <c r="W123" s="112">
        <f t="shared" si="108"/>
        <v>4729.8357798999996</v>
      </c>
      <c r="X123" s="112">
        <f t="shared" si="109"/>
        <v>11514.14040084005</v>
      </c>
      <c r="Y123" s="112">
        <f t="shared" si="110"/>
        <v>5815.1182465200436</v>
      </c>
      <c r="Z123" s="112">
        <f t="shared" si="111"/>
        <v>4054.1449542</v>
      </c>
      <c r="AA123" s="114">
        <f t="shared" si="112"/>
        <v>9869.2632007200446</v>
      </c>
    </row>
    <row r="124" spans="1:27" ht="13.5" customHeight="1">
      <c r="A124" s="82">
        <v>7</v>
      </c>
      <c r="B124" s="136">
        <v>43983</v>
      </c>
      <c r="C124" s="107">
        <v>1045</v>
      </c>
      <c r="D124" s="185">
        <f>'base(indices)'!G129</f>
        <v>1.0815593800000001</v>
      </c>
      <c r="E124" s="39">
        <f t="shared" si="95"/>
        <v>1130.2295521000001</v>
      </c>
      <c r="F124" s="38">
        <v>0</v>
      </c>
      <c r="G124" s="39">
        <f t="shared" si="96"/>
        <v>0</v>
      </c>
      <c r="H124" s="37">
        <f t="shared" si="80"/>
        <v>1130.2295521000001</v>
      </c>
      <c r="I124" s="93">
        <f t="shared" si="113"/>
        <v>8937.829949400073</v>
      </c>
      <c r="J124" s="68">
        <f>IF((I124-H$129+(H$129/12*7))+K124&gt;H$149,H$149-K124,(I124-H$129+(H$129/12*7)))</f>
        <v>8475.9206952750737</v>
      </c>
      <c r="K124" s="68">
        <f t="shared" si="81"/>
        <v>6756.908257</v>
      </c>
      <c r="L124" s="69">
        <f t="shared" si="97"/>
        <v>15232.828952275075</v>
      </c>
      <c r="M124" s="68">
        <f t="shared" si="98"/>
        <v>8052.1246605113192</v>
      </c>
      <c r="N124" s="68">
        <f t="shared" si="99"/>
        <v>6419.0628441499994</v>
      </c>
      <c r="O124" s="68">
        <f t="shared" si="100"/>
        <v>14471.187504661319</v>
      </c>
      <c r="P124" s="68">
        <f t="shared" si="101"/>
        <v>7628.3286257475665</v>
      </c>
      <c r="Q124" s="68">
        <f t="shared" si="102"/>
        <v>6081.2174313000005</v>
      </c>
      <c r="R124" s="68">
        <f t="shared" si="103"/>
        <v>13709.546057047566</v>
      </c>
      <c r="S124" s="68">
        <f t="shared" si="104"/>
        <v>6780.7365562200594</v>
      </c>
      <c r="T124" s="68">
        <f t="shared" si="105"/>
        <v>5405.5266056</v>
      </c>
      <c r="U124" s="68">
        <f t="shared" si="106"/>
        <v>12186.263161820059</v>
      </c>
      <c r="V124" s="68">
        <f t="shared" si="107"/>
        <v>5933.1444866925513</v>
      </c>
      <c r="W124" s="68">
        <f t="shared" si="108"/>
        <v>4729.8357798999996</v>
      </c>
      <c r="X124" s="68">
        <f t="shared" si="109"/>
        <v>10662.980266592551</v>
      </c>
      <c r="Y124" s="68">
        <f t="shared" si="110"/>
        <v>5085.5524171650441</v>
      </c>
      <c r="Z124" s="68">
        <f t="shared" si="111"/>
        <v>4054.1449542</v>
      </c>
      <c r="AA124" s="43">
        <f t="shared" si="112"/>
        <v>9139.6973713650441</v>
      </c>
    </row>
    <row r="125" spans="1:27" ht="13.5" customHeight="1">
      <c r="A125" s="82">
        <v>6</v>
      </c>
      <c r="B125" s="137">
        <v>44013</v>
      </c>
      <c r="C125" s="107">
        <v>1045</v>
      </c>
      <c r="D125" s="185">
        <f>'base(indices)'!G130</f>
        <v>1.0813431099999999</v>
      </c>
      <c r="E125" s="108">
        <f t="shared" si="95"/>
        <v>1130.00354995</v>
      </c>
      <c r="F125" s="109">
        <v>0</v>
      </c>
      <c r="G125" s="108">
        <f t="shared" si="96"/>
        <v>0</v>
      </c>
      <c r="H125" s="110">
        <f t="shared" si="80"/>
        <v>1130.00354995</v>
      </c>
      <c r="I125" s="111">
        <f t="shared" si="113"/>
        <v>7807.6003973000734</v>
      </c>
      <c r="J125" s="70">
        <f>IF((I125-H$129+(H$129/12*6))+K125&gt;H$149,H$149-K125,(I125-H$129+(H$129/12*6)))</f>
        <v>7253.3092923500735</v>
      </c>
      <c r="K125" s="112">
        <f t="shared" si="81"/>
        <v>6756.908257</v>
      </c>
      <c r="L125" s="112">
        <f t="shared" si="97"/>
        <v>14010.217549350073</v>
      </c>
      <c r="M125" s="112">
        <f t="shared" si="98"/>
        <v>6890.6438277325697</v>
      </c>
      <c r="N125" s="112">
        <f t="shared" si="99"/>
        <v>6419.0628441499994</v>
      </c>
      <c r="O125" s="112">
        <f t="shared" si="100"/>
        <v>13309.70667188257</v>
      </c>
      <c r="P125" s="113">
        <f t="shared" si="101"/>
        <v>6527.9783631150667</v>
      </c>
      <c r="Q125" s="112">
        <f t="shared" si="102"/>
        <v>6081.2174313000005</v>
      </c>
      <c r="R125" s="112">
        <f t="shared" si="103"/>
        <v>12609.195794415067</v>
      </c>
      <c r="S125" s="112">
        <f t="shared" si="104"/>
        <v>5802.647433880059</v>
      </c>
      <c r="T125" s="112">
        <f t="shared" si="105"/>
        <v>5405.5266056</v>
      </c>
      <c r="U125" s="112">
        <f t="shared" si="106"/>
        <v>11208.174039480058</v>
      </c>
      <c r="V125" s="112">
        <f t="shared" si="107"/>
        <v>5077.3165046450513</v>
      </c>
      <c r="W125" s="112">
        <f t="shared" si="108"/>
        <v>4729.8357798999996</v>
      </c>
      <c r="X125" s="112">
        <f t="shared" si="109"/>
        <v>9807.1522845450509</v>
      </c>
      <c r="Y125" s="112">
        <f t="shared" si="110"/>
        <v>4351.9855754100436</v>
      </c>
      <c r="Z125" s="112">
        <f t="shared" si="111"/>
        <v>4054.1449542</v>
      </c>
      <c r="AA125" s="114">
        <f t="shared" si="112"/>
        <v>8406.1305296100436</v>
      </c>
    </row>
    <row r="126" spans="1:27" ht="13.5" customHeight="1">
      <c r="A126" s="82">
        <v>5</v>
      </c>
      <c r="B126" s="136">
        <v>44044</v>
      </c>
      <c r="C126" s="107">
        <v>1045</v>
      </c>
      <c r="D126" s="185">
        <f>'base(indices)'!G131</f>
        <v>1.0781087899999999</v>
      </c>
      <c r="E126" s="39">
        <f t="shared" si="95"/>
        <v>1126.6236855499999</v>
      </c>
      <c r="F126" s="38">
        <v>0</v>
      </c>
      <c r="G126" s="39">
        <f t="shared" si="96"/>
        <v>0</v>
      </c>
      <c r="H126" s="37">
        <f t="shared" si="80"/>
        <v>1126.6236855499999</v>
      </c>
      <c r="I126" s="93">
        <f t="shared" si="113"/>
        <v>6677.5968473500734</v>
      </c>
      <c r="J126" s="68">
        <f>IF((I126-H$129+(H$129/12*5))+K126&gt;H$149,H$149-K126,(I126-H$129+(H$129/12*5)))</f>
        <v>6030.9238915750739</v>
      </c>
      <c r="K126" s="68">
        <f t="shared" si="81"/>
        <v>6756.908257</v>
      </c>
      <c r="L126" s="69">
        <f t="shared" si="97"/>
        <v>12787.832148575075</v>
      </c>
      <c r="M126" s="68">
        <f t="shared" si="98"/>
        <v>5729.3776969963201</v>
      </c>
      <c r="N126" s="68">
        <f t="shared" si="99"/>
        <v>6419.0628441499994</v>
      </c>
      <c r="O126" s="68">
        <f t="shared" si="100"/>
        <v>12148.440541146319</v>
      </c>
      <c r="P126" s="68">
        <f t="shared" si="101"/>
        <v>5427.8315024175663</v>
      </c>
      <c r="Q126" s="68">
        <f t="shared" si="102"/>
        <v>6081.2174313000005</v>
      </c>
      <c r="R126" s="68">
        <f t="shared" si="103"/>
        <v>11509.048933717568</v>
      </c>
      <c r="S126" s="68">
        <f t="shared" si="104"/>
        <v>4824.7391132600596</v>
      </c>
      <c r="T126" s="68">
        <f t="shared" si="105"/>
        <v>5405.5266056</v>
      </c>
      <c r="U126" s="68">
        <f t="shared" si="106"/>
        <v>10230.265718860061</v>
      </c>
      <c r="V126" s="68">
        <f t="shared" si="107"/>
        <v>4221.6467241025512</v>
      </c>
      <c r="W126" s="68">
        <f t="shared" si="108"/>
        <v>4729.8357798999996</v>
      </c>
      <c r="X126" s="68">
        <f t="shared" si="109"/>
        <v>8951.4825040025498</v>
      </c>
      <c r="Y126" s="68">
        <f t="shared" si="110"/>
        <v>3618.554334945044</v>
      </c>
      <c r="Z126" s="68">
        <f t="shared" si="111"/>
        <v>4054.1449542</v>
      </c>
      <c r="AA126" s="43">
        <f t="shared" si="112"/>
        <v>7672.6992891450445</v>
      </c>
    </row>
    <row r="127" spans="1:27" ht="13.5" customHeight="1">
      <c r="A127" s="82">
        <v>4</v>
      </c>
      <c r="B127" s="137">
        <v>44075</v>
      </c>
      <c r="C127" s="107">
        <v>1045</v>
      </c>
      <c r="D127" s="185">
        <f>'base(indices)'!G132</f>
        <v>1.07563483</v>
      </c>
      <c r="E127" s="108">
        <f t="shared" si="95"/>
        <v>1124.03839735</v>
      </c>
      <c r="F127" s="109">
        <v>0</v>
      </c>
      <c r="G127" s="108">
        <f t="shared" si="96"/>
        <v>0</v>
      </c>
      <c r="H127" s="110">
        <f t="shared" si="80"/>
        <v>1124.03839735</v>
      </c>
      <c r="I127" s="111">
        <f t="shared" si="113"/>
        <v>5550.9731618000733</v>
      </c>
      <c r="J127" s="70">
        <f>IF((I127-H$129+(H$129/12*4))+K127&gt;H$149,H$149-K127,(I127-H$129+(H$129/12*4)))</f>
        <v>4811.9183552000732</v>
      </c>
      <c r="K127" s="112">
        <f t="shared" si="81"/>
        <v>6756.908257</v>
      </c>
      <c r="L127" s="112">
        <f t="shared" si="97"/>
        <v>11568.826612200073</v>
      </c>
      <c r="M127" s="112">
        <f t="shared" si="98"/>
        <v>4571.3224374400697</v>
      </c>
      <c r="N127" s="112">
        <f t="shared" si="99"/>
        <v>6419.0628441499994</v>
      </c>
      <c r="O127" s="112">
        <f t="shared" si="100"/>
        <v>10990.385281590068</v>
      </c>
      <c r="P127" s="113">
        <f t="shared" si="101"/>
        <v>4330.7265196800663</v>
      </c>
      <c r="Q127" s="112">
        <f t="shared" si="102"/>
        <v>6081.2174313000005</v>
      </c>
      <c r="R127" s="112">
        <f t="shared" si="103"/>
        <v>10411.943950980067</v>
      </c>
      <c r="S127" s="112">
        <f t="shared" si="104"/>
        <v>3849.5346841600585</v>
      </c>
      <c r="T127" s="112">
        <f t="shared" si="105"/>
        <v>5405.5266056</v>
      </c>
      <c r="U127" s="112">
        <f t="shared" si="106"/>
        <v>9255.0612897600586</v>
      </c>
      <c r="V127" s="112">
        <f t="shared" si="107"/>
        <v>3368.3428486400512</v>
      </c>
      <c r="W127" s="112">
        <f t="shared" si="108"/>
        <v>4729.8357798999996</v>
      </c>
      <c r="X127" s="112">
        <f t="shared" si="109"/>
        <v>8098.1786285400503</v>
      </c>
      <c r="Y127" s="112">
        <f t="shared" si="110"/>
        <v>2887.1510131200439</v>
      </c>
      <c r="Z127" s="112">
        <f t="shared" si="111"/>
        <v>4054.1449542</v>
      </c>
      <c r="AA127" s="114">
        <f t="shared" si="112"/>
        <v>6941.2959673200439</v>
      </c>
    </row>
    <row r="128" spans="1:27" ht="13.5" customHeight="1">
      <c r="A128" s="82">
        <v>3</v>
      </c>
      <c r="B128" s="136">
        <v>44105</v>
      </c>
      <c r="C128" s="107">
        <v>1045</v>
      </c>
      <c r="D128" s="185">
        <f>'base(indices)'!G133</f>
        <v>1.07081615</v>
      </c>
      <c r="E128" s="39">
        <f t="shared" si="95"/>
        <v>1119.00287675</v>
      </c>
      <c r="F128" s="38">
        <v>0</v>
      </c>
      <c r="G128" s="39">
        <f t="shared" si="96"/>
        <v>0</v>
      </c>
      <c r="H128" s="37">
        <f t="shared" si="80"/>
        <v>1119.00287675</v>
      </c>
      <c r="I128" s="93">
        <f t="shared" si="113"/>
        <v>4426.9347644500731</v>
      </c>
      <c r="J128" s="68">
        <f>IF((I128-H$129+(H$129/12*3))+K128&gt;H$149,H$149-K128,(I128-H$129+(H$129/12*3)))</f>
        <v>3595.4981070250733</v>
      </c>
      <c r="K128" s="68">
        <f t="shared" si="81"/>
        <v>6756.908257</v>
      </c>
      <c r="L128" s="69">
        <f t="shared" si="97"/>
        <v>10352.406364025073</v>
      </c>
      <c r="M128" s="68">
        <f t="shared" si="98"/>
        <v>3415.7232016738194</v>
      </c>
      <c r="N128" s="68">
        <f t="shared" si="99"/>
        <v>6419.0628441499994</v>
      </c>
      <c r="O128" s="68">
        <f t="shared" si="100"/>
        <v>9834.7860458238192</v>
      </c>
      <c r="P128" s="68">
        <f t="shared" si="101"/>
        <v>3235.948296322566</v>
      </c>
      <c r="Q128" s="68">
        <f t="shared" si="102"/>
        <v>6081.2174313000005</v>
      </c>
      <c r="R128" s="68">
        <f t="shared" si="103"/>
        <v>9317.1657276225669</v>
      </c>
      <c r="S128" s="68">
        <f t="shared" si="104"/>
        <v>2876.3984856200586</v>
      </c>
      <c r="T128" s="68">
        <f t="shared" si="105"/>
        <v>5405.5266056</v>
      </c>
      <c r="U128" s="68">
        <f t="shared" si="106"/>
        <v>8281.9250912200587</v>
      </c>
      <c r="V128" s="68">
        <f t="shared" si="107"/>
        <v>2516.8486749175513</v>
      </c>
      <c r="W128" s="68">
        <f t="shared" si="108"/>
        <v>4729.8357798999996</v>
      </c>
      <c r="X128" s="68">
        <f t="shared" si="109"/>
        <v>7246.6844548175504</v>
      </c>
      <c r="Y128" s="68">
        <f t="shared" si="110"/>
        <v>2157.298864215044</v>
      </c>
      <c r="Z128" s="68">
        <f t="shared" si="111"/>
        <v>4054.1449542</v>
      </c>
      <c r="AA128" s="43">
        <f t="shared" si="112"/>
        <v>6211.443818415044</v>
      </c>
    </row>
    <row r="129" spans="1:27" ht="13.5" customHeight="1">
      <c r="A129" s="82">
        <v>2</v>
      </c>
      <c r="B129" s="136">
        <v>44136</v>
      </c>
      <c r="C129" s="107">
        <v>1045</v>
      </c>
      <c r="D129" s="185">
        <f>'base(indices)'!G134</f>
        <v>1.0608442199999999</v>
      </c>
      <c r="E129" s="108">
        <f t="shared" si="95"/>
        <v>1108.5822099</v>
      </c>
      <c r="F129" s="109">
        <v>0</v>
      </c>
      <c r="G129" s="108">
        <f t="shared" si="96"/>
        <v>0</v>
      </c>
      <c r="H129" s="110">
        <f t="shared" si="80"/>
        <v>1108.5822099</v>
      </c>
      <c r="I129" s="111">
        <f t="shared" si="113"/>
        <v>3307.9318877000733</v>
      </c>
      <c r="J129" s="70">
        <f>IF((I129-H$129+(H$129/12*2))+K129&gt;H$149,H$149-K129,(I129-H$129+(H$129/12*2)))</f>
        <v>2384.1133794500734</v>
      </c>
      <c r="K129" s="112">
        <f t="shared" si="81"/>
        <v>6756.908257</v>
      </c>
      <c r="L129" s="112">
        <f t="shared" si="97"/>
        <v>9141.0216364500739</v>
      </c>
      <c r="M129" s="112">
        <f t="shared" si="98"/>
        <v>2264.9077104775697</v>
      </c>
      <c r="N129" s="112">
        <f t="shared" si="99"/>
        <v>6419.0628441499994</v>
      </c>
      <c r="O129" s="112">
        <f t="shared" si="100"/>
        <v>8683.9705546275691</v>
      </c>
      <c r="P129" s="113">
        <f t="shared" si="101"/>
        <v>2145.7020415050661</v>
      </c>
      <c r="Q129" s="112">
        <f t="shared" si="102"/>
        <v>6081.2174313000005</v>
      </c>
      <c r="R129" s="112">
        <f t="shared" si="103"/>
        <v>8226.9194728050661</v>
      </c>
      <c r="S129" s="112">
        <f t="shared" si="104"/>
        <v>1907.2907035600588</v>
      </c>
      <c r="T129" s="112">
        <f t="shared" si="105"/>
        <v>5405.5266056</v>
      </c>
      <c r="U129" s="112">
        <f t="shared" si="106"/>
        <v>7312.8173091600584</v>
      </c>
      <c r="V129" s="112">
        <f t="shared" si="107"/>
        <v>1668.8793656150513</v>
      </c>
      <c r="W129" s="112">
        <f t="shared" si="108"/>
        <v>4729.8357798999996</v>
      </c>
      <c r="X129" s="112">
        <f t="shared" si="109"/>
        <v>6398.7151455150506</v>
      </c>
      <c r="Y129" s="112">
        <f t="shared" si="110"/>
        <v>1430.468027670044</v>
      </c>
      <c r="Z129" s="112">
        <f t="shared" si="111"/>
        <v>4054.1449542</v>
      </c>
      <c r="AA129" s="114">
        <f t="shared" si="112"/>
        <v>5484.6129818700438</v>
      </c>
    </row>
    <row r="130" spans="1:27" ht="12" customHeight="1" thickBot="1">
      <c r="A130" s="148">
        <v>1</v>
      </c>
      <c r="B130" s="137">
        <v>44166</v>
      </c>
      <c r="C130" s="149">
        <v>2090</v>
      </c>
      <c r="D130" s="185">
        <f>'base(indices)'!G135</f>
        <v>1.05232042</v>
      </c>
      <c r="E130" s="151">
        <f t="shared" si="95"/>
        <v>2199.3496777999999</v>
      </c>
      <c r="F130" s="152">
        <v>0</v>
      </c>
      <c r="G130" s="151">
        <f t="shared" si="96"/>
        <v>0</v>
      </c>
      <c r="H130" s="149">
        <f t="shared" si="80"/>
        <v>2199.3496777999999</v>
      </c>
      <c r="I130" s="153">
        <f t="shared" si="113"/>
        <v>2199.3496778000736</v>
      </c>
      <c r="J130" s="64">
        <f>IF((I130-H$129+(H$129/12*1))+K130&gt;H$149,H$149-K130,(I130-H$129+(H$129/12*1)))</f>
        <v>1183.1493187250735</v>
      </c>
      <c r="K130" s="64">
        <f t="shared" si="81"/>
        <v>6756.908257</v>
      </c>
      <c r="L130" s="154">
        <f t="shared" si="97"/>
        <v>7940.0575757250735</v>
      </c>
      <c r="M130" s="64">
        <f t="shared" si="98"/>
        <v>1123.9918527888199</v>
      </c>
      <c r="N130" s="64">
        <f t="shared" si="99"/>
        <v>6419.0628441499994</v>
      </c>
      <c r="O130" s="64">
        <f t="shared" si="100"/>
        <v>7543.0546969388197</v>
      </c>
      <c r="P130" s="64">
        <f t="shared" si="101"/>
        <v>1064.8343868525662</v>
      </c>
      <c r="Q130" s="64">
        <f t="shared" si="102"/>
        <v>6081.2174313000005</v>
      </c>
      <c r="R130" s="64">
        <f t="shared" si="103"/>
        <v>7146.0518181525667</v>
      </c>
      <c r="S130" s="64">
        <f t="shared" si="104"/>
        <v>946.51945498005887</v>
      </c>
      <c r="T130" s="64">
        <f t="shared" si="105"/>
        <v>5405.5266056</v>
      </c>
      <c r="U130" s="64">
        <f t="shared" si="106"/>
        <v>6352.046060580059</v>
      </c>
      <c r="V130" s="64">
        <f t="shared" si="107"/>
        <v>828.20452310755138</v>
      </c>
      <c r="W130" s="64">
        <f t="shared" si="108"/>
        <v>4729.8357798999996</v>
      </c>
      <c r="X130" s="64">
        <f t="shared" si="109"/>
        <v>5558.0403030075513</v>
      </c>
      <c r="Y130" s="64">
        <f t="shared" si="110"/>
        <v>709.88959123504412</v>
      </c>
      <c r="Z130" s="64">
        <f t="shared" si="111"/>
        <v>4054.1449542</v>
      </c>
      <c r="AA130" s="155">
        <f t="shared" si="112"/>
        <v>4764.0345454350445</v>
      </c>
    </row>
    <row r="131" spans="1:27" ht="11.25" customHeight="1" thickBot="1">
      <c r="A131" s="170"/>
      <c r="B131" s="166" t="s">
        <v>151</v>
      </c>
      <c r="C131" s="166"/>
      <c r="D131" s="187"/>
      <c r="E131" s="168"/>
      <c r="F131" s="218">
        <f>I8</f>
        <v>44378</v>
      </c>
      <c r="G131" s="218"/>
      <c r="H131" s="216">
        <f>SUM(H11:H130)</f>
        <v>131993.91108990001</v>
      </c>
      <c r="I131" s="217"/>
      <c r="J131" s="65"/>
      <c r="K131" s="65"/>
      <c r="L131" s="17"/>
      <c r="M131" s="66"/>
      <c r="N131" s="17"/>
      <c r="O131" s="66"/>
      <c r="P131" s="17"/>
    </row>
    <row r="132" spans="1:27" ht="11.25" customHeight="1">
      <c r="A132" s="162"/>
      <c r="B132" s="100"/>
      <c r="C132" s="100"/>
      <c r="D132" s="188"/>
      <c r="E132" s="101"/>
      <c r="F132" s="120"/>
      <c r="G132" s="120"/>
      <c r="H132" s="119"/>
      <c r="I132" s="119"/>
      <c r="J132" s="65"/>
      <c r="K132" s="65"/>
      <c r="L132" s="17"/>
      <c r="M132" s="66"/>
      <c r="N132" s="17"/>
      <c r="O132" s="66"/>
      <c r="P132" s="17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</row>
    <row r="133" spans="1:27" ht="3" customHeight="1" thickBot="1">
      <c r="A133" s="162"/>
      <c r="B133" s="100"/>
      <c r="C133" s="100"/>
      <c r="D133" s="188"/>
      <c r="E133" s="101"/>
      <c r="F133" s="120"/>
      <c r="G133" s="120"/>
      <c r="H133" s="119"/>
      <c r="I133" s="119"/>
      <c r="J133" s="65"/>
      <c r="K133" s="65"/>
      <c r="L133" s="17"/>
      <c r="M133" s="66"/>
      <c r="N133" s="17"/>
      <c r="O133" s="66"/>
      <c r="P133" s="17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</row>
    <row r="134" spans="1:27" ht="14.25" customHeight="1">
      <c r="A134" s="156">
        <v>1</v>
      </c>
      <c r="B134" s="102">
        <v>44197</v>
      </c>
      <c r="C134" s="104">
        <f>'base(indices)'!C136</f>
        <v>1100</v>
      </c>
      <c r="D134" s="184">
        <f>'base(indices)'!G136</f>
        <v>1.0412828300000001</v>
      </c>
      <c r="E134" s="59">
        <f>C134*D134</f>
        <v>1145.4111130000001</v>
      </c>
      <c r="F134" s="60">
        <v>0</v>
      </c>
      <c r="G134" s="59">
        <f>E134*F134</f>
        <v>0</v>
      </c>
      <c r="H134" s="171">
        <f t="shared" ref="H134:H136" si="114">E134+G134</f>
        <v>1145.4111130000001</v>
      </c>
      <c r="I134" s="207">
        <f>H148</f>
        <v>6756.908257</v>
      </c>
      <c r="J134" s="208">
        <v>0</v>
      </c>
      <c r="K134" s="124">
        <f t="shared" ref="K134:K135" si="115">I134</f>
        <v>6756.908257</v>
      </c>
      <c r="L134" s="209">
        <f t="shared" ref="L134:L135" si="116">J134+K134</f>
        <v>6756.908257</v>
      </c>
      <c r="M134" s="210">
        <f t="shared" ref="M134:M145" si="117">$J134*M$9</f>
        <v>0</v>
      </c>
      <c r="N134" s="210">
        <f t="shared" ref="N134:N135" si="118">$K134*M$9</f>
        <v>6419.0628441499994</v>
      </c>
      <c r="O134" s="123">
        <f t="shared" ref="O134:O135" si="119">M134+N134</f>
        <v>6419.0628441499994</v>
      </c>
      <c r="P134" s="210">
        <f t="shared" ref="P134:P145" si="120">$J134*P$9</f>
        <v>0</v>
      </c>
      <c r="Q134" s="210">
        <f t="shared" ref="Q134:Q135" si="121">$K134*P$9</f>
        <v>6081.2174313000005</v>
      </c>
      <c r="R134" s="123">
        <f t="shared" ref="R134:R135" si="122">P134+Q134</f>
        <v>6081.2174313000005</v>
      </c>
      <c r="S134" s="210">
        <f t="shared" ref="S134:S145" si="123">$J134*S$9</f>
        <v>0</v>
      </c>
      <c r="T134" s="210">
        <f t="shared" ref="T134:T135" si="124">$K134*S$9</f>
        <v>5405.5266056</v>
      </c>
      <c r="U134" s="123">
        <f t="shared" ref="U134:U135" si="125">S134+T134</f>
        <v>5405.5266056</v>
      </c>
      <c r="V134" s="210">
        <f t="shared" ref="V134:V145" si="126">$J134*V$9</f>
        <v>0</v>
      </c>
      <c r="W134" s="210">
        <f t="shared" ref="W134:W135" si="127">$K134*V$9</f>
        <v>4729.8357798999996</v>
      </c>
      <c r="X134" s="123">
        <f t="shared" ref="X134:X135" si="128">V134+W134</f>
        <v>4729.8357798999996</v>
      </c>
      <c r="Y134" s="210">
        <f t="shared" ref="Y134:Y145" si="129">$J134*Y$9</f>
        <v>0</v>
      </c>
      <c r="Z134" s="210">
        <f t="shared" ref="Z134:Z135" si="130">$K134*Y$9</f>
        <v>4054.1449542</v>
      </c>
      <c r="AA134" s="123">
        <f t="shared" ref="AA134:AA135" si="131">Y134+Z134</f>
        <v>4054.1449542</v>
      </c>
    </row>
    <row r="135" spans="1:27" s="19" customFormat="1" ht="14.25" customHeight="1">
      <c r="A135" s="82">
        <v>2</v>
      </c>
      <c r="B135" s="36">
        <v>44228</v>
      </c>
      <c r="C135" s="44">
        <f>'base(indices)'!C137</f>
        <v>1100</v>
      </c>
      <c r="D135" s="186">
        <f>'base(indices)'!G137</f>
        <v>1.0332236800000001</v>
      </c>
      <c r="E135" s="39">
        <f t="shared" ref="E135:E136" si="132">C135*D135</f>
        <v>1136.5460480000002</v>
      </c>
      <c r="F135" s="38">
        <v>0</v>
      </c>
      <c r="G135" s="39">
        <f t="shared" ref="G135:G136" si="133">E135*F135</f>
        <v>0</v>
      </c>
      <c r="H135" s="40">
        <f t="shared" si="114"/>
        <v>1136.5460480000002</v>
      </c>
      <c r="I135" s="71">
        <f t="shared" ref="I135:I144" si="134">I134-H134</f>
        <v>5611.4971439999999</v>
      </c>
      <c r="J135" s="41">
        <v>0</v>
      </c>
      <c r="K135" s="68">
        <f t="shared" si="115"/>
        <v>5611.4971439999999</v>
      </c>
      <c r="L135" s="88">
        <f t="shared" si="116"/>
        <v>5611.4971439999999</v>
      </c>
      <c r="M135" s="42">
        <f t="shared" si="117"/>
        <v>0</v>
      </c>
      <c r="N135" s="68">
        <f t="shared" si="118"/>
        <v>5330.9222867999997</v>
      </c>
      <c r="O135" s="43">
        <f t="shared" si="119"/>
        <v>5330.9222867999997</v>
      </c>
      <c r="P135" s="42">
        <f t="shared" si="120"/>
        <v>0</v>
      </c>
      <c r="Q135" s="68">
        <f t="shared" si="121"/>
        <v>5050.3474296000004</v>
      </c>
      <c r="R135" s="43">
        <f t="shared" si="122"/>
        <v>5050.3474296000004</v>
      </c>
      <c r="S135" s="42">
        <f t="shared" si="123"/>
        <v>0</v>
      </c>
      <c r="T135" s="68">
        <f t="shared" si="124"/>
        <v>4489.1977151999999</v>
      </c>
      <c r="U135" s="43">
        <f t="shared" si="125"/>
        <v>4489.1977151999999</v>
      </c>
      <c r="V135" s="42">
        <f t="shared" si="126"/>
        <v>0</v>
      </c>
      <c r="W135" s="68">
        <f t="shared" si="127"/>
        <v>3928.0480007999995</v>
      </c>
      <c r="X135" s="43">
        <f t="shared" si="128"/>
        <v>3928.0480007999995</v>
      </c>
      <c r="Y135" s="42">
        <f t="shared" si="129"/>
        <v>0</v>
      </c>
      <c r="Z135" s="42">
        <f t="shared" si="130"/>
        <v>3366.8982864</v>
      </c>
      <c r="AA135" s="43">
        <f t="shared" si="131"/>
        <v>3366.8982864</v>
      </c>
    </row>
    <row r="136" spans="1:27" ht="14.25" customHeight="1">
      <c r="A136" s="81">
        <v>3</v>
      </c>
      <c r="B136" s="30">
        <v>44256</v>
      </c>
      <c r="C136" s="44">
        <f>'base(indices)'!C138</f>
        <v>1100</v>
      </c>
      <c r="D136" s="186">
        <f>'base(indices)'!G138</f>
        <v>1.0282879</v>
      </c>
      <c r="E136" s="39">
        <f t="shared" si="132"/>
        <v>1131.1166900000001</v>
      </c>
      <c r="F136" s="38">
        <v>0</v>
      </c>
      <c r="G136" s="39">
        <f t="shared" si="133"/>
        <v>0</v>
      </c>
      <c r="H136" s="40">
        <f t="shared" si="114"/>
        <v>1131.1166900000001</v>
      </c>
      <c r="I136" s="183">
        <f t="shared" si="134"/>
        <v>4474.9510959999998</v>
      </c>
      <c r="J136" s="47">
        <v>0</v>
      </c>
      <c r="K136" s="70">
        <f t="shared" ref="K136:K137" si="135">I136</f>
        <v>4474.9510959999998</v>
      </c>
      <c r="L136" s="97">
        <f t="shared" ref="L136:L137" si="136">J136+K136</f>
        <v>4474.9510959999998</v>
      </c>
      <c r="M136" s="98"/>
      <c r="N136" s="70">
        <f t="shared" ref="N136:N137" si="137">$K136*M$9</f>
        <v>4251.2035411999996</v>
      </c>
      <c r="O136" s="91">
        <f t="shared" ref="O136:O137" si="138">M136+N136</f>
        <v>4251.2035411999996</v>
      </c>
      <c r="P136" s="98"/>
      <c r="Q136" s="70">
        <f t="shared" ref="Q136:Q137" si="139">$K136*P$9</f>
        <v>4027.4559863999998</v>
      </c>
      <c r="R136" s="91">
        <f t="shared" ref="R136:R137" si="140">P136+Q136</f>
        <v>4027.4559863999998</v>
      </c>
      <c r="S136" s="98"/>
      <c r="T136" s="70">
        <f t="shared" ref="T136:T137" si="141">$K136*S$9</f>
        <v>3579.9608767999998</v>
      </c>
      <c r="U136" s="91">
        <f t="shared" ref="U136:U137" si="142">S136+T136</f>
        <v>3579.9608767999998</v>
      </c>
      <c r="V136" s="98"/>
      <c r="W136" s="70">
        <f t="shared" ref="W136:W137" si="143">$K136*V$9</f>
        <v>3132.4657671999998</v>
      </c>
      <c r="X136" s="91">
        <f t="shared" ref="X136:X137" si="144">V136+W136</f>
        <v>3132.4657671999998</v>
      </c>
      <c r="Y136" s="183"/>
      <c r="Z136" s="98">
        <f t="shared" ref="Z136:Z137" si="145">$K136*Y$9</f>
        <v>2684.9706575999999</v>
      </c>
      <c r="AA136" s="91">
        <f t="shared" ref="AA136:AA137" si="146">Y136+Z136</f>
        <v>2684.9706575999999</v>
      </c>
    </row>
    <row r="137" spans="1:27" s="19" customFormat="1" ht="14.25" customHeight="1">
      <c r="A137" s="82">
        <v>4</v>
      </c>
      <c r="B137" s="36">
        <v>44287</v>
      </c>
      <c r="C137" s="44">
        <f>'base(indices)'!C139</f>
        <v>1100</v>
      </c>
      <c r="D137" s="186">
        <f>'base(indices)'!G139</f>
        <v>1.0188129399999999</v>
      </c>
      <c r="E137" s="39">
        <f t="shared" ref="E137" si="147">C137*D137</f>
        <v>1120.6942339999998</v>
      </c>
      <c r="F137" s="38">
        <v>0</v>
      </c>
      <c r="G137" s="39">
        <f t="shared" ref="G137" si="148">E137*F137</f>
        <v>0</v>
      </c>
      <c r="H137" s="40">
        <f t="shared" ref="H137" si="149">E137+G137</f>
        <v>1120.6942339999998</v>
      </c>
      <c r="I137" s="71">
        <f t="shared" ref="I137:I145" si="150">I136-H136</f>
        <v>3343.8344059999999</v>
      </c>
      <c r="J137" s="41">
        <v>0</v>
      </c>
      <c r="K137" s="68">
        <f t="shared" si="135"/>
        <v>3343.8344059999999</v>
      </c>
      <c r="L137" s="88">
        <f t="shared" si="136"/>
        <v>3343.8344059999999</v>
      </c>
      <c r="M137" s="42">
        <f t="shared" si="117"/>
        <v>0</v>
      </c>
      <c r="N137" s="68">
        <f t="shared" si="137"/>
        <v>3176.6426856999997</v>
      </c>
      <c r="O137" s="43">
        <f t="shared" si="138"/>
        <v>3176.6426856999997</v>
      </c>
      <c r="P137" s="42">
        <f t="shared" si="120"/>
        <v>0</v>
      </c>
      <c r="Q137" s="68">
        <f t="shared" si="139"/>
        <v>3009.4509653999999</v>
      </c>
      <c r="R137" s="43">
        <f t="shared" si="140"/>
        <v>3009.4509653999999</v>
      </c>
      <c r="S137" s="42">
        <f t="shared" si="123"/>
        <v>0</v>
      </c>
      <c r="T137" s="68">
        <f t="shared" si="141"/>
        <v>2675.0675248000002</v>
      </c>
      <c r="U137" s="43">
        <f t="shared" si="142"/>
        <v>2675.0675248000002</v>
      </c>
      <c r="V137" s="42">
        <f t="shared" si="126"/>
        <v>0</v>
      </c>
      <c r="W137" s="68">
        <f t="shared" si="143"/>
        <v>2340.6840841999997</v>
      </c>
      <c r="X137" s="43">
        <f t="shared" si="144"/>
        <v>2340.6840841999997</v>
      </c>
      <c r="Y137" s="42">
        <f t="shared" si="129"/>
        <v>0</v>
      </c>
      <c r="Z137" s="42">
        <f t="shared" si="145"/>
        <v>2006.3006435999998</v>
      </c>
      <c r="AA137" s="43">
        <f t="shared" si="146"/>
        <v>2006.3006435999998</v>
      </c>
    </row>
    <row r="138" spans="1:27" ht="14.25" customHeight="1">
      <c r="A138" s="82">
        <v>5</v>
      </c>
      <c r="B138" s="30">
        <v>44317</v>
      </c>
      <c r="C138" s="44">
        <f>'base(indices)'!C140</f>
        <v>1100</v>
      </c>
      <c r="D138" s="186">
        <f>'base(indices)'!G140</f>
        <v>1.01273652</v>
      </c>
      <c r="E138" s="39">
        <f t="shared" ref="E138:E145" si="151">C138*D138</f>
        <v>1114.010172</v>
      </c>
      <c r="F138" s="38">
        <v>0</v>
      </c>
      <c r="G138" s="39">
        <f t="shared" ref="G138:G145" si="152">E138*F138</f>
        <v>0</v>
      </c>
      <c r="H138" s="40">
        <f t="shared" ref="H138:H145" si="153">E138+G138</f>
        <v>1114.010172</v>
      </c>
      <c r="I138" s="183">
        <f t="shared" si="134"/>
        <v>2223.1401720000003</v>
      </c>
      <c r="J138" s="47">
        <v>0</v>
      </c>
      <c r="K138" s="70">
        <f t="shared" ref="K138:K145" si="154">I138</f>
        <v>2223.1401720000003</v>
      </c>
      <c r="L138" s="97">
        <f t="shared" ref="L138:L145" si="155">J138+K138</f>
        <v>2223.1401720000003</v>
      </c>
      <c r="M138" s="98"/>
      <c r="N138" s="70">
        <f t="shared" ref="N138:N145" si="156">$K138*M$9</f>
        <v>2111.9831634000002</v>
      </c>
      <c r="O138" s="91">
        <f t="shared" ref="O138:O145" si="157">M138+N138</f>
        <v>2111.9831634000002</v>
      </c>
      <c r="P138" s="98"/>
      <c r="Q138" s="70">
        <f t="shared" ref="Q138:Q145" si="158">$K138*P$9</f>
        <v>2000.8261548000003</v>
      </c>
      <c r="R138" s="91">
        <f t="shared" ref="R138:R145" si="159">P138+Q138</f>
        <v>2000.8261548000003</v>
      </c>
      <c r="S138" s="98"/>
      <c r="T138" s="70">
        <f t="shared" ref="T138:T145" si="160">$K138*S$9</f>
        <v>1778.5121376000004</v>
      </c>
      <c r="U138" s="91">
        <f t="shared" ref="U138:U145" si="161">S138+T138</f>
        <v>1778.5121376000004</v>
      </c>
      <c r="V138" s="98"/>
      <c r="W138" s="70">
        <f t="shared" ref="W138:W145" si="162">$K138*V$9</f>
        <v>1556.1981204000001</v>
      </c>
      <c r="X138" s="91">
        <f t="shared" ref="X138:X145" si="163">V138+W138</f>
        <v>1556.1981204000001</v>
      </c>
      <c r="Y138" s="183"/>
      <c r="Z138" s="98">
        <f t="shared" ref="Z138:Z145" si="164">$K138*Y$9</f>
        <v>1333.8841032000003</v>
      </c>
      <c r="AA138" s="91">
        <f t="shared" ref="AA138:AA145" si="165">Y138+Z138</f>
        <v>1333.8841032000003</v>
      </c>
    </row>
    <row r="139" spans="1:27" s="19" customFormat="1" ht="14.25" customHeight="1">
      <c r="A139" s="81">
        <v>6</v>
      </c>
      <c r="B139" s="36">
        <v>44348</v>
      </c>
      <c r="C139" s="44">
        <f>'base(indices)'!C141</f>
        <v>1100</v>
      </c>
      <c r="D139" s="186">
        <f>'base(indices)'!G141</f>
        <v>1.0083</v>
      </c>
      <c r="E139" s="39">
        <f t="shared" si="151"/>
        <v>1109.1299999999999</v>
      </c>
      <c r="F139" s="38">
        <v>0</v>
      </c>
      <c r="G139" s="39">
        <f t="shared" si="152"/>
        <v>0</v>
      </c>
      <c r="H139" s="40">
        <f t="shared" si="153"/>
        <v>1109.1299999999999</v>
      </c>
      <c r="I139" s="71">
        <f t="shared" si="150"/>
        <v>1109.1300000000003</v>
      </c>
      <c r="J139" s="41">
        <v>0</v>
      </c>
      <c r="K139" s="68">
        <f t="shared" si="154"/>
        <v>1109.1300000000003</v>
      </c>
      <c r="L139" s="88">
        <f t="shared" si="155"/>
        <v>1109.1300000000003</v>
      </c>
      <c r="M139" s="42">
        <f t="shared" si="117"/>
        <v>0</v>
      </c>
      <c r="N139" s="68">
        <f t="shared" si="156"/>
        <v>1053.6735000000003</v>
      </c>
      <c r="O139" s="43">
        <f t="shared" si="157"/>
        <v>1053.6735000000003</v>
      </c>
      <c r="P139" s="42">
        <f t="shared" si="120"/>
        <v>0</v>
      </c>
      <c r="Q139" s="68">
        <f t="shared" si="158"/>
        <v>998.21700000000033</v>
      </c>
      <c r="R139" s="43">
        <f t="shared" si="159"/>
        <v>998.21700000000033</v>
      </c>
      <c r="S139" s="42">
        <f t="shared" si="123"/>
        <v>0</v>
      </c>
      <c r="T139" s="68">
        <f t="shared" si="160"/>
        <v>887.30400000000031</v>
      </c>
      <c r="U139" s="43">
        <f t="shared" si="161"/>
        <v>887.30400000000031</v>
      </c>
      <c r="V139" s="42">
        <f t="shared" si="126"/>
        <v>0</v>
      </c>
      <c r="W139" s="68">
        <f t="shared" si="162"/>
        <v>776.39100000000019</v>
      </c>
      <c r="X139" s="43">
        <f t="shared" si="163"/>
        <v>776.39100000000019</v>
      </c>
      <c r="Y139" s="42">
        <f t="shared" si="129"/>
        <v>0</v>
      </c>
      <c r="Z139" s="42">
        <f t="shared" si="164"/>
        <v>665.47800000000018</v>
      </c>
      <c r="AA139" s="43">
        <f t="shared" si="165"/>
        <v>665.47800000000018</v>
      </c>
    </row>
    <row r="140" spans="1:27" ht="14.25" customHeight="1">
      <c r="A140" s="82">
        <v>7</v>
      </c>
      <c r="B140" s="30">
        <v>44378</v>
      </c>
      <c r="C140" s="44">
        <f>'base(indices)'!C142</f>
        <v>0</v>
      </c>
      <c r="D140" s="186">
        <f>'base(indices)'!G142</f>
        <v>0</v>
      </c>
      <c r="E140" s="39">
        <f t="shared" si="151"/>
        <v>0</v>
      </c>
      <c r="F140" s="38">
        <v>0</v>
      </c>
      <c r="G140" s="39">
        <f t="shared" si="152"/>
        <v>0</v>
      </c>
      <c r="H140" s="40">
        <f t="shared" si="153"/>
        <v>0</v>
      </c>
      <c r="I140" s="183">
        <f t="shared" si="134"/>
        <v>0</v>
      </c>
      <c r="J140" s="47">
        <v>0</v>
      </c>
      <c r="K140" s="70">
        <f t="shared" si="154"/>
        <v>0</v>
      </c>
      <c r="L140" s="97">
        <f t="shared" si="155"/>
        <v>0</v>
      </c>
      <c r="M140" s="98"/>
      <c r="N140" s="70">
        <f t="shared" si="156"/>
        <v>0</v>
      </c>
      <c r="O140" s="91">
        <f t="shared" si="157"/>
        <v>0</v>
      </c>
      <c r="P140" s="98"/>
      <c r="Q140" s="70">
        <f t="shared" si="158"/>
        <v>0</v>
      </c>
      <c r="R140" s="91">
        <f t="shared" si="159"/>
        <v>0</v>
      </c>
      <c r="S140" s="98"/>
      <c r="T140" s="70">
        <f t="shared" si="160"/>
        <v>0</v>
      </c>
      <c r="U140" s="91">
        <f t="shared" si="161"/>
        <v>0</v>
      </c>
      <c r="V140" s="98"/>
      <c r="W140" s="70">
        <f t="shared" si="162"/>
        <v>0</v>
      </c>
      <c r="X140" s="91">
        <f t="shared" si="163"/>
        <v>0</v>
      </c>
      <c r="Y140" s="183"/>
      <c r="Z140" s="98">
        <f t="shared" si="164"/>
        <v>0</v>
      </c>
      <c r="AA140" s="91">
        <f t="shared" si="165"/>
        <v>0</v>
      </c>
    </row>
    <row r="141" spans="1:27" s="19" customFormat="1" ht="14.25" customHeight="1">
      <c r="A141" s="82">
        <v>8</v>
      </c>
      <c r="B141" s="36">
        <v>44409</v>
      </c>
      <c r="C141" s="44">
        <f>'base(indices)'!C143</f>
        <v>0</v>
      </c>
      <c r="D141" s="186">
        <f>'base(indices)'!G143</f>
        <v>0</v>
      </c>
      <c r="E141" s="39">
        <f t="shared" si="151"/>
        <v>0</v>
      </c>
      <c r="F141" s="38">
        <v>0</v>
      </c>
      <c r="G141" s="39">
        <f t="shared" si="152"/>
        <v>0</v>
      </c>
      <c r="H141" s="40">
        <f t="shared" si="153"/>
        <v>0</v>
      </c>
      <c r="I141" s="71">
        <f t="shared" si="150"/>
        <v>0</v>
      </c>
      <c r="J141" s="41">
        <v>0</v>
      </c>
      <c r="K141" s="68">
        <f t="shared" si="154"/>
        <v>0</v>
      </c>
      <c r="L141" s="88">
        <f t="shared" si="155"/>
        <v>0</v>
      </c>
      <c r="M141" s="42">
        <f t="shared" si="117"/>
        <v>0</v>
      </c>
      <c r="N141" s="68">
        <f t="shared" si="156"/>
        <v>0</v>
      </c>
      <c r="O141" s="43">
        <f t="shared" si="157"/>
        <v>0</v>
      </c>
      <c r="P141" s="42">
        <f t="shared" si="120"/>
        <v>0</v>
      </c>
      <c r="Q141" s="68">
        <f t="shared" si="158"/>
        <v>0</v>
      </c>
      <c r="R141" s="43">
        <f t="shared" si="159"/>
        <v>0</v>
      </c>
      <c r="S141" s="42">
        <f t="shared" si="123"/>
        <v>0</v>
      </c>
      <c r="T141" s="68">
        <f t="shared" si="160"/>
        <v>0</v>
      </c>
      <c r="U141" s="43">
        <f t="shared" si="161"/>
        <v>0</v>
      </c>
      <c r="V141" s="42">
        <f t="shared" si="126"/>
        <v>0</v>
      </c>
      <c r="W141" s="68">
        <f t="shared" si="162"/>
        <v>0</v>
      </c>
      <c r="X141" s="43">
        <f t="shared" si="163"/>
        <v>0</v>
      </c>
      <c r="Y141" s="42">
        <f t="shared" si="129"/>
        <v>0</v>
      </c>
      <c r="Z141" s="42">
        <f t="shared" si="164"/>
        <v>0</v>
      </c>
      <c r="AA141" s="43">
        <f t="shared" si="165"/>
        <v>0</v>
      </c>
    </row>
    <row r="142" spans="1:27" ht="14.25" customHeight="1">
      <c r="A142" s="81">
        <v>9</v>
      </c>
      <c r="B142" s="30">
        <v>44440</v>
      </c>
      <c r="C142" s="44">
        <f>'base(indices)'!C144</f>
        <v>0</v>
      </c>
      <c r="D142" s="186">
        <f>'base(indices)'!G144</f>
        <v>0</v>
      </c>
      <c r="E142" s="39">
        <f t="shared" si="151"/>
        <v>0</v>
      </c>
      <c r="F142" s="38">
        <v>0</v>
      </c>
      <c r="G142" s="39">
        <f t="shared" si="152"/>
        <v>0</v>
      </c>
      <c r="H142" s="40">
        <f t="shared" si="153"/>
        <v>0</v>
      </c>
      <c r="I142" s="183">
        <f t="shared" si="134"/>
        <v>0</v>
      </c>
      <c r="J142" s="47">
        <v>0</v>
      </c>
      <c r="K142" s="70">
        <f t="shared" si="154"/>
        <v>0</v>
      </c>
      <c r="L142" s="97">
        <f t="shared" si="155"/>
        <v>0</v>
      </c>
      <c r="M142" s="98"/>
      <c r="N142" s="70">
        <f t="shared" si="156"/>
        <v>0</v>
      </c>
      <c r="O142" s="91">
        <f t="shared" si="157"/>
        <v>0</v>
      </c>
      <c r="P142" s="98"/>
      <c r="Q142" s="70">
        <f t="shared" si="158"/>
        <v>0</v>
      </c>
      <c r="R142" s="91">
        <f t="shared" si="159"/>
        <v>0</v>
      </c>
      <c r="S142" s="98"/>
      <c r="T142" s="70">
        <f t="shared" si="160"/>
        <v>0</v>
      </c>
      <c r="U142" s="91">
        <f t="shared" si="161"/>
        <v>0</v>
      </c>
      <c r="V142" s="98"/>
      <c r="W142" s="70">
        <f t="shared" si="162"/>
        <v>0</v>
      </c>
      <c r="X142" s="91">
        <f t="shared" si="163"/>
        <v>0</v>
      </c>
      <c r="Y142" s="183"/>
      <c r="Z142" s="98">
        <f t="shared" si="164"/>
        <v>0</v>
      </c>
      <c r="AA142" s="91">
        <f t="shared" si="165"/>
        <v>0</v>
      </c>
    </row>
    <row r="143" spans="1:27" s="19" customFormat="1" ht="14.25" customHeight="1">
      <c r="A143" s="82">
        <v>10</v>
      </c>
      <c r="B143" s="36">
        <v>44470</v>
      </c>
      <c r="C143" s="44">
        <f>'base(indices)'!C145</f>
        <v>0</v>
      </c>
      <c r="D143" s="186">
        <f>'base(indices)'!G145</f>
        <v>0</v>
      </c>
      <c r="E143" s="39">
        <f t="shared" si="151"/>
        <v>0</v>
      </c>
      <c r="F143" s="38">
        <v>0</v>
      </c>
      <c r="G143" s="39">
        <f t="shared" si="152"/>
        <v>0</v>
      </c>
      <c r="H143" s="40">
        <f t="shared" si="153"/>
        <v>0</v>
      </c>
      <c r="I143" s="71">
        <f t="shared" si="150"/>
        <v>0</v>
      </c>
      <c r="J143" s="41">
        <v>0</v>
      </c>
      <c r="K143" s="68">
        <f t="shared" si="154"/>
        <v>0</v>
      </c>
      <c r="L143" s="88">
        <f t="shared" si="155"/>
        <v>0</v>
      </c>
      <c r="M143" s="42">
        <f t="shared" si="117"/>
        <v>0</v>
      </c>
      <c r="N143" s="68">
        <f t="shared" si="156"/>
        <v>0</v>
      </c>
      <c r="O143" s="43">
        <f t="shared" si="157"/>
        <v>0</v>
      </c>
      <c r="P143" s="42">
        <f t="shared" si="120"/>
        <v>0</v>
      </c>
      <c r="Q143" s="68">
        <f t="shared" si="158"/>
        <v>0</v>
      </c>
      <c r="R143" s="43">
        <f t="shared" si="159"/>
        <v>0</v>
      </c>
      <c r="S143" s="42">
        <f t="shared" si="123"/>
        <v>0</v>
      </c>
      <c r="T143" s="68">
        <f t="shared" si="160"/>
        <v>0</v>
      </c>
      <c r="U143" s="43">
        <f t="shared" si="161"/>
        <v>0</v>
      </c>
      <c r="V143" s="42">
        <f t="shared" si="126"/>
        <v>0</v>
      </c>
      <c r="W143" s="68">
        <f t="shared" si="162"/>
        <v>0</v>
      </c>
      <c r="X143" s="43">
        <f t="shared" si="163"/>
        <v>0</v>
      </c>
      <c r="Y143" s="42">
        <f t="shared" si="129"/>
        <v>0</v>
      </c>
      <c r="Z143" s="42">
        <f t="shared" si="164"/>
        <v>0</v>
      </c>
      <c r="AA143" s="43">
        <f t="shared" si="165"/>
        <v>0</v>
      </c>
    </row>
    <row r="144" spans="1:27" ht="14.25" customHeight="1">
      <c r="A144" s="82">
        <v>11</v>
      </c>
      <c r="B144" s="30">
        <v>44501</v>
      </c>
      <c r="C144" s="44">
        <f>'base(indices)'!C146</f>
        <v>0</v>
      </c>
      <c r="D144" s="186">
        <f>'base(indices)'!G146</f>
        <v>0</v>
      </c>
      <c r="E144" s="39">
        <f t="shared" si="151"/>
        <v>0</v>
      </c>
      <c r="F144" s="38">
        <v>0</v>
      </c>
      <c r="G144" s="39">
        <f t="shared" si="152"/>
        <v>0</v>
      </c>
      <c r="H144" s="40">
        <f t="shared" si="153"/>
        <v>0</v>
      </c>
      <c r="I144" s="183">
        <f t="shared" si="134"/>
        <v>0</v>
      </c>
      <c r="J144" s="47">
        <v>0</v>
      </c>
      <c r="K144" s="70">
        <f t="shared" si="154"/>
        <v>0</v>
      </c>
      <c r="L144" s="97">
        <f t="shared" si="155"/>
        <v>0</v>
      </c>
      <c r="M144" s="98"/>
      <c r="N144" s="70">
        <f t="shared" si="156"/>
        <v>0</v>
      </c>
      <c r="O144" s="91">
        <f t="shared" si="157"/>
        <v>0</v>
      </c>
      <c r="P144" s="98"/>
      <c r="Q144" s="70">
        <f t="shared" si="158"/>
        <v>0</v>
      </c>
      <c r="R144" s="91">
        <f t="shared" si="159"/>
        <v>0</v>
      </c>
      <c r="S144" s="98"/>
      <c r="T144" s="70">
        <f t="shared" si="160"/>
        <v>0</v>
      </c>
      <c r="U144" s="91">
        <f t="shared" si="161"/>
        <v>0</v>
      </c>
      <c r="V144" s="98"/>
      <c r="W144" s="70">
        <f t="shared" si="162"/>
        <v>0</v>
      </c>
      <c r="X144" s="91">
        <f t="shared" si="163"/>
        <v>0</v>
      </c>
      <c r="Y144" s="183"/>
      <c r="Z144" s="98">
        <f t="shared" si="164"/>
        <v>0</v>
      </c>
      <c r="AA144" s="91">
        <f t="shared" si="165"/>
        <v>0</v>
      </c>
    </row>
    <row r="145" spans="1:27" ht="14.25" customHeight="1">
      <c r="A145" s="86">
        <v>12</v>
      </c>
      <c r="B145" s="36">
        <v>44531</v>
      </c>
      <c r="C145" s="44">
        <f>'base(indices)'!C147</f>
        <v>0</v>
      </c>
      <c r="D145" s="186">
        <f>'base(indices)'!G147</f>
        <v>0</v>
      </c>
      <c r="E145" s="39">
        <f t="shared" si="151"/>
        <v>0</v>
      </c>
      <c r="F145" s="38">
        <v>0</v>
      </c>
      <c r="G145" s="39">
        <f t="shared" si="152"/>
        <v>0</v>
      </c>
      <c r="H145" s="40">
        <f t="shared" si="153"/>
        <v>0</v>
      </c>
      <c r="I145" s="71">
        <f t="shared" si="150"/>
        <v>0</v>
      </c>
      <c r="J145" s="41">
        <v>0</v>
      </c>
      <c r="K145" s="68">
        <f t="shared" si="154"/>
        <v>0</v>
      </c>
      <c r="L145" s="88">
        <f t="shared" si="155"/>
        <v>0</v>
      </c>
      <c r="M145" s="42">
        <f t="shared" si="117"/>
        <v>0</v>
      </c>
      <c r="N145" s="68">
        <f t="shared" si="156"/>
        <v>0</v>
      </c>
      <c r="O145" s="43">
        <f t="shared" si="157"/>
        <v>0</v>
      </c>
      <c r="P145" s="42">
        <f t="shared" si="120"/>
        <v>0</v>
      </c>
      <c r="Q145" s="68">
        <f t="shared" si="158"/>
        <v>0</v>
      </c>
      <c r="R145" s="43">
        <f t="shared" si="159"/>
        <v>0</v>
      </c>
      <c r="S145" s="42">
        <f t="shared" si="123"/>
        <v>0</v>
      </c>
      <c r="T145" s="68">
        <f t="shared" si="160"/>
        <v>0</v>
      </c>
      <c r="U145" s="43">
        <f t="shared" si="161"/>
        <v>0</v>
      </c>
      <c r="V145" s="42">
        <f t="shared" si="126"/>
        <v>0</v>
      </c>
      <c r="W145" s="68">
        <f t="shared" si="162"/>
        <v>0</v>
      </c>
      <c r="X145" s="43">
        <f t="shared" si="163"/>
        <v>0</v>
      </c>
      <c r="Y145" s="42">
        <f t="shared" si="129"/>
        <v>0</v>
      </c>
      <c r="Z145" s="42">
        <f t="shared" si="164"/>
        <v>0</v>
      </c>
      <c r="AA145" s="43">
        <f t="shared" si="165"/>
        <v>0</v>
      </c>
    </row>
    <row r="146" spans="1:27" ht="14.25" customHeight="1" thickBot="1">
      <c r="A146" s="80"/>
      <c r="B146" s="48"/>
      <c r="C146" s="49"/>
      <c r="D146" s="50"/>
      <c r="E146" s="52"/>
      <c r="F146" s="51"/>
      <c r="G146" s="52"/>
      <c r="H146" s="172"/>
      <c r="I146" s="62"/>
      <c r="J146" s="63"/>
      <c r="K146" s="64"/>
      <c r="L146" s="83"/>
      <c r="M146" s="57"/>
      <c r="N146" s="55"/>
      <c r="O146" s="58"/>
      <c r="P146" s="57"/>
      <c r="Q146" s="55"/>
      <c r="R146" s="58"/>
      <c r="S146" s="54"/>
      <c r="T146" s="55"/>
      <c r="U146" s="56"/>
      <c r="V146" s="57"/>
      <c r="W146" s="55"/>
      <c r="X146" s="58"/>
      <c r="Y146" s="96"/>
      <c r="Z146" s="54"/>
      <c r="AA146" s="58"/>
    </row>
    <row r="147" spans="1:27" ht="10.5" customHeight="1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 ht="15" customHeight="1">
      <c r="B148" s="28" t="s">
        <v>39</v>
      </c>
      <c r="C148" s="28"/>
      <c r="F148" s="215">
        <f>I8</f>
        <v>44378</v>
      </c>
      <c r="G148" s="215"/>
      <c r="H148" s="214">
        <f>SUM(H134:H147)</f>
        <v>6756.908257</v>
      </c>
      <c r="I148" s="214"/>
    </row>
    <row r="149" spans="1:27" ht="15" customHeight="1">
      <c r="C149" s="21" t="s">
        <v>145</v>
      </c>
      <c r="F149" s="133"/>
      <c r="G149" s="16"/>
      <c r="H149" s="211">
        <f>1100*60</f>
        <v>66000</v>
      </c>
      <c r="I149" s="211"/>
      <c r="N149" s="134"/>
    </row>
    <row r="150" spans="1:27" ht="15" customHeight="1"/>
    <row r="151" spans="1:27" ht="15" customHeight="1"/>
    <row r="152" spans="1:27" ht="15" customHeight="1"/>
    <row r="153" spans="1:27" ht="15" customHeight="1"/>
    <row r="214" spans="12:27" ht="13.5">
      <c r="L214"/>
      <c r="M214" s="8"/>
      <c r="N214" s="6"/>
      <c r="O214" s="8"/>
      <c r="Q214" s="9"/>
      <c r="T214" s="6"/>
      <c r="U214" s="7"/>
      <c r="V214" s="7"/>
      <c r="W214" s="7"/>
      <c r="X214" s="7"/>
      <c r="Y214" s="7"/>
      <c r="Z214" s="7"/>
      <c r="AA214" s="7"/>
    </row>
    <row r="215" spans="12:27" ht="13.5">
      <c r="T215" s="6"/>
      <c r="U215" s="7"/>
      <c r="V215" s="7"/>
      <c r="W215" s="7"/>
      <c r="X215" s="7"/>
      <c r="Y215" s="7"/>
      <c r="Z215" s="7"/>
      <c r="AA215" s="7"/>
    </row>
    <row r="216" spans="12:27" ht="13.5">
      <c r="T216" s="6"/>
      <c r="U216" s="7"/>
      <c r="V216" s="7"/>
      <c r="W216" s="7"/>
      <c r="X216" s="7"/>
      <c r="Y216" s="7"/>
      <c r="Z216" s="7"/>
      <c r="AA216" s="7"/>
    </row>
    <row r="217" spans="12:27" ht="13.5">
      <c r="T217" s="6"/>
      <c r="U217" s="7"/>
      <c r="V217" s="7"/>
      <c r="W217" s="7"/>
      <c r="X217" s="7"/>
      <c r="Y217" s="7"/>
      <c r="Z217" s="7"/>
      <c r="AA217" s="7"/>
    </row>
    <row r="218" spans="12:27" ht="13.5">
      <c r="T218" s="6"/>
      <c r="U218" s="7"/>
      <c r="V218" s="7"/>
      <c r="W218" s="7"/>
      <c r="X218" s="7"/>
      <c r="Y218" s="7"/>
      <c r="Z218" s="7"/>
      <c r="AA218" s="7"/>
    </row>
  </sheetData>
  <mergeCells count="22">
    <mergeCell ref="W7:X7"/>
    <mergeCell ref="I8:J8"/>
    <mergeCell ref="A9:A10"/>
    <mergeCell ref="B9:B10"/>
    <mergeCell ref="C9:C10"/>
    <mergeCell ref="D9:D10"/>
    <mergeCell ref="E9:E10"/>
    <mergeCell ref="Y9:AA9"/>
    <mergeCell ref="S9:U9"/>
    <mergeCell ref="V9:X9"/>
    <mergeCell ref="H9:H10"/>
    <mergeCell ref="I9:I10"/>
    <mergeCell ref="J9:L9"/>
    <mergeCell ref="M9:O9"/>
    <mergeCell ref="P9:R9"/>
    <mergeCell ref="H149:I149"/>
    <mergeCell ref="G9:G10"/>
    <mergeCell ref="F9:F10"/>
    <mergeCell ref="H148:I148"/>
    <mergeCell ref="F148:G148"/>
    <mergeCell ref="H131:I131"/>
    <mergeCell ref="F131:G131"/>
  </mergeCells>
  <phoneticPr fontId="0" type="noConversion"/>
  <conditionalFormatting sqref="J131:K133 E11:E86 G11:H86 C106 F11:F106 C11:C94">
    <cfRule type="cellIs" dxfId="916" priority="1103" stopIfTrue="1" operator="notEqual">
      <formula>""</formula>
    </cfRule>
  </conditionalFormatting>
  <conditionalFormatting sqref="D11:D130">
    <cfRule type="cellIs" dxfId="915" priority="957" stopIfTrue="1" operator="equal">
      <formula>"Total"</formula>
    </cfRule>
  </conditionalFormatting>
  <conditionalFormatting sqref="F131:F133">
    <cfRule type="cellIs" dxfId="914" priority="971" stopIfTrue="1" operator="notEqual">
      <formula>""</formula>
    </cfRule>
  </conditionalFormatting>
  <conditionalFormatting sqref="F131:F133">
    <cfRule type="cellIs" dxfId="913" priority="972" stopIfTrue="1" operator="notEqual">
      <formula>""</formula>
    </cfRule>
  </conditionalFormatting>
  <conditionalFormatting sqref="F88">
    <cfRule type="cellIs" dxfId="912" priority="900" stopIfTrue="1" operator="notEqual">
      <formula>""</formula>
    </cfRule>
  </conditionalFormatting>
  <conditionalFormatting sqref="E87:E89 G87:H89">
    <cfRule type="cellIs" dxfId="911" priority="903" stopIfTrue="1" operator="notEqual">
      <formula>""</formula>
    </cfRule>
  </conditionalFormatting>
  <conditionalFormatting sqref="F86">
    <cfRule type="cellIs" dxfId="910" priority="905" stopIfTrue="1" operator="notEqual">
      <formula>""</formula>
    </cfRule>
  </conditionalFormatting>
  <conditionalFormatting sqref="E87:E89">
    <cfRule type="cellIs" dxfId="909" priority="901" stopIfTrue="1" operator="notEqual">
      <formula>""</formula>
    </cfRule>
  </conditionalFormatting>
  <conditionalFormatting sqref="E87:E89 G87:H89">
    <cfRule type="cellIs" dxfId="908" priority="902" stopIfTrue="1" operator="notEqual">
      <formula>""</formula>
    </cfRule>
  </conditionalFormatting>
  <conditionalFormatting sqref="E90 G90:H90">
    <cfRule type="cellIs" dxfId="907" priority="894" stopIfTrue="1" operator="notEqual">
      <formula>""</formula>
    </cfRule>
  </conditionalFormatting>
  <conditionalFormatting sqref="E90 G90:H90">
    <cfRule type="cellIs" dxfId="906" priority="893" stopIfTrue="1" operator="notEqual">
      <formula>""</formula>
    </cfRule>
  </conditionalFormatting>
  <conditionalFormatting sqref="F90">
    <cfRule type="cellIs" dxfId="905" priority="891" stopIfTrue="1" operator="notEqual">
      <formula>""</formula>
    </cfRule>
  </conditionalFormatting>
  <conditionalFormatting sqref="F92">
    <cfRule type="cellIs" dxfId="904" priority="882" stopIfTrue="1" operator="notEqual">
      <formula>""</formula>
    </cfRule>
  </conditionalFormatting>
  <conditionalFormatting sqref="E91:E106 G91:H106">
    <cfRule type="cellIs" dxfId="903" priority="885" stopIfTrue="1" operator="notEqual">
      <formula>""</formula>
    </cfRule>
  </conditionalFormatting>
  <conditionalFormatting sqref="E94:E106 G94:H106">
    <cfRule type="cellIs" dxfId="902" priority="875" stopIfTrue="1" operator="notEqual">
      <formula>""</formula>
    </cfRule>
  </conditionalFormatting>
  <conditionalFormatting sqref="F94:F106">
    <cfRule type="cellIs" dxfId="901" priority="872" stopIfTrue="1" operator="notEqual">
      <formula>""</formula>
    </cfRule>
  </conditionalFormatting>
  <conditionalFormatting sqref="F94:F106">
    <cfRule type="cellIs" dxfId="900" priority="873" stopIfTrue="1" operator="notEqual">
      <formula>""</formula>
    </cfRule>
  </conditionalFormatting>
  <conditionalFormatting sqref="F87:F89">
    <cfRule type="cellIs" dxfId="899" priority="899" stopIfTrue="1" operator="notEqual">
      <formula>""</formula>
    </cfRule>
  </conditionalFormatting>
  <conditionalFormatting sqref="E91:E106">
    <cfRule type="cellIs" dxfId="898" priority="883" stopIfTrue="1" operator="notEqual">
      <formula>""</formula>
    </cfRule>
  </conditionalFormatting>
  <conditionalFormatting sqref="E90">
    <cfRule type="cellIs" dxfId="897" priority="892" stopIfTrue="1" operator="notEqual">
      <formula>""</formula>
    </cfRule>
  </conditionalFormatting>
  <conditionalFormatting sqref="F90">
    <cfRule type="cellIs" dxfId="896" priority="890" stopIfTrue="1" operator="notEqual">
      <formula>""</formula>
    </cfRule>
  </conditionalFormatting>
  <conditionalFormatting sqref="F91:F106">
    <cfRule type="cellIs" dxfId="895" priority="881" stopIfTrue="1" operator="notEqual">
      <formula>""</formula>
    </cfRule>
  </conditionalFormatting>
  <conditionalFormatting sqref="E91:E106 G91:H106">
    <cfRule type="cellIs" dxfId="894" priority="884" stopIfTrue="1" operator="notEqual">
      <formula>""</formula>
    </cfRule>
  </conditionalFormatting>
  <conditionalFormatting sqref="E94:E106 G94:H106">
    <cfRule type="cellIs" dxfId="893" priority="876" stopIfTrue="1" operator="notEqual">
      <formula>""</formula>
    </cfRule>
  </conditionalFormatting>
  <conditionalFormatting sqref="E94:E106">
    <cfRule type="cellIs" dxfId="892" priority="874" stopIfTrue="1" operator="notEqual">
      <formula>""</formula>
    </cfRule>
  </conditionalFormatting>
  <conditionalFormatting sqref="F94:F106">
    <cfRule type="cellIs" dxfId="891" priority="871" stopIfTrue="1" operator="notEqual">
      <formula>""</formula>
    </cfRule>
  </conditionalFormatting>
  <conditionalFormatting sqref="D9">
    <cfRule type="cellIs" dxfId="890" priority="866" stopIfTrue="1" operator="equal">
      <formula>"Total"</formula>
    </cfRule>
  </conditionalFormatting>
  <conditionalFormatting sqref="D9">
    <cfRule type="cellIs" dxfId="889" priority="865" stopIfTrue="1" operator="equal">
      <formula>"Total"</formula>
    </cfRule>
  </conditionalFormatting>
  <conditionalFormatting sqref="F107:F108">
    <cfRule type="cellIs" dxfId="888" priority="800" stopIfTrue="1" operator="notEqual">
      <formula>""</formula>
    </cfRule>
  </conditionalFormatting>
  <conditionalFormatting sqref="E108 G108:H108">
    <cfRule type="cellIs" dxfId="887" priority="787" stopIfTrue="1" operator="notEqual">
      <formula>""</formula>
    </cfRule>
  </conditionalFormatting>
  <conditionalFormatting sqref="E107:E108 G107:H108">
    <cfRule type="cellIs" dxfId="886" priority="795" stopIfTrue="1" operator="notEqual">
      <formula>""</formula>
    </cfRule>
  </conditionalFormatting>
  <conditionalFormatting sqref="E108 G108:H108">
    <cfRule type="cellIs" dxfId="885" priority="786" stopIfTrue="1" operator="notEqual">
      <formula>""</formula>
    </cfRule>
  </conditionalFormatting>
  <conditionalFormatting sqref="F108">
    <cfRule type="cellIs" dxfId="884" priority="784" stopIfTrue="1" operator="notEqual">
      <formula>""</formula>
    </cfRule>
  </conditionalFormatting>
  <conditionalFormatting sqref="E107:E108">
    <cfRule type="cellIs" dxfId="883" priority="793" stopIfTrue="1" operator="notEqual">
      <formula>""</formula>
    </cfRule>
  </conditionalFormatting>
  <conditionalFormatting sqref="E107:E108 G107:H108">
    <cfRule type="cellIs" dxfId="882" priority="794" stopIfTrue="1" operator="notEqual">
      <formula>""</formula>
    </cfRule>
  </conditionalFormatting>
  <conditionalFormatting sqref="F107:F108">
    <cfRule type="cellIs" dxfId="881" priority="792" stopIfTrue="1" operator="notEqual">
      <formula>""</formula>
    </cfRule>
  </conditionalFormatting>
  <conditionalFormatting sqref="E108">
    <cfRule type="cellIs" dxfId="880" priority="785" stopIfTrue="1" operator="notEqual">
      <formula>""</formula>
    </cfRule>
  </conditionalFormatting>
  <conditionalFormatting sqref="F108">
    <cfRule type="cellIs" dxfId="879" priority="783" stopIfTrue="1" operator="notEqual">
      <formula>""</formula>
    </cfRule>
  </conditionalFormatting>
  <conditionalFormatting sqref="F108">
    <cfRule type="cellIs" dxfId="878" priority="782" stopIfTrue="1" operator="notEqual">
      <formula>""</formula>
    </cfRule>
  </conditionalFormatting>
  <conditionalFormatting sqref="F109:F110">
    <cfRule type="cellIs" dxfId="877" priority="779" stopIfTrue="1" operator="notEqual">
      <formula>""</formula>
    </cfRule>
  </conditionalFormatting>
  <conditionalFormatting sqref="E109:E110 G109:H110">
    <cfRule type="cellIs" dxfId="876" priority="774" stopIfTrue="1" operator="notEqual">
      <formula>""</formula>
    </cfRule>
  </conditionalFormatting>
  <conditionalFormatting sqref="E110 G110:H110">
    <cfRule type="cellIs" dxfId="875" priority="765" stopIfTrue="1" operator="notEqual">
      <formula>""</formula>
    </cfRule>
  </conditionalFormatting>
  <conditionalFormatting sqref="F110">
    <cfRule type="cellIs" dxfId="874" priority="763" stopIfTrue="1" operator="notEqual">
      <formula>""</formula>
    </cfRule>
  </conditionalFormatting>
  <conditionalFormatting sqref="E109:E110">
    <cfRule type="cellIs" dxfId="873" priority="772" stopIfTrue="1" operator="notEqual">
      <formula>""</formula>
    </cfRule>
  </conditionalFormatting>
  <conditionalFormatting sqref="E109:E110 G109:H110">
    <cfRule type="cellIs" dxfId="872" priority="773" stopIfTrue="1" operator="notEqual">
      <formula>""</formula>
    </cfRule>
  </conditionalFormatting>
  <conditionalFormatting sqref="F109:F110">
    <cfRule type="cellIs" dxfId="871" priority="771" stopIfTrue="1" operator="notEqual">
      <formula>""</formula>
    </cfRule>
  </conditionalFormatting>
  <conditionalFormatting sqref="E110 G110:H110">
    <cfRule type="cellIs" dxfId="870" priority="766" stopIfTrue="1" operator="notEqual">
      <formula>""</formula>
    </cfRule>
  </conditionalFormatting>
  <conditionalFormatting sqref="E110">
    <cfRule type="cellIs" dxfId="869" priority="764" stopIfTrue="1" operator="notEqual">
      <formula>""</formula>
    </cfRule>
  </conditionalFormatting>
  <conditionalFormatting sqref="F110">
    <cfRule type="cellIs" dxfId="868" priority="762" stopIfTrue="1" operator="notEqual">
      <formula>""</formula>
    </cfRule>
  </conditionalFormatting>
  <conditionalFormatting sqref="F110">
    <cfRule type="cellIs" dxfId="867" priority="761" stopIfTrue="1" operator="notEqual">
      <formula>""</formula>
    </cfRule>
  </conditionalFormatting>
  <conditionalFormatting sqref="F111:F112">
    <cfRule type="cellIs" dxfId="866" priority="758" stopIfTrue="1" operator="notEqual">
      <formula>""</formula>
    </cfRule>
  </conditionalFormatting>
  <conditionalFormatting sqref="E111:E112 G111:H112">
    <cfRule type="cellIs" dxfId="865" priority="753" stopIfTrue="1" operator="notEqual">
      <formula>""</formula>
    </cfRule>
  </conditionalFormatting>
  <conditionalFormatting sqref="E112 G112:H112">
    <cfRule type="cellIs" dxfId="864" priority="744" stopIfTrue="1" operator="notEqual">
      <formula>""</formula>
    </cfRule>
  </conditionalFormatting>
  <conditionalFormatting sqref="F112">
    <cfRule type="cellIs" dxfId="863" priority="742" stopIfTrue="1" operator="notEqual">
      <formula>""</formula>
    </cfRule>
  </conditionalFormatting>
  <conditionalFormatting sqref="E111:E112">
    <cfRule type="cellIs" dxfId="862" priority="751" stopIfTrue="1" operator="notEqual">
      <formula>""</formula>
    </cfRule>
  </conditionalFormatting>
  <conditionalFormatting sqref="E111:E112 G111:H112">
    <cfRule type="cellIs" dxfId="861" priority="752" stopIfTrue="1" operator="notEqual">
      <formula>""</formula>
    </cfRule>
  </conditionalFormatting>
  <conditionalFormatting sqref="F111:F112">
    <cfRule type="cellIs" dxfId="860" priority="750" stopIfTrue="1" operator="notEqual">
      <formula>""</formula>
    </cfRule>
  </conditionalFormatting>
  <conditionalFormatting sqref="E112 G112:H112">
    <cfRule type="cellIs" dxfId="859" priority="745" stopIfTrue="1" operator="notEqual">
      <formula>""</formula>
    </cfRule>
  </conditionalFormatting>
  <conditionalFormatting sqref="E112">
    <cfRule type="cellIs" dxfId="858" priority="743" stopIfTrue="1" operator="notEqual">
      <formula>""</formula>
    </cfRule>
  </conditionalFormatting>
  <conditionalFormatting sqref="F112">
    <cfRule type="cellIs" dxfId="857" priority="741" stopIfTrue="1" operator="notEqual">
      <formula>""</formula>
    </cfRule>
  </conditionalFormatting>
  <conditionalFormatting sqref="F112">
    <cfRule type="cellIs" dxfId="856" priority="740" stopIfTrue="1" operator="notEqual">
      <formula>""</formula>
    </cfRule>
  </conditionalFormatting>
  <conditionalFormatting sqref="F113:F114">
    <cfRule type="cellIs" dxfId="855" priority="737" stopIfTrue="1" operator="notEqual">
      <formula>""</formula>
    </cfRule>
  </conditionalFormatting>
  <conditionalFormatting sqref="E113:E114 G113:H114">
    <cfRule type="cellIs" dxfId="854" priority="732" stopIfTrue="1" operator="notEqual">
      <formula>""</formula>
    </cfRule>
  </conditionalFormatting>
  <conditionalFormatting sqref="E114 G114:H114">
    <cfRule type="cellIs" dxfId="853" priority="723" stopIfTrue="1" operator="notEqual">
      <formula>""</formula>
    </cfRule>
  </conditionalFormatting>
  <conditionalFormatting sqref="F114">
    <cfRule type="cellIs" dxfId="852" priority="721" stopIfTrue="1" operator="notEqual">
      <formula>""</formula>
    </cfRule>
  </conditionalFormatting>
  <conditionalFormatting sqref="E113:E114">
    <cfRule type="cellIs" dxfId="851" priority="730" stopIfTrue="1" operator="notEqual">
      <formula>""</formula>
    </cfRule>
  </conditionalFormatting>
  <conditionalFormatting sqref="E113:E114 G113:H114">
    <cfRule type="cellIs" dxfId="850" priority="731" stopIfTrue="1" operator="notEqual">
      <formula>""</formula>
    </cfRule>
  </conditionalFormatting>
  <conditionalFormatting sqref="F113:F114">
    <cfRule type="cellIs" dxfId="849" priority="729" stopIfTrue="1" operator="notEqual">
      <formula>""</formula>
    </cfRule>
  </conditionalFormatting>
  <conditionalFormatting sqref="E114 G114:H114">
    <cfRule type="cellIs" dxfId="848" priority="724" stopIfTrue="1" operator="notEqual">
      <formula>""</formula>
    </cfRule>
  </conditionalFormatting>
  <conditionalFormatting sqref="E114">
    <cfRule type="cellIs" dxfId="847" priority="722" stopIfTrue="1" operator="notEqual">
      <formula>""</formula>
    </cfRule>
  </conditionalFormatting>
  <conditionalFormatting sqref="F114">
    <cfRule type="cellIs" dxfId="846" priority="720" stopIfTrue="1" operator="notEqual">
      <formula>""</formula>
    </cfRule>
  </conditionalFormatting>
  <conditionalFormatting sqref="F114">
    <cfRule type="cellIs" dxfId="845" priority="719" stopIfTrue="1" operator="notEqual">
      <formula>""</formula>
    </cfRule>
  </conditionalFormatting>
  <conditionalFormatting sqref="F115:F116">
    <cfRule type="cellIs" dxfId="844" priority="716" stopIfTrue="1" operator="notEqual">
      <formula>""</formula>
    </cfRule>
  </conditionalFormatting>
  <conditionalFormatting sqref="E115:E116 G115:H116">
    <cfRule type="cellIs" dxfId="843" priority="711" stopIfTrue="1" operator="notEqual">
      <formula>""</formula>
    </cfRule>
  </conditionalFormatting>
  <conditionalFormatting sqref="E116 G116:H116">
    <cfRule type="cellIs" dxfId="842" priority="702" stopIfTrue="1" operator="notEqual">
      <formula>""</formula>
    </cfRule>
  </conditionalFormatting>
  <conditionalFormatting sqref="F116">
    <cfRule type="cellIs" dxfId="841" priority="700" stopIfTrue="1" operator="notEqual">
      <formula>""</formula>
    </cfRule>
  </conditionalFormatting>
  <conditionalFormatting sqref="E115:E116">
    <cfRule type="cellIs" dxfId="840" priority="709" stopIfTrue="1" operator="notEqual">
      <formula>""</formula>
    </cfRule>
  </conditionalFormatting>
  <conditionalFormatting sqref="E115:E116 G115:H116">
    <cfRule type="cellIs" dxfId="839" priority="710" stopIfTrue="1" operator="notEqual">
      <formula>""</formula>
    </cfRule>
  </conditionalFormatting>
  <conditionalFormatting sqref="F115:F116">
    <cfRule type="cellIs" dxfId="838" priority="708" stopIfTrue="1" operator="notEqual">
      <formula>""</formula>
    </cfRule>
  </conditionalFormatting>
  <conditionalFormatting sqref="E116 G116:H116">
    <cfRule type="cellIs" dxfId="837" priority="703" stopIfTrue="1" operator="notEqual">
      <formula>""</formula>
    </cfRule>
  </conditionalFormatting>
  <conditionalFormatting sqref="E116">
    <cfRule type="cellIs" dxfId="836" priority="701" stopIfTrue="1" operator="notEqual">
      <formula>""</formula>
    </cfRule>
  </conditionalFormatting>
  <conditionalFormatting sqref="F116">
    <cfRule type="cellIs" dxfId="835" priority="699" stopIfTrue="1" operator="notEqual">
      <formula>""</formula>
    </cfRule>
  </conditionalFormatting>
  <conditionalFormatting sqref="F116">
    <cfRule type="cellIs" dxfId="834" priority="698" stopIfTrue="1" operator="notEqual">
      <formula>""</formula>
    </cfRule>
  </conditionalFormatting>
  <conditionalFormatting sqref="F117:F130">
    <cfRule type="cellIs" dxfId="833" priority="695" stopIfTrue="1" operator="notEqual">
      <formula>""</formula>
    </cfRule>
  </conditionalFormatting>
  <conditionalFormatting sqref="E117:E130">
    <cfRule type="cellIs" dxfId="832" priority="688" stopIfTrue="1" operator="notEqual">
      <formula>""</formula>
    </cfRule>
  </conditionalFormatting>
  <conditionalFormatting sqref="E117:E130 G117:H130">
    <cfRule type="cellIs" dxfId="831" priority="69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830" priority="681" stopIfTrue="1" operator="notEqual">
      <formula>""</formula>
    </cfRule>
  </conditionalFormatting>
  <conditionalFormatting sqref="F118 F120 F122 F124 F126 F128 F130">
    <cfRule type="cellIs" dxfId="829" priority="679" stopIfTrue="1" operator="notEqual">
      <formula>""</formula>
    </cfRule>
  </conditionalFormatting>
  <conditionalFormatting sqref="F117:F130">
    <cfRule type="cellIs" dxfId="828" priority="687" stopIfTrue="1" operator="notEqual">
      <formula>""</formula>
    </cfRule>
  </conditionalFormatting>
  <conditionalFormatting sqref="E117:E130 G117:H130">
    <cfRule type="cellIs" dxfId="827" priority="689" stopIfTrue="1" operator="notEqual">
      <formula>""</formula>
    </cfRule>
  </conditionalFormatting>
  <conditionalFormatting sqref="E118 E120 E122 E124 E126 E128 E130">
    <cfRule type="cellIs" dxfId="826" priority="68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825" priority="682" stopIfTrue="1" operator="notEqual">
      <formula>""</formula>
    </cfRule>
  </conditionalFormatting>
  <conditionalFormatting sqref="F118 F120 F122 F124 F126 F128 F130">
    <cfRule type="cellIs" dxfId="824" priority="678" stopIfTrue="1" operator="notEqual">
      <formula>""</formula>
    </cfRule>
  </conditionalFormatting>
  <conditionalFormatting sqref="F118 F120 F122 F124 F126 F128 F130">
    <cfRule type="cellIs" dxfId="823" priority="677" stopIfTrue="1" operator="notEqual">
      <formula>""</formula>
    </cfRule>
  </conditionalFormatting>
  <conditionalFormatting sqref="B146">
    <cfRule type="cellIs" dxfId="822" priority="547" stopIfTrue="1" operator="notEqual">
      <formula>""</formula>
    </cfRule>
  </conditionalFormatting>
  <conditionalFormatting sqref="C146">
    <cfRule type="cellIs" dxfId="821" priority="476" stopIfTrue="1" operator="notEqual">
      <formula>""</formula>
    </cfRule>
  </conditionalFormatting>
  <conditionalFormatting sqref="E136 G136:H136">
    <cfRule type="cellIs" dxfId="820" priority="447" stopIfTrue="1" operator="notEqual">
      <formula>""</formula>
    </cfRule>
  </conditionalFormatting>
  <conditionalFormatting sqref="E136">
    <cfRule type="cellIs" dxfId="819" priority="445" stopIfTrue="1" operator="notEqual">
      <formula>""</formula>
    </cfRule>
  </conditionalFormatting>
  <conditionalFormatting sqref="F148">
    <cfRule type="cellIs" dxfId="818" priority="441" stopIfTrue="1" operator="notEqual">
      <formula>""</formula>
    </cfRule>
  </conditionalFormatting>
  <conditionalFormatting sqref="E146:H146">
    <cfRule type="cellIs" dxfId="817" priority="457" stopIfTrue="1" operator="notEqual">
      <formula>""</formula>
    </cfRule>
  </conditionalFormatting>
  <conditionalFormatting sqref="F136">
    <cfRule type="cellIs" dxfId="816" priority="443" stopIfTrue="1" operator="notEqual">
      <formula>""</formula>
    </cfRule>
  </conditionalFormatting>
  <conditionalFormatting sqref="E136 G136:H136">
    <cfRule type="cellIs" dxfId="815" priority="446" stopIfTrue="1" operator="notEqual">
      <formula>""</formula>
    </cfRule>
  </conditionalFormatting>
  <conditionalFormatting sqref="H147:X147">
    <cfRule type="cellIs" dxfId="814" priority="458" stopIfTrue="1" operator="notEqual">
      <formula>""</formula>
    </cfRule>
  </conditionalFormatting>
  <conditionalFormatting sqref="F136">
    <cfRule type="cellIs" dxfId="813" priority="444" stopIfTrue="1" operator="notEqual">
      <formula>""</formula>
    </cfRule>
  </conditionalFormatting>
  <conditionalFormatting sqref="D146">
    <cfRule type="cellIs" dxfId="812" priority="456" stopIfTrue="1" operator="equal">
      <formula>"Total"</formula>
    </cfRule>
  </conditionalFormatting>
  <conditionalFormatting sqref="F148">
    <cfRule type="cellIs" dxfId="811" priority="442" stopIfTrue="1" operator="notEqual">
      <formula>""</formula>
    </cfRule>
  </conditionalFormatting>
  <conditionalFormatting sqref="Y147:AA147">
    <cfRule type="cellIs" dxfId="810" priority="440" stopIfTrue="1" operator="notEqual">
      <formula>""</formula>
    </cfRule>
  </conditionalFormatting>
  <conditionalFormatting sqref="C22">
    <cfRule type="cellIs" dxfId="809" priority="436" stopIfTrue="1" operator="notEqual">
      <formula>""</formula>
    </cfRule>
  </conditionalFormatting>
  <conditionalFormatting sqref="C13:C24">
    <cfRule type="cellIs" dxfId="808" priority="432" stopIfTrue="1" operator="notEqual">
      <formula>""</formula>
    </cfRule>
  </conditionalFormatting>
  <conditionalFormatting sqref="C106 C72:C82 C84:C94">
    <cfRule type="cellIs" dxfId="807" priority="431" stopIfTrue="1" operator="notEqual">
      <formula>""</formula>
    </cfRule>
  </conditionalFormatting>
  <conditionalFormatting sqref="C83">
    <cfRule type="cellIs" dxfId="806" priority="424" stopIfTrue="1" operator="notEqual">
      <formula>""</formula>
    </cfRule>
  </conditionalFormatting>
  <conditionalFormatting sqref="C83">
    <cfRule type="cellIs" dxfId="805" priority="423" stopIfTrue="1" operator="notEqual">
      <formula>""</formula>
    </cfRule>
  </conditionalFormatting>
  <conditionalFormatting sqref="C84:C93">
    <cfRule type="cellIs" dxfId="804" priority="419" stopIfTrue="1" operator="notEqual">
      <formula>""</formula>
    </cfRule>
  </conditionalFormatting>
  <conditionalFormatting sqref="C11:C22">
    <cfRule type="cellIs" dxfId="803" priority="422" stopIfTrue="1" operator="notEqual">
      <formula>""</formula>
    </cfRule>
  </conditionalFormatting>
  <conditionalFormatting sqref="C72:C82">
    <cfRule type="cellIs" dxfId="802" priority="421" stopIfTrue="1" operator="notEqual">
      <formula>""</formula>
    </cfRule>
  </conditionalFormatting>
  <conditionalFormatting sqref="C84:C93">
    <cfRule type="cellIs" dxfId="801" priority="420" stopIfTrue="1" operator="notEqual">
      <formula>""</formula>
    </cfRule>
  </conditionalFormatting>
  <conditionalFormatting sqref="C83">
    <cfRule type="cellIs" dxfId="800" priority="414" stopIfTrue="1" operator="notEqual">
      <formula>""</formula>
    </cfRule>
  </conditionalFormatting>
  <conditionalFormatting sqref="C83">
    <cfRule type="cellIs" dxfId="799" priority="413" stopIfTrue="1" operator="notEqual">
      <formula>""</formula>
    </cfRule>
  </conditionalFormatting>
  <conditionalFormatting sqref="C72:C82">
    <cfRule type="cellIs" dxfId="798" priority="412" stopIfTrue="1" operator="notEqual">
      <formula>""</formula>
    </cfRule>
  </conditionalFormatting>
  <conditionalFormatting sqref="C71">
    <cfRule type="cellIs" dxfId="797" priority="411" stopIfTrue="1" operator="notEqual">
      <formula>""</formula>
    </cfRule>
  </conditionalFormatting>
  <conditionalFormatting sqref="C71">
    <cfRule type="cellIs" dxfId="796" priority="410" stopIfTrue="1" operator="notEqual">
      <formula>""</formula>
    </cfRule>
  </conditionalFormatting>
  <conditionalFormatting sqref="C72:C81">
    <cfRule type="cellIs" dxfId="795" priority="407" stopIfTrue="1" operator="notEqual">
      <formula>""</formula>
    </cfRule>
  </conditionalFormatting>
  <conditionalFormatting sqref="C60:C70">
    <cfRule type="cellIs" dxfId="794" priority="409" stopIfTrue="1" operator="notEqual">
      <formula>""</formula>
    </cfRule>
  </conditionalFormatting>
  <conditionalFormatting sqref="C72:C81">
    <cfRule type="cellIs" dxfId="793" priority="408" stopIfTrue="1" operator="notEqual">
      <formula>""</formula>
    </cfRule>
  </conditionalFormatting>
  <conditionalFormatting sqref="C84:C93">
    <cfRule type="cellIs" dxfId="792" priority="406" stopIfTrue="1" operator="notEqual">
      <formula>""</formula>
    </cfRule>
  </conditionalFormatting>
  <conditionalFormatting sqref="C84:C93">
    <cfRule type="cellIs" dxfId="791" priority="405" stopIfTrue="1" operator="notEqual">
      <formula>""</formula>
    </cfRule>
  </conditionalFormatting>
  <conditionalFormatting sqref="C83:C93">
    <cfRule type="cellIs" dxfId="790" priority="404" stopIfTrue="1" operator="notEqual">
      <formula>""</formula>
    </cfRule>
  </conditionalFormatting>
  <conditionalFormatting sqref="C83:C93">
    <cfRule type="cellIs" dxfId="789" priority="403" stopIfTrue="1" operator="notEqual">
      <formula>""</formula>
    </cfRule>
  </conditionalFormatting>
  <conditionalFormatting sqref="C11:C12 C14 C16 C18 C20">
    <cfRule type="cellIs" dxfId="788" priority="402" stopIfTrue="1" operator="notEqual">
      <formula>""</formula>
    </cfRule>
  </conditionalFormatting>
  <conditionalFormatting sqref="C72:C82">
    <cfRule type="cellIs" dxfId="787" priority="401" stopIfTrue="1" operator="notEqual">
      <formula>""</formula>
    </cfRule>
  </conditionalFormatting>
  <conditionalFormatting sqref="C71">
    <cfRule type="cellIs" dxfId="786" priority="400" stopIfTrue="1" operator="notEqual">
      <formula>""</formula>
    </cfRule>
  </conditionalFormatting>
  <conditionalFormatting sqref="C71">
    <cfRule type="cellIs" dxfId="785" priority="399" stopIfTrue="1" operator="notEqual">
      <formula>""</formula>
    </cfRule>
  </conditionalFormatting>
  <conditionalFormatting sqref="C72:C81">
    <cfRule type="cellIs" dxfId="784" priority="396" stopIfTrue="1" operator="notEqual">
      <formula>""</formula>
    </cfRule>
  </conditionalFormatting>
  <conditionalFormatting sqref="C60:C70">
    <cfRule type="cellIs" dxfId="783" priority="398" stopIfTrue="1" operator="notEqual">
      <formula>""</formula>
    </cfRule>
  </conditionalFormatting>
  <conditionalFormatting sqref="C72:C81">
    <cfRule type="cellIs" dxfId="782" priority="397" stopIfTrue="1" operator="notEqual">
      <formula>""</formula>
    </cfRule>
  </conditionalFormatting>
  <conditionalFormatting sqref="C71">
    <cfRule type="cellIs" dxfId="781" priority="395" stopIfTrue="1" operator="notEqual">
      <formula>""</formula>
    </cfRule>
  </conditionalFormatting>
  <conditionalFormatting sqref="C71">
    <cfRule type="cellIs" dxfId="780" priority="394" stopIfTrue="1" operator="notEqual">
      <formula>""</formula>
    </cfRule>
  </conditionalFormatting>
  <conditionalFormatting sqref="C60:C70">
    <cfRule type="cellIs" dxfId="779" priority="393" stopIfTrue="1" operator="notEqual">
      <formula>""</formula>
    </cfRule>
  </conditionalFormatting>
  <conditionalFormatting sqref="C59">
    <cfRule type="cellIs" dxfId="778" priority="392" stopIfTrue="1" operator="notEqual">
      <formula>""</formula>
    </cfRule>
  </conditionalFormatting>
  <conditionalFormatting sqref="C59">
    <cfRule type="cellIs" dxfId="777" priority="391" stopIfTrue="1" operator="notEqual">
      <formula>""</formula>
    </cfRule>
  </conditionalFormatting>
  <conditionalFormatting sqref="C60:C69">
    <cfRule type="cellIs" dxfId="776" priority="388" stopIfTrue="1" operator="notEqual">
      <formula>""</formula>
    </cfRule>
  </conditionalFormatting>
  <conditionalFormatting sqref="C48:C58">
    <cfRule type="cellIs" dxfId="775" priority="390" stopIfTrue="1" operator="notEqual">
      <formula>""</formula>
    </cfRule>
  </conditionalFormatting>
  <conditionalFormatting sqref="C60:C69">
    <cfRule type="cellIs" dxfId="774" priority="389" stopIfTrue="1" operator="notEqual">
      <formula>""</formula>
    </cfRule>
  </conditionalFormatting>
  <conditionalFormatting sqref="C72:C81">
    <cfRule type="cellIs" dxfId="773" priority="387" stopIfTrue="1" operator="notEqual">
      <formula>""</formula>
    </cfRule>
  </conditionalFormatting>
  <conditionalFormatting sqref="C72:C81">
    <cfRule type="cellIs" dxfId="772" priority="386" stopIfTrue="1" operator="notEqual">
      <formula>""</formula>
    </cfRule>
  </conditionalFormatting>
  <conditionalFormatting sqref="B11:B130">
    <cfRule type="cellIs" dxfId="771" priority="385" stopIfTrue="1" operator="notEqual">
      <formula>""</formula>
    </cfRule>
  </conditionalFormatting>
  <conditionalFormatting sqref="C83:C93">
    <cfRule type="cellIs" dxfId="770" priority="384" stopIfTrue="1" operator="notEqual">
      <formula>""</formula>
    </cfRule>
  </conditionalFormatting>
  <conditionalFormatting sqref="C83:C93">
    <cfRule type="cellIs" dxfId="769" priority="383" stopIfTrue="1" operator="notEqual">
      <formula>""</formula>
    </cfRule>
  </conditionalFormatting>
  <conditionalFormatting sqref="C11:C12 C14 C16 C18 C20">
    <cfRule type="cellIs" dxfId="768" priority="382" stopIfTrue="1" operator="notEqual">
      <formula>""</formula>
    </cfRule>
  </conditionalFormatting>
  <conditionalFormatting sqref="C72:C82">
    <cfRule type="cellIs" dxfId="767" priority="381" stopIfTrue="1" operator="notEqual">
      <formula>""</formula>
    </cfRule>
  </conditionalFormatting>
  <conditionalFormatting sqref="C71">
    <cfRule type="cellIs" dxfId="766" priority="380" stopIfTrue="1" operator="notEqual">
      <formula>""</formula>
    </cfRule>
  </conditionalFormatting>
  <conditionalFormatting sqref="C71">
    <cfRule type="cellIs" dxfId="765" priority="379" stopIfTrue="1" operator="notEqual">
      <formula>""</formula>
    </cfRule>
  </conditionalFormatting>
  <conditionalFormatting sqref="C72:C81">
    <cfRule type="cellIs" dxfId="764" priority="376" stopIfTrue="1" operator="notEqual">
      <formula>""</formula>
    </cfRule>
  </conditionalFormatting>
  <conditionalFormatting sqref="C60:C70">
    <cfRule type="cellIs" dxfId="763" priority="378" stopIfTrue="1" operator="notEqual">
      <formula>""</formula>
    </cfRule>
  </conditionalFormatting>
  <conditionalFormatting sqref="C72:C81">
    <cfRule type="cellIs" dxfId="762" priority="377" stopIfTrue="1" operator="notEqual">
      <formula>""</formula>
    </cfRule>
  </conditionalFormatting>
  <conditionalFormatting sqref="C71">
    <cfRule type="cellIs" dxfId="761" priority="375" stopIfTrue="1" operator="notEqual">
      <formula>""</formula>
    </cfRule>
  </conditionalFormatting>
  <conditionalFormatting sqref="C71">
    <cfRule type="cellIs" dxfId="760" priority="374" stopIfTrue="1" operator="notEqual">
      <formula>""</formula>
    </cfRule>
  </conditionalFormatting>
  <conditionalFormatting sqref="C60:C70">
    <cfRule type="cellIs" dxfId="759" priority="373" stopIfTrue="1" operator="notEqual">
      <formula>""</formula>
    </cfRule>
  </conditionalFormatting>
  <conditionalFormatting sqref="C59">
    <cfRule type="cellIs" dxfId="758" priority="372" stopIfTrue="1" operator="notEqual">
      <formula>""</formula>
    </cfRule>
  </conditionalFormatting>
  <conditionalFormatting sqref="C59">
    <cfRule type="cellIs" dxfId="757" priority="371" stopIfTrue="1" operator="notEqual">
      <formula>""</formula>
    </cfRule>
  </conditionalFormatting>
  <conditionalFormatting sqref="C60:C69">
    <cfRule type="cellIs" dxfId="756" priority="368" stopIfTrue="1" operator="notEqual">
      <formula>""</formula>
    </cfRule>
  </conditionalFormatting>
  <conditionalFormatting sqref="C48:C58">
    <cfRule type="cellIs" dxfId="755" priority="370" stopIfTrue="1" operator="notEqual">
      <formula>""</formula>
    </cfRule>
  </conditionalFormatting>
  <conditionalFormatting sqref="C60:C69">
    <cfRule type="cellIs" dxfId="754" priority="369" stopIfTrue="1" operator="notEqual">
      <formula>""</formula>
    </cfRule>
  </conditionalFormatting>
  <conditionalFormatting sqref="C72:C81">
    <cfRule type="cellIs" dxfId="753" priority="367" stopIfTrue="1" operator="notEqual">
      <formula>""</formula>
    </cfRule>
  </conditionalFormatting>
  <conditionalFormatting sqref="C72:C81">
    <cfRule type="cellIs" dxfId="752" priority="366" stopIfTrue="1" operator="notEqual">
      <formula>""</formula>
    </cfRule>
  </conditionalFormatting>
  <conditionalFormatting sqref="C71:C81">
    <cfRule type="cellIs" dxfId="751" priority="365" stopIfTrue="1" operator="notEqual">
      <formula>""</formula>
    </cfRule>
  </conditionalFormatting>
  <conditionalFormatting sqref="C71:C81">
    <cfRule type="cellIs" dxfId="750" priority="364" stopIfTrue="1" operator="notEqual">
      <formula>""</formula>
    </cfRule>
  </conditionalFormatting>
  <conditionalFormatting sqref="C60:C70">
    <cfRule type="cellIs" dxfId="749" priority="363" stopIfTrue="1" operator="notEqual">
      <formula>""</formula>
    </cfRule>
  </conditionalFormatting>
  <conditionalFormatting sqref="C59">
    <cfRule type="cellIs" dxfId="748" priority="362" stopIfTrue="1" operator="notEqual">
      <formula>""</formula>
    </cfRule>
  </conditionalFormatting>
  <conditionalFormatting sqref="C59">
    <cfRule type="cellIs" dxfId="747" priority="361" stopIfTrue="1" operator="notEqual">
      <formula>""</formula>
    </cfRule>
  </conditionalFormatting>
  <conditionalFormatting sqref="C60:C69">
    <cfRule type="cellIs" dxfId="746" priority="358" stopIfTrue="1" operator="notEqual">
      <formula>""</formula>
    </cfRule>
  </conditionalFormatting>
  <conditionalFormatting sqref="C48:C58">
    <cfRule type="cellIs" dxfId="745" priority="360" stopIfTrue="1" operator="notEqual">
      <formula>""</formula>
    </cfRule>
  </conditionalFormatting>
  <conditionalFormatting sqref="C60:C69">
    <cfRule type="cellIs" dxfId="744" priority="359" stopIfTrue="1" operator="notEqual">
      <formula>""</formula>
    </cfRule>
  </conditionalFormatting>
  <conditionalFormatting sqref="C59">
    <cfRule type="cellIs" dxfId="743" priority="357" stopIfTrue="1" operator="notEqual">
      <formula>""</formula>
    </cfRule>
  </conditionalFormatting>
  <conditionalFormatting sqref="C59">
    <cfRule type="cellIs" dxfId="742" priority="356" stopIfTrue="1" operator="notEqual">
      <formula>""</formula>
    </cfRule>
  </conditionalFormatting>
  <conditionalFormatting sqref="C48:C58">
    <cfRule type="cellIs" dxfId="741" priority="355" stopIfTrue="1" operator="notEqual">
      <formula>""</formula>
    </cfRule>
  </conditionalFormatting>
  <conditionalFormatting sqref="C47">
    <cfRule type="cellIs" dxfId="740" priority="354" stopIfTrue="1" operator="notEqual">
      <formula>""</formula>
    </cfRule>
  </conditionalFormatting>
  <conditionalFormatting sqref="C47">
    <cfRule type="cellIs" dxfId="739" priority="353" stopIfTrue="1" operator="notEqual">
      <formula>""</formula>
    </cfRule>
  </conditionalFormatting>
  <conditionalFormatting sqref="C48:C57">
    <cfRule type="cellIs" dxfId="738" priority="350" stopIfTrue="1" operator="notEqual">
      <formula>""</formula>
    </cfRule>
  </conditionalFormatting>
  <conditionalFormatting sqref="C36:C46">
    <cfRule type="cellIs" dxfId="737" priority="352" stopIfTrue="1" operator="notEqual">
      <formula>""</formula>
    </cfRule>
  </conditionalFormatting>
  <conditionalFormatting sqref="C48:C57">
    <cfRule type="cellIs" dxfId="736" priority="351" stopIfTrue="1" operator="notEqual">
      <formula>""</formula>
    </cfRule>
  </conditionalFormatting>
  <conditionalFormatting sqref="C60:C69">
    <cfRule type="cellIs" dxfId="735" priority="349" stopIfTrue="1" operator="notEqual">
      <formula>""</formula>
    </cfRule>
  </conditionalFormatting>
  <conditionalFormatting sqref="C60:C69">
    <cfRule type="cellIs" dxfId="734" priority="348" stopIfTrue="1" operator="notEqual">
      <formula>""</formula>
    </cfRule>
  </conditionalFormatting>
  <conditionalFormatting sqref="C84:C93">
    <cfRule type="cellIs" dxfId="733" priority="335" stopIfTrue="1" operator="notEqual">
      <formula>""</formula>
    </cfRule>
  </conditionalFormatting>
  <conditionalFormatting sqref="C84:C93">
    <cfRule type="cellIs" dxfId="732" priority="334" stopIfTrue="1" operator="notEqual">
      <formula>""</formula>
    </cfRule>
  </conditionalFormatting>
  <conditionalFormatting sqref="C106 C72:C82 C84:C94">
    <cfRule type="cellIs" dxfId="731" priority="344" stopIfTrue="1" operator="notEqual">
      <formula>""</formula>
    </cfRule>
  </conditionalFormatting>
  <conditionalFormatting sqref="C106 C72:C82 C84:C94">
    <cfRule type="cellIs" dxfId="730" priority="329" stopIfTrue="1" operator="notEqual">
      <formula>""</formula>
    </cfRule>
  </conditionalFormatting>
  <conditionalFormatting sqref="C83">
    <cfRule type="cellIs" dxfId="729" priority="328" stopIfTrue="1" operator="notEqual">
      <formula>""</formula>
    </cfRule>
  </conditionalFormatting>
  <conditionalFormatting sqref="C106 C72:C82 C84:C94">
    <cfRule type="cellIs" dxfId="728" priority="339" stopIfTrue="1" operator="notEqual">
      <formula>""</formula>
    </cfRule>
  </conditionalFormatting>
  <conditionalFormatting sqref="C83">
    <cfRule type="cellIs" dxfId="727" priority="338" stopIfTrue="1" operator="notEqual">
      <formula>""</formula>
    </cfRule>
  </conditionalFormatting>
  <conditionalFormatting sqref="C83">
    <cfRule type="cellIs" dxfId="726" priority="337" stopIfTrue="1" operator="notEqual">
      <formula>""</formula>
    </cfRule>
  </conditionalFormatting>
  <conditionalFormatting sqref="C72:C82">
    <cfRule type="cellIs" dxfId="725" priority="336" stopIfTrue="1" operator="notEqual">
      <formula>""</formula>
    </cfRule>
  </conditionalFormatting>
  <conditionalFormatting sqref="C72:C82">
    <cfRule type="cellIs" dxfId="724" priority="321" stopIfTrue="1" operator="notEqual">
      <formula>""</formula>
    </cfRule>
  </conditionalFormatting>
  <conditionalFormatting sqref="C71">
    <cfRule type="cellIs" dxfId="723" priority="320" stopIfTrue="1" operator="notEqual">
      <formula>""</formula>
    </cfRule>
  </conditionalFormatting>
  <conditionalFormatting sqref="C71">
    <cfRule type="cellIs" dxfId="722" priority="319" stopIfTrue="1" operator="notEqual">
      <formula>""</formula>
    </cfRule>
  </conditionalFormatting>
  <conditionalFormatting sqref="C60:C70">
    <cfRule type="cellIs" dxfId="721" priority="318" stopIfTrue="1" operator="notEqual">
      <formula>""</formula>
    </cfRule>
  </conditionalFormatting>
  <conditionalFormatting sqref="C83">
    <cfRule type="cellIs" dxfId="720" priority="327" stopIfTrue="1" operator="notEqual">
      <formula>""</formula>
    </cfRule>
  </conditionalFormatting>
  <conditionalFormatting sqref="C84:C93">
    <cfRule type="cellIs" dxfId="719" priority="324" stopIfTrue="1" operator="notEqual">
      <formula>""</formula>
    </cfRule>
  </conditionalFormatting>
  <conditionalFormatting sqref="C72:C82">
    <cfRule type="cellIs" dxfId="718" priority="326" stopIfTrue="1" operator="notEqual">
      <formula>""</formula>
    </cfRule>
  </conditionalFormatting>
  <conditionalFormatting sqref="C84:C93">
    <cfRule type="cellIs" dxfId="717" priority="325" stopIfTrue="1" operator="notEqual">
      <formula>""</formula>
    </cfRule>
  </conditionalFormatting>
  <conditionalFormatting sqref="C83">
    <cfRule type="cellIs" dxfId="716" priority="323" stopIfTrue="1" operator="notEqual">
      <formula>""</formula>
    </cfRule>
  </conditionalFormatting>
  <conditionalFormatting sqref="C83">
    <cfRule type="cellIs" dxfId="715" priority="322" stopIfTrue="1" operator="notEqual">
      <formula>""</formula>
    </cfRule>
  </conditionalFormatting>
  <conditionalFormatting sqref="C72:C81">
    <cfRule type="cellIs" dxfId="714" priority="316" stopIfTrue="1" operator="notEqual">
      <formula>""</formula>
    </cfRule>
  </conditionalFormatting>
  <conditionalFormatting sqref="C72:C81">
    <cfRule type="cellIs" dxfId="713" priority="317" stopIfTrue="1" operator="notEqual">
      <formula>""</formula>
    </cfRule>
  </conditionalFormatting>
  <conditionalFormatting sqref="C84:C93">
    <cfRule type="cellIs" dxfId="712" priority="315" stopIfTrue="1" operator="notEqual">
      <formula>""</formula>
    </cfRule>
  </conditionalFormatting>
  <conditionalFormatting sqref="C84:C93">
    <cfRule type="cellIs" dxfId="711" priority="314" stopIfTrue="1" operator="notEqual">
      <formula>""</formula>
    </cfRule>
  </conditionalFormatting>
  <conditionalFormatting sqref="C71">
    <cfRule type="cellIs" dxfId="710" priority="301" stopIfTrue="1" operator="notEqual">
      <formula>""</formula>
    </cfRule>
  </conditionalFormatting>
  <conditionalFormatting sqref="C60:C70">
    <cfRule type="cellIs" dxfId="709" priority="300" stopIfTrue="1" operator="notEqual">
      <formula>""</formula>
    </cfRule>
  </conditionalFormatting>
  <conditionalFormatting sqref="C106 C72:C82 C84:C94">
    <cfRule type="cellIs" dxfId="708" priority="311" stopIfTrue="1" operator="notEqual">
      <formula>""</formula>
    </cfRule>
  </conditionalFormatting>
  <conditionalFormatting sqref="C83">
    <cfRule type="cellIs" dxfId="707" priority="310" stopIfTrue="1" operator="notEqual">
      <formula>""</formula>
    </cfRule>
  </conditionalFormatting>
  <conditionalFormatting sqref="C83">
    <cfRule type="cellIs" dxfId="706" priority="309" stopIfTrue="1" operator="notEqual">
      <formula>""</formula>
    </cfRule>
  </conditionalFormatting>
  <conditionalFormatting sqref="C84:C93">
    <cfRule type="cellIs" dxfId="705" priority="306" stopIfTrue="1" operator="notEqual">
      <formula>""</formula>
    </cfRule>
  </conditionalFormatting>
  <conditionalFormatting sqref="C72:C82">
    <cfRule type="cellIs" dxfId="704" priority="308" stopIfTrue="1" operator="notEqual">
      <formula>""</formula>
    </cfRule>
  </conditionalFormatting>
  <conditionalFormatting sqref="C84:C93">
    <cfRule type="cellIs" dxfId="703" priority="307" stopIfTrue="1" operator="notEqual">
      <formula>""</formula>
    </cfRule>
  </conditionalFormatting>
  <conditionalFormatting sqref="C83">
    <cfRule type="cellIs" dxfId="702" priority="305" stopIfTrue="1" operator="notEqual">
      <formula>""</formula>
    </cfRule>
  </conditionalFormatting>
  <conditionalFormatting sqref="C83">
    <cfRule type="cellIs" dxfId="701" priority="304" stopIfTrue="1" operator="notEqual">
      <formula>""</formula>
    </cfRule>
  </conditionalFormatting>
  <conditionalFormatting sqref="C72:C82">
    <cfRule type="cellIs" dxfId="700" priority="303" stopIfTrue="1" operator="notEqual">
      <formula>""</formula>
    </cfRule>
  </conditionalFormatting>
  <conditionalFormatting sqref="C71">
    <cfRule type="cellIs" dxfId="699" priority="302" stopIfTrue="1" operator="notEqual">
      <formula>""</formula>
    </cfRule>
  </conditionalFormatting>
  <conditionalFormatting sqref="C72:C81">
    <cfRule type="cellIs" dxfId="698" priority="298" stopIfTrue="1" operator="notEqual">
      <formula>""</formula>
    </cfRule>
  </conditionalFormatting>
  <conditionalFormatting sqref="C72:C81">
    <cfRule type="cellIs" dxfId="697" priority="299" stopIfTrue="1" operator="notEqual">
      <formula>""</formula>
    </cfRule>
  </conditionalFormatting>
  <conditionalFormatting sqref="C84:C93">
    <cfRule type="cellIs" dxfId="696" priority="297" stopIfTrue="1" operator="notEqual">
      <formula>""</formula>
    </cfRule>
  </conditionalFormatting>
  <conditionalFormatting sqref="C84:C93">
    <cfRule type="cellIs" dxfId="695" priority="296" stopIfTrue="1" operator="notEqual">
      <formula>""</formula>
    </cfRule>
  </conditionalFormatting>
  <conditionalFormatting sqref="C83:C93">
    <cfRule type="cellIs" dxfId="694" priority="295" stopIfTrue="1" operator="notEqual">
      <formula>""</formula>
    </cfRule>
  </conditionalFormatting>
  <conditionalFormatting sqref="C83:C93">
    <cfRule type="cellIs" dxfId="693" priority="294" stopIfTrue="1" operator="notEqual">
      <formula>""</formula>
    </cfRule>
  </conditionalFormatting>
  <conditionalFormatting sqref="C72:C82">
    <cfRule type="cellIs" dxfId="692" priority="293" stopIfTrue="1" operator="notEqual">
      <formula>""</formula>
    </cfRule>
  </conditionalFormatting>
  <conditionalFormatting sqref="C71">
    <cfRule type="cellIs" dxfId="691" priority="292" stopIfTrue="1" operator="notEqual">
      <formula>""</formula>
    </cfRule>
  </conditionalFormatting>
  <conditionalFormatting sqref="C71">
    <cfRule type="cellIs" dxfId="690" priority="291" stopIfTrue="1" operator="notEqual">
      <formula>""</formula>
    </cfRule>
  </conditionalFormatting>
  <conditionalFormatting sqref="C72:C81">
    <cfRule type="cellIs" dxfId="689" priority="288" stopIfTrue="1" operator="notEqual">
      <formula>""</formula>
    </cfRule>
  </conditionalFormatting>
  <conditionalFormatting sqref="C60:C70">
    <cfRule type="cellIs" dxfId="688" priority="290" stopIfTrue="1" operator="notEqual">
      <formula>""</formula>
    </cfRule>
  </conditionalFormatting>
  <conditionalFormatting sqref="C72:C81">
    <cfRule type="cellIs" dxfId="687" priority="289" stopIfTrue="1" operator="notEqual">
      <formula>""</formula>
    </cfRule>
  </conditionalFormatting>
  <conditionalFormatting sqref="C71">
    <cfRule type="cellIs" dxfId="686" priority="287" stopIfTrue="1" operator="notEqual">
      <formula>""</formula>
    </cfRule>
  </conditionalFormatting>
  <conditionalFormatting sqref="C71">
    <cfRule type="cellIs" dxfId="685" priority="286" stopIfTrue="1" operator="notEqual">
      <formula>""</formula>
    </cfRule>
  </conditionalFormatting>
  <conditionalFormatting sqref="C60:C70">
    <cfRule type="cellIs" dxfId="684" priority="285" stopIfTrue="1" operator="notEqual">
      <formula>""</formula>
    </cfRule>
  </conditionalFormatting>
  <conditionalFormatting sqref="C59">
    <cfRule type="cellIs" dxfId="683" priority="284" stopIfTrue="1" operator="notEqual">
      <formula>""</formula>
    </cfRule>
  </conditionalFormatting>
  <conditionalFormatting sqref="C59">
    <cfRule type="cellIs" dxfId="682" priority="283" stopIfTrue="1" operator="notEqual">
      <formula>""</formula>
    </cfRule>
  </conditionalFormatting>
  <conditionalFormatting sqref="C60:C69">
    <cfRule type="cellIs" dxfId="681" priority="280" stopIfTrue="1" operator="notEqual">
      <formula>""</formula>
    </cfRule>
  </conditionalFormatting>
  <conditionalFormatting sqref="C48:C58">
    <cfRule type="cellIs" dxfId="680" priority="282" stopIfTrue="1" operator="notEqual">
      <formula>""</formula>
    </cfRule>
  </conditionalFormatting>
  <conditionalFormatting sqref="C60:C69">
    <cfRule type="cellIs" dxfId="679" priority="281" stopIfTrue="1" operator="notEqual">
      <formula>""</formula>
    </cfRule>
  </conditionalFormatting>
  <conditionalFormatting sqref="C72:C81">
    <cfRule type="cellIs" dxfId="678" priority="279" stopIfTrue="1" operator="notEqual">
      <formula>""</formula>
    </cfRule>
  </conditionalFormatting>
  <conditionalFormatting sqref="C72:C81">
    <cfRule type="cellIs" dxfId="677" priority="278" stopIfTrue="1" operator="notEqual">
      <formula>""</formula>
    </cfRule>
  </conditionalFormatting>
  <conditionalFormatting sqref="C96:C105">
    <cfRule type="cellIs" dxfId="676" priority="265" stopIfTrue="1" operator="notEqual">
      <formula>""</formula>
    </cfRule>
  </conditionalFormatting>
  <conditionalFormatting sqref="C96:C105">
    <cfRule type="cellIs" dxfId="675" priority="264" stopIfTrue="1" operator="notEqual">
      <formula>""</formula>
    </cfRule>
  </conditionalFormatting>
  <conditionalFormatting sqref="C95">
    <cfRule type="cellIs" dxfId="674" priority="263" stopIfTrue="1" operator="notEqual">
      <formula>""</formula>
    </cfRule>
  </conditionalFormatting>
  <conditionalFormatting sqref="C95">
    <cfRule type="cellIs" dxfId="673" priority="262" stopIfTrue="1" operator="notEqual">
      <formula>""</formula>
    </cfRule>
  </conditionalFormatting>
  <conditionalFormatting sqref="C96:C105">
    <cfRule type="cellIs" dxfId="672" priority="261" stopIfTrue="1" operator="notEqual">
      <formula>""</formula>
    </cfRule>
  </conditionalFormatting>
  <conditionalFormatting sqref="C95">
    <cfRule type="cellIs" dxfId="671" priority="272" stopIfTrue="1" operator="notEqual">
      <formula>""</formula>
    </cfRule>
  </conditionalFormatting>
  <conditionalFormatting sqref="C95:C105">
    <cfRule type="cellIs" dxfId="670" priority="271" stopIfTrue="1" operator="notEqual">
      <formula>""</formula>
    </cfRule>
  </conditionalFormatting>
  <conditionalFormatting sqref="C95:C105">
    <cfRule type="cellIs" dxfId="669" priority="270" stopIfTrue="1" operator="notEqual">
      <formula>""</formula>
    </cfRule>
  </conditionalFormatting>
  <conditionalFormatting sqref="C96:C105">
    <cfRule type="cellIs" dxfId="668" priority="268" stopIfTrue="1" operator="notEqual">
      <formula>""</formula>
    </cfRule>
  </conditionalFormatting>
  <conditionalFormatting sqref="C95">
    <cfRule type="cellIs" dxfId="667" priority="267" stopIfTrue="1" operator="notEqual">
      <formula>""</formula>
    </cfRule>
  </conditionalFormatting>
  <conditionalFormatting sqref="C95">
    <cfRule type="cellIs" dxfId="666" priority="266" stopIfTrue="1" operator="notEqual">
      <formula>""</formula>
    </cfRule>
  </conditionalFormatting>
  <conditionalFormatting sqref="C96:C105">
    <cfRule type="cellIs" dxfId="665" priority="260" stopIfTrue="1" operator="notEqual">
      <formula>""</formula>
    </cfRule>
  </conditionalFormatting>
  <conditionalFormatting sqref="C95:C105">
    <cfRule type="cellIs" dxfId="664" priority="259" stopIfTrue="1" operator="notEqual">
      <formula>""</formula>
    </cfRule>
  </conditionalFormatting>
  <conditionalFormatting sqref="C95:C105">
    <cfRule type="cellIs" dxfId="663" priority="258" stopIfTrue="1" operator="notEqual">
      <formula>""</formula>
    </cfRule>
  </conditionalFormatting>
  <conditionalFormatting sqref="C95:C105">
    <cfRule type="cellIs" dxfId="662" priority="257" stopIfTrue="1" operator="notEqual">
      <formula>""</formula>
    </cfRule>
  </conditionalFormatting>
  <conditionalFormatting sqref="C95:C105">
    <cfRule type="cellIs" dxfId="661" priority="256" stopIfTrue="1" operator="notEqual">
      <formula>""</formula>
    </cfRule>
  </conditionalFormatting>
  <conditionalFormatting sqref="C96:C105">
    <cfRule type="cellIs" dxfId="660" priority="255" stopIfTrue="1" operator="notEqual">
      <formula>""</formula>
    </cfRule>
  </conditionalFormatting>
  <conditionalFormatting sqref="C96:C105">
    <cfRule type="cellIs" dxfId="659" priority="254" stopIfTrue="1" operator="notEqual">
      <formula>""</formula>
    </cfRule>
  </conditionalFormatting>
  <conditionalFormatting sqref="C96:C105">
    <cfRule type="cellIs" dxfId="658" priority="253" stopIfTrue="1" operator="notEqual">
      <formula>""</formula>
    </cfRule>
  </conditionalFormatting>
  <conditionalFormatting sqref="C96:C105">
    <cfRule type="cellIs" dxfId="657" priority="252" stopIfTrue="1" operator="notEqual">
      <formula>""</formula>
    </cfRule>
  </conditionalFormatting>
  <conditionalFormatting sqref="C96:C105">
    <cfRule type="cellIs" dxfId="656" priority="251" stopIfTrue="1" operator="notEqual">
      <formula>""</formula>
    </cfRule>
  </conditionalFormatting>
  <conditionalFormatting sqref="C118">
    <cfRule type="cellIs" dxfId="655" priority="248" stopIfTrue="1" operator="notEqual">
      <formula>""</formula>
    </cfRule>
  </conditionalFormatting>
  <conditionalFormatting sqref="C118">
    <cfRule type="cellIs" dxfId="654" priority="247" stopIfTrue="1" operator="notEqual">
      <formula>""</formula>
    </cfRule>
  </conditionalFormatting>
  <conditionalFormatting sqref="C107:C108">
    <cfRule type="cellIs" dxfId="653" priority="242" stopIfTrue="1" operator="notEqual">
      <formula>""</formula>
    </cfRule>
  </conditionalFormatting>
  <conditionalFormatting sqref="C107:C108">
    <cfRule type="cellIs" dxfId="652" priority="241" stopIfTrue="1" operator="notEqual">
      <formula>""</formula>
    </cfRule>
  </conditionalFormatting>
  <conditionalFormatting sqref="C96:C105 C107:C117 C119:C130">
    <cfRule type="cellIs" dxfId="651" priority="240" stopIfTrue="1" operator="notEqual">
      <formula>""</formula>
    </cfRule>
  </conditionalFormatting>
  <conditionalFormatting sqref="C96:C105 C107:C117 C119:C130">
    <cfRule type="cellIs" dxfId="650" priority="239" stopIfTrue="1" operator="notEqual">
      <formula>""</formula>
    </cfRule>
  </conditionalFormatting>
  <conditionalFormatting sqref="B136:B145">
    <cfRule type="cellIs" dxfId="649" priority="234" stopIfTrue="1" operator="notEqual">
      <formula>""</formula>
    </cfRule>
  </conditionalFormatting>
  <conditionalFormatting sqref="B136:B145">
    <cfRule type="cellIs" dxfId="648" priority="233" stopIfTrue="1" operator="notEqual">
      <formula>""</formula>
    </cfRule>
  </conditionalFormatting>
  <conditionalFormatting sqref="C12">
    <cfRule type="cellIs" dxfId="647" priority="219" stopIfTrue="1" operator="notEqual">
      <formula>""</formula>
    </cfRule>
  </conditionalFormatting>
  <conditionalFormatting sqref="C71">
    <cfRule type="cellIs" dxfId="646" priority="218" stopIfTrue="1" operator="notEqual">
      <formula>""</formula>
    </cfRule>
  </conditionalFormatting>
  <conditionalFormatting sqref="C71">
    <cfRule type="cellIs" dxfId="645" priority="217" stopIfTrue="1" operator="notEqual">
      <formula>""</formula>
    </cfRule>
  </conditionalFormatting>
  <conditionalFormatting sqref="C72:C81">
    <cfRule type="cellIs" dxfId="644" priority="214" stopIfTrue="1" operator="notEqual">
      <formula>""</formula>
    </cfRule>
  </conditionalFormatting>
  <conditionalFormatting sqref="C60:C70">
    <cfRule type="cellIs" dxfId="643" priority="216" stopIfTrue="1" operator="notEqual">
      <formula>""</formula>
    </cfRule>
  </conditionalFormatting>
  <conditionalFormatting sqref="C72:C81">
    <cfRule type="cellIs" dxfId="642" priority="215" stopIfTrue="1" operator="notEqual">
      <formula>""</formula>
    </cfRule>
  </conditionalFormatting>
  <conditionalFormatting sqref="C71">
    <cfRule type="cellIs" dxfId="641" priority="213" stopIfTrue="1" operator="notEqual">
      <formula>""</formula>
    </cfRule>
  </conditionalFormatting>
  <conditionalFormatting sqref="C71">
    <cfRule type="cellIs" dxfId="640" priority="212" stopIfTrue="1" operator="notEqual">
      <formula>""</formula>
    </cfRule>
  </conditionalFormatting>
  <conditionalFormatting sqref="C60:C70">
    <cfRule type="cellIs" dxfId="639" priority="211" stopIfTrue="1" operator="notEqual">
      <formula>""</formula>
    </cfRule>
  </conditionalFormatting>
  <conditionalFormatting sqref="C59">
    <cfRule type="cellIs" dxfId="638" priority="210" stopIfTrue="1" operator="notEqual">
      <formula>""</formula>
    </cfRule>
  </conditionalFormatting>
  <conditionalFormatting sqref="C59">
    <cfRule type="cellIs" dxfId="637" priority="209" stopIfTrue="1" operator="notEqual">
      <formula>""</formula>
    </cfRule>
  </conditionalFormatting>
  <conditionalFormatting sqref="C60:C69">
    <cfRule type="cellIs" dxfId="636" priority="206" stopIfTrue="1" operator="notEqual">
      <formula>""</formula>
    </cfRule>
  </conditionalFormatting>
  <conditionalFormatting sqref="C48:C58">
    <cfRule type="cellIs" dxfId="635" priority="208" stopIfTrue="1" operator="notEqual">
      <formula>""</formula>
    </cfRule>
  </conditionalFormatting>
  <conditionalFormatting sqref="C60:C69">
    <cfRule type="cellIs" dxfId="634" priority="207" stopIfTrue="1" operator="notEqual">
      <formula>""</formula>
    </cfRule>
  </conditionalFormatting>
  <conditionalFormatting sqref="C72:C81">
    <cfRule type="cellIs" dxfId="633" priority="205" stopIfTrue="1" operator="notEqual">
      <formula>""</formula>
    </cfRule>
  </conditionalFormatting>
  <conditionalFormatting sqref="C72:C81">
    <cfRule type="cellIs" dxfId="632" priority="204" stopIfTrue="1" operator="notEqual">
      <formula>""</formula>
    </cfRule>
  </conditionalFormatting>
  <conditionalFormatting sqref="C71:C81">
    <cfRule type="cellIs" dxfId="631" priority="203" stopIfTrue="1" operator="notEqual">
      <formula>""</formula>
    </cfRule>
  </conditionalFormatting>
  <conditionalFormatting sqref="C71:C81">
    <cfRule type="cellIs" dxfId="630" priority="202" stopIfTrue="1" operator="notEqual">
      <formula>""</formula>
    </cfRule>
  </conditionalFormatting>
  <conditionalFormatting sqref="C60:C70">
    <cfRule type="cellIs" dxfId="629" priority="201" stopIfTrue="1" operator="notEqual">
      <formula>""</formula>
    </cfRule>
  </conditionalFormatting>
  <conditionalFormatting sqref="C59">
    <cfRule type="cellIs" dxfId="628" priority="200" stopIfTrue="1" operator="notEqual">
      <formula>""</formula>
    </cfRule>
  </conditionalFormatting>
  <conditionalFormatting sqref="C59">
    <cfRule type="cellIs" dxfId="627" priority="199" stopIfTrue="1" operator="notEqual">
      <formula>""</formula>
    </cfRule>
  </conditionalFormatting>
  <conditionalFormatting sqref="C60:C69">
    <cfRule type="cellIs" dxfId="626" priority="196" stopIfTrue="1" operator="notEqual">
      <formula>""</formula>
    </cfRule>
  </conditionalFormatting>
  <conditionalFormatting sqref="C48:C58">
    <cfRule type="cellIs" dxfId="625" priority="198" stopIfTrue="1" operator="notEqual">
      <formula>""</formula>
    </cfRule>
  </conditionalFormatting>
  <conditionalFormatting sqref="C60:C69">
    <cfRule type="cellIs" dxfId="624" priority="197" stopIfTrue="1" operator="notEqual">
      <formula>""</formula>
    </cfRule>
  </conditionalFormatting>
  <conditionalFormatting sqref="C59">
    <cfRule type="cellIs" dxfId="623" priority="195" stopIfTrue="1" operator="notEqual">
      <formula>""</formula>
    </cfRule>
  </conditionalFormatting>
  <conditionalFormatting sqref="C59">
    <cfRule type="cellIs" dxfId="622" priority="194" stopIfTrue="1" operator="notEqual">
      <formula>""</formula>
    </cfRule>
  </conditionalFormatting>
  <conditionalFormatting sqref="C48:C58">
    <cfRule type="cellIs" dxfId="621" priority="193" stopIfTrue="1" operator="notEqual">
      <formula>""</formula>
    </cfRule>
  </conditionalFormatting>
  <conditionalFormatting sqref="C47">
    <cfRule type="cellIs" dxfId="620" priority="192" stopIfTrue="1" operator="notEqual">
      <formula>""</formula>
    </cfRule>
  </conditionalFormatting>
  <conditionalFormatting sqref="C47">
    <cfRule type="cellIs" dxfId="619" priority="191" stopIfTrue="1" operator="notEqual">
      <formula>""</formula>
    </cfRule>
  </conditionalFormatting>
  <conditionalFormatting sqref="C48:C57">
    <cfRule type="cellIs" dxfId="618" priority="188" stopIfTrue="1" operator="notEqual">
      <formula>""</formula>
    </cfRule>
  </conditionalFormatting>
  <conditionalFormatting sqref="C36:C46">
    <cfRule type="cellIs" dxfId="617" priority="190" stopIfTrue="1" operator="notEqual">
      <formula>""</formula>
    </cfRule>
  </conditionalFormatting>
  <conditionalFormatting sqref="C48:C57">
    <cfRule type="cellIs" dxfId="616" priority="189" stopIfTrue="1" operator="notEqual">
      <formula>""</formula>
    </cfRule>
  </conditionalFormatting>
  <conditionalFormatting sqref="C60:C69">
    <cfRule type="cellIs" dxfId="615" priority="187" stopIfTrue="1" operator="notEqual">
      <formula>""</formula>
    </cfRule>
  </conditionalFormatting>
  <conditionalFormatting sqref="C60:C69">
    <cfRule type="cellIs" dxfId="614" priority="186" stopIfTrue="1" operator="notEqual">
      <formula>""</formula>
    </cfRule>
  </conditionalFormatting>
  <conditionalFormatting sqref="C71:C81">
    <cfRule type="cellIs" dxfId="613" priority="185" stopIfTrue="1" operator="notEqual">
      <formula>""</formula>
    </cfRule>
  </conditionalFormatting>
  <conditionalFormatting sqref="C71:C81">
    <cfRule type="cellIs" dxfId="612" priority="184" stopIfTrue="1" operator="notEqual">
      <formula>""</formula>
    </cfRule>
  </conditionalFormatting>
  <conditionalFormatting sqref="C60:C70">
    <cfRule type="cellIs" dxfId="611" priority="183" stopIfTrue="1" operator="notEqual">
      <formula>""</formula>
    </cfRule>
  </conditionalFormatting>
  <conditionalFormatting sqref="C59">
    <cfRule type="cellIs" dxfId="610" priority="182" stopIfTrue="1" operator="notEqual">
      <formula>""</formula>
    </cfRule>
  </conditionalFormatting>
  <conditionalFormatting sqref="C59">
    <cfRule type="cellIs" dxfId="609" priority="181" stopIfTrue="1" operator="notEqual">
      <formula>""</formula>
    </cfRule>
  </conditionalFormatting>
  <conditionalFormatting sqref="C60:C69">
    <cfRule type="cellIs" dxfId="608" priority="178" stopIfTrue="1" operator="notEqual">
      <formula>""</formula>
    </cfRule>
  </conditionalFormatting>
  <conditionalFormatting sqref="C48:C58">
    <cfRule type="cellIs" dxfId="607" priority="180" stopIfTrue="1" operator="notEqual">
      <formula>""</formula>
    </cfRule>
  </conditionalFormatting>
  <conditionalFormatting sqref="C60:C69">
    <cfRule type="cellIs" dxfId="606" priority="179" stopIfTrue="1" operator="notEqual">
      <formula>""</formula>
    </cfRule>
  </conditionalFormatting>
  <conditionalFormatting sqref="C59">
    <cfRule type="cellIs" dxfId="605" priority="177" stopIfTrue="1" operator="notEqual">
      <formula>""</formula>
    </cfRule>
  </conditionalFormatting>
  <conditionalFormatting sqref="C59">
    <cfRule type="cellIs" dxfId="604" priority="176" stopIfTrue="1" operator="notEqual">
      <formula>""</formula>
    </cfRule>
  </conditionalFormatting>
  <conditionalFormatting sqref="C48:C58">
    <cfRule type="cellIs" dxfId="603" priority="175" stopIfTrue="1" operator="notEqual">
      <formula>""</formula>
    </cfRule>
  </conditionalFormatting>
  <conditionalFormatting sqref="C47">
    <cfRule type="cellIs" dxfId="602" priority="174" stopIfTrue="1" operator="notEqual">
      <formula>""</formula>
    </cfRule>
  </conditionalFormatting>
  <conditionalFormatting sqref="C47">
    <cfRule type="cellIs" dxfId="601" priority="173" stopIfTrue="1" operator="notEqual">
      <formula>""</formula>
    </cfRule>
  </conditionalFormatting>
  <conditionalFormatting sqref="C48:C57">
    <cfRule type="cellIs" dxfId="600" priority="170" stopIfTrue="1" operator="notEqual">
      <formula>""</formula>
    </cfRule>
  </conditionalFormatting>
  <conditionalFormatting sqref="C36:C46">
    <cfRule type="cellIs" dxfId="599" priority="172" stopIfTrue="1" operator="notEqual">
      <formula>""</formula>
    </cfRule>
  </conditionalFormatting>
  <conditionalFormatting sqref="C48:C57">
    <cfRule type="cellIs" dxfId="598" priority="171" stopIfTrue="1" operator="notEqual">
      <formula>""</formula>
    </cfRule>
  </conditionalFormatting>
  <conditionalFormatting sqref="C60:C69">
    <cfRule type="cellIs" dxfId="597" priority="169" stopIfTrue="1" operator="notEqual">
      <formula>""</formula>
    </cfRule>
  </conditionalFormatting>
  <conditionalFormatting sqref="C60:C69">
    <cfRule type="cellIs" dxfId="596" priority="168" stopIfTrue="1" operator="notEqual">
      <formula>""</formula>
    </cfRule>
  </conditionalFormatting>
  <conditionalFormatting sqref="C59:C69">
    <cfRule type="cellIs" dxfId="595" priority="167" stopIfTrue="1" operator="notEqual">
      <formula>""</formula>
    </cfRule>
  </conditionalFormatting>
  <conditionalFormatting sqref="C59:C69">
    <cfRule type="cellIs" dxfId="594" priority="166" stopIfTrue="1" operator="notEqual">
      <formula>""</formula>
    </cfRule>
  </conditionalFormatting>
  <conditionalFormatting sqref="C48:C58">
    <cfRule type="cellIs" dxfId="593" priority="165" stopIfTrue="1" operator="notEqual">
      <formula>""</formula>
    </cfRule>
  </conditionalFormatting>
  <conditionalFormatting sqref="C47">
    <cfRule type="cellIs" dxfId="592" priority="164" stopIfTrue="1" operator="notEqual">
      <formula>""</formula>
    </cfRule>
  </conditionalFormatting>
  <conditionalFormatting sqref="C47">
    <cfRule type="cellIs" dxfId="591" priority="163" stopIfTrue="1" operator="notEqual">
      <formula>""</formula>
    </cfRule>
  </conditionalFormatting>
  <conditionalFormatting sqref="C48:C57">
    <cfRule type="cellIs" dxfId="590" priority="160" stopIfTrue="1" operator="notEqual">
      <formula>""</formula>
    </cfRule>
  </conditionalFormatting>
  <conditionalFormatting sqref="C36:C46">
    <cfRule type="cellIs" dxfId="589" priority="162" stopIfTrue="1" operator="notEqual">
      <formula>""</formula>
    </cfRule>
  </conditionalFormatting>
  <conditionalFormatting sqref="C48:C57">
    <cfRule type="cellIs" dxfId="588" priority="161" stopIfTrue="1" operator="notEqual">
      <formula>""</formula>
    </cfRule>
  </conditionalFormatting>
  <conditionalFormatting sqref="C47">
    <cfRule type="cellIs" dxfId="587" priority="159" stopIfTrue="1" operator="notEqual">
      <formula>""</formula>
    </cfRule>
  </conditionalFormatting>
  <conditionalFormatting sqref="C47">
    <cfRule type="cellIs" dxfId="586" priority="158" stopIfTrue="1" operator="notEqual">
      <formula>""</formula>
    </cfRule>
  </conditionalFormatting>
  <conditionalFormatting sqref="C36:C46">
    <cfRule type="cellIs" dxfId="585" priority="157" stopIfTrue="1" operator="notEqual">
      <formula>""</formula>
    </cfRule>
  </conditionalFormatting>
  <conditionalFormatting sqref="C35">
    <cfRule type="cellIs" dxfId="584" priority="156" stopIfTrue="1" operator="notEqual">
      <formula>""</formula>
    </cfRule>
  </conditionalFormatting>
  <conditionalFormatting sqref="C35">
    <cfRule type="cellIs" dxfId="583" priority="155" stopIfTrue="1" operator="notEqual">
      <formula>""</formula>
    </cfRule>
  </conditionalFormatting>
  <conditionalFormatting sqref="C36:C45">
    <cfRule type="cellIs" dxfId="582" priority="152" stopIfTrue="1" operator="notEqual">
      <formula>""</formula>
    </cfRule>
  </conditionalFormatting>
  <conditionalFormatting sqref="C24:C34">
    <cfRule type="cellIs" dxfId="581" priority="154" stopIfTrue="1" operator="notEqual">
      <formula>""</formula>
    </cfRule>
  </conditionalFormatting>
  <conditionalFormatting sqref="C36:C45">
    <cfRule type="cellIs" dxfId="580" priority="153" stopIfTrue="1" operator="notEqual">
      <formula>""</formula>
    </cfRule>
  </conditionalFormatting>
  <conditionalFormatting sqref="C48:C57">
    <cfRule type="cellIs" dxfId="579" priority="151" stopIfTrue="1" operator="notEqual">
      <formula>""</formula>
    </cfRule>
  </conditionalFormatting>
  <conditionalFormatting sqref="C48:C57">
    <cfRule type="cellIs" dxfId="578" priority="150" stopIfTrue="1" operator="notEqual">
      <formula>""</formula>
    </cfRule>
  </conditionalFormatting>
  <conditionalFormatting sqref="C72:C81">
    <cfRule type="cellIs" dxfId="577" priority="146" stopIfTrue="1" operator="notEqual">
      <formula>""</formula>
    </cfRule>
  </conditionalFormatting>
  <conditionalFormatting sqref="C72:C81">
    <cfRule type="cellIs" dxfId="576" priority="145" stopIfTrue="1" operator="notEqual">
      <formula>""</formula>
    </cfRule>
  </conditionalFormatting>
  <conditionalFormatting sqref="C71">
    <cfRule type="cellIs" dxfId="575" priority="144" stopIfTrue="1" operator="notEqual">
      <formula>""</formula>
    </cfRule>
  </conditionalFormatting>
  <conditionalFormatting sqref="C71">
    <cfRule type="cellIs" dxfId="574" priority="149" stopIfTrue="1" operator="notEqual">
      <formula>""</formula>
    </cfRule>
  </conditionalFormatting>
  <conditionalFormatting sqref="C71">
    <cfRule type="cellIs" dxfId="573" priority="148" stopIfTrue="1" operator="notEqual">
      <formula>""</formula>
    </cfRule>
  </conditionalFormatting>
  <conditionalFormatting sqref="C60:C70">
    <cfRule type="cellIs" dxfId="572" priority="147" stopIfTrue="1" operator="notEqual">
      <formula>""</formula>
    </cfRule>
  </conditionalFormatting>
  <conditionalFormatting sqref="C60:C70">
    <cfRule type="cellIs" dxfId="571" priority="137" stopIfTrue="1" operator="notEqual">
      <formula>""</formula>
    </cfRule>
  </conditionalFormatting>
  <conditionalFormatting sqref="C59">
    <cfRule type="cellIs" dxfId="570" priority="136" stopIfTrue="1" operator="notEqual">
      <formula>""</formula>
    </cfRule>
  </conditionalFormatting>
  <conditionalFormatting sqref="C59">
    <cfRule type="cellIs" dxfId="569" priority="135" stopIfTrue="1" operator="notEqual">
      <formula>""</formula>
    </cfRule>
  </conditionalFormatting>
  <conditionalFormatting sqref="C48:C58">
    <cfRule type="cellIs" dxfId="568" priority="134" stopIfTrue="1" operator="notEqual">
      <formula>""</formula>
    </cfRule>
  </conditionalFormatting>
  <conditionalFormatting sqref="C71">
    <cfRule type="cellIs" dxfId="567" priority="143" stopIfTrue="1" operator="notEqual">
      <formula>""</formula>
    </cfRule>
  </conditionalFormatting>
  <conditionalFormatting sqref="C72:C81">
    <cfRule type="cellIs" dxfId="566" priority="140" stopIfTrue="1" operator="notEqual">
      <formula>""</formula>
    </cfRule>
  </conditionalFormatting>
  <conditionalFormatting sqref="C60:C70">
    <cfRule type="cellIs" dxfId="565" priority="142" stopIfTrue="1" operator="notEqual">
      <formula>""</formula>
    </cfRule>
  </conditionalFormatting>
  <conditionalFormatting sqref="C72:C81">
    <cfRule type="cellIs" dxfId="564" priority="141" stopIfTrue="1" operator="notEqual">
      <formula>""</formula>
    </cfRule>
  </conditionalFormatting>
  <conditionalFormatting sqref="C71">
    <cfRule type="cellIs" dxfId="563" priority="139" stopIfTrue="1" operator="notEqual">
      <formula>""</formula>
    </cfRule>
  </conditionalFormatting>
  <conditionalFormatting sqref="C71">
    <cfRule type="cellIs" dxfId="562" priority="138" stopIfTrue="1" operator="notEqual">
      <formula>""</formula>
    </cfRule>
  </conditionalFormatting>
  <conditionalFormatting sqref="C60:C69">
    <cfRule type="cellIs" dxfId="561" priority="132" stopIfTrue="1" operator="notEqual">
      <formula>""</formula>
    </cfRule>
  </conditionalFormatting>
  <conditionalFormatting sqref="C60:C69">
    <cfRule type="cellIs" dxfId="560" priority="133" stopIfTrue="1" operator="notEqual">
      <formula>""</formula>
    </cfRule>
  </conditionalFormatting>
  <conditionalFormatting sqref="C72:C81">
    <cfRule type="cellIs" dxfId="559" priority="131" stopIfTrue="1" operator="notEqual">
      <formula>""</formula>
    </cfRule>
  </conditionalFormatting>
  <conditionalFormatting sqref="C72:C81">
    <cfRule type="cellIs" dxfId="558" priority="130" stopIfTrue="1" operator="notEqual">
      <formula>""</formula>
    </cfRule>
  </conditionalFormatting>
  <conditionalFormatting sqref="C59">
    <cfRule type="cellIs" dxfId="557" priority="120" stopIfTrue="1" operator="notEqual">
      <formula>""</formula>
    </cfRule>
  </conditionalFormatting>
  <conditionalFormatting sqref="C48:C58">
    <cfRule type="cellIs" dxfId="556" priority="119" stopIfTrue="1" operator="notEqual">
      <formula>""</formula>
    </cfRule>
  </conditionalFormatting>
  <conditionalFormatting sqref="C71">
    <cfRule type="cellIs" dxfId="555" priority="129" stopIfTrue="1" operator="notEqual">
      <formula>""</formula>
    </cfRule>
  </conditionalFormatting>
  <conditionalFormatting sqref="C71">
    <cfRule type="cellIs" dxfId="554" priority="128" stopIfTrue="1" operator="notEqual">
      <formula>""</formula>
    </cfRule>
  </conditionalFormatting>
  <conditionalFormatting sqref="C72:C81">
    <cfRule type="cellIs" dxfId="553" priority="125" stopIfTrue="1" operator="notEqual">
      <formula>""</formula>
    </cfRule>
  </conditionalFormatting>
  <conditionalFormatting sqref="C60:C70">
    <cfRule type="cellIs" dxfId="552" priority="127" stopIfTrue="1" operator="notEqual">
      <formula>""</formula>
    </cfRule>
  </conditionalFormatting>
  <conditionalFormatting sqref="C72:C81">
    <cfRule type="cellIs" dxfId="551" priority="126" stopIfTrue="1" operator="notEqual">
      <formula>""</formula>
    </cfRule>
  </conditionalFormatting>
  <conditionalFormatting sqref="C71">
    <cfRule type="cellIs" dxfId="550" priority="124" stopIfTrue="1" operator="notEqual">
      <formula>""</formula>
    </cfRule>
  </conditionalFormatting>
  <conditionalFormatting sqref="C71">
    <cfRule type="cellIs" dxfId="549" priority="123" stopIfTrue="1" operator="notEqual">
      <formula>""</formula>
    </cfRule>
  </conditionalFormatting>
  <conditionalFormatting sqref="C60:C70">
    <cfRule type="cellIs" dxfId="548" priority="122" stopIfTrue="1" operator="notEqual">
      <formula>""</formula>
    </cfRule>
  </conditionalFormatting>
  <conditionalFormatting sqref="C59">
    <cfRule type="cellIs" dxfId="547" priority="121" stopIfTrue="1" operator="notEqual">
      <formula>""</formula>
    </cfRule>
  </conditionalFormatting>
  <conditionalFormatting sqref="C60:C69">
    <cfRule type="cellIs" dxfId="546" priority="117" stopIfTrue="1" operator="notEqual">
      <formula>""</formula>
    </cfRule>
  </conditionalFormatting>
  <conditionalFormatting sqref="C60:C69">
    <cfRule type="cellIs" dxfId="545" priority="118" stopIfTrue="1" operator="notEqual">
      <formula>""</formula>
    </cfRule>
  </conditionalFormatting>
  <conditionalFormatting sqref="C72:C81">
    <cfRule type="cellIs" dxfId="544" priority="116" stopIfTrue="1" operator="notEqual">
      <formula>""</formula>
    </cfRule>
  </conditionalFormatting>
  <conditionalFormatting sqref="C72:C81">
    <cfRule type="cellIs" dxfId="543" priority="115" stopIfTrue="1" operator="notEqual">
      <formula>""</formula>
    </cfRule>
  </conditionalFormatting>
  <conditionalFormatting sqref="C71:C81">
    <cfRule type="cellIs" dxfId="542" priority="114" stopIfTrue="1" operator="notEqual">
      <formula>""</formula>
    </cfRule>
  </conditionalFormatting>
  <conditionalFormatting sqref="C71:C81">
    <cfRule type="cellIs" dxfId="541" priority="113" stopIfTrue="1" operator="notEqual">
      <formula>""</formula>
    </cfRule>
  </conditionalFormatting>
  <conditionalFormatting sqref="C60:C70">
    <cfRule type="cellIs" dxfId="540" priority="112" stopIfTrue="1" operator="notEqual">
      <formula>""</formula>
    </cfRule>
  </conditionalFormatting>
  <conditionalFormatting sqref="C59">
    <cfRule type="cellIs" dxfId="539" priority="111" stopIfTrue="1" operator="notEqual">
      <formula>""</formula>
    </cfRule>
  </conditionalFormatting>
  <conditionalFormatting sqref="C59">
    <cfRule type="cellIs" dxfId="538" priority="110" stopIfTrue="1" operator="notEqual">
      <formula>""</formula>
    </cfRule>
  </conditionalFormatting>
  <conditionalFormatting sqref="C60:C69">
    <cfRule type="cellIs" dxfId="537" priority="107" stopIfTrue="1" operator="notEqual">
      <formula>""</formula>
    </cfRule>
  </conditionalFormatting>
  <conditionalFormatting sqref="C48:C58">
    <cfRule type="cellIs" dxfId="536" priority="109" stopIfTrue="1" operator="notEqual">
      <formula>""</formula>
    </cfRule>
  </conditionalFormatting>
  <conditionalFormatting sqref="C60:C69">
    <cfRule type="cellIs" dxfId="535" priority="108" stopIfTrue="1" operator="notEqual">
      <formula>""</formula>
    </cfRule>
  </conditionalFormatting>
  <conditionalFormatting sqref="C59">
    <cfRule type="cellIs" dxfId="534" priority="106" stopIfTrue="1" operator="notEqual">
      <formula>""</formula>
    </cfRule>
  </conditionalFormatting>
  <conditionalFormatting sqref="C59">
    <cfRule type="cellIs" dxfId="533" priority="105" stopIfTrue="1" operator="notEqual">
      <formula>""</formula>
    </cfRule>
  </conditionalFormatting>
  <conditionalFormatting sqref="C48:C58">
    <cfRule type="cellIs" dxfId="532" priority="104" stopIfTrue="1" operator="notEqual">
      <formula>""</formula>
    </cfRule>
  </conditionalFormatting>
  <conditionalFormatting sqref="C47">
    <cfRule type="cellIs" dxfId="531" priority="103" stopIfTrue="1" operator="notEqual">
      <formula>""</formula>
    </cfRule>
  </conditionalFormatting>
  <conditionalFormatting sqref="C47">
    <cfRule type="cellIs" dxfId="530" priority="102" stopIfTrue="1" operator="notEqual">
      <formula>""</formula>
    </cfRule>
  </conditionalFormatting>
  <conditionalFormatting sqref="C48:C57">
    <cfRule type="cellIs" dxfId="529" priority="99" stopIfTrue="1" operator="notEqual">
      <formula>""</formula>
    </cfRule>
  </conditionalFormatting>
  <conditionalFormatting sqref="C36:C46">
    <cfRule type="cellIs" dxfId="528" priority="101" stopIfTrue="1" operator="notEqual">
      <formula>""</formula>
    </cfRule>
  </conditionalFormatting>
  <conditionalFormatting sqref="C48:C57">
    <cfRule type="cellIs" dxfId="527" priority="100" stopIfTrue="1" operator="notEqual">
      <formula>""</formula>
    </cfRule>
  </conditionalFormatting>
  <conditionalFormatting sqref="C60:C69">
    <cfRule type="cellIs" dxfId="526" priority="98" stopIfTrue="1" operator="notEqual">
      <formula>""</formula>
    </cfRule>
  </conditionalFormatting>
  <conditionalFormatting sqref="C60:C69">
    <cfRule type="cellIs" dxfId="525" priority="97" stopIfTrue="1" operator="notEqual">
      <formula>""</formula>
    </cfRule>
  </conditionalFormatting>
  <conditionalFormatting sqref="C84:C93">
    <cfRule type="cellIs" dxfId="524" priority="90" stopIfTrue="1" operator="notEqual">
      <formula>""</formula>
    </cfRule>
  </conditionalFormatting>
  <conditionalFormatting sqref="C84:C93">
    <cfRule type="cellIs" dxfId="523" priority="89" stopIfTrue="1" operator="notEqual">
      <formula>""</formula>
    </cfRule>
  </conditionalFormatting>
  <conditionalFormatting sqref="C83">
    <cfRule type="cellIs" dxfId="522" priority="88" stopIfTrue="1" operator="notEqual">
      <formula>""</formula>
    </cfRule>
  </conditionalFormatting>
  <conditionalFormatting sqref="C83">
    <cfRule type="cellIs" dxfId="521" priority="87" stopIfTrue="1" operator="notEqual">
      <formula>""</formula>
    </cfRule>
  </conditionalFormatting>
  <conditionalFormatting sqref="C84:C93">
    <cfRule type="cellIs" dxfId="520" priority="86" stopIfTrue="1" operator="notEqual">
      <formula>""</formula>
    </cfRule>
  </conditionalFormatting>
  <conditionalFormatting sqref="C83">
    <cfRule type="cellIs" dxfId="519" priority="96" stopIfTrue="1" operator="notEqual">
      <formula>""</formula>
    </cfRule>
  </conditionalFormatting>
  <conditionalFormatting sqref="C83:C93">
    <cfRule type="cellIs" dxfId="518" priority="95" stopIfTrue="1" operator="notEqual">
      <formula>""</formula>
    </cfRule>
  </conditionalFormatting>
  <conditionalFormatting sqref="C83:C93">
    <cfRule type="cellIs" dxfId="517" priority="94" stopIfTrue="1" operator="notEqual">
      <formula>""</formula>
    </cfRule>
  </conditionalFormatting>
  <conditionalFormatting sqref="C84:C93">
    <cfRule type="cellIs" dxfId="516" priority="93" stopIfTrue="1" operator="notEqual">
      <formula>""</formula>
    </cfRule>
  </conditionalFormatting>
  <conditionalFormatting sqref="C83">
    <cfRule type="cellIs" dxfId="515" priority="92" stopIfTrue="1" operator="notEqual">
      <formula>""</formula>
    </cfRule>
  </conditionalFormatting>
  <conditionalFormatting sqref="C83">
    <cfRule type="cellIs" dxfId="514" priority="91" stopIfTrue="1" operator="notEqual">
      <formula>""</formula>
    </cfRule>
  </conditionalFormatting>
  <conditionalFormatting sqref="C84:C93">
    <cfRule type="cellIs" dxfId="513" priority="85" stopIfTrue="1" operator="notEqual">
      <formula>""</formula>
    </cfRule>
  </conditionalFormatting>
  <conditionalFormatting sqref="C83:C93">
    <cfRule type="cellIs" dxfId="512" priority="84" stopIfTrue="1" operator="notEqual">
      <formula>""</formula>
    </cfRule>
  </conditionalFormatting>
  <conditionalFormatting sqref="C83:C93">
    <cfRule type="cellIs" dxfId="511" priority="83" stopIfTrue="1" operator="notEqual">
      <formula>""</formula>
    </cfRule>
  </conditionalFormatting>
  <conditionalFormatting sqref="C83:C93">
    <cfRule type="cellIs" dxfId="510" priority="82" stopIfTrue="1" operator="notEqual">
      <formula>""</formula>
    </cfRule>
  </conditionalFormatting>
  <conditionalFormatting sqref="C83:C93">
    <cfRule type="cellIs" dxfId="509" priority="81" stopIfTrue="1" operator="notEqual">
      <formula>""</formula>
    </cfRule>
  </conditionalFormatting>
  <conditionalFormatting sqref="C84:C93">
    <cfRule type="cellIs" dxfId="508" priority="80" stopIfTrue="1" operator="notEqual">
      <formula>""</formula>
    </cfRule>
  </conditionalFormatting>
  <conditionalFormatting sqref="C84:C93">
    <cfRule type="cellIs" dxfId="507" priority="79" stopIfTrue="1" operator="notEqual">
      <formula>""</formula>
    </cfRule>
  </conditionalFormatting>
  <conditionalFormatting sqref="C84:C93">
    <cfRule type="cellIs" dxfId="506" priority="78" stopIfTrue="1" operator="notEqual">
      <formula>""</formula>
    </cfRule>
  </conditionalFormatting>
  <conditionalFormatting sqref="C84:C93">
    <cfRule type="cellIs" dxfId="505" priority="77" stopIfTrue="1" operator="notEqual">
      <formula>""</formula>
    </cfRule>
  </conditionalFormatting>
  <conditionalFormatting sqref="C84:C93">
    <cfRule type="cellIs" dxfId="504" priority="76" stopIfTrue="1" operator="notEqual">
      <formula>""</formula>
    </cfRule>
  </conditionalFormatting>
  <conditionalFormatting sqref="C106">
    <cfRule type="cellIs" dxfId="503" priority="75" stopIfTrue="1" operator="notEqual">
      <formula>""</formula>
    </cfRule>
  </conditionalFormatting>
  <conditionalFormatting sqref="C106">
    <cfRule type="cellIs" dxfId="502" priority="74" stopIfTrue="1" operator="notEqual">
      <formula>""</formula>
    </cfRule>
  </conditionalFormatting>
  <conditionalFormatting sqref="C95:C96">
    <cfRule type="cellIs" dxfId="501" priority="73" stopIfTrue="1" operator="notEqual">
      <formula>""</formula>
    </cfRule>
  </conditionalFormatting>
  <conditionalFormatting sqref="C95:C96">
    <cfRule type="cellIs" dxfId="500" priority="72" stopIfTrue="1" operator="notEqual">
      <formula>""</formula>
    </cfRule>
  </conditionalFormatting>
  <conditionalFormatting sqref="E134 G134:H134">
    <cfRule type="cellIs" dxfId="499" priority="55" stopIfTrue="1" operator="notEqual">
      <formula>""</formula>
    </cfRule>
  </conditionalFormatting>
  <conditionalFormatting sqref="C134">
    <cfRule type="cellIs" dxfId="498" priority="52" stopIfTrue="1" operator="notEqual">
      <formula>""</formula>
    </cfRule>
  </conditionalFormatting>
  <conditionalFormatting sqref="B134">
    <cfRule type="cellIs" dxfId="497" priority="50" stopIfTrue="1" operator="notEqual">
      <formula>""</formula>
    </cfRule>
  </conditionalFormatting>
  <conditionalFormatting sqref="E134">
    <cfRule type="cellIs" dxfId="496" priority="54" stopIfTrue="1" operator="notEqual">
      <formula>""</formula>
    </cfRule>
  </conditionalFormatting>
  <conditionalFormatting sqref="E134 G134:H134">
    <cfRule type="cellIs" dxfId="495" priority="56" stopIfTrue="1" operator="notEqual">
      <formula>""</formula>
    </cfRule>
  </conditionalFormatting>
  <conditionalFormatting sqref="C134">
    <cfRule type="cellIs" dxfId="494" priority="51" stopIfTrue="1" operator="notEqual">
      <formula>""</formula>
    </cfRule>
  </conditionalFormatting>
  <conditionalFormatting sqref="F134">
    <cfRule type="cellIs" dxfId="493" priority="53" stopIfTrue="1" operator="notEqual">
      <formula>""</formula>
    </cfRule>
  </conditionalFormatting>
  <conditionalFormatting sqref="B134">
    <cfRule type="cellIs" dxfId="492" priority="49" stopIfTrue="1" operator="notEqual">
      <formula>""</formula>
    </cfRule>
  </conditionalFormatting>
  <conditionalFormatting sqref="D134">
    <cfRule type="cellIs" dxfId="491" priority="46" stopIfTrue="1" operator="equal">
      <formula>"Total"</formula>
    </cfRule>
  </conditionalFormatting>
  <conditionalFormatting sqref="D135:D145">
    <cfRule type="cellIs" dxfId="490" priority="33" stopIfTrue="1" operator="equal">
      <formula>"Total"</formula>
    </cfRule>
  </conditionalFormatting>
  <conditionalFormatting sqref="D135:D145">
    <cfRule type="cellIs" dxfId="489" priority="34" stopIfTrue="1" operator="equal">
      <formula>"Total"</formula>
    </cfRule>
  </conditionalFormatting>
  <conditionalFormatting sqref="E135:E136 G135:H136">
    <cfRule type="cellIs" dxfId="488" priority="43" stopIfTrue="1" operator="notEqual">
      <formula>""</formula>
    </cfRule>
  </conditionalFormatting>
  <conditionalFormatting sqref="E135:E136">
    <cfRule type="cellIs" dxfId="487" priority="41" stopIfTrue="1" operator="notEqual">
      <formula>""</formula>
    </cfRule>
  </conditionalFormatting>
  <conditionalFormatting sqref="E135:E136 G135:H136">
    <cfRule type="cellIs" dxfId="486" priority="42" stopIfTrue="1" operator="notEqual">
      <formula>""</formula>
    </cfRule>
  </conditionalFormatting>
  <conditionalFormatting sqref="F135:F136">
    <cfRule type="cellIs" dxfId="485" priority="40" stopIfTrue="1" operator="notEqual">
      <formula>""</formula>
    </cfRule>
  </conditionalFormatting>
  <conditionalFormatting sqref="F135:F136">
    <cfRule type="cellIs" dxfId="484" priority="39" stopIfTrue="1" operator="notEqual">
      <formula>""</formula>
    </cfRule>
  </conditionalFormatting>
  <conditionalFormatting sqref="C135:C145">
    <cfRule type="cellIs" dxfId="483" priority="38" stopIfTrue="1" operator="notEqual">
      <formula>""</formula>
    </cfRule>
  </conditionalFormatting>
  <conditionalFormatting sqref="C135:C145">
    <cfRule type="cellIs" dxfId="482" priority="37" stopIfTrue="1" operator="notEqual">
      <formula>""</formula>
    </cfRule>
  </conditionalFormatting>
  <conditionalFormatting sqref="B135">
    <cfRule type="cellIs" dxfId="481" priority="36" stopIfTrue="1" operator="notEqual">
      <formula>""</formula>
    </cfRule>
  </conditionalFormatting>
  <conditionalFormatting sqref="B135">
    <cfRule type="cellIs" dxfId="480" priority="35" stopIfTrue="1" operator="notEqual">
      <formula>""</formula>
    </cfRule>
  </conditionalFormatting>
  <conditionalFormatting sqref="E137 G137:H137">
    <cfRule type="cellIs" dxfId="479" priority="30" stopIfTrue="1" operator="notEqual">
      <formula>""</formula>
    </cfRule>
  </conditionalFormatting>
  <conditionalFormatting sqref="E137">
    <cfRule type="cellIs" dxfId="478" priority="28" stopIfTrue="1" operator="notEqual">
      <formula>""</formula>
    </cfRule>
  </conditionalFormatting>
  <conditionalFormatting sqref="F137">
    <cfRule type="cellIs" dxfId="477" priority="26" stopIfTrue="1" operator="notEqual">
      <formula>""</formula>
    </cfRule>
  </conditionalFormatting>
  <conditionalFormatting sqref="E137 G137:H137">
    <cfRule type="cellIs" dxfId="476" priority="29" stopIfTrue="1" operator="notEqual">
      <formula>""</formula>
    </cfRule>
  </conditionalFormatting>
  <conditionalFormatting sqref="F137">
    <cfRule type="cellIs" dxfId="475" priority="27" stopIfTrue="1" operator="notEqual">
      <formula>""</formula>
    </cfRule>
  </conditionalFormatting>
  <conditionalFormatting sqref="E137 G137:H137">
    <cfRule type="cellIs" dxfId="474" priority="23" stopIfTrue="1" operator="notEqual">
      <formula>""</formula>
    </cfRule>
  </conditionalFormatting>
  <conditionalFormatting sqref="E137">
    <cfRule type="cellIs" dxfId="473" priority="21" stopIfTrue="1" operator="notEqual">
      <formula>""</formula>
    </cfRule>
  </conditionalFormatting>
  <conditionalFormatting sqref="E137 G137:H137">
    <cfRule type="cellIs" dxfId="472" priority="22" stopIfTrue="1" operator="notEqual">
      <formula>""</formula>
    </cfRule>
  </conditionalFormatting>
  <conditionalFormatting sqref="F137">
    <cfRule type="cellIs" dxfId="471" priority="20" stopIfTrue="1" operator="notEqual">
      <formula>""</formula>
    </cfRule>
  </conditionalFormatting>
  <conditionalFormatting sqref="F137">
    <cfRule type="cellIs" dxfId="470" priority="19" stopIfTrue="1" operator="notEqual">
      <formula>""</formula>
    </cfRule>
  </conditionalFormatting>
  <conditionalFormatting sqref="E138:E145 G138:H145">
    <cfRule type="cellIs" dxfId="469" priority="16" stopIfTrue="1" operator="notEqual">
      <formula>""</formula>
    </cfRule>
  </conditionalFormatting>
  <conditionalFormatting sqref="E138:E145">
    <cfRule type="cellIs" dxfId="468" priority="14" stopIfTrue="1" operator="notEqual">
      <formula>""</formula>
    </cfRule>
  </conditionalFormatting>
  <conditionalFormatting sqref="F138:F145">
    <cfRule type="cellIs" dxfId="467" priority="12" stopIfTrue="1" operator="notEqual">
      <formula>""</formula>
    </cfRule>
  </conditionalFormatting>
  <conditionalFormatting sqref="E138:E145 G138:H145">
    <cfRule type="cellIs" dxfId="466" priority="15" stopIfTrue="1" operator="notEqual">
      <formula>""</formula>
    </cfRule>
  </conditionalFormatting>
  <conditionalFormatting sqref="F138:F145">
    <cfRule type="cellIs" dxfId="465" priority="13" stopIfTrue="1" operator="notEqual">
      <formula>""</formula>
    </cfRule>
  </conditionalFormatting>
  <conditionalFormatting sqref="E138:E145 G138:H145">
    <cfRule type="cellIs" dxfId="464" priority="9" stopIfTrue="1" operator="notEqual">
      <formula>""</formula>
    </cfRule>
  </conditionalFormatting>
  <conditionalFormatting sqref="E138:E145">
    <cfRule type="cellIs" dxfId="463" priority="7" stopIfTrue="1" operator="notEqual">
      <formula>""</formula>
    </cfRule>
  </conditionalFormatting>
  <conditionalFormatting sqref="E138:E145 G138:H145">
    <cfRule type="cellIs" dxfId="462" priority="8" stopIfTrue="1" operator="notEqual">
      <formula>""</formula>
    </cfRule>
  </conditionalFormatting>
  <conditionalFormatting sqref="F138:F145">
    <cfRule type="cellIs" dxfId="461" priority="6" stopIfTrue="1" operator="notEqual">
      <formula>""</formula>
    </cfRule>
  </conditionalFormatting>
  <conditionalFormatting sqref="F138:F145">
    <cfRule type="cellIs" dxfId="460" priority="5" stopIfTrue="1" operator="notEqual">
      <formula>""</formula>
    </cfRule>
  </conditionalFormatting>
  <pageMargins left="0.23622047244094491" right="0.11811023622047245" top="0.31496062992125984" bottom="0.27559055118110237" header="0.15748031496062992" footer="0.51181102362204722"/>
  <pageSetup paperSize="9" scale="86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208"/>
  <sheetViews>
    <sheetView view="pageBreakPreview" zoomScale="110" zoomScaleNormal="110" zoomScaleSheetLayoutView="110" workbookViewId="0">
      <pane ySplit="10" topLeftCell="A122" activePane="bottomLeft" state="frozen"/>
      <selection pane="bottomLeft" activeCell="K132" sqref="K132"/>
    </sheetView>
  </sheetViews>
  <sheetFormatPr defaultRowHeight="12.75"/>
  <cols>
    <col min="1" max="1" width="2.7109375" customWidth="1"/>
    <col min="2" max="2" width="5" style="1" customWidth="1"/>
    <col min="3" max="3" width="5.7109375" style="1" customWidth="1"/>
    <col min="4" max="4" width="6.28515625" style="1" customWidth="1"/>
    <col min="5" max="5" width="5" style="1" customWidth="1"/>
    <col min="6" max="7" width="3.42578125" style="1" customWidth="1"/>
    <col min="8" max="8" width="6" style="1" customWidth="1"/>
    <col min="9" max="9" width="7.5703125" style="1" customWidth="1"/>
    <col min="10" max="10" width="6.42578125" style="1" customWidth="1"/>
    <col min="11" max="11" width="6.28515625" style="1" customWidth="1"/>
    <col min="12" max="13" width="6.42578125" style="1" customWidth="1"/>
    <col min="14" max="14" width="6.28515625" style="1" customWidth="1"/>
    <col min="15" max="15" width="6.42578125" style="1" customWidth="1"/>
    <col min="16" max="19" width="6.42578125" customWidth="1"/>
    <col min="20" max="20" width="6.140625" customWidth="1"/>
    <col min="21" max="22" width="6.42578125" customWidth="1"/>
    <col min="23" max="23" width="5.85546875" customWidth="1"/>
    <col min="24" max="25" width="6.42578125" customWidth="1"/>
    <col min="26" max="26" width="5.85546875" customWidth="1"/>
    <col min="27" max="27" width="6.42578125" customWidth="1"/>
    <col min="28" max="28" width="0.42578125" hidden="1" customWidth="1"/>
    <col min="29" max="29" width="0.28515625" hidden="1" customWidth="1"/>
    <col min="30" max="34" width="0.42578125" hidden="1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155</v>
      </c>
      <c r="L4" s="2"/>
      <c r="M4" s="2"/>
    </row>
    <row r="5" spans="1:27">
      <c r="I5" s="4" t="s">
        <v>1</v>
      </c>
    </row>
    <row r="6" spans="1:27" ht="2.25" customHeight="1"/>
    <row r="7" spans="1:27" ht="15">
      <c r="B7" s="78" t="s">
        <v>150</v>
      </c>
      <c r="C7" s="77"/>
      <c r="D7" s="29"/>
      <c r="E7" s="29"/>
      <c r="F7" s="29"/>
      <c r="G7" s="29"/>
      <c r="H7" s="29"/>
      <c r="I7" s="29"/>
      <c r="J7" s="29"/>
      <c r="K7" s="29"/>
      <c r="O7" s="254" t="s">
        <v>167</v>
      </c>
      <c r="P7" s="254"/>
      <c r="Q7" s="1"/>
      <c r="T7" s="79" t="s">
        <v>141</v>
      </c>
      <c r="U7" s="13"/>
      <c r="V7" s="13"/>
      <c r="W7" s="232">
        <f>'base(indices)'!H1</f>
        <v>44378</v>
      </c>
      <c r="X7" s="232"/>
    </row>
    <row r="8" spans="1:27" ht="13.5" thickBot="1">
      <c r="B8" s="5" t="str">
        <f>'BENEFÍCIOS-CORRIGIDO-SEM JUROS'!B8</f>
        <v>Obs: D.I.P. (Data Início Pgto-Adm) em:</v>
      </c>
      <c r="I8" s="255">
        <f>'BENEFÍCIOS-CORRIGIDO-SEM JUROS'!I8:I8</f>
        <v>44378</v>
      </c>
      <c r="J8" s="255"/>
      <c r="K8" s="175"/>
      <c r="L8" s="74"/>
      <c r="M8" s="75"/>
      <c r="N8" s="76"/>
      <c r="O8" s="75"/>
      <c r="P8" s="75"/>
    </row>
    <row r="9" spans="1:27" ht="12.75" customHeight="1" thickBot="1">
      <c r="A9" s="234" t="s">
        <v>40</v>
      </c>
      <c r="B9" s="252" t="s">
        <v>3</v>
      </c>
      <c r="C9" s="238" t="s">
        <v>35</v>
      </c>
      <c r="D9" s="240" t="s">
        <v>36</v>
      </c>
      <c r="E9" s="240" t="s">
        <v>41</v>
      </c>
      <c r="F9" s="212" t="s">
        <v>146</v>
      </c>
      <c r="G9" s="212" t="s">
        <v>147</v>
      </c>
      <c r="H9" s="225" t="s">
        <v>142</v>
      </c>
      <c r="I9" s="256" t="s">
        <v>143</v>
      </c>
      <c r="J9" s="258" t="s">
        <v>140</v>
      </c>
      <c r="K9" s="259"/>
      <c r="L9" s="260"/>
      <c r="M9" s="248">
        <v>0.95</v>
      </c>
      <c r="N9" s="249"/>
      <c r="O9" s="250"/>
      <c r="P9" s="244">
        <v>0.9</v>
      </c>
      <c r="Q9" s="245"/>
      <c r="R9" s="246"/>
      <c r="S9" s="248">
        <v>0.8</v>
      </c>
      <c r="T9" s="249"/>
      <c r="U9" s="250"/>
      <c r="V9" s="244">
        <v>0.7</v>
      </c>
      <c r="W9" s="245"/>
      <c r="X9" s="246"/>
      <c r="Y9" s="244">
        <v>0.6</v>
      </c>
      <c r="Z9" s="245"/>
      <c r="AA9" s="246"/>
    </row>
    <row r="10" spans="1:27" ht="33.75" customHeight="1" thickBot="1">
      <c r="A10" s="251"/>
      <c r="B10" s="253"/>
      <c r="C10" s="239"/>
      <c r="D10" s="241"/>
      <c r="E10" s="241"/>
      <c r="F10" s="213"/>
      <c r="G10" s="213"/>
      <c r="H10" s="226"/>
      <c r="I10" s="257"/>
      <c r="J10" s="23" t="s">
        <v>37</v>
      </c>
      <c r="K10" s="126" t="s">
        <v>74</v>
      </c>
      <c r="L10" s="132" t="s">
        <v>0</v>
      </c>
      <c r="M10" s="121" t="s">
        <v>37</v>
      </c>
      <c r="N10" s="126" t="s">
        <v>74</v>
      </c>
      <c r="O10" s="121">
        <v>0.95</v>
      </c>
      <c r="P10" s="22" t="s">
        <v>37</v>
      </c>
      <c r="Q10" s="126" t="s">
        <v>74</v>
      </c>
      <c r="R10" s="127" t="s">
        <v>38</v>
      </c>
      <c r="S10" s="121" t="s">
        <v>37</v>
      </c>
      <c r="T10" s="126" t="s">
        <v>74</v>
      </c>
      <c r="U10" s="121" t="s">
        <v>42</v>
      </c>
      <c r="V10" s="121" t="s">
        <v>37</v>
      </c>
      <c r="W10" s="126" t="s">
        <v>74</v>
      </c>
      <c r="X10" s="121" t="s">
        <v>43</v>
      </c>
      <c r="Y10" s="121" t="s">
        <v>37</v>
      </c>
      <c r="Z10" s="126" t="s">
        <v>74</v>
      </c>
      <c r="AA10" s="121" t="s">
        <v>44</v>
      </c>
    </row>
    <row r="11" spans="1:27" ht="13.5" customHeight="1">
      <c r="A11" s="139">
        <v>120</v>
      </c>
      <c r="B11" s="102">
        <v>40544</v>
      </c>
      <c r="C11" s="31">
        <v>540</v>
      </c>
      <c r="D11" s="140">
        <f>'base(indices)'!G16</f>
        <v>1.41318974</v>
      </c>
      <c r="E11" s="59">
        <f t="shared" ref="E11:E74" si="0">C11*D11</f>
        <v>763.12245959999996</v>
      </c>
      <c r="F11" s="190">
        <v>0</v>
      </c>
      <c r="G11" s="59">
        <f t="shared" ref="G11:G74" si="1">E11*F11</f>
        <v>0</v>
      </c>
      <c r="H11" s="31">
        <f t="shared" ref="H11:H74" si="2">E11+G11</f>
        <v>763.12245959999996</v>
      </c>
      <c r="I11" s="178">
        <f>H131</f>
        <v>121967.62779946004</v>
      </c>
      <c r="J11" s="85">
        <f>IF((I11)+K11&gt;I148,I148-K11,(I11))</f>
        <v>59243.091742999997</v>
      </c>
      <c r="K11" s="85">
        <f t="shared" ref="K11:K42" si="3">I$147</f>
        <v>6756.908257</v>
      </c>
      <c r="L11" s="176">
        <f t="shared" ref="L11:L20" si="4">J11+K11</f>
        <v>66000</v>
      </c>
      <c r="M11" s="85">
        <f>$J$11*M$9</f>
        <v>56280.937155849992</v>
      </c>
      <c r="N11" s="85">
        <f t="shared" ref="N11:N20" si="5">K11*M$9</f>
        <v>6419.0628441499994</v>
      </c>
      <c r="O11" s="85">
        <f t="shared" ref="O11:O20" si="6">M11+N11</f>
        <v>62699.999999999993</v>
      </c>
      <c r="P11" s="67">
        <f t="shared" ref="P11:P29" si="7">J11*$P$9</f>
        <v>53318.7825687</v>
      </c>
      <c r="Q11" s="85">
        <f t="shared" ref="Q11:Q74" si="8">K11*P$9</f>
        <v>6081.2174313000005</v>
      </c>
      <c r="R11" s="85">
        <f t="shared" ref="R11:R36" si="9">P11+Q11</f>
        <v>59400</v>
      </c>
      <c r="S11" s="85">
        <f t="shared" ref="S11:S74" si="10">J11*S$9</f>
        <v>47394.473394400004</v>
      </c>
      <c r="T11" s="85">
        <f t="shared" ref="T11:T74" si="11">K11*S$9</f>
        <v>5405.5266056</v>
      </c>
      <c r="U11" s="85">
        <f t="shared" ref="U11:U74" si="12">S11+T11</f>
        <v>52800</v>
      </c>
      <c r="V11" s="85">
        <f t="shared" ref="V11:V74" si="13">J11*V$9</f>
        <v>41470.164220099992</v>
      </c>
      <c r="W11" s="85">
        <f t="shared" ref="W11:W74" si="14">K11*V$9</f>
        <v>4729.8357798999996</v>
      </c>
      <c r="X11" s="85">
        <f t="shared" ref="X11:X74" si="15">V11+W11</f>
        <v>46199.999999999993</v>
      </c>
      <c r="Y11" s="85">
        <f t="shared" ref="Y11:Y74" si="16">J11*Y$9</f>
        <v>35545.855045799995</v>
      </c>
      <c r="Z11" s="85">
        <f t="shared" ref="Z11:Z74" si="17">K11*Y$9</f>
        <v>4054.1449542</v>
      </c>
      <c r="AA11" s="35">
        <f t="shared" ref="AA11:AA74" si="18">Y11+Z11</f>
        <v>39599.999999999993</v>
      </c>
    </row>
    <row r="12" spans="1:27" ht="13.5" customHeight="1">
      <c r="A12" s="82">
        <v>119</v>
      </c>
      <c r="B12" s="36">
        <v>40575</v>
      </c>
      <c r="C12" s="44">
        <v>540</v>
      </c>
      <c r="D12" s="141">
        <f>'base(indices)'!G17</f>
        <v>1.41218003</v>
      </c>
      <c r="E12" s="39">
        <f t="shared" si="0"/>
        <v>762.57721620000007</v>
      </c>
      <c r="F12" s="191">
        <v>0</v>
      </c>
      <c r="G12" s="39">
        <f t="shared" si="1"/>
        <v>0</v>
      </c>
      <c r="H12" s="37">
        <f t="shared" si="2"/>
        <v>762.57721620000007</v>
      </c>
      <c r="I12" s="179">
        <f>I11-H11</f>
        <v>121204.50533986004</v>
      </c>
      <c r="J12" s="68">
        <f>IF((I12)+K12&gt;I148,I148-K12,(I12))</f>
        <v>59243.091742999997</v>
      </c>
      <c r="K12" s="68">
        <f t="shared" si="3"/>
        <v>6756.908257</v>
      </c>
      <c r="L12" s="116">
        <f t="shared" si="4"/>
        <v>66000</v>
      </c>
      <c r="M12" s="68">
        <f t="shared" ref="M12:M20" si="19">J12*M$9</f>
        <v>56280.937155849992</v>
      </c>
      <c r="N12" s="68">
        <f t="shared" si="5"/>
        <v>6419.0628441499994</v>
      </c>
      <c r="O12" s="68">
        <f t="shared" si="6"/>
        <v>62699.999999999993</v>
      </c>
      <c r="P12" s="68">
        <f t="shared" si="7"/>
        <v>53318.7825687</v>
      </c>
      <c r="Q12" s="68">
        <f t="shared" si="8"/>
        <v>6081.2174313000005</v>
      </c>
      <c r="R12" s="68">
        <f t="shared" si="9"/>
        <v>59400</v>
      </c>
      <c r="S12" s="68">
        <f t="shared" si="10"/>
        <v>47394.473394400004</v>
      </c>
      <c r="T12" s="68">
        <f t="shared" si="11"/>
        <v>5405.5266056</v>
      </c>
      <c r="U12" s="68">
        <f t="shared" si="12"/>
        <v>52800</v>
      </c>
      <c r="V12" s="68">
        <f t="shared" si="13"/>
        <v>41470.164220099992</v>
      </c>
      <c r="W12" s="68">
        <f t="shared" si="14"/>
        <v>4729.8357798999996</v>
      </c>
      <c r="X12" s="68">
        <f t="shared" si="15"/>
        <v>46199.999999999993</v>
      </c>
      <c r="Y12" s="68">
        <f t="shared" si="16"/>
        <v>35545.855045799995</v>
      </c>
      <c r="Z12" s="68">
        <f t="shared" si="17"/>
        <v>4054.1449542</v>
      </c>
      <c r="AA12" s="43">
        <f t="shared" si="18"/>
        <v>39599.999999999993</v>
      </c>
    </row>
    <row r="13" spans="1:27" ht="13.5" customHeight="1">
      <c r="A13" s="82">
        <v>118</v>
      </c>
      <c r="B13" s="30">
        <v>40603</v>
      </c>
      <c r="C13" s="44">
        <v>545</v>
      </c>
      <c r="D13" s="141">
        <f>'base(indices)'!G18</f>
        <v>1.41144044</v>
      </c>
      <c r="E13" s="45">
        <f t="shared" si="0"/>
        <v>769.23503979999998</v>
      </c>
      <c r="F13" s="191">
        <v>0</v>
      </c>
      <c r="G13" s="45">
        <f t="shared" si="1"/>
        <v>0</v>
      </c>
      <c r="H13" s="44">
        <f t="shared" si="2"/>
        <v>769.23503979999998</v>
      </c>
      <c r="I13" s="180">
        <f t="shared" ref="I13:I76" si="20">I12-H12</f>
        <v>120441.92812366004</v>
      </c>
      <c r="J13" s="84">
        <f>IF((I13)+K13&gt;I148,I148-K13,(I13))</f>
        <v>59243.091742999997</v>
      </c>
      <c r="K13" s="84">
        <f t="shared" si="3"/>
        <v>6756.908257</v>
      </c>
      <c r="L13" s="115">
        <f t="shared" si="4"/>
        <v>66000</v>
      </c>
      <c r="M13" s="84">
        <f t="shared" si="19"/>
        <v>56280.937155849992</v>
      </c>
      <c r="N13" s="84">
        <f t="shared" si="5"/>
        <v>6419.0628441499994</v>
      </c>
      <c r="O13" s="84">
        <f t="shared" si="6"/>
        <v>62699.999999999993</v>
      </c>
      <c r="P13" s="70">
        <f t="shared" si="7"/>
        <v>53318.7825687</v>
      </c>
      <c r="Q13" s="84">
        <f t="shared" si="8"/>
        <v>6081.2174313000005</v>
      </c>
      <c r="R13" s="84">
        <f t="shared" si="9"/>
        <v>59400</v>
      </c>
      <c r="S13" s="84">
        <f t="shared" si="10"/>
        <v>47394.473394400004</v>
      </c>
      <c r="T13" s="84">
        <f t="shared" si="11"/>
        <v>5405.5266056</v>
      </c>
      <c r="U13" s="84">
        <f t="shared" si="12"/>
        <v>52800</v>
      </c>
      <c r="V13" s="84">
        <f t="shared" si="13"/>
        <v>41470.164220099992</v>
      </c>
      <c r="W13" s="84">
        <f t="shared" si="14"/>
        <v>4729.8357798999996</v>
      </c>
      <c r="X13" s="84">
        <f t="shared" si="15"/>
        <v>46199.999999999993</v>
      </c>
      <c r="Y13" s="84">
        <f t="shared" si="16"/>
        <v>35545.855045799995</v>
      </c>
      <c r="Z13" s="84">
        <f t="shared" si="17"/>
        <v>4054.1449542</v>
      </c>
      <c r="AA13" s="33">
        <f t="shared" si="18"/>
        <v>39599.999999999993</v>
      </c>
    </row>
    <row r="14" spans="1:27" ht="13.5" customHeight="1">
      <c r="A14" s="82">
        <v>117</v>
      </c>
      <c r="B14" s="36">
        <v>40634</v>
      </c>
      <c r="C14" s="44">
        <v>545</v>
      </c>
      <c r="D14" s="141">
        <f>'base(indices)'!G19</f>
        <v>1.4097318400000001</v>
      </c>
      <c r="E14" s="39">
        <f t="shared" si="0"/>
        <v>768.30385280000007</v>
      </c>
      <c r="F14" s="191">
        <v>0</v>
      </c>
      <c r="G14" s="39">
        <f t="shared" si="1"/>
        <v>0</v>
      </c>
      <c r="H14" s="37">
        <f t="shared" si="2"/>
        <v>768.30385280000007</v>
      </c>
      <c r="I14" s="179">
        <f t="shared" si="20"/>
        <v>119672.69308386004</v>
      </c>
      <c r="J14" s="68">
        <f>IF((I14)+K14&gt;I148,I148-K14,(I14))</f>
        <v>59243.091742999997</v>
      </c>
      <c r="K14" s="68">
        <f t="shared" si="3"/>
        <v>6756.908257</v>
      </c>
      <c r="L14" s="116">
        <f t="shared" si="4"/>
        <v>66000</v>
      </c>
      <c r="M14" s="68">
        <f t="shared" si="19"/>
        <v>56280.937155849992</v>
      </c>
      <c r="N14" s="68">
        <f t="shared" si="5"/>
        <v>6419.0628441499994</v>
      </c>
      <c r="O14" s="68">
        <f t="shared" si="6"/>
        <v>62699.999999999993</v>
      </c>
      <c r="P14" s="68">
        <f t="shared" si="7"/>
        <v>53318.7825687</v>
      </c>
      <c r="Q14" s="68">
        <f t="shared" si="8"/>
        <v>6081.2174313000005</v>
      </c>
      <c r="R14" s="68">
        <f t="shared" si="9"/>
        <v>59400</v>
      </c>
      <c r="S14" s="68">
        <f t="shared" si="10"/>
        <v>47394.473394400004</v>
      </c>
      <c r="T14" s="68">
        <f t="shared" si="11"/>
        <v>5405.5266056</v>
      </c>
      <c r="U14" s="68">
        <f t="shared" si="12"/>
        <v>52800</v>
      </c>
      <c r="V14" s="68">
        <f t="shared" si="13"/>
        <v>41470.164220099992</v>
      </c>
      <c r="W14" s="68">
        <f t="shared" si="14"/>
        <v>4729.8357798999996</v>
      </c>
      <c r="X14" s="68">
        <f t="shared" si="15"/>
        <v>46199.999999999993</v>
      </c>
      <c r="Y14" s="68">
        <f t="shared" si="16"/>
        <v>35545.855045799995</v>
      </c>
      <c r="Z14" s="68">
        <f t="shared" si="17"/>
        <v>4054.1449542</v>
      </c>
      <c r="AA14" s="43">
        <f t="shared" si="18"/>
        <v>39599.999999999993</v>
      </c>
    </row>
    <row r="15" spans="1:27" ht="13.5" customHeight="1">
      <c r="A15" s="82">
        <v>116</v>
      </c>
      <c r="B15" s="30">
        <v>40664</v>
      </c>
      <c r="C15" s="44">
        <v>545</v>
      </c>
      <c r="D15" s="141">
        <f>'base(indices)'!G20</f>
        <v>1.40921184</v>
      </c>
      <c r="E15" s="45">
        <f t="shared" si="0"/>
        <v>768.02045280000004</v>
      </c>
      <c r="F15" s="191">
        <v>0</v>
      </c>
      <c r="G15" s="45">
        <f t="shared" si="1"/>
        <v>0</v>
      </c>
      <c r="H15" s="44">
        <f t="shared" si="2"/>
        <v>768.02045280000004</v>
      </c>
      <c r="I15" s="180">
        <f t="shared" si="20"/>
        <v>118904.38923106003</v>
      </c>
      <c r="J15" s="84">
        <f>IF((I15)+K15&gt;I148,I148-K15,(I15))</f>
        <v>59243.091742999997</v>
      </c>
      <c r="K15" s="84">
        <f t="shared" si="3"/>
        <v>6756.908257</v>
      </c>
      <c r="L15" s="115">
        <f t="shared" si="4"/>
        <v>66000</v>
      </c>
      <c r="M15" s="84">
        <f t="shared" si="19"/>
        <v>56280.937155849992</v>
      </c>
      <c r="N15" s="84">
        <f t="shared" si="5"/>
        <v>6419.0628441499994</v>
      </c>
      <c r="O15" s="84">
        <f t="shared" si="6"/>
        <v>62699.999999999993</v>
      </c>
      <c r="P15" s="70">
        <f t="shared" si="7"/>
        <v>53318.7825687</v>
      </c>
      <c r="Q15" s="84">
        <f t="shared" si="8"/>
        <v>6081.2174313000005</v>
      </c>
      <c r="R15" s="84">
        <f t="shared" si="9"/>
        <v>59400</v>
      </c>
      <c r="S15" s="84">
        <f t="shared" si="10"/>
        <v>47394.473394400004</v>
      </c>
      <c r="T15" s="84">
        <f t="shared" si="11"/>
        <v>5405.5266056</v>
      </c>
      <c r="U15" s="84">
        <f t="shared" si="12"/>
        <v>52800</v>
      </c>
      <c r="V15" s="84">
        <f t="shared" si="13"/>
        <v>41470.164220099992</v>
      </c>
      <c r="W15" s="84">
        <f t="shared" si="14"/>
        <v>4729.8357798999996</v>
      </c>
      <c r="X15" s="84">
        <f t="shared" si="15"/>
        <v>46199.999999999993</v>
      </c>
      <c r="Y15" s="84">
        <f t="shared" si="16"/>
        <v>35545.855045799995</v>
      </c>
      <c r="Z15" s="84">
        <f t="shared" si="17"/>
        <v>4054.1449542</v>
      </c>
      <c r="AA15" s="33">
        <f t="shared" si="18"/>
        <v>39599.999999999993</v>
      </c>
    </row>
    <row r="16" spans="1:27" ht="13.5" customHeight="1">
      <c r="A16" s="82">
        <v>115</v>
      </c>
      <c r="B16" s="36">
        <v>40695</v>
      </c>
      <c r="C16" s="44">
        <v>545</v>
      </c>
      <c r="D16" s="141">
        <f>'base(indices)'!G21</f>
        <v>1.40700285</v>
      </c>
      <c r="E16" s="39">
        <f t="shared" si="0"/>
        <v>766.81655324999997</v>
      </c>
      <c r="F16" s="191">
        <v>0</v>
      </c>
      <c r="G16" s="39">
        <f t="shared" si="1"/>
        <v>0</v>
      </c>
      <c r="H16" s="37">
        <f t="shared" si="2"/>
        <v>766.81655324999997</v>
      </c>
      <c r="I16" s="179">
        <f t="shared" si="20"/>
        <v>118136.36877826003</v>
      </c>
      <c r="J16" s="68">
        <f>IF((I16)+K16&gt;I148,I148-K16,(I16))</f>
        <v>59243.091742999997</v>
      </c>
      <c r="K16" s="68">
        <f t="shared" si="3"/>
        <v>6756.908257</v>
      </c>
      <c r="L16" s="116">
        <f t="shared" si="4"/>
        <v>66000</v>
      </c>
      <c r="M16" s="68">
        <f t="shared" si="19"/>
        <v>56280.937155849992</v>
      </c>
      <c r="N16" s="68">
        <f t="shared" si="5"/>
        <v>6419.0628441499994</v>
      </c>
      <c r="O16" s="68">
        <f t="shared" si="6"/>
        <v>62699.999999999993</v>
      </c>
      <c r="P16" s="68">
        <f t="shared" si="7"/>
        <v>53318.7825687</v>
      </c>
      <c r="Q16" s="68">
        <f t="shared" si="8"/>
        <v>6081.2174313000005</v>
      </c>
      <c r="R16" s="68">
        <f t="shared" si="9"/>
        <v>59400</v>
      </c>
      <c r="S16" s="68">
        <f t="shared" si="10"/>
        <v>47394.473394400004</v>
      </c>
      <c r="T16" s="68">
        <f t="shared" si="11"/>
        <v>5405.5266056</v>
      </c>
      <c r="U16" s="68">
        <f t="shared" si="12"/>
        <v>52800</v>
      </c>
      <c r="V16" s="68">
        <f t="shared" si="13"/>
        <v>41470.164220099992</v>
      </c>
      <c r="W16" s="68">
        <f t="shared" si="14"/>
        <v>4729.8357798999996</v>
      </c>
      <c r="X16" s="68">
        <f t="shared" si="15"/>
        <v>46199.999999999993</v>
      </c>
      <c r="Y16" s="68">
        <f t="shared" si="16"/>
        <v>35545.855045799995</v>
      </c>
      <c r="Z16" s="68">
        <f t="shared" si="17"/>
        <v>4054.1449542</v>
      </c>
      <c r="AA16" s="43">
        <f t="shared" si="18"/>
        <v>39599.999999999993</v>
      </c>
    </row>
    <row r="17" spans="1:27" ht="13.5" customHeight="1">
      <c r="A17" s="82">
        <v>114</v>
      </c>
      <c r="B17" s="30">
        <v>40725</v>
      </c>
      <c r="C17" s="44">
        <v>545</v>
      </c>
      <c r="D17" s="141">
        <f>'base(indices)'!G22</f>
        <v>1.40543719</v>
      </c>
      <c r="E17" s="45">
        <f t="shared" si="0"/>
        <v>765.96326854999995</v>
      </c>
      <c r="F17" s="191">
        <v>0</v>
      </c>
      <c r="G17" s="45">
        <f t="shared" si="1"/>
        <v>0</v>
      </c>
      <c r="H17" s="44">
        <f t="shared" si="2"/>
        <v>765.96326854999995</v>
      </c>
      <c r="I17" s="180">
        <f t="shared" si="20"/>
        <v>117369.55222501003</v>
      </c>
      <c r="J17" s="84">
        <f>IF((I17)+K17&gt;I148,I148-K17,(I17))</f>
        <v>59243.091742999997</v>
      </c>
      <c r="K17" s="84">
        <f t="shared" si="3"/>
        <v>6756.908257</v>
      </c>
      <c r="L17" s="115">
        <f t="shared" si="4"/>
        <v>66000</v>
      </c>
      <c r="M17" s="84">
        <f t="shared" si="19"/>
        <v>56280.937155849992</v>
      </c>
      <c r="N17" s="84">
        <f t="shared" si="5"/>
        <v>6419.0628441499994</v>
      </c>
      <c r="O17" s="84">
        <f t="shared" si="6"/>
        <v>62699.999999999993</v>
      </c>
      <c r="P17" s="70">
        <f t="shared" si="7"/>
        <v>53318.7825687</v>
      </c>
      <c r="Q17" s="84">
        <f t="shared" si="8"/>
        <v>6081.2174313000005</v>
      </c>
      <c r="R17" s="84">
        <f t="shared" si="9"/>
        <v>59400</v>
      </c>
      <c r="S17" s="84">
        <f t="shared" si="10"/>
        <v>47394.473394400004</v>
      </c>
      <c r="T17" s="84">
        <f t="shared" si="11"/>
        <v>5405.5266056</v>
      </c>
      <c r="U17" s="84">
        <f t="shared" si="12"/>
        <v>52800</v>
      </c>
      <c r="V17" s="84">
        <f t="shared" si="13"/>
        <v>41470.164220099992</v>
      </c>
      <c r="W17" s="84">
        <f t="shared" si="14"/>
        <v>4729.8357798999996</v>
      </c>
      <c r="X17" s="84">
        <f t="shared" si="15"/>
        <v>46199.999999999993</v>
      </c>
      <c r="Y17" s="84">
        <f t="shared" si="16"/>
        <v>35545.855045799995</v>
      </c>
      <c r="Z17" s="84">
        <f t="shared" si="17"/>
        <v>4054.1449542</v>
      </c>
      <c r="AA17" s="33">
        <f t="shared" si="18"/>
        <v>39599.999999999993</v>
      </c>
    </row>
    <row r="18" spans="1:27" ht="13.5" customHeight="1">
      <c r="A18" s="82">
        <v>113</v>
      </c>
      <c r="B18" s="36">
        <v>40756</v>
      </c>
      <c r="C18" s="44">
        <v>545</v>
      </c>
      <c r="D18" s="141">
        <f>'base(indices)'!G23</f>
        <v>1.4037120300000001</v>
      </c>
      <c r="E18" s="39">
        <f t="shared" si="0"/>
        <v>765.02305635000005</v>
      </c>
      <c r="F18" s="191">
        <v>0</v>
      </c>
      <c r="G18" s="39">
        <f t="shared" si="1"/>
        <v>0</v>
      </c>
      <c r="H18" s="37">
        <f t="shared" si="2"/>
        <v>765.02305635000005</v>
      </c>
      <c r="I18" s="179">
        <f t="shared" si="20"/>
        <v>116603.58895646004</v>
      </c>
      <c r="J18" s="68">
        <f>IF((I18)+K18&gt;I148,I148-K18,(I18))</f>
        <v>59243.091742999997</v>
      </c>
      <c r="K18" s="68">
        <f t="shared" si="3"/>
        <v>6756.908257</v>
      </c>
      <c r="L18" s="116">
        <f t="shared" si="4"/>
        <v>66000</v>
      </c>
      <c r="M18" s="68">
        <f t="shared" si="19"/>
        <v>56280.937155849992</v>
      </c>
      <c r="N18" s="68">
        <f t="shared" si="5"/>
        <v>6419.0628441499994</v>
      </c>
      <c r="O18" s="68">
        <f t="shared" si="6"/>
        <v>62699.999999999993</v>
      </c>
      <c r="P18" s="68">
        <f>J18*$P$9</f>
        <v>53318.7825687</v>
      </c>
      <c r="Q18" s="68">
        <f t="shared" si="8"/>
        <v>6081.2174313000005</v>
      </c>
      <c r="R18" s="68">
        <f t="shared" si="9"/>
        <v>59400</v>
      </c>
      <c r="S18" s="68">
        <f t="shared" si="10"/>
        <v>47394.473394400004</v>
      </c>
      <c r="T18" s="68">
        <f t="shared" si="11"/>
        <v>5405.5266056</v>
      </c>
      <c r="U18" s="68">
        <f t="shared" si="12"/>
        <v>52800</v>
      </c>
      <c r="V18" s="68">
        <f t="shared" si="13"/>
        <v>41470.164220099992</v>
      </c>
      <c r="W18" s="68">
        <f t="shared" si="14"/>
        <v>4729.8357798999996</v>
      </c>
      <c r="X18" s="68">
        <f t="shared" si="15"/>
        <v>46199.999999999993</v>
      </c>
      <c r="Y18" s="68">
        <f t="shared" si="16"/>
        <v>35545.855045799995</v>
      </c>
      <c r="Z18" s="68">
        <f t="shared" si="17"/>
        <v>4054.1449542</v>
      </c>
      <c r="AA18" s="43">
        <f t="shared" si="18"/>
        <v>39599.999999999993</v>
      </c>
    </row>
    <row r="19" spans="1:27" ht="13.5" customHeight="1">
      <c r="A19" s="82">
        <v>112</v>
      </c>
      <c r="B19" s="30">
        <v>40787</v>
      </c>
      <c r="C19" s="44">
        <v>545</v>
      </c>
      <c r="D19" s="141">
        <f>'base(indices)'!G24</f>
        <v>1.40080396</v>
      </c>
      <c r="E19" s="45">
        <f t="shared" si="0"/>
        <v>763.43815819999998</v>
      </c>
      <c r="F19" s="191">
        <v>0</v>
      </c>
      <c r="G19" s="45">
        <f t="shared" si="1"/>
        <v>0</v>
      </c>
      <c r="H19" s="44">
        <f t="shared" si="2"/>
        <v>763.43815819999998</v>
      </c>
      <c r="I19" s="180">
        <f t="shared" si="20"/>
        <v>115838.56590011004</v>
      </c>
      <c r="J19" s="84">
        <f>IF((I19)+K19&gt;I148,I148-K19,(I19))</f>
        <v>59243.091742999997</v>
      </c>
      <c r="K19" s="84">
        <f t="shared" si="3"/>
        <v>6756.908257</v>
      </c>
      <c r="L19" s="115">
        <f t="shared" si="4"/>
        <v>66000</v>
      </c>
      <c r="M19" s="84">
        <f t="shared" si="19"/>
        <v>56280.937155849992</v>
      </c>
      <c r="N19" s="84">
        <f t="shared" si="5"/>
        <v>6419.0628441499994</v>
      </c>
      <c r="O19" s="84">
        <f t="shared" si="6"/>
        <v>62699.999999999993</v>
      </c>
      <c r="P19" s="70">
        <f t="shared" si="7"/>
        <v>53318.7825687</v>
      </c>
      <c r="Q19" s="84">
        <f t="shared" si="8"/>
        <v>6081.2174313000005</v>
      </c>
      <c r="R19" s="84">
        <f t="shared" si="9"/>
        <v>59400</v>
      </c>
      <c r="S19" s="84">
        <f t="shared" si="10"/>
        <v>47394.473394400004</v>
      </c>
      <c r="T19" s="84">
        <f t="shared" si="11"/>
        <v>5405.5266056</v>
      </c>
      <c r="U19" s="84">
        <f t="shared" si="12"/>
        <v>52800</v>
      </c>
      <c r="V19" s="84">
        <f t="shared" si="13"/>
        <v>41470.164220099992</v>
      </c>
      <c r="W19" s="84">
        <f t="shared" si="14"/>
        <v>4729.8357798999996</v>
      </c>
      <c r="X19" s="84">
        <f t="shared" si="15"/>
        <v>46199.999999999993</v>
      </c>
      <c r="Y19" s="84">
        <f t="shared" si="16"/>
        <v>35545.855045799995</v>
      </c>
      <c r="Z19" s="84">
        <f t="shared" si="17"/>
        <v>4054.1449542</v>
      </c>
      <c r="AA19" s="33">
        <f t="shared" si="18"/>
        <v>39599.999999999993</v>
      </c>
    </row>
    <row r="20" spans="1:27" ht="13.5" customHeight="1">
      <c r="A20" s="82">
        <v>111</v>
      </c>
      <c r="B20" s="36">
        <v>40817</v>
      </c>
      <c r="C20" s="44">
        <v>545</v>
      </c>
      <c r="D20" s="141">
        <f>'base(indices)'!G25</f>
        <v>1.39940036</v>
      </c>
      <c r="E20" s="39">
        <f t="shared" si="0"/>
        <v>762.67319620000001</v>
      </c>
      <c r="F20" s="191">
        <v>0</v>
      </c>
      <c r="G20" s="39">
        <f t="shared" si="1"/>
        <v>0</v>
      </c>
      <c r="H20" s="37">
        <f t="shared" si="2"/>
        <v>762.67319620000001</v>
      </c>
      <c r="I20" s="179">
        <f t="shared" si="20"/>
        <v>115075.12774191004</v>
      </c>
      <c r="J20" s="68">
        <f>IF((I20)+K20&gt;I148,I148-K20,(I20))</f>
        <v>59243.091742999997</v>
      </c>
      <c r="K20" s="68">
        <f t="shared" si="3"/>
        <v>6756.908257</v>
      </c>
      <c r="L20" s="116">
        <f t="shared" si="4"/>
        <v>66000</v>
      </c>
      <c r="M20" s="68">
        <f t="shared" si="19"/>
        <v>56280.937155849992</v>
      </c>
      <c r="N20" s="68">
        <f t="shared" si="5"/>
        <v>6419.0628441499994</v>
      </c>
      <c r="O20" s="68">
        <f t="shared" si="6"/>
        <v>62699.999999999993</v>
      </c>
      <c r="P20" s="68">
        <f t="shared" si="7"/>
        <v>53318.7825687</v>
      </c>
      <c r="Q20" s="68">
        <f t="shared" si="8"/>
        <v>6081.2174313000005</v>
      </c>
      <c r="R20" s="68">
        <f t="shared" si="9"/>
        <v>59400</v>
      </c>
      <c r="S20" s="68">
        <f t="shared" si="10"/>
        <v>47394.473394400004</v>
      </c>
      <c r="T20" s="68">
        <f t="shared" si="11"/>
        <v>5405.5266056</v>
      </c>
      <c r="U20" s="68">
        <f t="shared" si="12"/>
        <v>52800</v>
      </c>
      <c r="V20" s="68">
        <f t="shared" si="13"/>
        <v>41470.164220099992</v>
      </c>
      <c r="W20" s="68">
        <f t="shared" si="14"/>
        <v>4729.8357798999996</v>
      </c>
      <c r="X20" s="68">
        <f t="shared" si="15"/>
        <v>46199.999999999993</v>
      </c>
      <c r="Y20" s="68">
        <f t="shared" si="16"/>
        <v>35545.855045799995</v>
      </c>
      <c r="Z20" s="68">
        <f t="shared" si="17"/>
        <v>4054.1449542</v>
      </c>
      <c r="AA20" s="43">
        <f t="shared" si="18"/>
        <v>39599.999999999993</v>
      </c>
    </row>
    <row r="21" spans="1:27" ht="13.5" customHeight="1">
      <c r="A21" s="82">
        <v>110</v>
      </c>
      <c r="B21" s="30">
        <v>40848</v>
      </c>
      <c r="C21" s="44">
        <v>545</v>
      </c>
      <c r="D21" s="141">
        <f>'base(indices)'!G26</f>
        <v>1.3985332699999999</v>
      </c>
      <c r="E21" s="45">
        <f t="shared" si="0"/>
        <v>762.20063214999993</v>
      </c>
      <c r="F21" s="191">
        <v>0</v>
      </c>
      <c r="G21" s="45">
        <f t="shared" si="1"/>
        <v>0</v>
      </c>
      <c r="H21" s="44">
        <f t="shared" si="2"/>
        <v>762.20063214999993</v>
      </c>
      <c r="I21" s="180">
        <f t="shared" si="20"/>
        <v>114312.45454571003</v>
      </c>
      <c r="J21" s="84">
        <f>IF((I21)+K21&gt;I148,I148-K21,(I21))</f>
        <v>59243.091742999997</v>
      </c>
      <c r="K21" s="84">
        <f t="shared" si="3"/>
        <v>6756.908257</v>
      </c>
      <c r="L21" s="115">
        <f>J21+K21</f>
        <v>66000</v>
      </c>
      <c r="M21" s="84">
        <f>J21*M$9</f>
        <v>56280.937155849992</v>
      </c>
      <c r="N21" s="84">
        <f>K21*M$9</f>
        <v>6419.0628441499994</v>
      </c>
      <c r="O21" s="84">
        <f>M21+N21</f>
        <v>62699.999999999993</v>
      </c>
      <c r="P21" s="70">
        <f t="shared" si="7"/>
        <v>53318.7825687</v>
      </c>
      <c r="Q21" s="84">
        <f t="shared" si="8"/>
        <v>6081.2174313000005</v>
      </c>
      <c r="R21" s="84">
        <f t="shared" si="9"/>
        <v>59400</v>
      </c>
      <c r="S21" s="84">
        <f t="shared" si="10"/>
        <v>47394.473394400004</v>
      </c>
      <c r="T21" s="84">
        <f t="shared" si="11"/>
        <v>5405.5266056</v>
      </c>
      <c r="U21" s="84">
        <f t="shared" si="12"/>
        <v>52800</v>
      </c>
      <c r="V21" s="84">
        <f t="shared" si="13"/>
        <v>41470.164220099992</v>
      </c>
      <c r="W21" s="84">
        <f t="shared" si="14"/>
        <v>4729.8357798999996</v>
      </c>
      <c r="X21" s="84">
        <f t="shared" si="15"/>
        <v>46199.999999999993</v>
      </c>
      <c r="Y21" s="84">
        <f t="shared" si="16"/>
        <v>35545.855045799995</v>
      </c>
      <c r="Z21" s="84">
        <f t="shared" si="17"/>
        <v>4054.1449542</v>
      </c>
      <c r="AA21" s="33">
        <f t="shared" si="18"/>
        <v>39599.999999999993</v>
      </c>
    </row>
    <row r="22" spans="1:27" ht="13.5" customHeight="1" thickBot="1">
      <c r="A22" s="148">
        <v>109</v>
      </c>
      <c r="B22" s="103">
        <v>40878</v>
      </c>
      <c r="C22" s="49">
        <v>545</v>
      </c>
      <c r="D22" s="150">
        <f>'base(indices)'!G27</f>
        <v>1.3976318000000001</v>
      </c>
      <c r="E22" s="151">
        <f t="shared" si="0"/>
        <v>761.70933100000002</v>
      </c>
      <c r="F22" s="192">
        <v>0</v>
      </c>
      <c r="G22" s="151">
        <f t="shared" si="1"/>
        <v>0</v>
      </c>
      <c r="H22" s="149">
        <f t="shared" si="2"/>
        <v>761.70933100000002</v>
      </c>
      <c r="I22" s="181">
        <f t="shared" si="20"/>
        <v>113550.25391356004</v>
      </c>
      <c r="J22" s="64">
        <f>IF((I22)+K22&gt;I148,I148-K22,(I22))</f>
        <v>59243.091742999997</v>
      </c>
      <c r="K22" s="64">
        <f t="shared" si="3"/>
        <v>6756.908257</v>
      </c>
      <c r="L22" s="177">
        <f>J22+K22</f>
        <v>66000</v>
      </c>
      <c r="M22" s="64">
        <f>J22*M$9</f>
        <v>56280.937155849992</v>
      </c>
      <c r="N22" s="64">
        <f t="shared" ref="N22:N85" si="21">K22*M$9</f>
        <v>6419.0628441499994</v>
      </c>
      <c r="O22" s="64">
        <f t="shared" ref="O22:O85" si="22">M22+N22</f>
        <v>62699.999999999993</v>
      </c>
      <c r="P22" s="64">
        <f t="shared" si="7"/>
        <v>53318.7825687</v>
      </c>
      <c r="Q22" s="64">
        <f t="shared" si="8"/>
        <v>6081.2174313000005</v>
      </c>
      <c r="R22" s="64">
        <f t="shared" si="9"/>
        <v>59400</v>
      </c>
      <c r="S22" s="64">
        <f t="shared" si="10"/>
        <v>47394.473394400004</v>
      </c>
      <c r="T22" s="64">
        <f t="shared" si="11"/>
        <v>5405.5266056</v>
      </c>
      <c r="U22" s="64">
        <f t="shared" si="12"/>
        <v>52800</v>
      </c>
      <c r="V22" s="64">
        <f t="shared" si="13"/>
        <v>41470.164220099992</v>
      </c>
      <c r="W22" s="64">
        <f t="shared" si="14"/>
        <v>4729.8357798999996</v>
      </c>
      <c r="X22" s="64">
        <f t="shared" si="15"/>
        <v>46199.999999999993</v>
      </c>
      <c r="Y22" s="64">
        <f t="shared" si="16"/>
        <v>35545.855045799995</v>
      </c>
      <c r="Z22" s="64">
        <f t="shared" si="17"/>
        <v>4054.1449542</v>
      </c>
      <c r="AA22" s="155">
        <f t="shared" si="18"/>
        <v>39599.999999999993</v>
      </c>
    </row>
    <row r="23" spans="1:27" ht="13.5" customHeight="1">
      <c r="A23" s="139">
        <v>108</v>
      </c>
      <c r="B23" s="102">
        <v>40909</v>
      </c>
      <c r="C23" s="31">
        <v>622</v>
      </c>
      <c r="D23" s="157">
        <f>'base(indices)'!G28</f>
        <v>1.39632344</v>
      </c>
      <c r="E23" s="59">
        <f t="shared" si="0"/>
        <v>868.51317968000001</v>
      </c>
      <c r="F23" s="190">
        <v>0</v>
      </c>
      <c r="G23" s="59">
        <f t="shared" si="1"/>
        <v>0</v>
      </c>
      <c r="H23" s="31">
        <f t="shared" si="2"/>
        <v>868.51317968000001</v>
      </c>
      <c r="I23" s="178">
        <f t="shared" si="20"/>
        <v>112788.54458256003</v>
      </c>
      <c r="J23" s="85">
        <f>IF((I23)+K23&gt;I148,I148-K23,(I23))</f>
        <v>59243.091742999997</v>
      </c>
      <c r="K23" s="85">
        <f t="shared" si="3"/>
        <v>6756.908257</v>
      </c>
      <c r="L23" s="176">
        <f t="shared" ref="L23:L86" si="23">J23+K23</f>
        <v>66000</v>
      </c>
      <c r="M23" s="85">
        <f t="shared" ref="M23:M86" si="24">J23*M$9</f>
        <v>56280.937155849992</v>
      </c>
      <c r="N23" s="85">
        <f t="shared" si="21"/>
        <v>6419.0628441499994</v>
      </c>
      <c r="O23" s="85">
        <f t="shared" si="22"/>
        <v>62699.999999999993</v>
      </c>
      <c r="P23" s="67">
        <f>J23*$P$9</f>
        <v>53318.7825687</v>
      </c>
      <c r="Q23" s="85">
        <f t="shared" si="8"/>
        <v>6081.2174313000005</v>
      </c>
      <c r="R23" s="85">
        <f t="shared" si="9"/>
        <v>59400</v>
      </c>
      <c r="S23" s="85">
        <f t="shared" si="10"/>
        <v>47394.473394400004</v>
      </c>
      <c r="T23" s="85">
        <f t="shared" si="11"/>
        <v>5405.5266056</v>
      </c>
      <c r="U23" s="85">
        <f t="shared" si="12"/>
        <v>52800</v>
      </c>
      <c r="V23" s="85">
        <f t="shared" si="13"/>
        <v>41470.164220099992</v>
      </c>
      <c r="W23" s="85">
        <f t="shared" si="14"/>
        <v>4729.8357798999996</v>
      </c>
      <c r="X23" s="85">
        <f t="shared" si="15"/>
        <v>46199.999999999993</v>
      </c>
      <c r="Y23" s="85">
        <f t="shared" si="16"/>
        <v>35545.855045799995</v>
      </c>
      <c r="Z23" s="85">
        <f t="shared" si="17"/>
        <v>4054.1449542</v>
      </c>
      <c r="AA23" s="35">
        <f t="shared" si="18"/>
        <v>39599.999999999993</v>
      </c>
    </row>
    <row r="24" spans="1:27" ht="13.5" customHeight="1">
      <c r="A24" s="82">
        <v>107</v>
      </c>
      <c r="B24" s="36">
        <v>40940</v>
      </c>
      <c r="C24" s="44">
        <v>622</v>
      </c>
      <c r="D24" s="141">
        <f>'base(indices)'!G29</f>
        <v>1.3951180599999999</v>
      </c>
      <c r="E24" s="39">
        <f t="shared" si="0"/>
        <v>867.76343331999999</v>
      </c>
      <c r="F24" s="191">
        <v>0</v>
      </c>
      <c r="G24" s="39">
        <f t="shared" si="1"/>
        <v>0</v>
      </c>
      <c r="H24" s="37">
        <f t="shared" si="2"/>
        <v>867.76343331999999</v>
      </c>
      <c r="I24" s="179">
        <f t="shared" si="20"/>
        <v>111920.03140288003</v>
      </c>
      <c r="J24" s="68">
        <f>IF((I24)+K24&gt;I148,I148-K24,(I24))</f>
        <v>59243.091742999997</v>
      </c>
      <c r="K24" s="68">
        <f t="shared" si="3"/>
        <v>6756.908257</v>
      </c>
      <c r="L24" s="116">
        <f t="shared" si="23"/>
        <v>66000</v>
      </c>
      <c r="M24" s="68">
        <f t="shared" si="24"/>
        <v>56280.937155849992</v>
      </c>
      <c r="N24" s="68">
        <f t="shared" si="21"/>
        <v>6419.0628441499994</v>
      </c>
      <c r="O24" s="68">
        <f t="shared" si="22"/>
        <v>62699.999999999993</v>
      </c>
      <c r="P24" s="68">
        <f t="shared" si="7"/>
        <v>53318.7825687</v>
      </c>
      <c r="Q24" s="68">
        <f t="shared" si="8"/>
        <v>6081.2174313000005</v>
      </c>
      <c r="R24" s="68">
        <f t="shared" si="9"/>
        <v>59400</v>
      </c>
      <c r="S24" s="68">
        <f t="shared" si="10"/>
        <v>47394.473394400004</v>
      </c>
      <c r="T24" s="68">
        <f t="shared" si="11"/>
        <v>5405.5266056</v>
      </c>
      <c r="U24" s="68">
        <f t="shared" si="12"/>
        <v>52800</v>
      </c>
      <c r="V24" s="68">
        <f t="shared" si="13"/>
        <v>41470.164220099992</v>
      </c>
      <c r="W24" s="68">
        <f t="shared" si="14"/>
        <v>4729.8357798999996</v>
      </c>
      <c r="X24" s="68">
        <f t="shared" si="15"/>
        <v>46199.999999999993</v>
      </c>
      <c r="Y24" s="68">
        <f t="shared" si="16"/>
        <v>35545.855045799995</v>
      </c>
      <c r="Z24" s="68">
        <f t="shared" si="17"/>
        <v>4054.1449542</v>
      </c>
      <c r="AA24" s="43">
        <f t="shared" si="18"/>
        <v>39599.999999999993</v>
      </c>
    </row>
    <row r="25" spans="1:27" ht="13.5" customHeight="1">
      <c r="A25" s="82">
        <v>106</v>
      </c>
      <c r="B25" s="36">
        <v>40969</v>
      </c>
      <c r="C25" s="44">
        <v>622</v>
      </c>
      <c r="D25" s="141">
        <f>'base(indices)'!G30</f>
        <v>1.3951180599999999</v>
      </c>
      <c r="E25" s="45">
        <f t="shared" si="0"/>
        <v>867.76343331999999</v>
      </c>
      <c r="F25" s="191">
        <v>0</v>
      </c>
      <c r="G25" s="45">
        <f t="shared" si="1"/>
        <v>0</v>
      </c>
      <c r="H25" s="44">
        <f t="shared" si="2"/>
        <v>867.76343331999999</v>
      </c>
      <c r="I25" s="180">
        <f t="shared" si="20"/>
        <v>111052.26796956004</v>
      </c>
      <c r="J25" s="84">
        <f>IF((I25)+K25&gt;I148,I148-K25,(I25))</f>
        <v>59243.091742999997</v>
      </c>
      <c r="K25" s="84">
        <f t="shared" si="3"/>
        <v>6756.908257</v>
      </c>
      <c r="L25" s="115">
        <f t="shared" si="23"/>
        <v>66000</v>
      </c>
      <c r="M25" s="84">
        <f t="shared" si="24"/>
        <v>56280.937155849992</v>
      </c>
      <c r="N25" s="84">
        <f t="shared" si="21"/>
        <v>6419.0628441499994</v>
      </c>
      <c r="O25" s="84">
        <f t="shared" si="22"/>
        <v>62699.999999999993</v>
      </c>
      <c r="P25" s="70">
        <f t="shared" si="7"/>
        <v>53318.7825687</v>
      </c>
      <c r="Q25" s="84">
        <f t="shared" si="8"/>
        <v>6081.2174313000005</v>
      </c>
      <c r="R25" s="84">
        <f t="shared" si="9"/>
        <v>59400</v>
      </c>
      <c r="S25" s="84">
        <f t="shared" si="10"/>
        <v>47394.473394400004</v>
      </c>
      <c r="T25" s="84">
        <f t="shared" si="11"/>
        <v>5405.5266056</v>
      </c>
      <c r="U25" s="84">
        <f t="shared" si="12"/>
        <v>52800</v>
      </c>
      <c r="V25" s="84">
        <f t="shared" si="13"/>
        <v>41470.164220099992</v>
      </c>
      <c r="W25" s="84">
        <f t="shared" si="14"/>
        <v>4729.8357798999996</v>
      </c>
      <c r="X25" s="84">
        <f t="shared" si="15"/>
        <v>46199.999999999993</v>
      </c>
      <c r="Y25" s="84">
        <f t="shared" si="16"/>
        <v>35545.855045799995</v>
      </c>
      <c r="Z25" s="84">
        <f t="shared" si="17"/>
        <v>4054.1449542</v>
      </c>
      <c r="AA25" s="33">
        <f t="shared" si="18"/>
        <v>39599.999999999993</v>
      </c>
    </row>
    <row r="26" spans="1:27" ht="13.5" customHeight="1">
      <c r="A26" s="82">
        <v>105</v>
      </c>
      <c r="B26" s="30">
        <v>41000</v>
      </c>
      <c r="C26" s="44">
        <v>622</v>
      </c>
      <c r="D26" s="141">
        <f>'base(indices)'!G31</f>
        <v>1.39362966</v>
      </c>
      <c r="E26" s="39">
        <f t="shared" si="0"/>
        <v>866.83764852000002</v>
      </c>
      <c r="F26" s="191">
        <v>0</v>
      </c>
      <c r="G26" s="39">
        <f t="shared" si="1"/>
        <v>0</v>
      </c>
      <c r="H26" s="37">
        <f t="shared" si="2"/>
        <v>866.83764852000002</v>
      </c>
      <c r="I26" s="179">
        <f t="shared" si="20"/>
        <v>110184.50453624004</v>
      </c>
      <c r="J26" s="68">
        <f>IF((I26)+K26&gt;I148,I148-K26,(I26))</f>
        <v>59243.091742999997</v>
      </c>
      <c r="K26" s="68">
        <f t="shared" si="3"/>
        <v>6756.908257</v>
      </c>
      <c r="L26" s="116">
        <f t="shared" si="23"/>
        <v>66000</v>
      </c>
      <c r="M26" s="68">
        <f t="shared" si="24"/>
        <v>56280.937155849992</v>
      </c>
      <c r="N26" s="68">
        <f t="shared" si="21"/>
        <v>6419.0628441499994</v>
      </c>
      <c r="O26" s="68">
        <f t="shared" si="22"/>
        <v>62699.999999999993</v>
      </c>
      <c r="P26" s="68">
        <f t="shared" si="7"/>
        <v>53318.7825687</v>
      </c>
      <c r="Q26" s="68">
        <f t="shared" si="8"/>
        <v>6081.2174313000005</v>
      </c>
      <c r="R26" s="68">
        <f t="shared" si="9"/>
        <v>59400</v>
      </c>
      <c r="S26" s="68">
        <f t="shared" si="10"/>
        <v>47394.473394400004</v>
      </c>
      <c r="T26" s="68">
        <f t="shared" si="11"/>
        <v>5405.5266056</v>
      </c>
      <c r="U26" s="68">
        <f t="shared" si="12"/>
        <v>52800</v>
      </c>
      <c r="V26" s="68">
        <f t="shared" si="13"/>
        <v>41470.164220099992</v>
      </c>
      <c r="W26" s="68">
        <f t="shared" si="14"/>
        <v>4729.8357798999996</v>
      </c>
      <c r="X26" s="68">
        <f t="shared" si="15"/>
        <v>46199.999999999993</v>
      </c>
      <c r="Y26" s="68">
        <f t="shared" si="16"/>
        <v>35545.855045799995</v>
      </c>
      <c r="Z26" s="68">
        <f t="shared" si="17"/>
        <v>4054.1449542</v>
      </c>
      <c r="AA26" s="43">
        <f t="shared" si="18"/>
        <v>39599.999999999993</v>
      </c>
    </row>
    <row r="27" spans="1:27" ht="13.5" customHeight="1">
      <c r="A27" s="82">
        <v>104</v>
      </c>
      <c r="B27" s="36">
        <v>41030</v>
      </c>
      <c r="C27" s="44">
        <v>622</v>
      </c>
      <c r="D27" s="141">
        <f>'base(indices)'!G32</f>
        <v>1.3933133799999999</v>
      </c>
      <c r="E27" s="45">
        <f t="shared" si="0"/>
        <v>866.64092235999999</v>
      </c>
      <c r="F27" s="191">
        <v>0</v>
      </c>
      <c r="G27" s="45">
        <f t="shared" si="1"/>
        <v>0</v>
      </c>
      <c r="H27" s="44">
        <f t="shared" si="2"/>
        <v>866.64092235999999</v>
      </c>
      <c r="I27" s="180">
        <f t="shared" si="20"/>
        <v>109317.66688772004</v>
      </c>
      <c r="J27" s="84">
        <f>IF((I27)+K27&gt;I148,I148-K27,(I27))</f>
        <v>59243.091742999997</v>
      </c>
      <c r="K27" s="84">
        <f t="shared" si="3"/>
        <v>6756.908257</v>
      </c>
      <c r="L27" s="115">
        <f t="shared" si="23"/>
        <v>66000</v>
      </c>
      <c r="M27" s="84">
        <f t="shared" si="24"/>
        <v>56280.937155849992</v>
      </c>
      <c r="N27" s="84">
        <f t="shared" si="21"/>
        <v>6419.0628441499994</v>
      </c>
      <c r="O27" s="84">
        <f t="shared" si="22"/>
        <v>62699.999999999993</v>
      </c>
      <c r="P27" s="70">
        <f t="shared" si="7"/>
        <v>53318.7825687</v>
      </c>
      <c r="Q27" s="84">
        <f t="shared" si="8"/>
        <v>6081.2174313000005</v>
      </c>
      <c r="R27" s="84">
        <f t="shared" si="9"/>
        <v>59400</v>
      </c>
      <c r="S27" s="84">
        <f t="shared" si="10"/>
        <v>47394.473394400004</v>
      </c>
      <c r="T27" s="84">
        <f t="shared" si="11"/>
        <v>5405.5266056</v>
      </c>
      <c r="U27" s="84">
        <f t="shared" si="12"/>
        <v>52800</v>
      </c>
      <c r="V27" s="84">
        <f t="shared" si="13"/>
        <v>41470.164220099992</v>
      </c>
      <c r="W27" s="84">
        <f t="shared" si="14"/>
        <v>4729.8357798999996</v>
      </c>
      <c r="X27" s="84">
        <f t="shared" si="15"/>
        <v>46199.999999999993</v>
      </c>
      <c r="Y27" s="84">
        <f t="shared" si="16"/>
        <v>35545.855045799995</v>
      </c>
      <c r="Z27" s="84">
        <f t="shared" si="17"/>
        <v>4054.1449542</v>
      </c>
      <c r="AA27" s="33">
        <f t="shared" si="18"/>
        <v>39599.999999999993</v>
      </c>
    </row>
    <row r="28" spans="1:27" ht="13.5" customHeight="1">
      <c r="A28" s="82">
        <v>103</v>
      </c>
      <c r="B28" s="30">
        <v>41061</v>
      </c>
      <c r="C28" s="44">
        <v>622</v>
      </c>
      <c r="D28" s="141">
        <f>'base(indices)'!G33</f>
        <v>1.3926616199999999</v>
      </c>
      <c r="E28" s="39">
        <f t="shared" si="0"/>
        <v>866.23552763999999</v>
      </c>
      <c r="F28" s="191">
        <v>0</v>
      </c>
      <c r="G28" s="39">
        <f t="shared" si="1"/>
        <v>0</v>
      </c>
      <c r="H28" s="37">
        <f t="shared" si="2"/>
        <v>866.23552763999999</v>
      </c>
      <c r="I28" s="179">
        <f t="shared" si="20"/>
        <v>108451.02596536004</v>
      </c>
      <c r="J28" s="68">
        <f>IF((I28)+K28&gt;I148,I148-K28,(I28))</f>
        <v>59243.091742999997</v>
      </c>
      <c r="K28" s="68">
        <f t="shared" si="3"/>
        <v>6756.908257</v>
      </c>
      <c r="L28" s="116">
        <f t="shared" si="23"/>
        <v>66000</v>
      </c>
      <c r="M28" s="68">
        <f t="shared" si="24"/>
        <v>56280.937155849992</v>
      </c>
      <c r="N28" s="68">
        <f t="shared" si="21"/>
        <v>6419.0628441499994</v>
      </c>
      <c r="O28" s="68">
        <f t="shared" si="22"/>
        <v>62699.999999999993</v>
      </c>
      <c r="P28" s="68">
        <f t="shared" si="7"/>
        <v>53318.7825687</v>
      </c>
      <c r="Q28" s="68">
        <f t="shared" si="8"/>
        <v>6081.2174313000005</v>
      </c>
      <c r="R28" s="68">
        <f t="shared" si="9"/>
        <v>59400</v>
      </c>
      <c r="S28" s="68">
        <f t="shared" si="10"/>
        <v>47394.473394400004</v>
      </c>
      <c r="T28" s="68">
        <f t="shared" si="11"/>
        <v>5405.5266056</v>
      </c>
      <c r="U28" s="68">
        <f t="shared" si="12"/>
        <v>52800</v>
      </c>
      <c r="V28" s="68">
        <f t="shared" si="13"/>
        <v>41470.164220099992</v>
      </c>
      <c r="W28" s="68">
        <f t="shared" si="14"/>
        <v>4729.8357798999996</v>
      </c>
      <c r="X28" s="68">
        <f t="shared" si="15"/>
        <v>46199.999999999993</v>
      </c>
      <c r="Y28" s="68">
        <f t="shared" si="16"/>
        <v>35545.855045799995</v>
      </c>
      <c r="Z28" s="68">
        <f t="shared" si="17"/>
        <v>4054.1449542</v>
      </c>
      <c r="AA28" s="43">
        <f t="shared" si="18"/>
        <v>39599.999999999993</v>
      </c>
    </row>
    <row r="29" spans="1:27" ht="13.5" customHeight="1">
      <c r="A29" s="82">
        <v>102</v>
      </c>
      <c r="B29" s="36">
        <v>41091</v>
      </c>
      <c r="C29" s="44">
        <v>622</v>
      </c>
      <c r="D29" s="141">
        <f>'base(indices)'!G34</f>
        <v>1.3926616199999999</v>
      </c>
      <c r="E29" s="45">
        <f>C29*D29</f>
        <v>866.23552763999999</v>
      </c>
      <c r="F29" s="191">
        <v>0</v>
      </c>
      <c r="G29" s="45">
        <f t="shared" si="1"/>
        <v>0</v>
      </c>
      <c r="H29" s="44">
        <f t="shared" si="2"/>
        <v>866.23552763999999</v>
      </c>
      <c r="I29" s="180">
        <f t="shared" si="20"/>
        <v>107584.79043772003</v>
      </c>
      <c r="J29" s="84">
        <f>IF((I29)+K29&gt;I148,I148-K29,(I29))</f>
        <v>59243.091742999997</v>
      </c>
      <c r="K29" s="84">
        <f t="shared" si="3"/>
        <v>6756.908257</v>
      </c>
      <c r="L29" s="115">
        <f t="shared" si="23"/>
        <v>66000</v>
      </c>
      <c r="M29" s="84">
        <f t="shared" si="24"/>
        <v>56280.937155849992</v>
      </c>
      <c r="N29" s="84">
        <f t="shared" si="21"/>
        <v>6419.0628441499994</v>
      </c>
      <c r="O29" s="84">
        <f t="shared" si="22"/>
        <v>62699.999999999993</v>
      </c>
      <c r="P29" s="70">
        <f t="shared" si="7"/>
        <v>53318.7825687</v>
      </c>
      <c r="Q29" s="84">
        <f t="shared" si="8"/>
        <v>6081.2174313000005</v>
      </c>
      <c r="R29" s="84">
        <f t="shared" si="9"/>
        <v>59400</v>
      </c>
      <c r="S29" s="84">
        <f t="shared" si="10"/>
        <v>47394.473394400004</v>
      </c>
      <c r="T29" s="84">
        <f t="shared" si="11"/>
        <v>5405.5266056</v>
      </c>
      <c r="U29" s="84">
        <f t="shared" si="12"/>
        <v>52800</v>
      </c>
      <c r="V29" s="84">
        <f t="shared" si="13"/>
        <v>41470.164220099992</v>
      </c>
      <c r="W29" s="84">
        <f t="shared" si="14"/>
        <v>4729.8357798999996</v>
      </c>
      <c r="X29" s="84">
        <f t="shared" si="15"/>
        <v>46199.999999999993</v>
      </c>
      <c r="Y29" s="84">
        <f t="shared" si="16"/>
        <v>35545.855045799995</v>
      </c>
      <c r="Z29" s="84">
        <f t="shared" si="17"/>
        <v>4054.1449542</v>
      </c>
      <c r="AA29" s="33">
        <f t="shared" si="18"/>
        <v>39599.999999999993</v>
      </c>
    </row>
    <row r="30" spans="1:27" ht="13.5" customHeight="1">
      <c r="A30" s="82">
        <v>101</v>
      </c>
      <c r="B30" s="30">
        <v>41122</v>
      </c>
      <c r="C30" s="44">
        <v>622</v>
      </c>
      <c r="D30" s="141">
        <f>'base(indices)'!G35</f>
        <v>1.3924611</v>
      </c>
      <c r="E30" s="39">
        <f t="shared" si="0"/>
        <v>866.11080419999996</v>
      </c>
      <c r="F30" s="191">
        <v>0</v>
      </c>
      <c r="G30" s="39">
        <f t="shared" si="1"/>
        <v>0</v>
      </c>
      <c r="H30" s="37">
        <f t="shared" si="2"/>
        <v>866.11080419999996</v>
      </c>
      <c r="I30" s="179">
        <f t="shared" si="20"/>
        <v>106718.55491008003</v>
      </c>
      <c r="J30" s="68">
        <f>IF((I30)+K30&gt;I148,I148-K30,(I30))</f>
        <v>59243.091742999997</v>
      </c>
      <c r="K30" s="68">
        <f t="shared" si="3"/>
        <v>6756.908257</v>
      </c>
      <c r="L30" s="116">
        <f t="shared" si="23"/>
        <v>66000</v>
      </c>
      <c r="M30" s="68">
        <f t="shared" si="24"/>
        <v>56280.937155849992</v>
      </c>
      <c r="N30" s="68">
        <f t="shared" si="21"/>
        <v>6419.0628441499994</v>
      </c>
      <c r="O30" s="68">
        <f t="shared" si="22"/>
        <v>62699.999999999993</v>
      </c>
      <c r="P30" s="68">
        <f>J30*$P$9</f>
        <v>53318.7825687</v>
      </c>
      <c r="Q30" s="68">
        <f t="shared" si="8"/>
        <v>6081.2174313000005</v>
      </c>
      <c r="R30" s="68">
        <f t="shared" si="9"/>
        <v>59400</v>
      </c>
      <c r="S30" s="68">
        <f t="shared" si="10"/>
        <v>47394.473394400004</v>
      </c>
      <c r="T30" s="68">
        <f t="shared" si="11"/>
        <v>5405.5266056</v>
      </c>
      <c r="U30" s="68">
        <f t="shared" si="12"/>
        <v>52800</v>
      </c>
      <c r="V30" s="68">
        <f t="shared" si="13"/>
        <v>41470.164220099992</v>
      </c>
      <c r="W30" s="68">
        <f t="shared" si="14"/>
        <v>4729.8357798999996</v>
      </c>
      <c r="X30" s="68">
        <f t="shared" si="15"/>
        <v>46199.999999999993</v>
      </c>
      <c r="Y30" s="68">
        <f t="shared" si="16"/>
        <v>35545.855045799995</v>
      </c>
      <c r="Z30" s="68">
        <f t="shared" si="17"/>
        <v>4054.1449542</v>
      </c>
      <c r="AA30" s="43">
        <f t="shared" si="18"/>
        <v>39599.999999999993</v>
      </c>
    </row>
    <row r="31" spans="1:27" ht="13.5" customHeight="1">
      <c r="A31" s="82">
        <v>100</v>
      </c>
      <c r="B31" s="36">
        <v>41153</v>
      </c>
      <c r="C31" s="44">
        <v>622</v>
      </c>
      <c r="D31" s="141">
        <f>'base(indices)'!G36</f>
        <v>1.3922898500000001</v>
      </c>
      <c r="E31" s="45">
        <f t="shared" si="0"/>
        <v>866.00428670000008</v>
      </c>
      <c r="F31" s="191">
        <v>0</v>
      </c>
      <c r="G31" s="45">
        <f t="shared" si="1"/>
        <v>0</v>
      </c>
      <c r="H31" s="44">
        <f t="shared" si="2"/>
        <v>866.00428670000008</v>
      </c>
      <c r="I31" s="180">
        <f t="shared" si="20"/>
        <v>105852.44410588003</v>
      </c>
      <c r="J31" s="84">
        <f>IF((I31)+K31&gt;I148,I148-K31,(I31))</f>
        <v>59243.091742999997</v>
      </c>
      <c r="K31" s="84">
        <f t="shared" si="3"/>
        <v>6756.908257</v>
      </c>
      <c r="L31" s="115">
        <f t="shared" si="23"/>
        <v>66000</v>
      </c>
      <c r="M31" s="84">
        <f t="shared" si="24"/>
        <v>56280.937155849992</v>
      </c>
      <c r="N31" s="84">
        <f t="shared" si="21"/>
        <v>6419.0628441499994</v>
      </c>
      <c r="O31" s="84">
        <f t="shared" si="22"/>
        <v>62699.999999999993</v>
      </c>
      <c r="P31" s="70">
        <f>J31*$P$9</f>
        <v>53318.7825687</v>
      </c>
      <c r="Q31" s="84">
        <f t="shared" si="8"/>
        <v>6081.2174313000005</v>
      </c>
      <c r="R31" s="84">
        <f t="shared" si="9"/>
        <v>59400</v>
      </c>
      <c r="S31" s="84">
        <f t="shared" si="10"/>
        <v>47394.473394400004</v>
      </c>
      <c r="T31" s="84">
        <f t="shared" si="11"/>
        <v>5405.5266056</v>
      </c>
      <c r="U31" s="84">
        <f t="shared" si="12"/>
        <v>52800</v>
      </c>
      <c r="V31" s="84">
        <f t="shared" si="13"/>
        <v>41470.164220099992</v>
      </c>
      <c r="W31" s="84">
        <f t="shared" si="14"/>
        <v>4729.8357798999996</v>
      </c>
      <c r="X31" s="84">
        <f t="shared" si="15"/>
        <v>46199.999999999993</v>
      </c>
      <c r="Y31" s="84">
        <f t="shared" si="16"/>
        <v>35545.855045799995</v>
      </c>
      <c r="Z31" s="84">
        <f t="shared" si="17"/>
        <v>4054.1449542</v>
      </c>
      <c r="AA31" s="33">
        <f t="shared" si="18"/>
        <v>39599.999999999993</v>
      </c>
    </row>
    <row r="32" spans="1:27" ht="13.5" customHeight="1">
      <c r="A32" s="82">
        <v>99</v>
      </c>
      <c r="B32" s="30">
        <v>41183</v>
      </c>
      <c r="C32" s="44">
        <v>622</v>
      </c>
      <c r="D32" s="141">
        <f>'base(indices)'!G37</f>
        <v>1.3922898500000001</v>
      </c>
      <c r="E32" s="39">
        <f t="shared" si="0"/>
        <v>866.00428670000008</v>
      </c>
      <c r="F32" s="191">
        <v>0</v>
      </c>
      <c r="G32" s="39">
        <f t="shared" si="1"/>
        <v>0</v>
      </c>
      <c r="H32" s="37">
        <f t="shared" si="2"/>
        <v>866.00428670000008</v>
      </c>
      <c r="I32" s="179">
        <f t="shared" si="20"/>
        <v>104986.43981918003</v>
      </c>
      <c r="J32" s="68">
        <f>IF((I32)+K32&gt;I148,I148-K32,(I32))</f>
        <v>59243.091742999997</v>
      </c>
      <c r="K32" s="68">
        <f t="shared" si="3"/>
        <v>6756.908257</v>
      </c>
      <c r="L32" s="116">
        <f t="shared" si="23"/>
        <v>66000</v>
      </c>
      <c r="M32" s="68">
        <f t="shared" si="24"/>
        <v>56280.937155849992</v>
      </c>
      <c r="N32" s="68">
        <f t="shared" si="21"/>
        <v>6419.0628441499994</v>
      </c>
      <c r="O32" s="68">
        <f t="shared" si="22"/>
        <v>62699.999999999993</v>
      </c>
      <c r="P32" s="68">
        <f t="shared" ref="P32:P49" si="25">J32*$P$9</f>
        <v>53318.7825687</v>
      </c>
      <c r="Q32" s="68">
        <f t="shared" si="8"/>
        <v>6081.2174313000005</v>
      </c>
      <c r="R32" s="68">
        <f t="shared" si="9"/>
        <v>59400</v>
      </c>
      <c r="S32" s="68">
        <f t="shared" si="10"/>
        <v>47394.473394400004</v>
      </c>
      <c r="T32" s="68">
        <f t="shared" si="11"/>
        <v>5405.5266056</v>
      </c>
      <c r="U32" s="68">
        <f t="shared" si="12"/>
        <v>52800</v>
      </c>
      <c r="V32" s="68">
        <f t="shared" si="13"/>
        <v>41470.164220099992</v>
      </c>
      <c r="W32" s="68">
        <f t="shared" si="14"/>
        <v>4729.8357798999996</v>
      </c>
      <c r="X32" s="68">
        <f t="shared" si="15"/>
        <v>46199.999999999993</v>
      </c>
      <c r="Y32" s="68">
        <f t="shared" si="16"/>
        <v>35545.855045799995</v>
      </c>
      <c r="Z32" s="68">
        <f t="shared" si="17"/>
        <v>4054.1449542</v>
      </c>
      <c r="AA32" s="43">
        <f t="shared" si="18"/>
        <v>39599.999999999993</v>
      </c>
    </row>
    <row r="33" spans="1:27" ht="13.5" customHeight="1">
      <c r="A33" s="82">
        <v>98</v>
      </c>
      <c r="B33" s="36">
        <v>41214</v>
      </c>
      <c r="C33" s="44">
        <v>622</v>
      </c>
      <c r="D33" s="141">
        <f>'base(indices)'!G38</f>
        <v>1.3922898500000001</v>
      </c>
      <c r="E33" s="45">
        <f t="shared" si="0"/>
        <v>866.00428670000008</v>
      </c>
      <c r="F33" s="191">
        <v>0</v>
      </c>
      <c r="G33" s="45">
        <f t="shared" si="1"/>
        <v>0</v>
      </c>
      <c r="H33" s="44">
        <f t="shared" si="2"/>
        <v>866.00428670000008</v>
      </c>
      <c r="I33" s="180">
        <f t="shared" si="20"/>
        <v>104120.43553248003</v>
      </c>
      <c r="J33" s="84">
        <f>IF((I33)+K33&gt;I148,I148-K33,(I33))</f>
        <v>59243.091742999997</v>
      </c>
      <c r="K33" s="84">
        <f t="shared" si="3"/>
        <v>6756.908257</v>
      </c>
      <c r="L33" s="115">
        <f t="shared" si="23"/>
        <v>66000</v>
      </c>
      <c r="M33" s="84">
        <f t="shared" si="24"/>
        <v>56280.937155849992</v>
      </c>
      <c r="N33" s="84">
        <f t="shared" si="21"/>
        <v>6419.0628441499994</v>
      </c>
      <c r="O33" s="84">
        <f t="shared" si="22"/>
        <v>62699.999999999993</v>
      </c>
      <c r="P33" s="70">
        <f t="shared" si="25"/>
        <v>53318.7825687</v>
      </c>
      <c r="Q33" s="84">
        <f t="shared" si="8"/>
        <v>6081.2174313000005</v>
      </c>
      <c r="R33" s="84">
        <f t="shared" si="9"/>
        <v>59400</v>
      </c>
      <c r="S33" s="84">
        <f t="shared" si="10"/>
        <v>47394.473394400004</v>
      </c>
      <c r="T33" s="84">
        <f t="shared" si="11"/>
        <v>5405.5266056</v>
      </c>
      <c r="U33" s="84">
        <f t="shared" si="12"/>
        <v>52800</v>
      </c>
      <c r="V33" s="84">
        <f t="shared" si="13"/>
        <v>41470.164220099992</v>
      </c>
      <c r="W33" s="84">
        <f t="shared" si="14"/>
        <v>4729.8357798999996</v>
      </c>
      <c r="X33" s="84">
        <f t="shared" si="15"/>
        <v>46199.999999999993</v>
      </c>
      <c r="Y33" s="84">
        <f t="shared" si="16"/>
        <v>35545.855045799995</v>
      </c>
      <c r="Z33" s="84">
        <f t="shared" si="17"/>
        <v>4054.1449542</v>
      </c>
      <c r="AA33" s="33">
        <f t="shared" si="18"/>
        <v>39599.999999999993</v>
      </c>
    </row>
    <row r="34" spans="1:27" ht="13.5" customHeight="1" thickBot="1">
      <c r="A34" s="148">
        <v>97</v>
      </c>
      <c r="B34" s="48">
        <v>41244</v>
      </c>
      <c r="C34" s="49">
        <v>622</v>
      </c>
      <c r="D34" s="150">
        <f>'base(indices)'!G39</f>
        <v>1.3922898500000001</v>
      </c>
      <c r="E34" s="151">
        <f t="shared" si="0"/>
        <v>866.00428670000008</v>
      </c>
      <c r="F34" s="192">
        <v>0</v>
      </c>
      <c r="G34" s="151">
        <f t="shared" si="1"/>
        <v>0</v>
      </c>
      <c r="H34" s="149">
        <f t="shared" si="2"/>
        <v>866.00428670000008</v>
      </c>
      <c r="I34" s="181">
        <f t="shared" si="20"/>
        <v>103254.43124578003</v>
      </c>
      <c r="J34" s="64">
        <f>IF((I34)+K34&gt;I148,I148-K34,(I34))</f>
        <v>59243.091742999997</v>
      </c>
      <c r="K34" s="64">
        <f t="shared" si="3"/>
        <v>6756.908257</v>
      </c>
      <c r="L34" s="177">
        <f t="shared" si="23"/>
        <v>66000</v>
      </c>
      <c r="M34" s="64">
        <f t="shared" si="24"/>
        <v>56280.937155849992</v>
      </c>
      <c r="N34" s="64">
        <f t="shared" si="21"/>
        <v>6419.0628441499994</v>
      </c>
      <c r="O34" s="64">
        <f t="shared" si="22"/>
        <v>62699.999999999993</v>
      </c>
      <c r="P34" s="64">
        <f t="shared" si="25"/>
        <v>53318.7825687</v>
      </c>
      <c r="Q34" s="64">
        <f t="shared" si="8"/>
        <v>6081.2174313000005</v>
      </c>
      <c r="R34" s="64">
        <f t="shared" si="9"/>
        <v>59400</v>
      </c>
      <c r="S34" s="64">
        <f t="shared" si="10"/>
        <v>47394.473394400004</v>
      </c>
      <c r="T34" s="64">
        <f t="shared" si="11"/>
        <v>5405.5266056</v>
      </c>
      <c r="U34" s="64">
        <f t="shared" si="12"/>
        <v>52800</v>
      </c>
      <c r="V34" s="64">
        <f t="shared" si="13"/>
        <v>41470.164220099992</v>
      </c>
      <c r="W34" s="64">
        <f t="shared" si="14"/>
        <v>4729.8357798999996</v>
      </c>
      <c r="X34" s="64">
        <f t="shared" si="15"/>
        <v>46199.999999999993</v>
      </c>
      <c r="Y34" s="64">
        <f t="shared" si="16"/>
        <v>35545.855045799995</v>
      </c>
      <c r="Z34" s="64">
        <f t="shared" si="17"/>
        <v>4054.1449542</v>
      </c>
      <c r="AA34" s="155">
        <f t="shared" si="18"/>
        <v>39599.999999999993</v>
      </c>
    </row>
    <row r="35" spans="1:27" ht="13.5" customHeight="1">
      <c r="A35" s="139">
        <v>96</v>
      </c>
      <c r="B35" s="195">
        <v>41275</v>
      </c>
      <c r="C35" s="31">
        <v>678</v>
      </c>
      <c r="D35" s="157">
        <f>'base(indices)'!G40</f>
        <v>1.3922898500000001</v>
      </c>
      <c r="E35" s="59">
        <f t="shared" si="0"/>
        <v>943.97251830000005</v>
      </c>
      <c r="F35" s="190">
        <v>0</v>
      </c>
      <c r="G35" s="59">
        <f t="shared" si="1"/>
        <v>0</v>
      </c>
      <c r="H35" s="31">
        <f t="shared" si="2"/>
        <v>943.97251830000005</v>
      </c>
      <c r="I35" s="178">
        <f t="shared" si="20"/>
        <v>102388.42695908002</v>
      </c>
      <c r="J35" s="85">
        <f>IF((I35)+K35&gt;I148,I148-K35,(I35))</f>
        <v>59243.091742999997</v>
      </c>
      <c r="K35" s="85">
        <f t="shared" si="3"/>
        <v>6756.908257</v>
      </c>
      <c r="L35" s="176">
        <f t="shared" si="23"/>
        <v>66000</v>
      </c>
      <c r="M35" s="85">
        <f t="shared" si="24"/>
        <v>56280.937155849992</v>
      </c>
      <c r="N35" s="85">
        <f t="shared" si="21"/>
        <v>6419.0628441499994</v>
      </c>
      <c r="O35" s="85">
        <f t="shared" si="22"/>
        <v>62699.999999999993</v>
      </c>
      <c r="P35" s="67">
        <f t="shared" si="25"/>
        <v>53318.7825687</v>
      </c>
      <c r="Q35" s="85">
        <f t="shared" si="8"/>
        <v>6081.2174313000005</v>
      </c>
      <c r="R35" s="85">
        <f t="shared" si="9"/>
        <v>59400</v>
      </c>
      <c r="S35" s="85">
        <f t="shared" si="10"/>
        <v>47394.473394400004</v>
      </c>
      <c r="T35" s="85">
        <f t="shared" si="11"/>
        <v>5405.5266056</v>
      </c>
      <c r="U35" s="85">
        <f t="shared" si="12"/>
        <v>52800</v>
      </c>
      <c r="V35" s="85">
        <f t="shared" si="13"/>
        <v>41470.164220099992</v>
      </c>
      <c r="W35" s="85">
        <f t="shared" si="14"/>
        <v>4729.8357798999996</v>
      </c>
      <c r="X35" s="85">
        <f t="shared" si="15"/>
        <v>46199.999999999993</v>
      </c>
      <c r="Y35" s="85">
        <f t="shared" si="16"/>
        <v>35545.855045799995</v>
      </c>
      <c r="Z35" s="85">
        <f t="shared" si="17"/>
        <v>4054.1449542</v>
      </c>
      <c r="AA35" s="35">
        <f t="shared" si="18"/>
        <v>39599.999999999993</v>
      </c>
    </row>
    <row r="36" spans="1:27" ht="13.5" customHeight="1">
      <c r="A36" s="82">
        <v>95</v>
      </c>
      <c r="B36" s="30">
        <v>41306</v>
      </c>
      <c r="C36" s="44">
        <v>678</v>
      </c>
      <c r="D36" s="141">
        <f>'base(indices)'!G41</f>
        <v>1.3922898500000001</v>
      </c>
      <c r="E36" s="39">
        <f t="shared" si="0"/>
        <v>943.97251830000005</v>
      </c>
      <c r="F36" s="191">
        <v>0</v>
      </c>
      <c r="G36" s="39">
        <f t="shared" si="1"/>
        <v>0</v>
      </c>
      <c r="H36" s="37">
        <f t="shared" si="2"/>
        <v>943.97251830000005</v>
      </c>
      <c r="I36" s="179">
        <f t="shared" si="20"/>
        <v>101444.45444078003</v>
      </c>
      <c r="J36" s="68">
        <f>IF((I36)+K36&gt;I148,I148-K36,(I36))</f>
        <v>59243.091742999997</v>
      </c>
      <c r="K36" s="68">
        <f t="shared" si="3"/>
        <v>6756.908257</v>
      </c>
      <c r="L36" s="116">
        <f t="shared" si="23"/>
        <v>66000</v>
      </c>
      <c r="M36" s="68">
        <f t="shared" si="24"/>
        <v>56280.937155849992</v>
      </c>
      <c r="N36" s="68">
        <f t="shared" si="21"/>
        <v>6419.0628441499994</v>
      </c>
      <c r="O36" s="68">
        <f t="shared" si="22"/>
        <v>62699.999999999993</v>
      </c>
      <c r="P36" s="68">
        <f t="shared" si="25"/>
        <v>53318.7825687</v>
      </c>
      <c r="Q36" s="68">
        <f t="shared" si="8"/>
        <v>6081.2174313000005</v>
      </c>
      <c r="R36" s="68">
        <f t="shared" si="9"/>
        <v>59400</v>
      </c>
      <c r="S36" s="68">
        <f t="shared" si="10"/>
        <v>47394.473394400004</v>
      </c>
      <c r="T36" s="68">
        <f t="shared" si="11"/>
        <v>5405.5266056</v>
      </c>
      <c r="U36" s="68">
        <f t="shared" si="12"/>
        <v>52800</v>
      </c>
      <c r="V36" s="68">
        <f t="shared" si="13"/>
        <v>41470.164220099992</v>
      </c>
      <c r="W36" s="68">
        <f t="shared" si="14"/>
        <v>4729.8357798999996</v>
      </c>
      <c r="X36" s="68">
        <f t="shared" si="15"/>
        <v>46199.999999999993</v>
      </c>
      <c r="Y36" s="68">
        <f t="shared" si="16"/>
        <v>35545.855045799995</v>
      </c>
      <c r="Z36" s="68">
        <f t="shared" si="17"/>
        <v>4054.1449542</v>
      </c>
      <c r="AA36" s="43">
        <f t="shared" si="18"/>
        <v>39599.999999999993</v>
      </c>
    </row>
    <row r="37" spans="1:27" ht="13.5" customHeight="1">
      <c r="A37" s="82">
        <v>94</v>
      </c>
      <c r="B37" s="36">
        <v>41334</v>
      </c>
      <c r="C37" s="44">
        <v>678</v>
      </c>
      <c r="D37" s="141">
        <f>'base(indices)'!G42</f>
        <v>1.3922898500000001</v>
      </c>
      <c r="E37" s="45">
        <f t="shared" si="0"/>
        <v>943.97251830000005</v>
      </c>
      <c r="F37" s="191">
        <v>0</v>
      </c>
      <c r="G37" s="45">
        <f t="shared" si="1"/>
        <v>0</v>
      </c>
      <c r="H37" s="44">
        <f t="shared" si="2"/>
        <v>943.97251830000005</v>
      </c>
      <c r="I37" s="180">
        <f t="shared" si="20"/>
        <v>100500.48192248003</v>
      </c>
      <c r="J37" s="84">
        <f>IF((I37)+K37&gt;I148,I148-K37,(I37))</f>
        <v>59243.091742999997</v>
      </c>
      <c r="K37" s="70">
        <f t="shared" si="3"/>
        <v>6756.908257</v>
      </c>
      <c r="L37" s="117">
        <f t="shared" si="23"/>
        <v>66000</v>
      </c>
      <c r="M37" s="84">
        <f t="shared" si="24"/>
        <v>56280.937155849992</v>
      </c>
      <c r="N37" s="84">
        <f t="shared" si="21"/>
        <v>6419.0628441499994</v>
      </c>
      <c r="O37" s="84">
        <f t="shared" si="22"/>
        <v>62699.999999999993</v>
      </c>
      <c r="P37" s="70">
        <f t="shared" si="25"/>
        <v>53318.7825687</v>
      </c>
      <c r="Q37" s="84">
        <f t="shared" si="8"/>
        <v>6081.2174313000005</v>
      </c>
      <c r="R37" s="84">
        <f>P37+Q37</f>
        <v>59400</v>
      </c>
      <c r="S37" s="84">
        <f t="shared" si="10"/>
        <v>47394.473394400004</v>
      </c>
      <c r="T37" s="84">
        <f t="shared" si="11"/>
        <v>5405.5266056</v>
      </c>
      <c r="U37" s="84">
        <f t="shared" si="12"/>
        <v>52800</v>
      </c>
      <c r="V37" s="84">
        <f t="shared" si="13"/>
        <v>41470.164220099992</v>
      </c>
      <c r="W37" s="84">
        <f t="shared" si="14"/>
        <v>4729.8357798999996</v>
      </c>
      <c r="X37" s="84">
        <f t="shared" si="15"/>
        <v>46199.999999999993</v>
      </c>
      <c r="Y37" s="84">
        <f t="shared" si="16"/>
        <v>35545.855045799995</v>
      </c>
      <c r="Z37" s="84">
        <f t="shared" si="17"/>
        <v>4054.1449542</v>
      </c>
      <c r="AA37" s="33">
        <f t="shared" si="18"/>
        <v>39599.999999999993</v>
      </c>
    </row>
    <row r="38" spans="1:27" ht="13.5" customHeight="1">
      <c r="A38" s="82">
        <v>93</v>
      </c>
      <c r="B38" s="36">
        <v>41365</v>
      </c>
      <c r="C38" s="44">
        <v>678</v>
      </c>
      <c r="D38" s="141">
        <f>'base(indices)'!G43</f>
        <v>1.3922898500000001</v>
      </c>
      <c r="E38" s="39">
        <f t="shared" si="0"/>
        <v>943.97251830000005</v>
      </c>
      <c r="F38" s="191">
        <v>0</v>
      </c>
      <c r="G38" s="39">
        <f t="shared" si="1"/>
        <v>0</v>
      </c>
      <c r="H38" s="37">
        <f t="shared" si="2"/>
        <v>943.97251830000005</v>
      </c>
      <c r="I38" s="179">
        <f t="shared" si="20"/>
        <v>99556.509404180033</v>
      </c>
      <c r="J38" s="68">
        <f>IF((I38)+K38&gt;I148,I148-K38,(I38))</f>
        <v>59243.091742999997</v>
      </c>
      <c r="K38" s="68">
        <f t="shared" si="3"/>
        <v>6756.908257</v>
      </c>
      <c r="L38" s="118">
        <f t="shared" si="23"/>
        <v>66000</v>
      </c>
      <c r="M38" s="68">
        <f t="shared" si="24"/>
        <v>56280.937155849992</v>
      </c>
      <c r="N38" s="68">
        <f t="shared" si="21"/>
        <v>6419.0628441499994</v>
      </c>
      <c r="O38" s="68">
        <f t="shared" si="22"/>
        <v>62699.999999999993</v>
      </c>
      <c r="P38" s="68">
        <f>J38*$P$9</f>
        <v>53318.7825687</v>
      </c>
      <c r="Q38" s="68">
        <f t="shared" si="8"/>
        <v>6081.2174313000005</v>
      </c>
      <c r="R38" s="68">
        <f t="shared" ref="R38:R53" si="26">P38+Q38</f>
        <v>59400</v>
      </c>
      <c r="S38" s="68">
        <f t="shared" si="10"/>
        <v>47394.473394400004</v>
      </c>
      <c r="T38" s="68">
        <f t="shared" si="11"/>
        <v>5405.5266056</v>
      </c>
      <c r="U38" s="68">
        <f t="shared" si="12"/>
        <v>52800</v>
      </c>
      <c r="V38" s="68">
        <f t="shared" si="13"/>
        <v>41470.164220099992</v>
      </c>
      <c r="W38" s="68">
        <f t="shared" si="14"/>
        <v>4729.8357798999996</v>
      </c>
      <c r="X38" s="68">
        <f t="shared" si="15"/>
        <v>46199.999999999993</v>
      </c>
      <c r="Y38" s="68">
        <f t="shared" si="16"/>
        <v>35545.855045799995</v>
      </c>
      <c r="Z38" s="68">
        <f t="shared" si="17"/>
        <v>4054.1449542</v>
      </c>
      <c r="AA38" s="43">
        <f t="shared" si="18"/>
        <v>39599.999999999993</v>
      </c>
    </row>
    <row r="39" spans="1:27" ht="13.5" customHeight="1">
      <c r="A39" s="82">
        <v>92</v>
      </c>
      <c r="B39" s="30">
        <v>41395</v>
      </c>
      <c r="C39" s="44">
        <v>678</v>
      </c>
      <c r="D39" s="141">
        <f>'base(indices)'!G44</f>
        <v>1.3922898500000001</v>
      </c>
      <c r="E39" s="45">
        <f t="shared" si="0"/>
        <v>943.97251830000005</v>
      </c>
      <c r="F39" s="191">
        <v>0</v>
      </c>
      <c r="G39" s="45">
        <f t="shared" si="1"/>
        <v>0</v>
      </c>
      <c r="H39" s="44">
        <f t="shared" si="2"/>
        <v>943.97251830000005</v>
      </c>
      <c r="I39" s="180">
        <f t="shared" si="20"/>
        <v>98612.536885880036</v>
      </c>
      <c r="J39" s="84">
        <f>IF((I39)+K39&gt;I148,I148-K39,(I39))</f>
        <v>59243.091742999997</v>
      </c>
      <c r="K39" s="84">
        <f t="shared" si="3"/>
        <v>6756.908257</v>
      </c>
      <c r="L39" s="115">
        <f t="shared" si="23"/>
        <v>66000</v>
      </c>
      <c r="M39" s="84">
        <f t="shared" si="24"/>
        <v>56280.937155849992</v>
      </c>
      <c r="N39" s="84">
        <f t="shared" si="21"/>
        <v>6419.0628441499994</v>
      </c>
      <c r="O39" s="84">
        <f t="shared" si="22"/>
        <v>62699.999999999993</v>
      </c>
      <c r="P39" s="70">
        <f t="shared" si="25"/>
        <v>53318.7825687</v>
      </c>
      <c r="Q39" s="84">
        <f t="shared" si="8"/>
        <v>6081.2174313000005</v>
      </c>
      <c r="R39" s="84">
        <f t="shared" si="26"/>
        <v>59400</v>
      </c>
      <c r="S39" s="84">
        <f t="shared" si="10"/>
        <v>47394.473394400004</v>
      </c>
      <c r="T39" s="84">
        <f t="shared" si="11"/>
        <v>5405.5266056</v>
      </c>
      <c r="U39" s="84">
        <f t="shared" si="12"/>
        <v>52800</v>
      </c>
      <c r="V39" s="84">
        <f t="shared" si="13"/>
        <v>41470.164220099992</v>
      </c>
      <c r="W39" s="84">
        <f t="shared" si="14"/>
        <v>4729.8357798999996</v>
      </c>
      <c r="X39" s="84">
        <f t="shared" si="15"/>
        <v>46199.999999999993</v>
      </c>
      <c r="Y39" s="84">
        <f t="shared" si="16"/>
        <v>35545.855045799995</v>
      </c>
      <c r="Z39" s="84">
        <f t="shared" si="17"/>
        <v>4054.1449542</v>
      </c>
      <c r="AA39" s="33">
        <f t="shared" si="18"/>
        <v>39599.999999999993</v>
      </c>
    </row>
    <row r="40" spans="1:27" ht="13.5" customHeight="1">
      <c r="A40" s="82">
        <v>91</v>
      </c>
      <c r="B40" s="36">
        <v>41426</v>
      </c>
      <c r="C40" s="44">
        <v>678</v>
      </c>
      <c r="D40" s="141">
        <f>'base(indices)'!G45</f>
        <v>1.3922898500000001</v>
      </c>
      <c r="E40" s="39">
        <f t="shared" si="0"/>
        <v>943.97251830000005</v>
      </c>
      <c r="F40" s="191">
        <v>0</v>
      </c>
      <c r="G40" s="39">
        <f t="shared" si="1"/>
        <v>0</v>
      </c>
      <c r="H40" s="37">
        <f t="shared" si="2"/>
        <v>943.97251830000005</v>
      </c>
      <c r="I40" s="179">
        <f t="shared" si="20"/>
        <v>97668.564367580038</v>
      </c>
      <c r="J40" s="68">
        <f>IF((I40)+K40&gt;I148,I148-K40,(I40))</f>
        <v>59243.091742999997</v>
      </c>
      <c r="K40" s="68">
        <f t="shared" si="3"/>
        <v>6756.908257</v>
      </c>
      <c r="L40" s="118">
        <f t="shared" si="23"/>
        <v>66000</v>
      </c>
      <c r="M40" s="68">
        <f t="shared" si="24"/>
        <v>56280.937155849992</v>
      </c>
      <c r="N40" s="68">
        <f t="shared" si="21"/>
        <v>6419.0628441499994</v>
      </c>
      <c r="O40" s="68">
        <f t="shared" si="22"/>
        <v>62699.999999999993</v>
      </c>
      <c r="P40" s="68">
        <f t="shared" si="25"/>
        <v>53318.7825687</v>
      </c>
      <c r="Q40" s="68">
        <f t="shared" si="8"/>
        <v>6081.2174313000005</v>
      </c>
      <c r="R40" s="68">
        <f t="shared" si="26"/>
        <v>59400</v>
      </c>
      <c r="S40" s="68">
        <f t="shared" si="10"/>
        <v>47394.473394400004</v>
      </c>
      <c r="T40" s="68">
        <f t="shared" si="11"/>
        <v>5405.5266056</v>
      </c>
      <c r="U40" s="68">
        <f t="shared" si="12"/>
        <v>52800</v>
      </c>
      <c r="V40" s="68">
        <f t="shared" si="13"/>
        <v>41470.164220099992</v>
      </c>
      <c r="W40" s="68">
        <f t="shared" si="14"/>
        <v>4729.8357798999996</v>
      </c>
      <c r="X40" s="68">
        <f t="shared" si="15"/>
        <v>46199.999999999993</v>
      </c>
      <c r="Y40" s="68">
        <f t="shared" si="16"/>
        <v>35545.855045799995</v>
      </c>
      <c r="Z40" s="68">
        <f t="shared" si="17"/>
        <v>4054.1449542</v>
      </c>
      <c r="AA40" s="43">
        <f t="shared" si="18"/>
        <v>39599.999999999993</v>
      </c>
    </row>
    <row r="41" spans="1:27" ht="13.5" customHeight="1">
      <c r="A41" s="82">
        <v>90</v>
      </c>
      <c r="B41" s="30">
        <v>41456</v>
      </c>
      <c r="C41" s="44">
        <v>678</v>
      </c>
      <c r="D41" s="141">
        <f>'base(indices)'!G46</f>
        <v>1.3922898500000001</v>
      </c>
      <c r="E41" s="45">
        <f t="shared" si="0"/>
        <v>943.97251830000005</v>
      </c>
      <c r="F41" s="191">
        <v>0</v>
      </c>
      <c r="G41" s="45">
        <f t="shared" si="1"/>
        <v>0</v>
      </c>
      <c r="H41" s="44">
        <f t="shared" si="2"/>
        <v>943.97251830000005</v>
      </c>
      <c r="I41" s="180">
        <f t="shared" si="20"/>
        <v>96724.591849280041</v>
      </c>
      <c r="J41" s="84">
        <f>IF((I41)+K41&gt;I148,I148-K41,(I41))</f>
        <v>59243.091742999997</v>
      </c>
      <c r="K41" s="84">
        <f t="shared" si="3"/>
        <v>6756.908257</v>
      </c>
      <c r="L41" s="115">
        <f t="shared" si="23"/>
        <v>66000</v>
      </c>
      <c r="M41" s="84">
        <f t="shared" si="24"/>
        <v>56280.937155849992</v>
      </c>
      <c r="N41" s="84">
        <f t="shared" si="21"/>
        <v>6419.0628441499994</v>
      </c>
      <c r="O41" s="84">
        <f t="shared" si="22"/>
        <v>62699.999999999993</v>
      </c>
      <c r="P41" s="70">
        <f t="shared" si="25"/>
        <v>53318.7825687</v>
      </c>
      <c r="Q41" s="84">
        <f t="shared" si="8"/>
        <v>6081.2174313000005</v>
      </c>
      <c r="R41" s="84">
        <f t="shared" si="26"/>
        <v>59400</v>
      </c>
      <c r="S41" s="84">
        <f t="shared" si="10"/>
        <v>47394.473394400004</v>
      </c>
      <c r="T41" s="84">
        <f t="shared" si="11"/>
        <v>5405.5266056</v>
      </c>
      <c r="U41" s="84">
        <f t="shared" si="12"/>
        <v>52800</v>
      </c>
      <c r="V41" s="84">
        <f t="shared" si="13"/>
        <v>41470.164220099992</v>
      </c>
      <c r="W41" s="84">
        <f t="shared" si="14"/>
        <v>4729.8357798999996</v>
      </c>
      <c r="X41" s="84">
        <f t="shared" si="15"/>
        <v>46199.999999999993</v>
      </c>
      <c r="Y41" s="84">
        <f t="shared" si="16"/>
        <v>35545.855045799995</v>
      </c>
      <c r="Z41" s="84">
        <f t="shared" si="17"/>
        <v>4054.1449542</v>
      </c>
      <c r="AA41" s="33">
        <f t="shared" si="18"/>
        <v>39599.999999999993</v>
      </c>
    </row>
    <row r="42" spans="1:27" ht="13.5" customHeight="1">
      <c r="A42" s="82">
        <v>89</v>
      </c>
      <c r="B42" s="36">
        <v>41487</v>
      </c>
      <c r="C42" s="44">
        <v>678</v>
      </c>
      <c r="D42" s="141">
        <f>'base(indices)'!G47</f>
        <v>1.39199892</v>
      </c>
      <c r="E42" s="39">
        <f t="shared" si="0"/>
        <v>943.77526776000002</v>
      </c>
      <c r="F42" s="191">
        <v>0</v>
      </c>
      <c r="G42" s="39">
        <f t="shared" si="1"/>
        <v>0</v>
      </c>
      <c r="H42" s="37">
        <f t="shared" si="2"/>
        <v>943.77526776000002</v>
      </c>
      <c r="I42" s="179">
        <f t="shared" si="20"/>
        <v>95780.619330980044</v>
      </c>
      <c r="J42" s="68">
        <f>IF((I42)+K42&gt;I148,I148-K42,(I42))</f>
        <v>59243.091742999997</v>
      </c>
      <c r="K42" s="68">
        <f t="shared" si="3"/>
        <v>6756.908257</v>
      </c>
      <c r="L42" s="118">
        <f t="shared" si="23"/>
        <v>66000</v>
      </c>
      <c r="M42" s="68">
        <f t="shared" si="24"/>
        <v>56280.937155849992</v>
      </c>
      <c r="N42" s="68">
        <f t="shared" si="21"/>
        <v>6419.0628441499994</v>
      </c>
      <c r="O42" s="68">
        <f t="shared" si="22"/>
        <v>62699.999999999993</v>
      </c>
      <c r="P42" s="68">
        <f t="shared" si="25"/>
        <v>53318.7825687</v>
      </c>
      <c r="Q42" s="68">
        <f t="shared" si="8"/>
        <v>6081.2174313000005</v>
      </c>
      <c r="R42" s="68">
        <f t="shared" si="26"/>
        <v>59400</v>
      </c>
      <c r="S42" s="68">
        <f t="shared" si="10"/>
        <v>47394.473394400004</v>
      </c>
      <c r="T42" s="68">
        <f t="shared" si="11"/>
        <v>5405.5266056</v>
      </c>
      <c r="U42" s="68">
        <f t="shared" si="12"/>
        <v>52800</v>
      </c>
      <c r="V42" s="68">
        <f t="shared" si="13"/>
        <v>41470.164220099992</v>
      </c>
      <c r="W42" s="68">
        <f t="shared" si="14"/>
        <v>4729.8357798999996</v>
      </c>
      <c r="X42" s="68">
        <f t="shared" si="15"/>
        <v>46199.999999999993</v>
      </c>
      <c r="Y42" s="68">
        <f t="shared" si="16"/>
        <v>35545.855045799995</v>
      </c>
      <c r="Z42" s="68">
        <f t="shared" si="17"/>
        <v>4054.1449542</v>
      </c>
      <c r="AA42" s="43">
        <f t="shared" si="18"/>
        <v>39599.999999999993</v>
      </c>
    </row>
    <row r="43" spans="1:27" ht="13.5" customHeight="1">
      <c r="A43" s="82">
        <v>88</v>
      </c>
      <c r="B43" s="30">
        <v>41518</v>
      </c>
      <c r="C43" s="44">
        <v>678</v>
      </c>
      <c r="D43" s="141">
        <f>'base(indices)'!G48</f>
        <v>1.39199892</v>
      </c>
      <c r="E43" s="45">
        <f t="shared" si="0"/>
        <v>943.77526776000002</v>
      </c>
      <c r="F43" s="191">
        <v>0</v>
      </c>
      <c r="G43" s="45">
        <f t="shared" si="1"/>
        <v>0</v>
      </c>
      <c r="H43" s="44">
        <f t="shared" si="2"/>
        <v>943.77526776000002</v>
      </c>
      <c r="I43" s="180">
        <f t="shared" si="20"/>
        <v>94836.844063220051</v>
      </c>
      <c r="J43" s="84">
        <f>IF((I43)+K43&gt;I148,I148-K43,(I43))</f>
        <v>59243.091742999997</v>
      </c>
      <c r="K43" s="84">
        <f t="shared" ref="K43:K74" si="27">I$147</f>
        <v>6756.908257</v>
      </c>
      <c r="L43" s="115">
        <f t="shared" si="23"/>
        <v>66000</v>
      </c>
      <c r="M43" s="84">
        <f t="shared" si="24"/>
        <v>56280.937155849992</v>
      </c>
      <c r="N43" s="84">
        <f t="shared" si="21"/>
        <v>6419.0628441499994</v>
      </c>
      <c r="O43" s="84">
        <f t="shared" si="22"/>
        <v>62699.999999999993</v>
      </c>
      <c r="P43" s="70">
        <f t="shared" si="25"/>
        <v>53318.7825687</v>
      </c>
      <c r="Q43" s="84">
        <f t="shared" si="8"/>
        <v>6081.2174313000005</v>
      </c>
      <c r="R43" s="84">
        <f t="shared" si="26"/>
        <v>59400</v>
      </c>
      <c r="S43" s="84">
        <f t="shared" si="10"/>
        <v>47394.473394400004</v>
      </c>
      <c r="T43" s="84">
        <f t="shared" si="11"/>
        <v>5405.5266056</v>
      </c>
      <c r="U43" s="84">
        <f t="shared" si="12"/>
        <v>52800</v>
      </c>
      <c r="V43" s="84">
        <f t="shared" si="13"/>
        <v>41470.164220099992</v>
      </c>
      <c r="W43" s="84">
        <f t="shared" si="14"/>
        <v>4729.8357798999996</v>
      </c>
      <c r="X43" s="84">
        <f t="shared" si="15"/>
        <v>46199.999999999993</v>
      </c>
      <c r="Y43" s="84">
        <f t="shared" si="16"/>
        <v>35545.855045799995</v>
      </c>
      <c r="Z43" s="84">
        <f t="shared" si="17"/>
        <v>4054.1449542</v>
      </c>
      <c r="AA43" s="33">
        <f t="shared" si="18"/>
        <v>39599.999999999993</v>
      </c>
    </row>
    <row r="44" spans="1:27" ht="13.5" customHeight="1">
      <c r="A44" s="82">
        <v>87</v>
      </c>
      <c r="B44" s="36">
        <v>41548</v>
      </c>
      <c r="C44" s="44">
        <v>678</v>
      </c>
      <c r="D44" s="141">
        <f>'base(indices)'!G49</f>
        <v>1.39188896</v>
      </c>
      <c r="E44" s="39">
        <f t="shared" si="0"/>
        <v>943.70071487999996</v>
      </c>
      <c r="F44" s="191">
        <v>0</v>
      </c>
      <c r="G44" s="39">
        <f t="shared" si="1"/>
        <v>0</v>
      </c>
      <c r="H44" s="37">
        <f t="shared" si="2"/>
        <v>943.70071487999996</v>
      </c>
      <c r="I44" s="179">
        <f t="shared" si="20"/>
        <v>93893.068795460058</v>
      </c>
      <c r="J44" s="68">
        <f>IF((I44)+K44&gt;I148,I148-K44,(I44))</f>
        <v>59243.091742999997</v>
      </c>
      <c r="K44" s="68">
        <f t="shared" si="27"/>
        <v>6756.908257</v>
      </c>
      <c r="L44" s="118">
        <f t="shared" si="23"/>
        <v>66000</v>
      </c>
      <c r="M44" s="68">
        <f t="shared" si="24"/>
        <v>56280.937155849992</v>
      </c>
      <c r="N44" s="68">
        <f t="shared" si="21"/>
        <v>6419.0628441499994</v>
      </c>
      <c r="O44" s="68">
        <f t="shared" si="22"/>
        <v>62699.999999999993</v>
      </c>
      <c r="P44" s="68">
        <f t="shared" si="25"/>
        <v>53318.7825687</v>
      </c>
      <c r="Q44" s="68">
        <f t="shared" si="8"/>
        <v>6081.2174313000005</v>
      </c>
      <c r="R44" s="68">
        <f t="shared" si="26"/>
        <v>59400</v>
      </c>
      <c r="S44" s="68">
        <f t="shared" si="10"/>
        <v>47394.473394400004</v>
      </c>
      <c r="T44" s="68">
        <f t="shared" si="11"/>
        <v>5405.5266056</v>
      </c>
      <c r="U44" s="68">
        <f t="shared" si="12"/>
        <v>52800</v>
      </c>
      <c r="V44" s="68">
        <f t="shared" si="13"/>
        <v>41470.164220099992</v>
      </c>
      <c r="W44" s="68">
        <f t="shared" si="14"/>
        <v>4729.8357798999996</v>
      </c>
      <c r="X44" s="68">
        <f t="shared" si="15"/>
        <v>46199.999999999993</v>
      </c>
      <c r="Y44" s="68">
        <f t="shared" si="16"/>
        <v>35545.855045799995</v>
      </c>
      <c r="Z44" s="68">
        <f t="shared" si="17"/>
        <v>4054.1449542</v>
      </c>
      <c r="AA44" s="43">
        <f t="shared" si="18"/>
        <v>39599.999999999993</v>
      </c>
    </row>
    <row r="45" spans="1:27" ht="13.5" customHeight="1">
      <c r="A45" s="82">
        <v>86</v>
      </c>
      <c r="B45" s="30">
        <v>41579</v>
      </c>
      <c r="C45" s="44">
        <v>678</v>
      </c>
      <c r="D45" s="141">
        <f>'base(indices)'!G50</f>
        <v>1.3906095999999999</v>
      </c>
      <c r="E45" s="45">
        <f t="shared" si="0"/>
        <v>942.83330879999994</v>
      </c>
      <c r="F45" s="191">
        <v>0</v>
      </c>
      <c r="G45" s="45">
        <f t="shared" si="1"/>
        <v>0</v>
      </c>
      <c r="H45" s="44">
        <f t="shared" si="2"/>
        <v>942.83330879999994</v>
      </c>
      <c r="I45" s="180">
        <f t="shared" si="20"/>
        <v>92949.368080580054</v>
      </c>
      <c r="J45" s="84">
        <f>IF((I45)+K45&gt;I148,I148-K45,(I45))</f>
        <v>59243.091742999997</v>
      </c>
      <c r="K45" s="84">
        <f t="shared" si="27"/>
        <v>6756.908257</v>
      </c>
      <c r="L45" s="115">
        <f t="shared" si="23"/>
        <v>66000</v>
      </c>
      <c r="M45" s="84">
        <f t="shared" si="24"/>
        <v>56280.937155849992</v>
      </c>
      <c r="N45" s="84">
        <f t="shared" si="21"/>
        <v>6419.0628441499994</v>
      </c>
      <c r="O45" s="84">
        <f t="shared" si="22"/>
        <v>62699.999999999993</v>
      </c>
      <c r="P45" s="70">
        <f t="shared" si="25"/>
        <v>53318.7825687</v>
      </c>
      <c r="Q45" s="84">
        <f t="shared" si="8"/>
        <v>6081.2174313000005</v>
      </c>
      <c r="R45" s="84">
        <f t="shared" si="26"/>
        <v>59400</v>
      </c>
      <c r="S45" s="84">
        <f t="shared" si="10"/>
        <v>47394.473394400004</v>
      </c>
      <c r="T45" s="84">
        <f t="shared" si="11"/>
        <v>5405.5266056</v>
      </c>
      <c r="U45" s="84">
        <f t="shared" si="12"/>
        <v>52800</v>
      </c>
      <c r="V45" s="84">
        <f t="shared" si="13"/>
        <v>41470.164220099992</v>
      </c>
      <c r="W45" s="84">
        <f t="shared" si="14"/>
        <v>4729.8357798999996</v>
      </c>
      <c r="X45" s="84">
        <f t="shared" si="15"/>
        <v>46199.999999999993</v>
      </c>
      <c r="Y45" s="84">
        <f t="shared" si="16"/>
        <v>35545.855045799995</v>
      </c>
      <c r="Z45" s="84">
        <f t="shared" si="17"/>
        <v>4054.1449542</v>
      </c>
      <c r="AA45" s="33">
        <f t="shared" si="18"/>
        <v>39599.999999999993</v>
      </c>
    </row>
    <row r="46" spans="1:27" ht="13.5" customHeight="1" thickBot="1">
      <c r="A46" s="148">
        <v>85</v>
      </c>
      <c r="B46" s="103">
        <v>41609</v>
      </c>
      <c r="C46" s="49">
        <v>678</v>
      </c>
      <c r="D46" s="150">
        <f>'base(indices)'!G51</f>
        <v>1.3903218100000001</v>
      </c>
      <c r="E46" s="151">
        <f>C46*D46</f>
        <v>942.63818718000005</v>
      </c>
      <c r="F46" s="192">
        <v>0</v>
      </c>
      <c r="G46" s="151">
        <f t="shared" si="1"/>
        <v>0</v>
      </c>
      <c r="H46" s="149">
        <f t="shared" si="2"/>
        <v>942.63818718000005</v>
      </c>
      <c r="I46" s="181">
        <f t="shared" si="20"/>
        <v>92006.534771780047</v>
      </c>
      <c r="J46" s="64">
        <f>IF((I46)+K46&gt;I148,I148-K46,(I46))</f>
        <v>59243.091742999997</v>
      </c>
      <c r="K46" s="64">
        <f t="shared" si="27"/>
        <v>6756.908257</v>
      </c>
      <c r="L46" s="174">
        <f t="shared" si="23"/>
        <v>66000</v>
      </c>
      <c r="M46" s="64">
        <f t="shared" si="24"/>
        <v>56280.937155849992</v>
      </c>
      <c r="N46" s="64">
        <f t="shared" si="21"/>
        <v>6419.0628441499994</v>
      </c>
      <c r="O46" s="64">
        <f t="shared" si="22"/>
        <v>62699.999999999993</v>
      </c>
      <c r="P46" s="64">
        <f t="shared" si="25"/>
        <v>53318.7825687</v>
      </c>
      <c r="Q46" s="64">
        <f t="shared" si="8"/>
        <v>6081.2174313000005</v>
      </c>
      <c r="R46" s="64">
        <f t="shared" si="26"/>
        <v>59400</v>
      </c>
      <c r="S46" s="64">
        <f t="shared" si="10"/>
        <v>47394.473394400004</v>
      </c>
      <c r="T46" s="64">
        <f t="shared" si="11"/>
        <v>5405.5266056</v>
      </c>
      <c r="U46" s="64">
        <f t="shared" si="12"/>
        <v>52800</v>
      </c>
      <c r="V46" s="64">
        <f t="shared" si="13"/>
        <v>41470.164220099992</v>
      </c>
      <c r="W46" s="64">
        <f t="shared" si="14"/>
        <v>4729.8357798999996</v>
      </c>
      <c r="X46" s="64">
        <f t="shared" si="15"/>
        <v>46199.999999999993</v>
      </c>
      <c r="Y46" s="64">
        <f t="shared" si="16"/>
        <v>35545.855045799995</v>
      </c>
      <c r="Z46" s="64">
        <f t="shared" si="17"/>
        <v>4054.1449542</v>
      </c>
      <c r="AA46" s="155">
        <f t="shared" si="18"/>
        <v>39599.999999999993</v>
      </c>
    </row>
    <row r="47" spans="1:27" ht="13.5" customHeight="1">
      <c r="A47" s="139">
        <v>84</v>
      </c>
      <c r="B47" s="163">
        <v>41640</v>
      </c>
      <c r="C47" s="130">
        <v>724</v>
      </c>
      <c r="D47" s="169">
        <f>'base(indices)'!G52</f>
        <v>1.3896353299999999</v>
      </c>
      <c r="E47" s="129">
        <f t="shared" si="0"/>
        <v>1006.09597892</v>
      </c>
      <c r="F47" s="193">
        <v>0</v>
      </c>
      <c r="G47" s="129">
        <f t="shared" si="1"/>
        <v>0</v>
      </c>
      <c r="H47" s="130">
        <f t="shared" si="2"/>
        <v>1006.09597892</v>
      </c>
      <c r="I47" s="182">
        <f t="shared" si="20"/>
        <v>91063.89658460005</v>
      </c>
      <c r="J47" s="131">
        <f>IF((I47)+K47&gt;I148,I148-K47,(I47))</f>
        <v>59243.091742999997</v>
      </c>
      <c r="K47" s="131">
        <f t="shared" si="27"/>
        <v>6756.908257</v>
      </c>
      <c r="L47" s="125">
        <f t="shared" si="23"/>
        <v>66000</v>
      </c>
      <c r="M47" s="131">
        <f t="shared" si="24"/>
        <v>56280.937155849992</v>
      </c>
      <c r="N47" s="131">
        <f t="shared" si="21"/>
        <v>6419.0628441499994</v>
      </c>
      <c r="O47" s="131">
        <f t="shared" si="22"/>
        <v>62699.999999999993</v>
      </c>
      <c r="P47" s="124">
        <f t="shared" si="25"/>
        <v>53318.7825687</v>
      </c>
      <c r="Q47" s="131">
        <f t="shared" si="8"/>
        <v>6081.2174313000005</v>
      </c>
      <c r="R47" s="131">
        <f t="shared" si="26"/>
        <v>59400</v>
      </c>
      <c r="S47" s="131">
        <f t="shared" si="10"/>
        <v>47394.473394400004</v>
      </c>
      <c r="T47" s="131">
        <f t="shared" si="11"/>
        <v>5405.5266056</v>
      </c>
      <c r="U47" s="131">
        <f t="shared" si="12"/>
        <v>52800</v>
      </c>
      <c r="V47" s="131">
        <f t="shared" si="13"/>
        <v>41470.164220099992</v>
      </c>
      <c r="W47" s="131">
        <f t="shared" si="14"/>
        <v>4729.8357798999996</v>
      </c>
      <c r="X47" s="131">
        <f t="shared" si="15"/>
        <v>46199.999999999993</v>
      </c>
      <c r="Y47" s="131">
        <f t="shared" si="16"/>
        <v>35545.855045799995</v>
      </c>
      <c r="Z47" s="131">
        <f t="shared" si="17"/>
        <v>4054.1449542</v>
      </c>
      <c r="AA47" s="123">
        <f t="shared" si="18"/>
        <v>39599.999999999993</v>
      </c>
    </row>
    <row r="48" spans="1:27" ht="13.5" customHeight="1">
      <c r="A48" s="82">
        <v>83</v>
      </c>
      <c r="B48" s="136">
        <v>41671</v>
      </c>
      <c r="C48" s="44">
        <v>724</v>
      </c>
      <c r="D48" s="141">
        <f>'base(indices)'!G53</f>
        <v>1.38807236</v>
      </c>
      <c r="E48" s="39">
        <f t="shared" si="0"/>
        <v>1004.96438864</v>
      </c>
      <c r="F48" s="191">
        <v>0</v>
      </c>
      <c r="G48" s="39">
        <f t="shared" si="1"/>
        <v>0</v>
      </c>
      <c r="H48" s="37">
        <f t="shared" si="2"/>
        <v>1004.96438864</v>
      </c>
      <c r="I48" s="179">
        <f t="shared" si="20"/>
        <v>90057.800605680051</v>
      </c>
      <c r="J48" s="68">
        <f>IF((I48)+K48&gt;I148,I148-K48,(I48))</f>
        <v>59243.091742999997</v>
      </c>
      <c r="K48" s="68">
        <f t="shared" si="27"/>
        <v>6756.908257</v>
      </c>
      <c r="L48" s="118">
        <f t="shared" si="23"/>
        <v>66000</v>
      </c>
      <c r="M48" s="68">
        <f t="shared" si="24"/>
        <v>56280.937155849992</v>
      </c>
      <c r="N48" s="68">
        <f t="shared" si="21"/>
        <v>6419.0628441499994</v>
      </c>
      <c r="O48" s="68">
        <f t="shared" si="22"/>
        <v>62699.999999999993</v>
      </c>
      <c r="P48" s="68">
        <f t="shared" si="25"/>
        <v>53318.7825687</v>
      </c>
      <c r="Q48" s="68">
        <f t="shared" si="8"/>
        <v>6081.2174313000005</v>
      </c>
      <c r="R48" s="68">
        <f t="shared" si="26"/>
        <v>59400</v>
      </c>
      <c r="S48" s="68">
        <f t="shared" si="10"/>
        <v>47394.473394400004</v>
      </c>
      <c r="T48" s="68">
        <f t="shared" si="11"/>
        <v>5405.5266056</v>
      </c>
      <c r="U48" s="68">
        <f t="shared" si="12"/>
        <v>52800</v>
      </c>
      <c r="V48" s="68">
        <f t="shared" si="13"/>
        <v>41470.164220099992</v>
      </c>
      <c r="W48" s="68">
        <f t="shared" si="14"/>
        <v>4729.8357798999996</v>
      </c>
      <c r="X48" s="68">
        <f t="shared" si="15"/>
        <v>46199.999999999993</v>
      </c>
      <c r="Y48" s="68">
        <f t="shared" si="16"/>
        <v>35545.855045799995</v>
      </c>
      <c r="Z48" s="68">
        <f t="shared" si="17"/>
        <v>4054.1449542</v>
      </c>
      <c r="AA48" s="43">
        <f t="shared" si="18"/>
        <v>39599.999999999993</v>
      </c>
    </row>
    <row r="49" spans="1:27" ht="13.5" customHeight="1">
      <c r="A49" s="82">
        <v>82</v>
      </c>
      <c r="B49" s="137">
        <v>41699</v>
      </c>
      <c r="C49" s="44">
        <v>724</v>
      </c>
      <c r="D49" s="141">
        <f>'base(indices)'!G54</f>
        <v>1.38732736</v>
      </c>
      <c r="E49" s="45">
        <f t="shared" si="0"/>
        <v>1004.42500864</v>
      </c>
      <c r="F49" s="191">
        <v>0</v>
      </c>
      <c r="G49" s="45">
        <f t="shared" si="1"/>
        <v>0</v>
      </c>
      <c r="H49" s="44">
        <f t="shared" si="2"/>
        <v>1004.42500864</v>
      </c>
      <c r="I49" s="180">
        <f t="shared" si="20"/>
        <v>89052.836217040051</v>
      </c>
      <c r="J49" s="84">
        <f>IF((I49)+K49&gt;I148,I148-K49,(I49))</f>
        <v>59243.091742999997</v>
      </c>
      <c r="K49" s="84">
        <f t="shared" si="27"/>
        <v>6756.908257</v>
      </c>
      <c r="L49" s="115">
        <f t="shared" si="23"/>
        <v>66000</v>
      </c>
      <c r="M49" s="84">
        <f t="shared" si="24"/>
        <v>56280.937155849992</v>
      </c>
      <c r="N49" s="84">
        <f t="shared" si="21"/>
        <v>6419.0628441499994</v>
      </c>
      <c r="O49" s="84">
        <f t="shared" si="22"/>
        <v>62699.999999999993</v>
      </c>
      <c r="P49" s="70">
        <f t="shared" si="25"/>
        <v>53318.7825687</v>
      </c>
      <c r="Q49" s="84">
        <f t="shared" si="8"/>
        <v>6081.2174313000005</v>
      </c>
      <c r="R49" s="84">
        <f t="shared" si="26"/>
        <v>59400</v>
      </c>
      <c r="S49" s="84">
        <f t="shared" si="10"/>
        <v>47394.473394400004</v>
      </c>
      <c r="T49" s="84">
        <f t="shared" si="11"/>
        <v>5405.5266056</v>
      </c>
      <c r="U49" s="84">
        <f t="shared" si="12"/>
        <v>52800</v>
      </c>
      <c r="V49" s="84">
        <f t="shared" si="13"/>
        <v>41470.164220099992</v>
      </c>
      <c r="W49" s="84">
        <f t="shared" si="14"/>
        <v>4729.8357798999996</v>
      </c>
      <c r="X49" s="84">
        <f t="shared" si="15"/>
        <v>46199.999999999993</v>
      </c>
      <c r="Y49" s="84">
        <f t="shared" si="16"/>
        <v>35545.855045799995</v>
      </c>
      <c r="Z49" s="84">
        <f t="shared" si="17"/>
        <v>4054.1449542</v>
      </c>
      <c r="AA49" s="33">
        <f t="shared" si="18"/>
        <v>39599.999999999993</v>
      </c>
    </row>
    <row r="50" spans="1:27" ht="13.5" customHeight="1">
      <c r="A50" s="82">
        <v>81</v>
      </c>
      <c r="B50" s="136">
        <v>41730</v>
      </c>
      <c r="C50" s="44">
        <v>724</v>
      </c>
      <c r="D50" s="141">
        <f>'base(indices)'!G55</f>
        <v>1.38695843</v>
      </c>
      <c r="E50" s="39">
        <f t="shared" si="0"/>
        <v>1004.1579033199999</v>
      </c>
      <c r="F50" s="191">
        <v>0</v>
      </c>
      <c r="G50" s="39">
        <f t="shared" si="1"/>
        <v>0</v>
      </c>
      <c r="H50" s="37">
        <f t="shared" si="2"/>
        <v>1004.1579033199999</v>
      </c>
      <c r="I50" s="179">
        <f t="shared" si="20"/>
        <v>88048.411208400052</v>
      </c>
      <c r="J50" s="68">
        <f>IF((I50)+K50&gt;I148,I148-K50,(I50))</f>
        <v>59243.091742999997</v>
      </c>
      <c r="K50" s="68">
        <f t="shared" si="27"/>
        <v>6756.908257</v>
      </c>
      <c r="L50" s="118">
        <f t="shared" si="23"/>
        <v>66000</v>
      </c>
      <c r="M50" s="68">
        <f t="shared" si="24"/>
        <v>56280.937155849992</v>
      </c>
      <c r="N50" s="68">
        <f t="shared" si="21"/>
        <v>6419.0628441499994</v>
      </c>
      <c r="O50" s="68">
        <f t="shared" si="22"/>
        <v>62699.999999999993</v>
      </c>
      <c r="P50" s="68">
        <f>J50*$P$9</f>
        <v>53318.7825687</v>
      </c>
      <c r="Q50" s="68">
        <f t="shared" si="8"/>
        <v>6081.2174313000005</v>
      </c>
      <c r="R50" s="68">
        <f t="shared" si="26"/>
        <v>59400</v>
      </c>
      <c r="S50" s="68">
        <f t="shared" si="10"/>
        <v>47394.473394400004</v>
      </c>
      <c r="T50" s="68">
        <f t="shared" si="11"/>
        <v>5405.5266056</v>
      </c>
      <c r="U50" s="68">
        <f t="shared" si="12"/>
        <v>52800</v>
      </c>
      <c r="V50" s="68">
        <f t="shared" si="13"/>
        <v>41470.164220099992</v>
      </c>
      <c r="W50" s="68">
        <f t="shared" si="14"/>
        <v>4729.8357798999996</v>
      </c>
      <c r="X50" s="68">
        <f t="shared" si="15"/>
        <v>46199.999999999993</v>
      </c>
      <c r="Y50" s="68">
        <f t="shared" si="16"/>
        <v>35545.855045799995</v>
      </c>
      <c r="Z50" s="68">
        <f t="shared" si="17"/>
        <v>4054.1449542</v>
      </c>
      <c r="AA50" s="43">
        <f t="shared" si="18"/>
        <v>39599.999999999993</v>
      </c>
    </row>
    <row r="51" spans="1:27" ht="13.5" customHeight="1">
      <c r="A51" s="82">
        <v>80</v>
      </c>
      <c r="B51" s="136">
        <v>41760</v>
      </c>
      <c r="C51" s="44">
        <v>724</v>
      </c>
      <c r="D51" s="141">
        <f>'base(indices)'!G56</f>
        <v>1.3863221100000001</v>
      </c>
      <c r="E51" s="45">
        <f t="shared" si="0"/>
        <v>1003.69720764</v>
      </c>
      <c r="F51" s="191">
        <v>0</v>
      </c>
      <c r="G51" s="45">
        <f t="shared" si="1"/>
        <v>0</v>
      </c>
      <c r="H51" s="44">
        <f t="shared" si="2"/>
        <v>1003.69720764</v>
      </c>
      <c r="I51" s="180">
        <f t="shared" si="20"/>
        <v>87044.253305080056</v>
      </c>
      <c r="J51" s="84">
        <f>IF((I51)+K51&gt;I148,I148-K51,(I51))</f>
        <v>59243.091742999997</v>
      </c>
      <c r="K51" s="84">
        <f t="shared" si="27"/>
        <v>6756.908257</v>
      </c>
      <c r="L51" s="115">
        <f t="shared" si="23"/>
        <v>66000</v>
      </c>
      <c r="M51" s="84">
        <f t="shared" si="24"/>
        <v>56280.937155849992</v>
      </c>
      <c r="N51" s="84">
        <f t="shared" si="21"/>
        <v>6419.0628441499994</v>
      </c>
      <c r="O51" s="84">
        <f t="shared" si="22"/>
        <v>62699.999999999993</v>
      </c>
      <c r="P51" s="70">
        <f>J51*$P$9</f>
        <v>53318.7825687</v>
      </c>
      <c r="Q51" s="84">
        <f t="shared" si="8"/>
        <v>6081.2174313000005</v>
      </c>
      <c r="R51" s="84">
        <f t="shared" si="26"/>
        <v>59400</v>
      </c>
      <c r="S51" s="84">
        <f t="shared" si="10"/>
        <v>47394.473394400004</v>
      </c>
      <c r="T51" s="84">
        <f t="shared" si="11"/>
        <v>5405.5266056</v>
      </c>
      <c r="U51" s="84">
        <f t="shared" si="12"/>
        <v>52800</v>
      </c>
      <c r="V51" s="84">
        <f t="shared" si="13"/>
        <v>41470.164220099992</v>
      </c>
      <c r="W51" s="84">
        <f t="shared" si="14"/>
        <v>4729.8357798999996</v>
      </c>
      <c r="X51" s="84">
        <f t="shared" si="15"/>
        <v>46199.999999999993</v>
      </c>
      <c r="Y51" s="84">
        <f t="shared" si="16"/>
        <v>35545.855045799995</v>
      </c>
      <c r="Z51" s="84">
        <f t="shared" si="17"/>
        <v>4054.1449542</v>
      </c>
      <c r="AA51" s="33">
        <f t="shared" si="18"/>
        <v>39599.999999999993</v>
      </c>
    </row>
    <row r="52" spans="1:27" ht="13.5" customHeight="1">
      <c r="A52" s="82">
        <v>79</v>
      </c>
      <c r="B52" s="137">
        <v>41791</v>
      </c>
      <c r="C52" s="44">
        <v>724</v>
      </c>
      <c r="D52" s="141">
        <f>'base(indices)'!G57</f>
        <v>1.3854852799999999</v>
      </c>
      <c r="E52" s="39">
        <f t="shared" si="0"/>
        <v>1003.0913427199999</v>
      </c>
      <c r="F52" s="191">
        <v>0</v>
      </c>
      <c r="G52" s="39">
        <f t="shared" si="1"/>
        <v>0</v>
      </c>
      <c r="H52" s="37">
        <f t="shared" si="2"/>
        <v>1003.0913427199999</v>
      </c>
      <c r="I52" s="179">
        <f t="shared" si="20"/>
        <v>86040.556097440058</v>
      </c>
      <c r="J52" s="68">
        <f>IF((I52)+K52&gt;I148,I148-K52,(I52))</f>
        <v>59243.091742999997</v>
      </c>
      <c r="K52" s="68">
        <f t="shared" si="27"/>
        <v>6756.908257</v>
      </c>
      <c r="L52" s="118">
        <f t="shared" si="23"/>
        <v>66000</v>
      </c>
      <c r="M52" s="68">
        <f t="shared" si="24"/>
        <v>56280.937155849992</v>
      </c>
      <c r="N52" s="68">
        <f t="shared" si="21"/>
        <v>6419.0628441499994</v>
      </c>
      <c r="O52" s="68">
        <f t="shared" si="22"/>
        <v>62699.999999999993</v>
      </c>
      <c r="P52" s="68">
        <f t="shared" ref="P52:P71" si="28">J52*$P$9</f>
        <v>53318.7825687</v>
      </c>
      <c r="Q52" s="68">
        <f t="shared" si="8"/>
        <v>6081.2174313000005</v>
      </c>
      <c r="R52" s="68">
        <f t="shared" si="26"/>
        <v>59400</v>
      </c>
      <c r="S52" s="68">
        <f t="shared" si="10"/>
        <v>47394.473394400004</v>
      </c>
      <c r="T52" s="68">
        <f t="shared" si="11"/>
        <v>5405.5266056</v>
      </c>
      <c r="U52" s="68">
        <f t="shared" si="12"/>
        <v>52800</v>
      </c>
      <c r="V52" s="68">
        <f t="shared" si="13"/>
        <v>41470.164220099992</v>
      </c>
      <c r="W52" s="68">
        <f t="shared" si="14"/>
        <v>4729.8357798999996</v>
      </c>
      <c r="X52" s="68">
        <f t="shared" si="15"/>
        <v>46199.999999999993</v>
      </c>
      <c r="Y52" s="68">
        <f t="shared" si="16"/>
        <v>35545.855045799995</v>
      </c>
      <c r="Z52" s="68">
        <f t="shared" si="17"/>
        <v>4054.1449542</v>
      </c>
      <c r="AA52" s="43">
        <f t="shared" si="18"/>
        <v>39599.999999999993</v>
      </c>
    </row>
    <row r="53" spans="1:27" ht="13.5" customHeight="1">
      <c r="A53" s="82">
        <v>78</v>
      </c>
      <c r="B53" s="136">
        <v>41821</v>
      </c>
      <c r="C53" s="44">
        <v>724</v>
      </c>
      <c r="D53" s="141">
        <f>'base(indices)'!G58</f>
        <v>1.38484132</v>
      </c>
      <c r="E53" s="45">
        <f t="shared" si="0"/>
        <v>1002.62511568</v>
      </c>
      <c r="F53" s="191">
        <v>0</v>
      </c>
      <c r="G53" s="45">
        <f t="shared" si="1"/>
        <v>0</v>
      </c>
      <c r="H53" s="44">
        <f t="shared" si="2"/>
        <v>1002.62511568</v>
      </c>
      <c r="I53" s="180">
        <f t="shared" si="20"/>
        <v>85037.464754720058</v>
      </c>
      <c r="J53" s="84">
        <f>IF((I53)+K53&gt;I148,I148-K53,(I53))</f>
        <v>59243.091742999997</v>
      </c>
      <c r="K53" s="84">
        <f t="shared" si="27"/>
        <v>6756.908257</v>
      </c>
      <c r="L53" s="115">
        <f t="shared" si="23"/>
        <v>66000</v>
      </c>
      <c r="M53" s="84">
        <f t="shared" si="24"/>
        <v>56280.937155849992</v>
      </c>
      <c r="N53" s="84">
        <f t="shared" si="21"/>
        <v>6419.0628441499994</v>
      </c>
      <c r="O53" s="84">
        <f t="shared" si="22"/>
        <v>62699.999999999993</v>
      </c>
      <c r="P53" s="70">
        <f t="shared" si="28"/>
        <v>53318.7825687</v>
      </c>
      <c r="Q53" s="84">
        <f t="shared" si="8"/>
        <v>6081.2174313000005</v>
      </c>
      <c r="R53" s="84">
        <f t="shared" si="26"/>
        <v>59400</v>
      </c>
      <c r="S53" s="84">
        <f t="shared" si="10"/>
        <v>47394.473394400004</v>
      </c>
      <c r="T53" s="84">
        <f t="shared" si="11"/>
        <v>5405.5266056</v>
      </c>
      <c r="U53" s="84">
        <f t="shared" si="12"/>
        <v>52800</v>
      </c>
      <c r="V53" s="84">
        <f t="shared" si="13"/>
        <v>41470.164220099992</v>
      </c>
      <c r="W53" s="84">
        <f t="shared" si="14"/>
        <v>4729.8357798999996</v>
      </c>
      <c r="X53" s="84">
        <f t="shared" si="15"/>
        <v>46199.999999999993</v>
      </c>
      <c r="Y53" s="84">
        <f t="shared" si="16"/>
        <v>35545.855045799995</v>
      </c>
      <c r="Z53" s="84">
        <f t="shared" si="17"/>
        <v>4054.1449542</v>
      </c>
      <c r="AA53" s="33">
        <f t="shared" si="18"/>
        <v>39599.999999999993</v>
      </c>
    </row>
    <row r="54" spans="1:27" ht="13.5" customHeight="1">
      <c r="A54" s="82">
        <v>77</v>
      </c>
      <c r="B54" s="137">
        <v>41852</v>
      </c>
      <c r="C54" s="44">
        <v>724</v>
      </c>
      <c r="D54" s="141">
        <f>'base(indices)'!G59</f>
        <v>1.3833832399999999</v>
      </c>
      <c r="E54" s="39">
        <f t="shared" si="0"/>
        <v>1001.56946576</v>
      </c>
      <c r="F54" s="191">
        <v>0</v>
      </c>
      <c r="G54" s="39">
        <f t="shared" si="1"/>
        <v>0</v>
      </c>
      <c r="H54" s="37">
        <f t="shared" si="2"/>
        <v>1001.56946576</v>
      </c>
      <c r="I54" s="179">
        <f t="shared" si="20"/>
        <v>84034.839639040059</v>
      </c>
      <c r="J54" s="68">
        <f>IF((I54)+K54&gt;I148,I148-K54,(I54))</f>
        <v>59243.091742999997</v>
      </c>
      <c r="K54" s="68">
        <f t="shared" si="27"/>
        <v>6756.908257</v>
      </c>
      <c r="L54" s="118">
        <f t="shared" si="23"/>
        <v>66000</v>
      </c>
      <c r="M54" s="68">
        <f t="shared" si="24"/>
        <v>56280.937155849992</v>
      </c>
      <c r="N54" s="68">
        <f t="shared" si="21"/>
        <v>6419.0628441499994</v>
      </c>
      <c r="O54" s="68">
        <f t="shared" si="22"/>
        <v>62699.999999999993</v>
      </c>
      <c r="P54" s="68">
        <f t="shared" si="28"/>
        <v>53318.7825687</v>
      </c>
      <c r="Q54" s="68">
        <f t="shared" si="8"/>
        <v>6081.2174313000005</v>
      </c>
      <c r="R54" s="68">
        <f>P54+Q54</f>
        <v>59400</v>
      </c>
      <c r="S54" s="68">
        <f t="shared" si="10"/>
        <v>47394.473394400004</v>
      </c>
      <c r="T54" s="68">
        <f t="shared" si="11"/>
        <v>5405.5266056</v>
      </c>
      <c r="U54" s="68">
        <f t="shared" si="12"/>
        <v>52800</v>
      </c>
      <c r="V54" s="68">
        <f t="shared" si="13"/>
        <v>41470.164220099992</v>
      </c>
      <c r="W54" s="68">
        <f t="shared" si="14"/>
        <v>4729.8357798999996</v>
      </c>
      <c r="X54" s="68">
        <f t="shared" si="15"/>
        <v>46199.999999999993</v>
      </c>
      <c r="Y54" s="68">
        <f t="shared" si="16"/>
        <v>35545.855045799995</v>
      </c>
      <c r="Z54" s="68">
        <f t="shared" si="17"/>
        <v>4054.1449542</v>
      </c>
      <c r="AA54" s="43">
        <f t="shared" si="18"/>
        <v>39599.999999999993</v>
      </c>
    </row>
    <row r="55" spans="1:27" ht="13.5" customHeight="1">
      <c r="A55" s="82">
        <v>76</v>
      </c>
      <c r="B55" s="136">
        <v>41883</v>
      </c>
      <c r="C55" s="44">
        <v>724</v>
      </c>
      <c r="D55" s="141">
        <f>'base(indices)'!G60</f>
        <v>1.38255094</v>
      </c>
      <c r="E55" s="45">
        <f t="shared" si="0"/>
        <v>1000.96688056</v>
      </c>
      <c r="F55" s="191">
        <v>0</v>
      </c>
      <c r="G55" s="45">
        <f t="shared" si="1"/>
        <v>0</v>
      </c>
      <c r="H55" s="44">
        <f t="shared" si="2"/>
        <v>1000.96688056</v>
      </c>
      <c r="I55" s="180">
        <f t="shared" si="20"/>
        <v>83033.270173280063</v>
      </c>
      <c r="J55" s="84">
        <f>IF((I55)+K55&gt;I148,I148-K55,(I55))</f>
        <v>59243.091742999997</v>
      </c>
      <c r="K55" s="84">
        <f t="shared" si="27"/>
        <v>6756.908257</v>
      </c>
      <c r="L55" s="115">
        <f t="shared" si="23"/>
        <v>66000</v>
      </c>
      <c r="M55" s="84">
        <f t="shared" si="24"/>
        <v>56280.937155849992</v>
      </c>
      <c r="N55" s="84">
        <f t="shared" si="21"/>
        <v>6419.0628441499994</v>
      </c>
      <c r="O55" s="84">
        <f t="shared" si="22"/>
        <v>62699.999999999993</v>
      </c>
      <c r="P55" s="70">
        <f t="shared" si="28"/>
        <v>53318.7825687</v>
      </c>
      <c r="Q55" s="84">
        <f t="shared" si="8"/>
        <v>6081.2174313000005</v>
      </c>
      <c r="R55" s="84">
        <f t="shared" ref="R55:R73" si="29">P55+Q55</f>
        <v>59400</v>
      </c>
      <c r="S55" s="84">
        <f t="shared" si="10"/>
        <v>47394.473394400004</v>
      </c>
      <c r="T55" s="84">
        <f t="shared" si="11"/>
        <v>5405.5266056</v>
      </c>
      <c r="U55" s="84">
        <f t="shared" si="12"/>
        <v>52800</v>
      </c>
      <c r="V55" s="84">
        <f t="shared" si="13"/>
        <v>41470.164220099992</v>
      </c>
      <c r="W55" s="84">
        <f t="shared" si="14"/>
        <v>4729.8357798999996</v>
      </c>
      <c r="X55" s="84">
        <f t="shared" si="15"/>
        <v>46199.999999999993</v>
      </c>
      <c r="Y55" s="84">
        <f t="shared" si="16"/>
        <v>35545.855045799995</v>
      </c>
      <c r="Z55" s="84">
        <f t="shared" si="17"/>
        <v>4054.1449542</v>
      </c>
      <c r="AA55" s="33">
        <f t="shared" si="18"/>
        <v>39599.999999999993</v>
      </c>
    </row>
    <row r="56" spans="1:27" ht="13.5" customHeight="1">
      <c r="A56" s="82">
        <v>75</v>
      </c>
      <c r="B56" s="137">
        <v>41913</v>
      </c>
      <c r="C56" s="44">
        <v>724</v>
      </c>
      <c r="D56" s="141">
        <f>'base(indices)'!G61</f>
        <v>1.3813450300000001</v>
      </c>
      <c r="E56" s="39">
        <f t="shared" si="0"/>
        <v>1000.0938017200001</v>
      </c>
      <c r="F56" s="191">
        <v>0</v>
      </c>
      <c r="G56" s="39">
        <f t="shared" si="1"/>
        <v>0</v>
      </c>
      <c r="H56" s="37">
        <f t="shared" si="2"/>
        <v>1000.0938017200001</v>
      </c>
      <c r="I56" s="179">
        <f t="shared" si="20"/>
        <v>82032.303292720069</v>
      </c>
      <c r="J56" s="68">
        <f>IF((I56)+K56&gt;I148,I148-K56,(I56))</f>
        <v>59243.091742999997</v>
      </c>
      <c r="K56" s="68">
        <f t="shared" si="27"/>
        <v>6756.908257</v>
      </c>
      <c r="L56" s="118">
        <f t="shared" si="23"/>
        <v>66000</v>
      </c>
      <c r="M56" s="68">
        <f t="shared" si="24"/>
        <v>56280.937155849992</v>
      </c>
      <c r="N56" s="68">
        <f t="shared" si="21"/>
        <v>6419.0628441499994</v>
      </c>
      <c r="O56" s="68">
        <f t="shared" si="22"/>
        <v>62699.999999999993</v>
      </c>
      <c r="P56" s="68">
        <f t="shared" si="28"/>
        <v>53318.7825687</v>
      </c>
      <c r="Q56" s="68">
        <f t="shared" si="8"/>
        <v>6081.2174313000005</v>
      </c>
      <c r="R56" s="68">
        <f t="shared" si="29"/>
        <v>59400</v>
      </c>
      <c r="S56" s="68">
        <f t="shared" si="10"/>
        <v>47394.473394400004</v>
      </c>
      <c r="T56" s="68">
        <f t="shared" si="11"/>
        <v>5405.5266056</v>
      </c>
      <c r="U56" s="68">
        <f t="shared" si="12"/>
        <v>52800</v>
      </c>
      <c r="V56" s="68">
        <f t="shared" si="13"/>
        <v>41470.164220099992</v>
      </c>
      <c r="W56" s="68">
        <f t="shared" si="14"/>
        <v>4729.8357798999996</v>
      </c>
      <c r="X56" s="68">
        <f t="shared" si="15"/>
        <v>46199.999999999993</v>
      </c>
      <c r="Y56" s="68">
        <f t="shared" si="16"/>
        <v>35545.855045799995</v>
      </c>
      <c r="Z56" s="68">
        <f t="shared" si="17"/>
        <v>4054.1449542</v>
      </c>
      <c r="AA56" s="43">
        <f t="shared" si="18"/>
        <v>39599.999999999993</v>
      </c>
    </row>
    <row r="57" spans="1:27" ht="13.5" customHeight="1">
      <c r="A57" s="82">
        <v>74</v>
      </c>
      <c r="B57" s="136">
        <v>41944</v>
      </c>
      <c r="C57" s="44">
        <v>724</v>
      </c>
      <c r="D57" s="141">
        <f>'base(indices)'!G62</f>
        <v>1.3799126799999999</v>
      </c>
      <c r="E57" s="45">
        <f t="shared" si="0"/>
        <v>999.05678031999992</v>
      </c>
      <c r="F57" s="191">
        <v>0</v>
      </c>
      <c r="G57" s="45">
        <f t="shared" si="1"/>
        <v>0</v>
      </c>
      <c r="H57" s="44">
        <f t="shared" si="2"/>
        <v>999.05678031999992</v>
      </c>
      <c r="I57" s="180">
        <f t="shared" si="20"/>
        <v>81032.209491000074</v>
      </c>
      <c r="J57" s="84">
        <f>IF((I57)+K57&gt;I148,I148-K57,(I57))</f>
        <v>59243.091742999997</v>
      </c>
      <c r="K57" s="84">
        <f t="shared" si="27"/>
        <v>6756.908257</v>
      </c>
      <c r="L57" s="115">
        <f t="shared" si="23"/>
        <v>66000</v>
      </c>
      <c r="M57" s="84">
        <f t="shared" si="24"/>
        <v>56280.937155849992</v>
      </c>
      <c r="N57" s="84">
        <f t="shared" si="21"/>
        <v>6419.0628441499994</v>
      </c>
      <c r="O57" s="84">
        <f t="shared" si="22"/>
        <v>62699.999999999993</v>
      </c>
      <c r="P57" s="70">
        <f t="shared" si="28"/>
        <v>53318.7825687</v>
      </c>
      <c r="Q57" s="84">
        <f t="shared" si="8"/>
        <v>6081.2174313000005</v>
      </c>
      <c r="R57" s="84">
        <f t="shared" si="29"/>
        <v>59400</v>
      </c>
      <c r="S57" s="84">
        <f t="shared" si="10"/>
        <v>47394.473394400004</v>
      </c>
      <c r="T57" s="84">
        <f t="shared" si="11"/>
        <v>5405.5266056</v>
      </c>
      <c r="U57" s="84">
        <f t="shared" si="12"/>
        <v>52800</v>
      </c>
      <c r="V57" s="84">
        <f t="shared" si="13"/>
        <v>41470.164220099992</v>
      </c>
      <c r="W57" s="84">
        <f t="shared" si="14"/>
        <v>4729.8357798999996</v>
      </c>
      <c r="X57" s="84">
        <f t="shared" si="15"/>
        <v>46199.999999999993</v>
      </c>
      <c r="Y57" s="84">
        <f t="shared" si="16"/>
        <v>35545.855045799995</v>
      </c>
      <c r="Z57" s="84">
        <f t="shared" si="17"/>
        <v>4054.1449542</v>
      </c>
      <c r="AA57" s="33">
        <f t="shared" si="18"/>
        <v>39599.999999999993</v>
      </c>
    </row>
    <row r="58" spans="1:27" ht="13.5" customHeight="1" thickBot="1">
      <c r="A58" s="148">
        <v>73</v>
      </c>
      <c r="B58" s="138">
        <v>41974</v>
      </c>
      <c r="C58" s="110">
        <v>724</v>
      </c>
      <c r="D58" s="196">
        <f>'base(indices)'!G63</f>
        <v>1.3792465</v>
      </c>
      <c r="E58" s="164">
        <f t="shared" si="0"/>
        <v>998.57446600000003</v>
      </c>
      <c r="F58" s="194">
        <v>0</v>
      </c>
      <c r="G58" s="164">
        <f t="shared" si="1"/>
        <v>0</v>
      </c>
      <c r="H58" s="107">
        <f t="shared" si="2"/>
        <v>998.57446600000003</v>
      </c>
      <c r="I58" s="197">
        <f t="shared" si="20"/>
        <v>80033.152710680079</v>
      </c>
      <c r="J58" s="198">
        <f>IF((I58)+K58&gt;I148,I148-K58,(I58))</f>
        <v>59243.091742999997</v>
      </c>
      <c r="K58" s="198">
        <f t="shared" si="27"/>
        <v>6756.908257</v>
      </c>
      <c r="L58" s="199">
        <f t="shared" si="23"/>
        <v>66000</v>
      </c>
      <c r="M58" s="198">
        <f t="shared" si="24"/>
        <v>56280.937155849992</v>
      </c>
      <c r="N58" s="198">
        <f t="shared" si="21"/>
        <v>6419.0628441499994</v>
      </c>
      <c r="O58" s="198">
        <f t="shared" si="22"/>
        <v>62699.999999999993</v>
      </c>
      <c r="P58" s="198">
        <f t="shared" si="28"/>
        <v>53318.7825687</v>
      </c>
      <c r="Q58" s="198">
        <f t="shared" si="8"/>
        <v>6081.2174313000005</v>
      </c>
      <c r="R58" s="198">
        <f t="shared" si="29"/>
        <v>59400</v>
      </c>
      <c r="S58" s="198">
        <f t="shared" si="10"/>
        <v>47394.473394400004</v>
      </c>
      <c r="T58" s="198">
        <f t="shared" si="11"/>
        <v>5405.5266056</v>
      </c>
      <c r="U58" s="198">
        <f t="shared" si="12"/>
        <v>52800</v>
      </c>
      <c r="V58" s="198">
        <f t="shared" si="13"/>
        <v>41470.164220099992</v>
      </c>
      <c r="W58" s="198">
        <f t="shared" si="14"/>
        <v>4729.8357798999996</v>
      </c>
      <c r="X58" s="198">
        <f t="shared" si="15"/>
        <v>46199.999999999993</v>
      </c>
      <c r="Y58" s="198">
        <f t="shared" si="16"/>
        <v>35545.855045799995</v>
      </c>
      <c r="Z58" s="198">
        <f t="shared" si="17"/>
        <v>4054.1449542</v>
      </c>
      <c r="AA58" s="200">
        <f t="shared" si="18"/>
        <v>39599.999999999993</v>
      </c>
    </row>
    <row r="59" spans="1:27" ht="13.5" customHeight="1">
      <c r="A59" s="139">
        <v>72</v>
      </c>
      <c r="B59" s="195">
        <v>42005</v>
      </c>
      <c r="C59" s="31">
        <v>788</v>
      </c>
      <c r="D59" s="157">
        <f>'base(indices)'!G64</f>
        <v>1.37779568</v>
      </c>
      <c r="E59" s="59">
        <f t="shared" si="0"/>
        <v>1085.7029958400001</v>
      </c>
      <c r="F59" s="190">
        <v>0</v>
      </c>
      <c r="G59" s="59">
        <f t="shared" si="1"/>
        <v>0</v>
      </c>
      <c r="H59" s="31">
        <f t="shared" si="2"/>
        <v>1085.7029958400001</v>
      </c>
      <c r="I59" s="178">
        <f t="shared" si="20"/>
        <v>79034.578244680073</v>
      </c>
      <c r="J59" s="85">
        <f>IF((I59)+K59&gt;I148,I148-K59,(I59))</f>
        <v>59243.091742999997</v>
      </c>
      <c r="K59" s="85">
        <f t="shared" si="27"/>
        <v>6756.908257</v>
      </c>
      <c r="L59" s="176">
        <f t="shared" si="23"/>
        <v>66000</v>
      </c>
      <c r="M59" s="85">
        <f t="shared" si="24"/>
        <v>56280.937155849992</v>
      </c>
      <c r="N59" s="85">
        <f t="shared" si="21"/>
        <v>6419.0628441499994</v>
      </c>
      <c r="O59" s="85">
        <f t="shared" si="22"/>
        <v>62699.999999999993</v>
      </c>
      <c r="P59" s="67">
        <f t="shared" si="28"/>
        <v>53318.7825687</v>
      </c>
      <c r="Q59" s="85">
        <f t="shared" si="8"/>
        <v>6081.2174313000005</v>
      </c>
      <c r="R59" s="85">
        <f t="shared" si="29"/>
        <v>59400</v>
      </c>
      <c r="S59" s="85">
        <f t="shared" si="10"/>
        <v>47394.473394400004</v>
      </c>
      <c r="T59" s="85">
        <f t="shared" si="11"/>
        <v>5405.5266056</v>
      </c>
      <c r="U59" s="85">
        <f t="shared" si="12"/>
        <v>52800</v>
      </c>
      <c r="V59" s="85">
        <f t="shared" si="13"/>
        <v>41470.164220099992</v>
      </c>
      <c r="W59" s="85">
        <f t="shared" si="14"/>
        <v>4729.8357798999996</v>
      </c>
      <c r="X59" s="85">
        <f t="shared" si="15"/>
        <v>46199.999999999993</v>
      </c>
      <c r="Y59" s="85">
        <f t="shared" si="16"/>
        <v>35545.855045799995</v>
      </c>
      <c r="Z59" s="85">
        <f t="shared" si="17"/>
        <v>4054.1449542</v>
      </c>
      <c r="AA59" s="35">
        <f t="shared" si="18"/>
        <v>39599.999999999993</v>
      </c>
    </row>
    <row r="60" spans="1:27" ht="13.5" customHeight="1">
      <c r="A60" s="82">
        <v>71</v>
      </c>
      <c r="B60" s="30">
        <v>42036</v>
      </c>
      <c r="C60" s="44">
        <v>788</v>
      </c>
      <c r="D60" s="141">
        <f>'base(indices)'!G65</f>
        <v>1.37658704</v>
      </c>
      <c r="E60" s="39">
        <f t="shared" si="0"/>
        <v>1084.75058752</v>
      </c>
      <c r="F60" s="191">
        <v>0</v>
      </c>
      <c r="G60" s="39">
        <f t="shared" si="1"/>
        <v>0</v>
      </c>
      <c r="H60" s="37">
        <f t="shared" si="2"/>
        <v>1084.75058752</v>
      </c>
      <c r="I60" s="179">
        <f t="shared" si="20"/>
        <v>77948.875248840079</v>
      </c>
      <c r="J60" s="68">
        <f>IF((I60)+K60&gt;I148,I148-K60,(I60))</f>
        <v>59243.091742999997</v>
      </c>
      <c r="K60" s="68">
        <f t="shared" si="27"/>
        <v>6756.908257</v>
      </c>
      <c r="L60" s="118">
        <f t="shared" si="23"/>
        <v>66000</v>
      </c>
      <c r="M60" s="68">
        <f t="shared" si="24"/>
        <v>56280.937155849992</v>
      </c>
      <c r="N60" s="68">
        <f t="shared" si="21"/>
        <v>6419.0628441499994</v>
      </c>
      <c r="O60" s="68">
        <f t="shared" si="22"/>
        <v>62699.999999999993</v>
      </c>
      <c r="P60" s="68">
        <f t="shared" si="28"/>
        <v>53318.7825687</v>
      </c>
      <c r="Q60" s="68">
        <f t="shared" si="8"/>
        <v>6081.2174313000005</v>
      </c>
      <c r="R60" s="68">
        <f t="shared" si="29"/>
        <v>59400</v>
      </c>
      <c r="S60" s="68">
        <f t="shared" si="10"/>
        <v>47394.473394400004</v>
      </c>
      <c r="T60" s="68">
        <f t="shared" si="11"/>
        <v>5405.5266056</v>
      </c>
      <c r="U60" s="68">
        <f t="shared" si="12"/>
        <v>52800</v>
      </c>
      <c r="V60" s="68">
        <f t="shared" si="13"/>
        <v>41470.164220099992</v>
      </c>
      <c r="W60" s="68">
        <f t="shared" si="14"/>
        <v>4729.8357798999996</v>
      </c>
      <c r="X60" s="68">
        <f t="shared" si="15"/>
        <v>46199.999999999993</v>
      </c>
      <c r="Y60" s="68">
        <f t="shared" si="16"/>
        <v>35545.855045799995</v>
      </c>
      <c r="Z60" s="68">
        <f t="shared" si="17"/>
        <v>4054.1449542</v>
      </c>
      <c r="AA60" s="43">
        <f t="shared" si="18"/>
        <v>39599.999999999993</v>
      </c>
    </row>
    <row r="61" spans="1:27" ht="13.5" customHeight="1">
      <c r="A61" s="82">
        <v>70</v>
      </c>
      <c r="B61" s="36">
        <v>42064</v>
      </c>
      <c r="C61" s="44">
        <v>788</v>
      </c>
      <c r="D61" s="141">
        <f>'base(indices)'!G66</f>
        <v>1.37635581</v>
      </c>
      <c r="E61" s="45">
        <f t="shared" si="0"/>
        <v>1084.5683782799999</v>
      </c>
      <c r="F61" s="191">
        <v>0</v>
      </c>
      <c r="G61" s="45">
        <f t="shared" si="1"/>
        <v>0</v>
      </c>
      <c r="H61" s="44">
        <f t="shared" si="2"/>
        <v>1084.5683782799999</v>
      </c>
      <c r="I61" s="180">
        <f t="shared" si="20"/>
        <v>76864.124661320078</v>
      </c>
      <c r="J61" s="84">
        <f>IF((I61)+K61&gt;I148,I148-K61,(I61))</f>
        <v>59243.091742999997</v>
      </c>
      <c r="K61" s="84">
        <f t="shared" si="27"/>
        <v>6756.908257</v>
      </c>
      <c r="L61" s="115">
        <f t="shared" si="23"/>
        <v>66000</v>
      </c>
      <c r="M61" s="84">
        <f t="shared" si="24"/>
        <v>56280.937155849992</v>
      </c>
      <c r="N61" s="84">
        <f t="shared" si="21"/>
        <v>6419.0628441499994</v>
      </c>
      <c r="O61" s="84">
        <f t="shared" si="22"/>
        <v>62699.999999999993</v>
      </c>
      <c r="P61" s="70">
        <f t="shared" si="28"/>
        <v>53318.7825687</v>
      </c>
      <c r="Q61" s="84">
        <f t="shared" si="8"/>
        <v>6081.2174313000005</v>
      </c>
      <c r="R61" s="84">
        <f t="shared" si="29"/>
        <v>59400</v>
      </c>
      <c r="S61" s="84">
        <f t="shared" si="10"/>
        <v>47394.473394400004</v>
      </c>
      <c r="T61" s="84">
        <f t="shared" si="11"/>
        <v>5405.5266056</v>
      </c>
      <c r="U61" s="84">
        <f t="shared" si="12"/>
        <v>52800</v>
      </c>
      <c r="V61" s="84">
        <f t="shared" si="13"/>
        <v>41470.164220099992</v>
      </c>
      <c r="W61" s="84">
        <f t="shared" si="14"/>
        <v>4729.8357798999996</v>
      </c>
      <c r="X61" s="84">
        <f t="shared" si="15"/>
        <v>46199.999999999993</v>
      </c>
      <c r="Y61" s="84">
        <f t="shared" si="16"/>
        <v>35545.855045799995</v>
      </c>
      <c r="Z61" s="84">
        <f t="shared" si="17"/>
        <v>4054.1449542</v>
      </c>
      <c r="AA61" s="33">
        <f t="shared" si="18"/>
        <v>39599.999999999993</v>
      </c>
    </row>
    <row r="62" spans="1:27" ht="13.5" customHeight="1">
      <c r="A62" s="82">
        <v>69</v>
      </c>
      <c r="B62" s="30">
        <v>42095</v>
      </c>
      <c r="C62" s="44">
        <v>788</v>
      </c>
      <c r="D62" s="141">
        <f>'base(indices)'!G67</f>
        <v>1.37457436</v>
      </c>
      <c r="E62" s="39">
        <f t="shared" si="0"/>
        <v>1083.16459568</v>
      </c>
      <c r="F62" s="191">
        <v>0</v>
      </c>
      <c r="G62" s="39">
        <f t="shared" si="1"/>
        <v>0</v>
      </c>
      <c r="H62" s="37">
        <f t="shared" si="2"/>
        <v>1083.16459568</v>
      </c>
      <c r="I62" s="179">
        <f t="shared" si="20"/>
        <v>75779.556283040074</v>
      </c>
      <c r="J62" s="68">
        <f>IF((I62)+K62&gt;I148,I148-K62,(I62))</f>
        <v>59243.091742999997</v>
      </c>
      <c r="K62" s="68">
        <f t="shared" si="27"/>
        <v>6756.908257</v>
      </c>
      <c r="L62" s="118">
        <f t="shared" si="23"/>
        <v>66000</v>
      </c>
      <c r="M62" s="68">
        <f t="shared" si="24"/>
        <v>56280.937155849992</v>
      </c>
      <c r="N62" s="68">
        <f t="shared" si="21"/>
        <v>6419.0628441499994</v>
      </c>
      <c r="O62" s="68">
        <f t="shared" si="22"/>
        <v>62699.999999999993</v>
      </c>
      <c r="P62" s="68">
        <f t="shared" si="28"/>
        <v>53318.7825687</v>
      </c>
      <c r="Q62" s="68">
        <f t="shared" si="8"/>
        <v>6081.2174313000005</v>
      </c>
      <c r="R62" s="68">
        <f t="shared" si="29"/>
        <v>59400</v>
      </c>
      <c r="S62" s="68">
        <f t="shared" si="10"/>
        <v>47394.473394400004</v>
      </c>
      <c r="T62" s="68">
        <f t="shared" si="11"/>
        <v>5405.5266056</v>
      </c>
      <c r="U62" s="68">
        <f t="shared" si="12"/>
        <v>52800</v>
      </c>
      <c r="V62" s="68">
        <f t="shared" si="13"/>
        <v>41470.164220099992</v>
      </c>
      <c r="W62" s="68">
        <f t="shared" si="14"/>
        <v>4729.8357798999996</v>
      </c>
      <c r="X62" s="68">
        <f t="shared" si="15"/>
        <v>46199.999999999993</v>
      </c>
      <c r="Y62" s="68">
        <f t="shared" si="16"/>
        <v>35545.855045799995</v>
      </c>
      <c r="Z62" s="68">
        <f t="shared" si="17"/>
        <v>4054.1449542</v>
      </c>
      <c r="AA62" s="43">
        <f t="shared" si="18"/>
        <v>39599.999999999993</v>
      </c>
    </row>
    <row r="63" spans="1:27" ht="13.5" customHeight="1">
      <c r="A63" s="82">
        <v>68</v>
      </c>
      <c r="B63" s="36">
        <v>42125</v>
      </c>
      <c r="C63" s="44">
        <v>788</v>
      </c>
      <c r="D63" s="141">
        <f>'base(indices)'!G68</f>
        <v>1.3600221299999999</v>
      </c>
      <c r="E63" s="45">
        <f t="shared" si="0"/>
        <v>1071.69743844</v>
      </c>
      <c r="F63" s="191">
        <v>0</v>
      </c>
      <c r="G63" s="45">
        <f t="shared" si="1"/>
        <v>0</v>
      </c>
      <c r="H63" s="44">
        <f t="shared" si="2"/>
        <v>1071.69743844</v>
      </c>
      <c r="I63" s="180">
        <f t="shared" si="20"/>
        <v>74696.391687360068</v>
      </c>
      <c r="J63" s="84">
        <f>IF((I63)+K63&gt;I148,I148-K63,(I63))</f>
        <v>59243.091742999997</v>
      </c>
      <c r="K63" s="84">
        <f t="shared" si="27"/>
        <v>6756.908257</v>
      </c>
      <c r="L63" s="115">
        <f t="shared" si="23"/>
        <v>66000</v>
      </c>
      <c r="M63" s="84">
        <f t="shared" si="24"/>
        <v>56280.937155849992</v>
      </c>
      <c r="N63" s="84">
        <f t="shared" si="21"/>
        <v>6419.0628441499994</v>
      </c>
      <c r="O63" s="84">
        <f t="shared" si="22"/>
        <v>62699.999999999993</v>
      </c>
      <c r="P63" s="70">
        <f t="shared" si="28"/>
        <v>53318.7825687</v>
      </c>
      <c r="Q63" s="84">
        <f t="shared" si="8"/>
        <v>6081.2174313000005</v>
      </c>
      <c r="R63" s="84">
        <f t="shared" si="29"/>
        <v>59400</v>
      </c>
      <c r="S63" s="84">
        <f t="shared" si="10"/>
        <v>47394.473394400004</v>
      </c>
      <c r="T63" s="84">
        <f t="shared" si="11"/>
        <v>5405.5266056</v>
      </c>
      <c r="U63" s="84">
        <f t="shared" si="12"/>
        <v>52800</v>
      </c>
      <c r="V63" s="84">
        <f t="shared" si="13"/>
        <v>41470.164220099992</v>
      </c>
      <c r="W63" s="84">
        <f t="shared" si="14"/>
        <v>4729.8357798999996</v>
      </c>
      <c r="X63" s="84">
        <f t="shared" si="15"/>
        <v>46199.999999999993</v>
      </c>
      <c r="Y63" s="84">
        <f t="shared" si="16"/>
        <v>35545.855045799995</v>
      </c>
      <c r="Z63" s="84">
        <f t="shared" si="17"/>
        <v>4054.1449542</v>
      </c>
      <c r="AA63" s="33">
        <f t="shared" si="18"/>
        <v>39599.999999999993</v>
      </c>
    </row>
    <row r="64" spans="1:27" ht="13.5" customHeight="1">
      <c r="A64" s="82">
        <v>67</v>
      </c>
      <c r="B64" s="36">
        <v>42156</v>
      </c>
      <c r="C64" s="44">
        <v>788</v>
      </c>
      <c r="D64" s="141">
        <f>'base(indices)'!G69</f>
        <v>1.3519106599999999</v>
      </c>
      <c r="E64" s="39">
        <f t="shared" si="0"/>
        <v>1065.30560008</v>
      </c>
      <c r="F64" s="191">
        <v>0</v>
      </c>
      <c r="G64" s="39">
        <f t="shared" si="1"/>
        <v>0</v>
      </c>
      <c r="H64" s="37">
        <f t="shared" si="2"/>
        <v>1065.30560008</v>
      </c>
      <c r="I64" s="179">
        <f t="shared" si="20"/>
        <v>73624.694248920074</v>
      </c>
      <c r="J64" s="68">
        <f>IF((I64)+K64&gt;I148,I148-K64,(I64))</f>
        <v>59243.091742999997</v>
      </c>
      <c r="K64" s="68">
        <f t="shared" si="27"/>
        <v>6756.908257</v>
      </c>
      <c r="L64" s="118">
        <f t="shared" si="23"/>
        <v>66000</v>
      </c>
      <c r="M64" s="68">
        <f t="shared" si="24"/>
        <v>56280.937155849992</v>
      </c>
      <c r="N64" s="68">
        <f t="shared" si="21"/>
        <v>6419.0628441499994</v>
      </c>
      <c r="O64" s="68">
        <f t="shared" si="22"/>
        <v>62699.999999999993</v>
      </c>
      <c r="P64" s="68">
        <f t="shared" si="28"/>
        <v>53318.7825687</v>
      </c>
      <c r="Q64" s="68">
        <f t="shared" si="8"/>
        <v>6081.2174313000005</v>
      </c>
      <c r="R64" s="68">
        <f t="shared" si="29"/>
        <v>59400</v>
      </c>
      <c r="S64" s="68">
        <f t="shared" si="10"/>
        <v>47394.473394400004</v>
      </c>
      <c r="T64" s="68">
        <f t="shared" si="11"/>
        <v>5405.5266056</v>
      </c>
      <c r="U64" s="68">
        <f t="shared" si="12"/>
        <v>52800</v>
      </c>
      <c r="V64" s="68">
        <f t="shared" si="13"/>
        <v>41470.164220099992</v>
      </c>
      <c r="W64" s="68">
        <f t="shared" si="14"/>
        <v>4729.8357798999996</v>
      </c>
      <c r="X64" s="68">
        <f t="shared" si="15"/>
        <v>46199.999999999993</v>
      </c>
      <c r="Y64" s="68">
        <f t="shared" si="16"/>
        <v>35545.855045799995</v>
      </c>
      <c r="Z64" s="68">
        <f t="shared" si="17"/>
        <v>4054.1449542</v>
      </c>
      <c r="AA64" s="43">
        <f t="shared" si="18"/>
        <v>39599.999999999993</v>
      </c>
    </row>
    <row r="65" spans="1:27" ht="13.5" customHeight="1">
      <c r="A65" s="82">
        <v>66</v>
      </c>
      <c r="B65" s="30">
        <v>42186</v>
      </c>
      <c r="C65" s="44">
        <v>788</v>
      </c>
      <c r="D65" s="141">
        <f>'base(indices)'!G70</f>
        <v>1.33865795</v>
      </c>
      <c r="E65" s="45">
        <f t="shared" si="0"/>
        <v>1054.8624646000001</v>
      </c>
      <c r="F65" s="191">
        <v>0</v>
      </c>
      <c r="G65" s="45">
        <f t="shared" si="1"/>
        <v>0</v>
      </c>
      <c r="H65" s="44">
        <f t="shared" si="2"/>
        <v>1054.8624646000001</v>
      </c>
      <c r="I65" s="180">
        <f t="shared" si="20"/>
        <v>72559.388648840075</v>
      </c>
      <c r="J65" s="84">
        <f>IF((I65)+K65&gt;I148,I148-K65,(I65))</f>
        <v>59243.091742999997</v>
      </c>
      <c r="K65" s="84">
        <f t="shared" si="27"/>
        <v>6756.908257</v>
      </c>
      <c r="L65" s="115">
        <f t="shared" si="23"/>
        <v>66000</v>
      </c>
      <c r="M65" s="84">
        <f t="shared" si="24"/>
        <v>56280.937155849992</v>
      </c>
      <c r="N65" s="84">
        <f t="shared" si="21"/>
        <v>6419.0628441499994</v>
      </c>
      <c r="O65" s="84">
        <f t="shared" si="22"/>
        <v>62699.999999999993</v>
      </c>
      <c r="P65" s="70">
        <f t="shared" si="28"/>
        <v>53318.7825687</v>
      </c>
      <c r="Q65" s="84">
        <f t="shared" si="8"/>
        <v>6081.2174313000005</v>
      </c>
      <c r="R65" s="84">
        <f t="shared" si="29"/>
        <v>59400</v>
      </c>
      <c r="S65" s="84">
        <f t="shared" si="10"/>
        <v>47394.473394400004</v>
      </c>
      <c r="T65" s="84">
        <f t="shared" si="11"/>
        <v>5405.5266056</v>
      </c>
      <c r="U65" s="84">
        <f t="shared" si="12"/>
        <v>52800</v>
      </c>
      <c r="V65" s="84">
        <f t="shared" si="13"/>
        <v>41470.164220099992</v>
      </c>
      <c r="W65" s="84">
        <f t="shared" si="14"/>
        <v>4729.8357798999996</v>
      </c>
      <c r="X65" s="84">
        <f t="shared" si="15"/>
        <v>46199.999999999993</v>
      </c>
      <c r="Y65" s="84">
        <f t="shared" si="16"/>
        <v>35545.855045799995</v>
      </c>
      <c r="Z65" s="84">
        <f t="shared" si="17"/>
        <v>4054.1449542</v>
      </c>
      <c r="AA65" s="33">
        <f t="shared" si="18"/>
        <v>39599.999999999993</v>
      </c>
    </row>
    <row r="66" spans="1:27" ht="13.5" customHeight="1">
      <c r="A66" s="82">
        <v>65</v>
      </c>
      <c r="B66" s="36">
        <v>42217</v>
      </c>
      <c r="C66" s="44">
        <v>788</v>
      </c>
      <c r="D66" s="141">
        <f>'base(indices)'!G71</f>
        <v>1.3308061900000001</v>
      </c>
      <c r="E66" s="39">
        <f t="shared" si="0"/>
        <v>1048.6752777200002</v>
      </c>
      <c r="F66" s="191">
        <v>0</v>
      </c>
      <c r="G66" s="39">
        <f t="shared" si="1"/>
        <v>0</v>
      </c>
      <c r="H66" s="37">
        <f t="shared" si="2"/>
        <v>1048.6752777200002</v>
      </c>
      <c r="I66" s="179">
        <f t="shared" si="20"/>
        <v>71504.52618424008</v>
      </c>
      <c r="J66" s="68">
        <f>IF((I66)+K66&gt;I148,I148-K66,(I66))</f>
        <v>59243.091742999997</v>
      </c>
      <c r="K66" s="68">
        <f t="shared" si="27"/>
        <v>6756.908257</v>
      </c>
      <c r="L66" s="118">
        <f t="shared" si="23"/>
        <v>66000</v>
      </c>
      <c r="M66" s="68">
        <f t="shared" si="24"/>
        <v>56280.937155849992</v>
      </c>
      <c r="N66" s="68">
        <f t="shared" si="21"/>
        <v>6419.0628441499994</v>
      </c>
      <c r="O66" s="68">
        <f t="shared" si="22"/>
        <v>62699.999999999993</v>
      </c>
      <c r="P66" s="68">
        <f t="shared" si="28"/>
        <v>53318.7825687</v>
      </c>
      <c r="Q66" s="68">
        <f t="shared" si="8"/>
        <v>6081.2174313000005</v>
      </c>
      <c r="R66" s="68">
        <f t="shared" si="29"/>
        <v>59400</v>
      </c>
      <c r="S66" s="68">
        <f t="shared" si="10"/>
        <v>47394.473394400004</v>
      </c>
      <c r="T66" s="68">
        <f t="shared" si="11"/>
        <v>5405.5266056</v>
      </c>
      <c r="U66" s="68">
        <f t="shared" si="12"/>
        <v>52800</v>
      </c>
      <c r="V66" s="68">
        <f t="shared" si="13"/>
        <v>41470.164220099992</v>
      </c>
      <c r="W66" s="68">
        <f t="shared" si="14"/>
        <v>4729.8357798999996</v>
      </c>
      <c r="X66" s="68">
        <f t="shared" si="15"/>
        <v>46199.999999999993</v>
      </c>
      <c r="Y66" s="68">
        <f t="shared" si="16"/>
        <v>35545.855045799995</v>
      </c>
      <c r="Z66" s="68">
        <f t="shared" si="17"/>
        <v>4054.1449542</v>
      </c>
      <c r="AA66" s="43">
        <f t="shared" si="18"/>
        <v>39599.999999999993</v>
      </c>
    </row>
    <row r="67" spans="1:27" ht="13.5" customHeight="1">
      <c r="A67" s="82">
        <v>64</v>
      </c>
      <c r="B67" s="30">
        <v>42248</v>
      </c>
      <c r="C67" s="44">
        <v>788</v>
      </c>
      <c r="D67" s="141">
        <f>'base(indices)'!G72</f>
        <v>1.3251082300000001</v>
      </c>
      <c r="E67" s="45">
        <f t="shared" si="0"/>
        <v>1044.18528524</v>
      </c>
      <c r="F67" s="191">
        <v>0</v>
      </c>
      <c r="G67" s="45">
        <f t="shared" si="1"/>
        <v>0</v>
      </c>
      <c r="H67" s="44">
        <f t="shared" si="2"/>
        <v>1044.18528524</v>
      </c>
      <c r="I67" s="180">
        <f t="shared" si="20"/>
        <v>70455.850906520078</v>
      </c>
      <c r="J67" s="84">
        <f>IF((I67)+K67&gt;I148,I148-K67,(I67))</f>
        <v>59243.091742999997</v>
      </c>
      <c r="K67" s="84">
        <f t="shared" si="27"/>
        <v>6756.908257</v>
      </c>
      <c r="L67" s="115">
        <f t="shared" si="23"/>
        <v>66000</v>
      </c>
      <c r="M67" s="84">
        <f t="shared" si="24"/>
        <v>56280.937155849992</v>
      </c>
      <c r="N67" s="84">
        <f t="shared" si="21"/>
        <v>6419.0628441499994</v>
      </c>
      <c r="O67" s="84">
        <f t="shared" si="22"/>
        <v>62699.999999999993</v>
      </c>
      <c r="P67" s="70">
        <f t="shared" si="28"/>
        <v>53318.7825687</v>
      </c>
      <c r="Q67" s="84">
        <f t="shared" si="8"/>
        <v>6081.2174313000005</v>
      </c>
      <c r="R67" s="84">
        <f t="shared" si="29"/>
        <v>59400</v>
      </c>
      <c r="S67" s="84">
        <f t="shared" si="10"/>
        <v>47394.473394400004</v>
      </c>
      <c r="T67" s="84">
        <f t="shared" si="11"/>
        <v>5405.5266056</v>
      </c>
      <c r="U67" s="84">
        <f t="shared" si="12"/>
        <v>52800</v>
      </c>
      <c r="V67" s="84">
        <f t="shared" si="13"/>
        <v>41470.164220099992</v>
      </c>
      <c r="W67" s="84">
        <f t="shared" si="14"/>
        <v>4729.8357798999996</v>
      </c>
      <c r="X67" s="84">
        <f t="shared" si="15"/>
        <v>46199.999999999993</v>
      </c>
      <c r="Y67" s="84">
        <f t="shared" si="16"/>
        <v>35545.855045799995</v>
      </c>
      <c r="Z67" s="84">
        <f t="shared" si="17"/>
        <v>4054.1449542</v>
      </c>
      <c r="AA67" s="33">
        <f t="shared" si="18"/>
        <v>39599.999999999993</v>
      </c>
    </row>
    <row r="68" spans="1:27" ht="13.5" customHeight="1">
      <c r="A68" s="82">
        <v>63</v>
      </c>
      <c r="B68" s="36">
        <v>42278</v>
      </c>
      <c r="C68" s="44">
        <v>788</v>
      </c>
      <c r="D68" s="141">
        <f>'base(indices)'!G73</f>
        <v>1.3199603799999999</v>
      </c>
      <c r="E68" s="39">
        <f t="shared" si="0"/>
        <v>1040.12877944</v>
      </c>
      <c r="F68" s="191">
        <v>0</v>
      </c>
      <c r="G68" s="39">
        <f t="shared" si="1"/>
        <v>0</v>
      </c>
      <c r="H68" s="37">
        <f t="shared" si="2"/>
        <v>1040.12877944</v>
      </c>
      <c r="I68" s="179">
        <f t="shared" si="20"/>
        <v>69411.665621280074</v>
      </c>
      <c r="J68" s="68">
        <f>IF((I68)+K68&gt;I148,I148-K68,(I68))</f>
        <v>59243.091742999997</v>
      </c>
      <c r="K68" s="68">
        <f t="shared" si="27"/>
        <v>6756.908257</v>
      </c>
      <c r="L68" s="118">
        <f t="shared" si="23"/>
        <v>66000</v>
      </c>
      <c r="M68" s="68">
        <f t="shared" si="24"/>
        <v>56280.937155849992</v>
      </c>
      <c r="N68" s="68">
        <f t="shared" si="21"/>
        <v>6419.0628441499994</v>
      </c>
      <c r="O68" s="68">
        <f t="shared" si="22"/>
        <v>62699.999999999993</v>
      </c>
      <c r="P68" s="68">
        <f t="shared" si="28"/>
        <v>53318.7825687</v>
      </c>
      <c r="Q68" s="68">
        <f t="shared" si="8"/>
        <v>6081.2174313000005</v>
      </c>
      <c r="R68" s="68">
        <f t="shared" si="29"/>
        <v>59400</v>
      </c>
      <c r="S68" s="68">
        <f t="shared" si="10"/>
        <v>47394.473394400004</v>
      </c>
      <c r="T68" s="68">
        <f t="shared" si="11"/>
        <v>5405.5266056</v>
      </c>
      <c r="U68" s="68">
        <f t="shared" si="12"/>
        <v>52800</v>
      </c>
      <c r="V68" s="68">
        <f t="shared" si="13"/>
        <v>41470.164220099992</v>
      </c>
      <c r="W68" s="68">
        <f t="shared" si="14"/>
        <v>4729.8357798999996</v>
      </c>
      <c r="X68" s="68">
        <f t="shared" si="15"/>
        <v>46199.999999999993</v>
      </c>
      <c r="Y68" s="68">
        <f t="shared" si="16"/>
        <v>35545.855045799995</v>
      </c>
      <c r="Z68" s="68">
        <f t="shared" si="17"/>
        <v>4054.1449542</v>
      </c>
      <c r="AA68" s="43">
        <f t="shared" si="18"/>
        <v>39599.999999999993</v>
      </c>
    </row>
    <row r="69" spans="1:27" ht="13.5" customHeight="1">
      <c r="A69" s="82">
        <v>62</v>
      </c>
      <c r="B69" s="30">
        <v>42309</v>
      </c>
      <c r="C69" s="44">
        <v>788</v>
      </c>
      <c r="D69" s="141">
        <f>'base(indices)'!G74</f>
        <v>1.31130576</v>
      </c>
      <c r="E69" s="45">
        <f t="shared" si="0"/>
        <v>1033.3089388799999</v>
      </c>
      <c r="F69" s="191">
        <v>0</v>
      </c>
      <c r="G69" s="45">
        <f t="shared" si="1"/>
        <v>0</v>
      </c>
      <c r="H69" s="44">
        <f t="shared" si="2"/>
        <v>1033.3089388799999</v>
      </c>
      <c r="I69" s="180">
        <f t="shared" si="20"/>
        <v>68371.536841840076</v>
      </c>
      <c r="J69" s="84">
        <f>IF((I69)+K69&gt;I148,I148-K69,(I69))</f>
        <v>59243.091742999997</v>
      </c>
      <c r="K69" s="84">
        <f t="shared" si="27"/>
        <v>6756.908257</v>
      </c>
      <c r="L69" s="115">
        <f t="shared" si="23"/>
        <v>66000</v>
      </c>
      <c r="M69" s="84">
        <f t="shared" si="24"/>
        <v>56280.937155849992</v>
      </c>
      <c r="N69" s="84">
        <f t="shared" si="21"/>
        <v>6419.0628441499994</v>
      </c>
      <c r="O69" s="84">
        <f t="shared" si="22"/>
        <v>62699.999999999993</v>
      </c>
      <c r="P69" s="70">
        <f t="shared" si="28"/>
        <v>53318.7825687</v>
      </c>
      <c r="Q69" s="84">
        <f t="shared" si="8"/>
        <v>6081.2174313000005</v>
      </c>
      <c r="R69" s="84">
        <f t="shared" si="29"/>
        <v>59400</v>
      </c>
      <c r="S69" s="84">
        <f t="shared" si="10"/>
        <v>47394.473394400004</v>
      </c>
      <c r="T69" s="84">
        <f t="shared" si="11"/>
        <v>5405.5266056</v>
      </c>
      <c r="U69" s="84">
        <f t="shared" si="12"/>
        <v>52800</v>
      </c>
      <c r="V69" s="84">
        <f t="shared" si="13"/>
        <v>41470.164220099992</v>
      </c>
      <c r="W69" s="84">
        <f t="shared" si="14"/>
        <v>4729.8357798999996</v>
      </c>
      <c r="X69" s="84">
        <f t="shared" si="15"/>
        <v>46199.999999999993</v>
      </c>
      <c r="Y69" s="84">
        <f t="shared" si="16"/>
        <v>35545.855045799995</v>
      </c>
      <c r="Z69" s="84">
        <f t="shared" si="17"/>
        <v>4054.1449542</v>
      </c>
      <c r="AA69" s="33">
        <f t="shared" si="18"/>
        <v>39599.999999999993</v>
      </c>
    </row>
    <row r="70" spans="1:27" ht="13.5" customHeight="1" thickBot="1">
      <c r="A70" s="148">
        <v>61</v>
      </c>
      <c r="B70" s="103">
        <v>42339</v>
      </c>
      <c r="C70" s="49">
        <v>788</v>
      </c>
      <c r="D70" s="150">
        <f>'base(indices)'!G75</f>
        <v>1.3002536099999999</v>
      </c>
      <c r="E70" s="151">
        <f t="shared" si="0"/>
        <v>1024.5998446799999</v>
      </c>
      <c r="F70" s="192">
        <v>0</v>
      </c>
      <c r="G70" s="151">
        <f t="shared" si="1"/>
        <v>0</v>
      </c>
      <c r="H70" s="149">
        <f t="shared" si="2"/>
        <v>1024.5998446799999</v>
      </c>
      <c r="I70" s="181">
        <f t="shared" si="20"/>
        <v>67338.227902960076</v>
      </c>
      <c r="J70" s="64">
        <f>IF((I70)+K70&gt;I148,I148-K70,(I70))</f>
        <v>59243.091742999997</v>
      </c>
      <c r="K70" s="64">
        <f t="shared" si="27"/>
        <v>6756.908257</v>
      </c>
      <c r="L70" s="174">
        <f t="shared" si="23"/>
        <v>66000</v>
      </c>
      <c r="M70" s="64">
        <f t="shared" si="24"/>
        <v>56280.937155849992</v>
      </c>
      <c r="N70" s="64">
        <f t="shared" si="21"/>
        <v>6419.0628441499994</v>
      </c>
      <c r="O70" s="64">
        <f t="shared" si="22"/>
        <v>62699.999999999993</v>
      </c>
      <c r="P70" s="64">
        <f t="shared" si="28"/>
        <v>53318.7825687</v>
      </c>
      <c r="Q70" s="64">
        <f t="shared" si="8"/>
        <v>6081.2174313000005</v>
      </c>
      <c r="R70" s="64">
        <f t="shared" si="29"/>
        <v>59400</v>
      </c>
      <c r="S70" s="64">
        <f t="shared" si="10"/>
        <v>47394.473394400004</v>
      </c>
      <c r="T70" s="64">
        <f t="shared" si="11"/>
        <v>5405.5266056</v>
      </c>
      <c r="U70" s="64">
        <f t="shared" si="12"/>
        <v>52800</v>
      </c>
      <c r="V70" s="64">
        <f t="shared" si="13"/>
        <v>41470.164220099992</v>
      </c>
      <c r="W70" s="64">
        <f t="shared" si="14"/>
        <v>4729.8357798999996</v>
      </c>
      <c r="X70" s="64">
        <f t="shared" si="15"/>
        <v>46199.999999999993</v>
      </c>
      <c r="Y70" s="64">
        <f t="shared" si="16"/>
        <v>35545.855045799995</v>
      </c>
      <c r="Z70" s="64">
        <f t="shared" si="17"/>
        <v>4054.1449542</v>
      </c>
      <c r="AA70" s="155">
        <f t="shared" si="18"/>
        <v>39599.999999999993</v>
      </c>
    </row>
    <row r="71" spans="1:27" ht="13.5" customHeight="1">
      <c r="A71" s="139">
        <v>60</v>
      </c>
      <c r="B71" s="163">
        <v>42370</v>
      </c>
      <c r="C71" s="130">
        <v>880</v>
      </c>
      <c r="D71" s="169">
        <f>'base(indices)'!G76</f>
        <v>1.2850895499999999</v>
      </c>
      <c r="E71" s="129">
        <f t="shared" si="0"/>
        <v>1130.8788039999999</v>
      </c>
      <c r="F71" s="193">
        <v>0</v>
      </c>
      <c r="G71" s="129">
        <f t="shared" si="1"/>
        <v>0</v>
      </c>
      <c r="H71" s="130">
        <f t="shared" si="2"/>
        <v>1130.8788039999999</v>
      </c>
      <c r="I71" s="182">
        <f t="shared" si="20"/>
        <v>66313.628058280083</v>
      </c>
      <c r="J71" s="131">
        <f>IF((I71)+K71&gt;I148,I148-K71,(I71))</f>
        <v>59243.091742999997</v>
      </c>
      <c r="K71" s="131">
        <f t="shared" si="27"/>
        <v>6756.908257</v>
      </c>
      <c r="L71" s="125">
        <f t="shared" si="23"/>
        <v>66000</v>
      </c>
      <c r="M71" s="131">
        <f t="shared" si="24"/>
        <v>56280.937155849992</v>
      </c>
      <c r="N71" s="131">
        <f t="shared" si="21"/>
        <v>6419.0628441499994</v>
      </c>
      <c r="O71" s="131">
        <f t="shared" si="22"/>
        <v>62699.999999999993</v>
      </c>
      <c r="P71" s="124">
        <f t="shared" si="28"/>
        <v>53318.7825687</v>
      </c>
      <c r="Q71" s="131">
        <f t="shared" si="8"/>
        <v>6081.2174313000005</v>
      </c>
      <c r="R71" s="131">
        <f t="shared" si="29"/>
        <v>59400</v>
      </c>
      <c r="S71" s="131">
        <f t="shared" si="10"/>
        <v>47394.473394400004</v>
      </c>
      <c r="T71" s="131">
        <f t="shared" si="11"/>
        <v>5405.5266056</v>
      </c>
      <c r="U71" s="131">
        <f t="shared" si="12"/>
        <v>52800</v>
      </c>
      <c r="V71" s="131">
        <f t="shared" si="13"/>
        <v>41470.164220099992</v>
      </c>
      <c r="W71" s="131">
        <f t="shared" si="14"/>
        <v>4729.8357798999996</v>
      </c>
      <c r="X71" s="131">
        <f t="shared" si="15"/>
        <v>46199.999999999993</v>
      </c>
      <c r="Y71" s="131">
        <f t="shared" si="16"/>
        <v>35545.855045799995</v>
      </c>
      <c r="Z71" s="131">
        <f t="shared" si="17"/>
        <v>4054.1449542</v>
      </c>
      <c r="AA71" s="123">
        <f t="shared" si="18"/>
        <v>39599.999999999993</v>
      </c>
    </row>
    <row r="72" spans="1:27" ht="13.5" customHeight="1">
      <c r="A72" s="82">
        <v>59</v>
      </c>
      <c r="B72" s="136">
        <v>42401</v>
      </c>
      <c r="C72" s="44">
        <v>880</v>
      </c>
      <c r="D72" s="141">
        <f>'base(indices)'!G77</f>
        <v>1.27337451</v>
      </c>
      <c r="E72" s="39">
        <f t="shared" si="0"/>
        <v>1120.5695688000001</v>
      </c>
      <c r="F72" s="191">
        <v>0</v>
      </c>
      <c r="G72" s="39">
        <f t="shared" si="1"/>
        <v>0</v>
      </c>
      <c r="H72" s="37">
        <f t="shared" si="2"/>
        <v>1120.5695688000001</v>
      </c>
      <c r="I72" s="179">
        <f t="shared" si="20"/>
        <v>65182.749254280083</v>
      </c>
      <c r="J72" s="68">
        <f>IF((I72)+K72&gt;I148,I148-K72,(I72))</f>
        <v>59243.091742999997</v>
      </c>
      <c r="K72" s="68">
        <f t="shared" si="27"/>
        <v>6756.908257</v>
      </c>
      <c r="L72" s="118">
        <f t="shared" si="23"/>
        <v>66000</v>
      </c>
      <c r="M72" s="68">
        <f t="shared" si="24"/>
        <v>56280.937155849992</v>
      </c>
      <c r="N72" s="68">
        <f t="shared" si="21"/>
        <v>6419.0628441499994</v>
      </c>
      <c r="O72" s="68">
        <f t="shared" si="22"/>
        <v>62699.999999999993</v>
      </c>
      <c r="P72" s="68">
        <f>J72*$P$9</f>
        <v>53318.7825687</v>
      </c>
      <c r="Q72" s="68">
        <f t="shared" si="8"/>
        <v>6081.2174313000005</v>
      </c>
      <c r="R72" s="68">
        <f t="shared" si="29"/>
        <v>59400</v>
      </c>
      <c r="S72" s="68">
        <f t="shared" si="10"/>
        <v>47394.473394400004</v>
      </c>
      <c r="T72" s="68">
        <f t="shared" si="11"/>
        <v>5405.5266056</v>
      </c>
      <c r="U72" s="68">
        <f t="shared" si="12"/>
        <v>52800</v>
      </c>
      <c r="V72" s="68">
        <f t="shared" si="13"/>
        <v>41470.164220099992</v>
      </c>
      <c r="W72" s="68">
        <f t="shared" si="14"/>
        <v>4729.8357798999996</v>
      </c>
      <c r="X72" s="68">
        <f t="shared" si="15"/>
        <v>46199.999999999993</v>
      </c>
      <c r="Y72" s="68">
        <f t="shared" si="16"/>
        <v>35545.855045799995</v>
      </c>
      <c r="Z72" s="68">
        <f t="shared" si="17"/>
        <v>4054.1449542</v>
      </c>
      <c r="AA72" s="43">
        <f t="shared" si="18"/>
        <v>39599.999999999993</v>
      </c>
    </row>
    <row r="73" spans="1:27" ht="13.5" customHeight="1">
      <c r="A73" s="82">
        <v>58</v>
      </c>
      <c r="B73" s="137">
        <v>42430</v>
      </c>
      <c r="C73" s="44">
        <v>880</v>
      </c>
      <c r="D73" s="141">
        <f>'base(indices)'!G78</f>
        <v>1.25554576</v>
      </c>
      <c r="E73" s="45">
        <f t="shared" si="0"/>
        <v>1104.8802688000001</v>
      </c>
      <c r="F73" s="191">
        <v>0</v>
      </c>
      <c r="G73" s="45">
        <f t="shared" si="1"/>
        <v>0</v>
      </c>
      <c r="H73" s="44">
        <f t="shared" si="2"/>
        <v>1104.8802688000001</v>
      </c>
      <c r="I73" s="180">
        <f t="shared" si="20"/>
        <v>64062.179685480085</v>
      </c>
      <c r="J73" s="84">
        <f>IF((I73)+K73&gt;I148,I148-K73,(I73))</f>
        <v>59243.091742999997</v>
      </c>
      <c r="K73" s="84">
        <f t="shared" si="27"/>
        <v>6756.908257</v>
      </c>
      <c r="L73" s="115">
        <f t="shared" si="23"/>
        <v>66000</v>
      </c>
      <c r="M73" s="84">
        <f t="shared" si="24"/>
        <v>56280.937155849992</v>
      </c>
      <c r="N73" s="84">
        <f t="shared" si="21"/>
        <v>6419.0628441499994</v>
      </c>
      <c r="O73" s="84">
        <f t="shared" si="22"/>
        <v>62699.999999999993</v>
      </c>
      <c r="P73" s="70">
        <f>J73*$P$9</f>
        <v>53318.7825687</v>
      </c>
      <c r="Q73" s="84">
        <f t="shared" si="8"/>
        <v>6081.2174313000005</v>
      </c>
      <c r="R73" s="84">
        <f t="shared" si="29"/>
        <v>59400</v>
      </c>
      <c r="S73" s="84">
        <f t="shared" si="10"/>
        <v>47394.473394400004</v>
      </c>
      <c r="T73" s="84">
        <f t="shared" si="11"/>
        <v>5405.5266056</v>
      </c>
      <c r="U73" s="84">
        <f t="shared" si="12"/>
        <v>52800</v>
      </c>
      <c r="V73" s="84">
        <f t="shared" si="13"/>
        <v>41470.164220099992</v>
      </c>
      <c r="W73" s="84">
        <f t="shared" si="14"/>
        <v>4729.8357798999996</v>
      </c>
      <c r="X73" s="84">
        <f t="shared" si="15"/>
        <v>46199.999999999993</v>
      </c>
      <c r="Y73" s="84">
        <f t="shared" si="16"/>
        <v>35545.855045799995</v>
      </c>
      <c r="Z73" s="84">
        <f t="shared" si="17"/>
        <v>4054.1449542</v>
      </c>
      <c r="AA73" s="33">
        <f t="shared" si="18"/>
        <v>39599.999999999993</v>
      </c>
    </row>
    <row r="74" spans="1:27" ht="13.5" customHeight="1">
      <c r="A74" s="82">
        <v>57</v>
      </c>
      <c r="B74" s="136">
        <v>42461</v>
      </c>
      <c r="C74" s="44">
        <v>880</v>
      </c>
      <c r="D74" s="141">
        <f>'base(indices)'!G79</f>
        <v>1.25017003</v>
      </c>
      <c r="E74" s="39">
        <f t="shared" si="0"/>
        <v>1100.1496264</v>
      </c>
      <c r="F74" s="191">
        <v>0</v>
      </c>
      <c r="G74" s="39">
        <f t="shared" si="1"/>
        <v>0</v>
      </c>
      <c r="H74" s="37">
        <f t="shared" si="2"/>
        <v>1100.1496264</v>
      </c>
      <c r="I74" s="179">
        <f t="shared" si="20"/>
        <v>62957.299416680085</v>
      </c>
      <c r="J74" s="68">
        <f>IF((I74)+K74&gt;I148,I148-K74,(I74))</f>
        <v>59243.091742999997</v>
      </c>
      <c r="K74" s="68">
        <f t="shared" si="27"/>
        <v>6756.908257</v>
      </c>
      <c r="L74" s="118">
        <f t="shared" si="23"/>
        <v>66000</v>
      </c>
      <c r="M74" s="68">
        <f t="shared" si="24"/>
        <v>56280.937155849992</v>
      </c>
      <c r="N74" s="68">
        <f t="shared" si="21"/>
        <v>6419.0628441499994</v>
      </c>
      <c r="O74" s="68">
        <f t="shared" si="22"/>
        <v>62699.999999999993</v>
      </c>
      <c r="P74" s="68">
        <f t="shared" ref="P74:P87" si="30">J74*$P$9</f>
        <v>53318.7825687</v>
      </c>
      <c r="Q74" s="68">
        <f t="shared" si="8"/>
        <v>6081.2174313000005</v>
      </c>
      <c r="R74" s="68">
        <f>P74+Q74</f>
        <v>59400</v>
      </c>
      <c r="S74" s="68">
        <f t="shared" si="10"/>
        <v>47394.473394400004</v>
      </c>
      <c r="T74" s="68">
        <f t="shared" si="11"/>
        <v>5405.5266056</v>
      </c>
      <c r="U74" s="68">
        <f t="shared" si="12"/>
        <v>52800</v>
      </c>
      <c r="V74" s="68">
        <f t="shared" si="13"/>
        <v>41470.164220099992</v>
      </c>
      <c r="W74" s="68">
        <f t="shared" si="14"/>
        <v>4729.8357798999996</v>
      </c>
      <c r="X74" s="68">
        <f t="shared" si="15"/>
        <v>46199.999999999993</v>
      </c>
      <c r="Y74" s="68">
        <f t="shared" si="16"/>
        <v>35545.855045799995</v>
      </c>
      <c r="Z74" s="68">
        <f t="shared" si="17"/>
        <v>4054.1449542</v>
      </c>
      <c r="AA74" s="43">
        <f t="shared" si="18"/>
        <v>39599.999999999993</v>
      </c>
    </row>
    <row r="75" spans="1:27" ht="13.5" customHeight="1">
      <c r="A75" s="82">
        <v>56</v>
      </c>
      <c r="B75" s="137">
        <v>42491</v>
      </c>
      <c r="C75" s="44">
        <v>880</v>
      </c>
      <c r="D75" s="141">
        <f>'base(indices)'!G80</f>
        <v>1.2438265100000001</v>
      </c>
      <c r="E75" s="45">
        <f t="shared" ref="E75:E130" si="31">C75*D75</f>
        <v>1094.5673288</v>
      </c>
      <c r="F75" s="191">
        <v>0</v>
      </c>
      <c r="G75" s="45">
        <f t="shared" ref="G75:G130" si="32">E75*F75</f>
        <v>0</v>
      </c>
      <c r="H75" s="44">
        <f t="shared" ref="H75:H130" si="33">E75+G75</f>
        <v>1094.5673288</v>
      </c>
      <c r="I75" s="180">
        <f t="shared" si="20"/>
        <v>61857.149790280084</v>
      </c>
      <c r="J75" s="84">
        <f>IF((I75)+K75&gt;I148,I148-K75,(I75))</f>
        <v>59243.091742999997</v>
      </c>
      <c r="K75" s="84">
        <f t="shared" ref="K75:K106" si="34">I$147</f>
        <v>6756.908257</v>
      </c>
      <c r="L75" s="115">
        <f t="shared" si="23"/>
        <v>66000</v>
      </c>
      <c r="M75" s="84">
        <f t="shared" si="24"/>
        <v>56280.937155849992</v>
      </c>
      <c r="N75" s="84">
        <f t="shared" si="21"/>
        <v>6419.0628441499994</v>
      </c>
      <c r="O75" s="84">
        <f t="shared" si="22"/>
        <v>62699.999999999993</v>
      </c>
      <c r="P75" s="70">
        <f t="shared" si="30"/>
        <v>53318.7825687</v>
      </c>
      <c r="Q75" s="84">
        <f t="shared" ref="Q75:Q117" si="35">K75*P$9</f>
        <v>6081.2174313000005</v>
      </c>
      <c r="R75" s="84">
        <f t="shared" ref="R75:R117" si="36">P75+Q75</f>
        <v>59400</v>
      </c>
      <c r="S75" s="84">
        <f t="shared" ref="S75:S117" si="37">J75*S$9</f>
        <v>47394.473394400004</v>
      </c>
      <c r="T75" s="84">
        <f t="shared" ref="T75:T117" si="38">K75*S$9</f>
        <v>5405.5266056</v>
      </c>
      <c r="U75" s="84">
        <f t="shared" ref="U75:U117" si="39">S75+T75</f>
        <v>52800</v>
      </c>
      <c r="V75" s="84">
        <f t="shared" ref="V75:V117" si="40">J75*V$9</f>
        <v>41470.164220099992</v>
      </c>
      <c r="W75" s="84">
        <f t="shared" ref="W75:W117" si="41">K75*V$9</f>
        <v>4729.8357798999996</v>
      </c>
      <c r="X75" s="84">
        <f t="shared" ref="X75:X117" si="42">V75+W75</f>
        <v>46199.999999999993</v>
      </c>
      <c r="Y75" s="84">
        <f t="shared" ref="Y75:Y130" si="43">J75*Y$9</f>
        <v>35545.855045799995</v>
      </c>
      <c r="Z75" s="84">
        <f t="shared" ref="Z75:Z130" si="44">K75*Y$9</f>
        <v>4054.1449542</v>
      </c>
      <c r="AA75" s="33">
        <f t="shared" ref="AA75:AA130" si="45">Y75+Z75</f>
        <v>39599.999999999993</v>
      </c>
    </row>
    <row r="76" spans="1:27" ht="13.5" customHeight="1">
      <c r="A76" s="82">
        <v>55</v>
      </c>
      <c r="B76" s="136">
        <v>42522</v>
      </c>
      <c r="C76" s="44">
        <v>880</v>
      </c>
      <c r="D76" s="141">
        <f>'base(indices)'!G81</f>
        <v>1.2332208099999999</v>
      </c>
      <c r="E76" s="39">
        <f t="shared" si="31"/>
        <v>1085.2343128</v>
      </c>
      <c r="F76" s="191">
        <v>0</v>
      </c>
      <c r="G76" s="39">
        <f t="shared" si="32"/>
        <v>0</v>
      </c>
      <c r="H76" s="37">
        <f t="shared" si="33"/>
        <v>1085.2343128</v>
      </c>
      <c r="I76" s="179">
        <f t="shared" si="20"/>
        <v>60762.58246148008</v>
      </c>
      <c r="J76" s="68">
        <f>IF((I76)+K76&gt;I148,I148-K76,(I76))</f>
        <v>59243.091742999997</v>
      </c>
      <c r="K76" s="68">
        <f t="shared" si="34"/>
        <v>6756.908257</v>
      </c>
      <c r="L76" s="118">
        <f t="shared" si="23"/>
        <v>66000</v>
      </c>
      <c r="M76" s="68">
        <f t="shared" si="24"/>
        <v>56280.937155849992</v>
      </c>
      <c r="N76" s="68">
        <f t="shared" si="21"/>
        <v>6419.0628441499994</v>
      </c>
      <c r="O76" s="68">
        <f t="shared" si="22"/>
        <v>62699.999999999993</v>
      </c>
      <c r="P76" s="68">
        <f t="shared" si="30"/>
        <v>53318.7825687</v>
      </c>
      <c r="Q76" s="68">
        <f t="shared" si="35"/>
        <v>6081.2174313000005</v>
      </c>
      <c r="R76" s="68">
        <f t="shared" si="36"/>
        <v>59400</v>
      </c>
      <c r="S76" s="68">
        <f t="shared" si="37"/>
        <v>47394.473394400004</v>
      </c>
      <c r="T76" s="68">
        <f t="shared" si="38"/>
        <v>5405.5266056</v>
      </c>
      <c r="U76" s="68">
        <f t="shared" si="39"/>
        <v>52800</v>
      </c>
      <c r="V76" s="68">
        <f t="shared" si="40"/>
        <v>41470.164220099992</v>
      </c>
      <c r="W76" s="68">
        <f t="shared" si="41"/>
        <v>4729.8357798999996</v>
      </c>
      <c r="X76" s="68">
        <f t="shared" si="42"/>
        <v>46199.999999999993</v>
      </c>
      <c r="Y76" s="68">
        <f t="shared" si="43"/>
        <v>35545.855045799995</v>
      </c>
      <c r="Z76" s="68">
        <f t="shared" si="44"/>
        <v>4054.1449542</v>
      </c>
      <c r="AA76" s="43">
        <f t="shared" si="45"/>
        <v>39599.999999999993</v>
      </c>
    </row>
    <row r="77" spans="1:27" ht="13.5" customHeight="1">
      <c r="A77" s="82">
        <v>54</v>
      </c>
      <c r="B77" s="136">
        <v>42552</v>
      </c>
      <c r="C77" s="44">
        <v>880</v>
      </c>
      <c r="D77" s="141">
        <f>'base(indices)'!G82</f>
        <v>1.2283075800000001</v>
      </c>
      <c r="E77" s="45">
        <f t="shared" si="31"/>
        <v>1080.9106704000001</v>
      </c>
      <c r="F77" s="191">
        <v>0</v>
      </c>
      <c r="G77" s="45">
        <f t="shared" si="32"/>
        <v>0</v>
      </c>
      <c r="H77" s="44">
        <f t="shared" si="33"/>
        <v>1080.9106704000001</v>
      </c>
      <c r="I77" s="180">
        <f t="shared" ref="I77:I117" si="46">I76-H76</f>
        <v>59677.348148680081</v>
      </c>
      <c r="J77" s="84">
        <f>IF((I77)+K77&gt;I148,I148-K77,(I77))</f>
        <v>59243.091742999997</v>
      </c>
      <c r="K77" s="84">
        <f t="shared" si="34"/>
        <v>6756.908257</v>
      </c>
      <c r="L77" s="115">
        <f t="shared" si="23"/>
        <v>66000</v>
      </c>
      <c r="M77" s="84">
        <f t="shared" si="24"/>
        <v>56280.937155849992</v>
      </c>
      <c r="N77" s="84">
        <f t="shared" si="21"/>
        <v>6419.0628441499994</v>
      </c>
      <c r="O77" s="84">
        <f t="shared" si="22"/>
        <v>62699.999999999993</v>
      </c>
      <c r="P77" s="70">
        <f t="shared" si="30"/>
        <v>53318.7825687</v>
      </c>
      <c r="Q77" s="84">
        <f t="shared" si="35"/>
        <v>6081.2174313000005</v>
      </c>
      <c r="R77" s="84">
        <f t="shared" si="36"/>
        <v>59400</v>
      </c>
      <c r="S77" s="84">
        <f t="shared" si="37"/>
        <v>47394.473394400004</v>
      </c>
      <c r="T77" s="84">
        <f t="shared" si="38"/>
        <v>5405.5266056</v>
      </c>
      <c r="U77" s="84">
        <f t="shared" si="39"/>
        <v>52800</v>
      </c>
      <c r="V77" s="84">
        <f t="shared" si="40"/>
        <v>41470.164220099992</v>
      </c>
      <c r="W77" s="84">
        <f t="shared" si="41"/>
        <v>4729.8357798999996</v>
      </c>
      <c r="X77" s="84">
        <f t="shared" si="42"/>
        <v>46199.999999999993</v>
      </c>
      <c r="Y77" s="84">
        <f t="shared" si="43"/>
        <v>35545.855045799995</v>
      </c>
      <c r="Z77" s="84">
        <f t="shared" si="44"/>
        <v>4054.1449542</v>
      </c>
      <c r="AA77" s="33">
        <f t="shared" si="45"/>
        <v>39599.999999999993</v>
      </c>
    </row>
    <row r="78" spans="1:27" ht="13.5" customHeight="1">
      <c r="A78" s="82">
        <v>53</v>
      </c>
      <c r="B78" s="137">
        <v>42583</v>
      </c>
      <c r="C78" s="44">
        <v>880</v>
      </c>
      <c r="D78" s="141">
        <f>'base(indices)'!G83</f>
        <v>1.22171034</v>
      </c>
      <c r="E78" s="39">
        <f t="shared" si="31"/>
        <v>1075.1050992</v>
      </c>
      <c r="F78" s="191">
        <v>0</v>
      </c>
      <c r="G78" s="39">
        <f t="shared" si="32"/>
        <v>0</v>
      </c>
      <c r="H78" s="37">
        <f t="shared" si="33"/>
        <v>1075.1050992</v>
      </c>
      <c r="I78" s="179">
        <f t="shared" si="46"/>
        <v>58596.437478280081</v>
      </c>
      <c r="J78" s="68">
        <f>IF((I78)+K78&gt;I148,I148-K78,(I78))</f>
        <v>58596.437478280081</v>
      </c>
      <c r="K78" s="68">
        <f t="shared" si="34"/>
        <v>6756.908257</v>
      </c>
      <c r="L78" s="118">
        <f t="shared" si="23"/>
        <v>65353.345735280083</v>
      </c>
      <c r="M78" s="68">
        <f t="shared" si="24"/>
        <v>55666.615604366074</v>
      </c>
      <c r="N78" s="68">
        <f t="shared" si="21"/>
        <v>6419.0628441499994</v>
      </c>
      <c r="O78" s="68">
        <f t="shared" si="22"/>
        <v>62085.678448516075</v>
      </c>
      <c r="P78" s="68">
        <f t="shared" si="30"/>
        <v>52736.793730452075</v>
      </c>
      <c r="Q78" s="68">
        <f t="shared" si="35"/>
        <v>6081.2174313000005</v>
      </c>
      <c r="R78" s="68">
        <f t="shared" si="36"/>
        <v>58818.011161752074</v>
      </c>
      <c r="S78" s="68">
        <f t="shared" si="37"/>
        <v>46877.149982624069</v>
      </c>
      <c r="T78" s="68">
        <f t="shared" si="38"/>
        <v>5405.5266056</v>
      </c>
      <c r="U78" s="68">
        <f t="shared" si="39"/>
        <v>52282.676588224072</v>
      </c>
      <c r="V78" s="68">
        <f t="shared" si="40"/>
        <v>41017.506234796056</v>
      </c>
      <c r="W78" s="68">
        <f t="shared" si="41"/>
        <v>4729.8357798999996</v>
      </c>
      <c r="X78" s="68">
        <f t="shared" si="42"/>
        <v>45747.342014696056</v>
      </c>
      <c r="Y78" s="68">
        <f t="shared" si="43"/>
        <v>35157.86248696805</v>
      </c>
      <c r="Z78" s="68">
        <f t="shared" si="44"/>
        <v>4054.1449542</v>
      </c>
      <c r="AA78" s="43">
        <f t="shared" si="45"/>
        <v>39212.007441168047</v>
      </c>
    </row>
    <row r="79" spans="1:27" ht="13.5" customHeight="1">
      <c r="A79" s="82">
        <v>52</v>
      </c>
      <c r="B79" s="136">
        <v>42614</v>
      </c>
      <c r="C79" s="44">
        <v>880</v>
      </c>
      <c r="D79" s="141">
        <f>'base(indices)'!G84</f>
        <v>1.2162372800000001</v>
      </c>
      <c r="E79" s="45">
        <f t="shared" si="31"/>
        <v>1070.2888064000001</v>
      </c>
      <c r="F79" s="191">
        <v>0</v>
      </c>
      <c r="G79" s="45">
        <f t="shared" si="32"/>
        <v>0</v>
      </c>
      <c r="H79" s="44">
        <f t="shared" si="33"/>
        <v>1070.2888064000001</v>
      </c>
      <c r="I79" s="180">
        <f t="shared" si="46"/>
        <v>57521.332379080079</v>
      </c>
      <c r="J79" s="84">
        <f>IF((I79)+K79&gt;I148,I148-K79,(I79))</f>
        <v>57521.332379080079</v>
      </c>
      <c r="K79" s="84">
        <f t="shared" si="34"/>
        <v>6756.908257</v>
      </c>
      <c r="L79" s="115">
        <f t="shared" si="23"/>
        <v>64278.240636080081</v>
      </c>
      <c r="M79" s="84">
        <f t="shared" si="24"/>
        <v>54645.265760126073</v>
      </c>
      <c r="N79" s="84">
        <f t="shared" si="21"/>
        <v>6419.0628441499994</v>
      </c>
      <c r="O79" s="84">
        <f t="shared" si="22"/>
        <v>61064.328604276074</v>
      </c>
      <c r="P79" s="70">
        <f t="shared" si="30"/>
        <v>51769.199141172074</v>
      </c>
      <c r="Q79" s="84">
        <f t="shared" si="35"/>
        <v>6081.2174313000005</v>
      </c>
      <c r="R79" s="84">
        <f t="shared" si="36"/>
        <v>57850.416572472073</v>
      </c>
      <c r="S79" s="84">
        <f t="shared" si="37"/>
        <v>46017.065903264069</v>
      </c>
      <c r="T79" s="84">
        <f t="shared" si="38"/>
        <v>5405.5266056</v>
      </c>
      <c r="U79" s="84">
        <f t="shared" si="39"/>
        <v>51422.592508864065</v>
      </c>
      <c r="V79" s="84">
        <f t="shared" si="40"/>
        <v>40264.932665356049</v>
      </c>
      <c r="W79" s="84">
        <f t="shared" si="41"/>
        <v>4729.8357798999996</v>
      </c>
      <c r="X79" s="84">
        <f t="shared" si="42"/>
        <v>44994.76844525605</v>
      </c>
      <c r="Y79" s="84">
        <f t="shared" si="43"/>
        <v>34512.799427448044</v>
      </c>
      <c r="Z79" s="84">
        <f t="shared" si="44"/>
        <v>4054.1449542</v>
      </c>
      <c r="AA79" s="33">
        <f t="shared" si="45"/>
        <v>38566.944381648042</v>
      </c>
    </row>
    <row r="80" spans="1:27" ht="13.5" customHeight="1">
      <c r="A80" s="82">
        <v>51</v>
      </c>
      <c r="B80" s="137">
        <v>42644</v>
      </c>
      <c r="C80" s="44">
        <v>880</v>
      </c>
      <c r="D80" s="141">
        <f>'base(indices)'!G85</f>
        <v>1.2134463499999999</v>
      </c>
      <c r="E80" s="39">
        <f t="shared" si="31"/>
        <v>1067.8327879999999</v>
      </c>
      <c r="F80" s="191">
        <v>0</v>
      </c>
      <c r="G80" s="39">
        <f t="shared" si="32"/>
        <v>0</v>
      </c>
      <c r="H80" s="37">
        <f t="shared" si="33"/>
        <v>1067.8327879999999</v>
      </c>
      <c r="I80" s="179">
        <f t="shared" si="46"/>
        <v>56451.043572680079</v>
      </c>
      <c r="J80" s="68">
        <f>IF((I80)+K80&gt;I148,I148-K80,(I80))</f>
        <v>56451.043572680079</v>
      </c>
      <c r="K80" s="68">
        <f t="shared" si="34"/>
        <v>6756.908257</v>
      </c>
      <c r="L80" s="118">
        <f t="shared" si="23"/>
        <v>63207.951829680082</v>
      </c>
      <c r="M80" s="68">
        <f t="shared" si="24"/>
        <v>53628.491394046076</v>
      </c>
      <c r="N80" s="68">
        <f t="shared" si="21"/>
        <v>6419.0628441499994</v>
      </c>
      <c r="O80" s="68">
        <f t="shared" si="22"/>
        <v>60047.554238196077</v>
      </c>
      <c r="P80" s="68">
        <f t="shared" si="30"/>
        <v>50805.939215412072</v>
      </c>
      <c r="Q80" s="68">
        <f t="shared" si="35"/>
        <v>6081.2174313000005</v>
      </c>
      <c r="R80" s="68">
        <f t="shared" si="36"/>
        <v>56887.156646712072</v>
      </c>
      <c r="S80" s="68">
        <f t="shared" si="37"/>
        <v>45160.834858144066</v>
      </c>
      <c r="T80" s="68">
        <f t="shared" si="38"/>
        <v>5405.5266056</v>
      </c>
      <c r="U80" s="68">
        <f t="shared" si="39"/>
        <v>50566.361463744062</v>
      </c>
      <c r="V80" s="68">
        <f t="shared" si="40"/>
        <v>39515.730500876052</v>
      </c>
      <c r="W80" s="68">
        <f t="shared" si="41"/>
        <v>4729.8357798999996</v>
      </c>
      <c r="X80" s="68">
        <f t="shared" si="42"/>
        <v>44245.566280776053</v>
      </c>
      <c r="Y80" s="68">
        <f t="shared" si="43"/>
        <v>33870.626143608046</v>
      </c>
      <c r="Z80" s="68">
        <f t="shared" si="44"/>
        <v>4054.1449542</v>
      </c>
      <c r="AA80" s="43">
        <f t="shared" si="45"/>
        <v>37924.771097808043</v>
      </c>
    </row>
    <row r="81" spans="1:27" ht="13.5" customHeight="1">
      <c r="A81" s="82">
        <v>50</v>
      </c>
      <c r="B81" s="136">
        <v>42675</v>
      </c>
      <c r="C81" s="44">
        <v>880</v>
      </c>
      <c r="D81" s="141">
        <f>'base(indices)'!G86</f>
        <v>1.21114517</v>
      </c>
      <c r="E81" s="45">
        <f t="shared" si="31"/>
        <v>1065.8077496000001</v>
      </c>
      <c r="F81" s="191">
        <v>0</v>
      </c>
      <c r="G81" s="45">
        <f t="shared" si="32"/>
        <v>0</v>
      </c>
      <c r="H81" s="44">
        <f t="shared" si="33"/>
        <v>1065.8077496000001</v>
      </c>
      <c r="I81" s="180">
        <f t="shared" si="46"/>
        <v>55383.210784680079</v>
      </c>
      <c r="J81" s="84">
        <f>IF((I81)+K81&gt;I148,I148-K81,(I81))</f>
        <v>55383.210784680079</v>
      </c>
      <c r="K81" s="84">
        <f t="shared" si="34"/>
        <v>6756.908257</v>
      </c>
      <c r="L81" s="115">
        <f t="shared" si="23"/>
        <v>62140.119041680082</v>
      </c>
      <c r="M81" s="84">
        <f t="shared" si="24"/>
        <v>52614.050245446073</v>
      </c>
      <c r="N81" s="84">
        <f t="shared" si="21"/>
        <v>6419.0628441499994</v>
      </c>
      <c r="O81" s="84">
        <f t="shared" si="22"/>
        <v>59033.113089596074</v>
      </c>
      <c r="P81" s="70">
        <f t="shared" si="30"/>
        <v>49844.889706212074</v>
      </c>
      <c r="Q81" s="84">
        <f t="shared" si="35"/>
        <v>6081.2174313000005</v>
      </c>
      <c r="R81" s="84">
        <f t="shared" si="36"/>
        <v>55926.107137512074</v>
      </c>
      <c r="S81" s="84">
        <f t="shared" si="37"/>
        <v>44306.568627744069</v>
      </c>
      <c r="T81" s="84">
        <f t="shared" si="38"/>
        <v>5405.5266056</v>
      </c>
      <c r="U81" s="84">
        <f t="shared" si="39"/>
        <v>49712.095233344065</v>
      </c>
      <c r="V81" s="84">
        <f t="shared" si="40"/>
        <v>38768.24754927605</v>
      </c>
      <c r="W81" s="84">
        <f t="shared" si="41"/>
        <v>4729.8357798999996</v>
      </c>
      <c r="X81" s="84">
        <f t="shared" si="42"/>
        <v>43498.08332917605</v>
      </c>
      <c r="Y81" s="84">
        <f t="shared" si="43"/>
        <v>33229.926470808045</v>
      </c>
      <c r="Z81" s="84">
        <f t="shared" si="44"/>
        <v>4054.1449542</v>
      </c>
      <c r="AA81" s="33">
        <f t="shared" si="45"/>
        <v>37284.071425008042</v>
      </c>
    </row>
    <row r="82" spans="1:27" ht="13.5" customHeight="1" thickBot="1">
      <c r="A82" s="148">
        <v>49</v>
      </c>
      <c r="B82" s="138">
        <v>42705</v>
      </c>
      <c r="C82" s="110">
        <v>880</v>
      </c>
      <c r="D82" s="196">
        <f>'base(indices)'!G87</f>
        <v>1.2080043600000001</v>
      </c>
      <c r="E82" s="164">
        <f t="shared" si="31"/>
        <v>1063.0438368</v>
      </c>
      <c r="F82" s="194">
        <v>0</v>
      </c>
      <c r="G82" s="164">
        <f t="shared" si="32"/>
        <v>0</v>
      </c>
      <c r="H82" s="107">
        <f t="shared" si="33"/>
        <v>1063.0438368</v>
      </c>
      <c r="I82" s="197">
        <f t="shared" si="46"/>
        <v>54317.403035080082</v>
      </c>
      <c r="J82" s="198">
        <f>IF((I82)+K82&gt;I148,I148-K82,(I82))</f>
        <v>54317.403035080082</v>
      </c>
      <c r="K82" s="198">
        <f t="shared" si="34"/>
        <v>6756.908257</v>
      </c>
      <c r="L82" s="199">
        <f t="shared" si="23"/>
        <v>61074.311292080085</v>
      </c>
      <c r="M82" s="198">
        <f t="shared" si="24"/>
        <v>51601.532883326079</v>
      </c>
      <c r="N82" s="198">
        <f t="shared" si="21"/>
        <v>6419.0628441499994</v>
      </c>
      <c r="O82" s="198">
        <f t="shared" si="22"/>
        <v>58020.59572747608</v>
      </c>
      <c r="P82" s="198">
        <f t="shared" si="30"/>
        <v>48885.662731572076</v>
      </c>
      <c r="Q82" s="198">
        <f t="shared" si="35"/>
        <v>6081.2174313000005</v>
      </c>
      <c r="R82" s="198">
        <f t="shared" si="36"/>
        <v>54966.880162872076</v>
      </c>
      <c r="S82" s="198">
        <f t="shared" si="37"/>
        <v>43453.92242806407</v>
      </c>
      <c r="T82" s="198">
        <f t="shared" si="38"/>
        <v>5405.5266056</v>
      </c>
      <c r="U82" s="198">
        <f t="shared" si="39"/>
        <v>48859.449033664074</v>
      </c>
      <c r="V82" s="198">
        <f t="shared" si="40"/>
        <v>38022.182124556057</v>
      </c>
      <c r="W82" s="198">
        <f t="shared" si="41"/>
        <v>4729.8357798999996</v>
      </c>
      <c r="X82" s="198">
        <f t="shared" si="42"/>
        <v>42752.017904456057</v>
      </c>
      <c r="Y82" s="198">
        <f t="shared" si="43"/>
        <v>32590.441821048047</v>
      </c>
      <c r="Z82" s="198">
        <f t="shared" si="44"/>
        <v>4054.1449542</v>
      </c>
      <c r="AA82" s="200">
        <f t="shared" si="45"/>
        <v>36644.586775248048</v>
      </c>
    </row>
    <row r="83" spans="1:27" ht="13.5" customHeight="1">
      <c r="A83" s="139">
        <v>48</v>
      </c>
      <c r="B83" s="195">
        <v>42736</v>
      </c>
      <c r="C83" s="31">
        <v>937</v>
      </c>
      <c r="D83" s="157">
        <f>'base(indices)'!G88</f>
        <v>1.20571351</v>
      </c>
      <c r="E83" s="59">
        <f t="shared" si="31"/>
        <v>1129.75355887</v>
      </c>
      <c r="F83" s="190">
        <v>0</v>
      </c>
      <c r="G83" s="59">
        <f t="shared" si="32"/>
        <v>0</v>
      </c>
      <c r="H83" s="31">
        <f t="shared" si="33"/>
        <v>1129.75355887</v>
      </c>
      <c r="I83" s="178">
        <f t="shared" si="46"/>
        <v>53254.359198280079</v>
      </c>
      <c r="J83" s="85">
        <f>IF((I83)+K83&gt;I148,I148-K83,(I83))</f>
        <v>53254.359198280079</v>
      </c>
      <c r="K83" s="85">
        <f t="shared" si="34"/>
        <v>6756.908257</v>
      </c>
      <c r="L83" s="176">
        <f t="shared" si="23"/>
        <v>60011.267455280082</v>
      </c>
      <c r="M83" s="85">
        <f t="shared" si="24"/>
        <v>50591.641238366072</v>
      </c>
      <c r="N83" s="85">
        <f t="shared" si="21"/>
        <v>6419.0628441499994</v>
      </c>
      <c r="O83" s="85">
        <f t="shared" si="22"/>
        <v>57010.704082516073</v>
      </c>
      <c r="P83" s="67">
        <f t="shared" si="30"/>
        <v>47928.923278452072</v>
      </c>
      <c r="Q83" s="85">
        <f t="shared" si="35"/>
        <v>6081.2174313000005</v>
      </c>
      <c r="R83" s="85">
        <f t="shared" si="36"/>
        <v>54010.140709752071</v>
      </c>
      <c r="S83" s="85">
        <f t="shared" si="37"/>
        <v>42603.487358624065</v>
      </c>
      <c r="T83" s="85">
        <f t="shared" si="38"/>
        <v>5405.5266056</v>
      </c>
      <c r="U83" s="85">
        <f t="shared" si="39"/>
        <v>48009.013964224068</v>
      </c>
      <c r="V83" s="85">
        <f t="shared" si="40"/>
        <v>37278.05143879605</v>
      </c>
      <c r="W83" s="85">
        <f t="shared" si="41"/>
        <v>4729.8357798999996</v>
      </c>
      <c r="X83" s="85">
        <f t="shared" si="42"/>
        <v>42007.887218696051</v>
      </c>
      <c r="Y83" s="85">
        <f t="shared" si="43"/>
        <v>31952.615518968047</v>
      </c>
      <c r="Z83" s="85">
        <f t="shared" si="44"/>
        <v>4054.1449542</v>
      </c>
      <c r="AA83" s="35">
        <f t="shared" si="45"/>
        <v>36006.760473168048</v>
      </c>
    </row>
    <row r="84" spans="1:27" ht="13.5" customHeight="1">
      <c r="A84" s="82">
        <v>47</v>
      </c>
      <c r="B84" s="30">
        <v>42767</v>
      </c>
      <c r="C84" s="44">
        <v>937</v>
      </c>
      <c r="D84" s="141">
        <f>'base(indices)'!G89</f>
        <v>1.20198735</v>
      </c>
      <c r="E84" s="39">
        <f t="shared" si="31"/>
        <v>1126.26214695</v>
      </c>
      <c r="F84" s="191">
        <v>0</v>
      </c>
      <c r="G84" s="39">
        <f t="shared" si="32"/>
        <v>0</v>
      </c>
      <c r="H84" s="37">
        <f t="shared" si="33"/>
        <v>1126.26214695</v>
      </c>
      <c r="I84" s="179">
        <f t="shared" si="46"/>
        <v>52124.605639410081</v>
      </c>
      <c r="J84" s="68">
        <f>IF((I84)+K84&gt;I148,I148-K84,(I84))</f>
        <v>52124.605639410081</v>
      </c>
      <c r="K84" s="68">
        <f t="shared" si="34"/>
        <v>6756.908257</v>
      </c>
      <c r="L84" s="118">
        <f t="shared" si="23"/>
        <v>58881.513896410084</v>
      </c>
      <c r="M84" s="68">
        <f t="shared" si="24"/>
        <v>49518.375357439574</v>
      </c>
      <c r="N84" s="68">
        <f t="shared" si="21"/>
        <v>6419.0628441499994</v>
      </c>
      <c r="O84" s="68">
        <f t="shared" si="22"/>
        <v>55937.438201589575</v>
      </c>
      <c r="P84" s="68">
        <f t="shared" si="30"/>
        <v>46912.145075469074</v>
      </c>
      <c r="Q84" s="68">
        <f t="shared" si="35"/>
        <v>6081.2174313000005</v>
      </c>
      <c r="R84" s="68">
        <f t="shared" si="36"/>
        <v>52993.362506769074</v>
      </c>
      <c r="S84" s="68">
        <f t="shared" si="37"/>
        <v>41699.684511528067</v>
      </c>
      <c r="T84" s="68">
        <f t="shared" si="38"/>
        <v>5405.5266056</v>
      </c>
      <c r="U84" s="68">
        <f t="shared" si="39"/>
        <v>47105.21111712807</v>
      </c>
      <c r="V84" s="68">
        <f t="shared" si="40"/>
        <v>36487.223947587052</v>
      </c>
      <c r="W84" s="68">
        <f t="shared" si="41"/>
        <v>4729.8357798999996</v>
      </c>
      <c r="X84" s="68">
        <f t="shared" si="42"/>
        <v>41217.059727487052</v>
      </c>
      <c r="Y84" s="68">
        <f t="shared" si="43"/>
        <v>31274.763383646048</v>
      </c>
      <c r="Z84" s="68">
        <f t="shared" si="44"/>
        <v>4054.1449542</v>
      </c>
      <c r="AA84" s="43">
        <f t="shared" si="45"/>
        <v>35328.908337846049</v>
      </c>
    </row>
    <row r="85" spans="1:27" ht="13.5" customHeight="1">
      <c r="A85" s="82">
        <v>46</v>
      </c>
      <c r="B85" s="36">
        <v>42795</v>
      </c>
      <c r="C85" s="44">
        <v>937</v>
      </c>
      <c r="D85" s="141">
        <f>'base(indices)'!G90</f>
        <v>1.1955314800000001</v>
      </c>
      <c r="E85" s="45">
        <f t="shared" si="31"/>
        <v>1120.2129967600001</v>
      </c>
      <c r="F85" s="191">
        <v>0</v>
      </c>
      <c r="G85" s="45">
        <f t="shared" si="32"/>
        <v>0</v>
      </c>
      <c r="H85" s="44">
        <f t="shared" si="33"/>
        <v>1120.2129967600001</v>
      </c>
      <c r="I85" s="180">
        <f t="shared" si="46"/>
        <v>50998.343492460081</v>
      </c>
      <c r="J85" s="84">
        <f>IF((I85)+K85&gt;I148,I148-K85,(I85))</f>
        <v>50998.343492460081</v>
      </c>
      <c r="K85" s="84">
        <f t="shared" si="34"/>
        <v>6756.908257</v>
      </c>
      <c r="L85" s="115">
        <f t="shared" si="23"/>
        <v>57755.251749460083</v>
      </c>
      <c r="M85" s="84">
        <f t="shared" si="24"/>
        <v>48448.426317837075</v>
      </c>
      <c r="N85" s="84">
        <f t="shared" si="21"/>
        <v>6419.0628441499994</v>
      </c>
      <c r="O85" s="84">
        <f t="shared" si="22"/>
        <v>54867.489161987076</v>
      </c>
      <c r="P85" s="70">
        <f t="shared" si="30"/>
        <v>45898.509143214076</v>
      </c>
      <c r="Q85" s="84">
        <f t="shared" si="35"/>
        <v>6081.2174313000005</v>
      </c>
      <c r="R85" s="84">
        <f t="shared" si="36"/>
        <v>51979.726574514076</v>
      </c>
      <c r="S85" s="84">
        <f t="shared" si="37"/>
        <v>40798.674793968064</v>
      </c>
      <c r="T85" s="84">
        <f t="shared" si="38"/>
        <v>5405.5266056</v>
      </c>
      <c r="U85" s="84">
        <f t="shared" si="39"/>
        <v>46204.201399568061</v>
      </c>
      <c r="V85" s="84">
        <f t="shared" si="40"/>
        <v>35698.840444722053</v>
      </c>
      <c r="W85" s="84">
        <f t="shared" si="41"/>
        <v>4729.8357798999996</v>
      </c>
      <c r="X85" s="84">
        <f t="shared" si="42"/>
        <v>40428.676224622053</v>
      </c>
      <c r="Y85" s="84">
        <f t="shared" si="43"/>
        <v>30599.006095476048</v>
      </c>
      <c r="Z85" s="84">
        <f t="shared" si="44"/>
        <v>4054.1449542</v>
      </c>
      <c r="AA85" s="33">
        <f t="shared" si="45"/>
        <v>34653.151049676046</v>
      </c>
    </row>
    <row r="86" spans="1:27" ht="13.5" customHeight="1">
      <c r="A86" s="82">
        <v>45</v>
      </c>
      <c r="B86" s="30">
        <v>42826</v>
      </c>
      <c r="C86" s="44">
        <v>937</v>
      </c>
      <c r="D86" s="141">
        <f>'base(indices)'!G91</f>
        <v>1.1937408700000001</v>
      </c>
      <c r="E86" s="39">
        <f t="shared" si="31"/>
        <v>1118.53519519</v>
      </c>
      <c r="F86" s="191">
        <v>0</v>
      </c>
      <c r="G86" s="39">
        <f t="shared" si="32"/>
        <v>0</v>
      </c>
      <c r="H86" s="37">
        <f t="shared" si="33"/>
        <v>1118.53519519</v>
      </c>
      <c r="I86" s="179">
        <f t="shared" si="46"/>
        <v>49878.130495700083</v>
      </c>
      <c r="J86" s="68">
        <f>IF((I86)+K86&gt;I148,I148-K86,(I86))</f>
        <v>49878.130495700083</v>
      </c>
      <c r="K86" s="68">
        <f t="shared" si="34"/>
        <v>6756.908257</v>
      </c>
      <c r="L86" s="118">
        <f t="shared" si="23"/>
        <v>56635.038752700086</v>
      </c>
      <c r="M86" s="68">
        <f t="shared" si="24"/>
        <v>47384.223970915074</v>
      </c>
      <c r="N86" s="68">
        <f t="shared" ref="N86:N117" si="47">K86*M$9</f>
        <v>6419.0628441499994</v>
      </c>
      <c r="O86" s="68">
        <f t="shared" ref="O86:O117" si="48">M86+N86</f>
        <v>53803.286815065076</v>
      </c>
      <c r="P86" s="68">
        <f t="shared" si="30"/>
        <v>44890.317446130073</v>
      </c>
      <c r="Q86" s="68">
        <f t="shared" si="35"/>
        <v>6081.2174313000005</v>
      </c>
      <c r="R86" s="68">
        <f t="shared" si="36"/>
        <v>50971.534877430073</v>
      </c>
      <c r="S86" s="68">
        <f t="shared" si="37"/>
        <v>39902.504396560071</v>
      </c>
      <c r="T86" s="68">
        <f t="shared" si="38"/>
        <v>5405.5266056</v>
      </c>
      <c r="U86" s="68">
        <f t="shared" si="39"/>
        <v>45308.031002160074</v>
      </c>
      <c r="V86" s="68">
        <f t="shared" si="40"/>
        <v>34914.691346990054</v>
      </c>
      <c r="W86" s="68">
        <f t="shared" si="41"/>
        <v>4729.8357798999996</v>
      </c>
      <c r="X86" s="68">
        <f t="shared" si="42"/>
        <v>39644.527126890054</v>
      </c>
      <c r="Y86" s="68">
        <f t="shared" si="43"/>
        <v>29926.878297420048</v>
      </c>
      <c r="Z86" s="68">
        <f t="shared" si="44"/>
        <v>4054.1449542</v>
      </c>
      <c r="AA86" s="43">
        <f t="shared" si="45"/>
        <v>33981.023251620049</v>
      </c>
    </row>
    <row r="87" spans="1:27" ht="13.5" customHeight="1">
      <c r="A87" s="82">
        <v>44</v>
      </c>
      <c r="B87" s="36">
        <v>42856</v>
      </c>
      <c r="C87" s="44">
        <v>937</v>
      </c>
      <c r="D87" s="141">
        <f>'base(indices)'!G92</f>
        <v>1.1912392599999999</v>
      </c>
      <c r="E87" s="45">
        <f t="shared" si="31"/>
        <v>1116.1911866199998</v>
      </c>
      <c r="F87" s="191">
        <v>0</v>
      </c>
      <c r="G87" s="45">
        <f t="shared" si="32"/>
        <v>0</v>
      </c>
      <c r="H87" s="44">
        <f t="shared" si="33"/>
        <v>1116.1911866199998</v>
      </c>
      <c r="I87" s="180">
        <f t="shared" si="46"/>
        <v>48759.595300510082</v>
      </c>
      <c r="J87" s="84">
        <f>IF((I87)+K87&gt;I148,I148-K87,(I87))</f>
        <v>48759.595300510082</v>
      </c>
      <c r="K87" s="84">
        <f t="shared" si="34"/>
        <v>6756.908257</v>
      </c>
      <c r="L87" s="115">
        <f t="shared" ref="L87:L117" si="49">J87+K87</f>
        <v>55516.503557510085</v>
      </c>
      <c r="M87" s="84">
        <f t="shared" ref="M87:M117" si="50">J87*M$9</f>
        <v>46321.615535484576</v>
      </c>
      <c r="N87" s="84">
        <f t="shared" si="47"/>
        <v>6419.0628441499994</v>
      </c>
      <c r="O87" s="84">
        <f t="shared" si="48"/>
        <v>52740.678379634577</v>
      </c>
      <c r="P87" s="70">
        <f t="shared" si="30"/>
        <v>43883.635770459077</v>
      </c>
      <c r="Q87" s="84">
        <f t="shared" si="35"/>
        <v>6081.2174313000005</v>
      </c>
      <c r="R87" s="84">
        <f t="shared" si="36"/>
        <v>49964.853201759077</v>
      </c>
      <c r="S87" s="84">
        <f t="shared" si="37"/>
        <v>39007.676240408065</v>
      </c>
      <c r="T87" s="84">
        <f t="shared" si="38"/>
        <v>5405.5266056</v>
      </c>
      <c r="U87" s="84">
        <f t="shared" si="39"/>
        <v>44413.202846008062</v>
      </c>
      <c r="V87" s="84">
        <f t="shared" si="40"/>
        <v>34131.716710357054</v>
      </c>
      <c r="W87" s="84">
        <f t="shared" si="41"/>
        <v>4729.8357798999996</v>
      </c>
      <c r="X87" s="84">
        <f t="shared" si="42"/>
        <v>38861.552490257054</v>
      </c>
      <c r="Y87" s="84">
        <f t="shared" si="43"/>
        <v>29255.757180306049</v>
      </c>
      <c r="Z87" s="84">
        <f t="shared" si="44"/>
        <v>4054.1449542</v>
      </c>
      <c r="AA87" s="33">
        <f t="shared" si="45"/>
        <v>33309.902134506046</v>
      </c>
    </row>
    <row r="88" spans="1:27" ht="13.5" customHeight="1">
      <c r="A88" s="82">
        <v>43</v>
      </c>
      <c r="B88" s="30">
        <v>42887</v>
      </c>
      <c r="C88" s="44">
        <v>937</v>
      </c>
      <c r="D88" s="141">
        <f>'base(indices)'!G93</f>
        <v>1.18838713</v>
      </c>
      <c r="E88" s="39">
        <f t="shared" si="31"/>
        <v>1113.5187408100001</v>
      </c>
      <c r="F88" s="191">
        <v>0</v>
      </c>
      <c r="G88" s="39">
        <f t="shared" si="32"/>
        <v>0</v>
      </c>
      <c r="H88" s="37">
        <f t="shared" si="33"/>
        <v>1113.5187408100001</v>
      </c>
      <c r="I88" s="179">
        <f t="shared" si="46"/>
        <v>47643.404113890079</v>
      </c>
      <c r="J88" s="68">
        <f>IF((I88)+K88&gt;I148,I148-K88,(I88))</f>
        <v>47643.404113890079</v>
      </c>
      <c r="K88" s="68">
        <f t="shared" si="34"/>
        <v>6756.908257</v>
      </c>
      <c r="L88" s="118">
        <f t="shared" si="49"/>
        <v>54400.312370890082</v>
      </c>
      <c r="M88" s="68">
        <f t="shared" si="50"/>
        <v>45261.233908195572</v>
      </c>
      <c r="N88" s="68">
        <f t="shared" si="47"/>
        <v>6419.0628441499994</v>
      </c>
      <c r="O88" s="68">
        <f t="shared" si="48"/>
        <v>51680.296752345574</v>
      </c>
      <c r="P88" s="68">
        <f>J88*$P$9</f>
        <v>42879.063702501073</v>
      </c>
      <c r="Q88" s="68">
        <f t="shared" si="35"/>
        <v>6081.2174313000005</v>
      </c>
      <c r="R88" s="68">
        <f t="shared" si="36"/>
        <v>48960.281133801072</v>
      </c>
      <c r="S88" s="68">
        <f t="shared" si="37"/>
        <v>38114.723291112066</v>
      </c>
      <c r="T88" s="68">
        <f t="shared" si="38"/>
        <v>5405.5266056</v>
      </c>
      <c r="U88" s="68">
        <f t="shared" si="39"/>
        <v>43520.249896712063</v>
      </c>
      <c r="V88" s="68">
        <f t="shared" si="40"/>
        <v>33350.382879723053</v>
      </c>
      <c r="W88" s="68">
        <f t="shared" si="41"/>
        <v>4729.8357798999996</v>
      </c>
      <c r="X88" s="68">
        <f t="shared" si="42"/>
        <v>38080.218659623053</v>
      </c>
      <c r="Y88" s="68">
        <f t="shared" si="43"/>
        <v>28586.042468334046</v>
      </c>
      <c r="Z88" s="68">
        <f t="shared" si="44"/>
        <v>4054.1449542</v>
      </c>
      <c r="AA88" s="43">
        <f t="shared" si="45"/>
        <v>32640.187422534047</v>
      </c>
    </row>
    <row r="89" spans="1:27" ht="13.5" customHeight="1">
      <c r="A89" s="82">
        <v>42</v>
      </c>
      <c r="B89" s="36">
        <v>42917</v>
      </c>
      <c r="C89" s="44">
        <v>937</v>
      </c>
      <c r="D89" s="141">
        <f>'base(indices)'!G94</f>
        <v>1.1864887500000001</v>
      </c>
      <c r="E89" s="45">
        <f t="shared" si="31"/>
        <v>1111.7399587500001</v>
      </c>
      <c r="F89" s="191">
        <v>0</v>
      </c>
      <c r="G89" s="45">
        <f t="shared" si="32"/>
        <v>0</v>
      </c>
      <c r="H89" s="44">
        <f t="shared" si="33"/>
        <v>1111.7399587500001</v>
      </c>
      <c r="I89" s="180">
        <f t="shared" si="46"/>
        <v>46529.885373080077</v>
      </c>
      <c r="J89" s="84">
        <f>IF((I89)+K89&gt;I148,I148-K89,(I89))</f>
        <v>46529.885373080077</v>
      </c>
      <c r="K89" s="84">
        <f t="shared" si="34"/>
        <v>6756.908257</v>
      </c>
      <c r="L89" s="115">
        <f t="shared" si="49"/>
        <v>53286.793630080079</v>
      </c>
      <c r="M89" s="84">
        <f t="shared" si="50"/>
        <v>44203.391104426068</v>
      </c>
      <c r="N89" s="84">
        <f t="shared" si="47"/>
        <v>6419.0628441499994</v>
      </c>
      <c r="O89" s="84">
        <f t="shared" si="48"/>
        <v>50622.453948576069</v>
      </c>
      <c r="P89" s="70">
        <f>J89*$P$9</f>
        <v>41876.896835772073</v>
      </c>
      <c r="Q89" s="84">
        <f t="shared" si="35"/>
        <v>6081.2174313000005</v>
      </c>
      <c r="R89" s="84">
        <f t="shared" si="36"/>
        <v>47958.114267072073</v>
      </c>
      <c r="S89" s="84">
        <f t="shared" si="37"/>
        <v>37223.908298464063</v>
      </c>
      <c r="T89" s="84">
        <f t="shared" si="38"/>
        <v>5405.5266056</v>
      </c>
      <c r="U89" s="84">
        <f t="shared" si="39"/>
        <v>42629.434904064066</v>
      </c>
      <c r="V89" s="84">
        <f t="shared" si="40"/>
        <v>32570.919761156052</v>
      </c>
      <c r="W89" s="84">
        <f t="shared" si="41"/>
        <v>4729.8357798999996</v>
      </c>
      <c r="X89" s="84">
        <f t="shared" si="42"/>
        <v>37300.755541056053</v>
      </c>
      <c r="Y89" s="84">
        <f t="shared" si="43"/>
        <v>27917.931223848045</v>
      </c>
      <c r="Z89" s="84">
        <f t="shared" si="44"/>
        <v>4054.1449542</v>
      </c>
      <c r="AA89" s="33">
        <f t="shared" si="45"/>
        <v>31972.076178048046</v>
      </c>
    </row>
    <row r="90" spans="1:27" ht="13.5" customHeight="1">
      <c r="A90" s="82">
        <v>41</v>
      </c>
      <c r="B90" s="36">
        <v>42948</v>
      </c>
      <c r="C90" s="44">
        <v>937</v>
      </c>
      <c r="D90" s="141">
        <f>'base(indices)'!G95</f>
        <v>1.1886282800000001</v>
      </c>
      <c r="E90" s="39">
        <f t="shared" si="31"/>
        <v>1113.74469836</v>
      </c>
      <c r="F90" s="191">
        <v>0</v>
      </c>
      <c r="G90" s="39">
        <f t="shared" si="32"/>
        <v>0</v>
      </c>
      <c r="H90" s="37">
        <f t="shared" si="33"/>
        <v>1113.74469836</v>
      </c>
      <c r="I90" s="179">
        <f t="shared" si="46"/>
        <v>45418.14541433008</v>
      </c>
      <c r="J90" s="68">
        <f>IF((I90)+K90&gt;I148,I148-K90,(I90))</f>
        <v>45418.14541433008</v>
      </c>
      <c r="K90" s="68">
        <f t="shared" si="34"/>
        <v>6756.908257</v>
      </c>
      <c r="L90" s="118">
        <f t="shared" si="49"/>
        <v>52175.053671330083</v>
      </c>
      <c r="M90" s="68">
        <f t="shared" si="50"/>
        <v>43147.238143613577</v>
      </c>
      <c r="N90" s="68">
        <f t="shared" si="47"/>
        <v>6419.0628441499994</v>
      </c>
      <c r="O90" s="68">
        <f t="shared" si="48"/>
        <v>49566.300987763578</v>
      </c>
      <c r="P90" s="68">
        <f t="shared" ref="P90:P117" si="51">J90*$P$9</f>
        <v>40876.330872897073</v>
      </c>
      <c r="Q90" s="68">
        <f t="shared" si="35"/>
        <v>6081.2174313000005</v>
      </c>
      <c r="R90" s="68">
        <f t="shared" si="36"/>
        <v>46957.548304197073</v>
      </c>
      <c r="S90" s="68">
        <f t="shared" si="37"/>
        <v>36334.516331464067</v>
      </c>
      <c r="T90" s="68">
        <f t="shared" si="38"/>
        <v>5405.5266056</v>
      </c>
      <c r="U90" s="68">
        <f t="shared" si="39"/>
        <v>41740.042937064063</v>
      </c>
      <c r="V90" s="68">
        <f t="shared" si="40"/>
        <v>31792.701790031053</v>
      </c>
      <c r="W90" s="68">
        <f t="shared" si="41"/>
        <v>4729.8357798999996</v>
      </c>
      <c r="X90" s="68">
        <f t="shared" si="42"/>
        <v>36522.537569931053</v>
      </c>
      <c r="Y90" s="68">
        <f t="shared" si="43"/>
        <v>27250.887248598046</v>
      </c>
      <c r="Z90" s="68">
        <f t="shared" si="44"/>
        <v>4054.1449542</v>
      </c>
      <c r="AA90" s="43">
        <f t="shared" si="45"/>
        <v>31305.032202798047</v>
      </c>
    </row>
    <row r="91" spans="1:27" ht="13.5" customHeight="1">
      <c r="A91" s="82">
        <v>40</v>
      </c>
      <c r="B91" s="30">
        <v>42979</v>
      </c>
      <c r="C91" s="44">
        <v>937</v>
      </c>
      <c r="D91" s="141">
        <f>'base(indices)'!G96</f>
        <v>1.18448259</v>
      </c>
      <c r="E91" s="45">
        <f t="shared" si="31"/>
        <v>1109.86018683</v>
      </c>
      <c r="F91" s="191">
        <v>0</v>
      </c>
      <c r="G91" s="45">
        <f t="shared" si="32"/>
        <v>0</v>
      </c>
      <c r="H91" s="44">
        <f t="shared" si="33"/>
        <v>1109.86018683</v>
      </c>
      <c r="I91" s="180">
        <f t="shared" si="46"/>
        <v>44304.400715970078</v>
      </c>
      <c r="J91" s="84">
        <f>IF((I91)+K91&gt;I148,I148-K91,(I91))</f>
        <v>44304.400715970078</v>
      </c>
      <c r="K91" s="84">
        <f t="shared" si="34"/>
        <v>6756.908257</v>
      </c>
      <c r="L91" s="115">
        <f t="shared" si="49"/>
        <v>51061.308972970081</v>
      </c>
      <c r="M91" s="84">
        <f t="shared" si="50"/>
        <v>42089.180680171572</v>
      </c>
      <c r="N91" s="84">
        <f t="shared" si="47"/>
        <v>6419.0628441499994</v>
      </c>
      <c r="O91" s="84">
        <f t="shared" si="48"/>
        <v>48508.243524321573</v>
      </c>
      <c r="P91" s="70">
        <f t="shared" si="51"/>
        <v>39873.960644373074</v>
      </c>
      <c r="Q91" s="84">
        <f t="shared" si="35"/>
        <v>6081.2174313000005</v>
      </c>
      <c r="R91" s="84">
        <f t="shared" si="36"/>
        <v>45955.178075673073</v>
      </c>
      <c r="S91" s="84">
        <f t="shared" si="37"/>
        <v>35443.520572776062</v>
      </c>
      <c r="T91" s="84">
        <f t="shared" si="38"/>
        <v>5405.5266056</v>
      </c>
      <c r="U91" s="84">
        <f t="shared" si="39"/>
        <v>40849.047178376059</v>
      </c>
      <c r="V91" s="84">
        <f t="shared" si="40"/>
        <v>31013.080501179051</v>
      </c>
      <c r="W91" s="84">
        <f t="shared" si="41"/>
        <v>4729.8357798999996</v>
      </c>
      <c r="X91" s="84">
        <f t="shared" si="42"/>
        <v>35742.916281079051</v>
      </c>
      <c r="Y91" s="84">
        <f t="shared" si="43"/>
        <v>26582.640429582047</v>
      </c>
      <c r="Z91" s="84">
        <f t="shared" si="44"/>
        <v>4054.1449542</v>
      </c>
      <c r="AA91" s="33">
        <f t="shared" si="45"/>
        <v>30636.785383782048</v>
      </c>
    </row>
    <row r="92" spans="1:27" ht="13.5" customHeight="1">
      <c r="A92" s="82">
        <v>39</v>
      </c>
      <c r="B92" s="36">
        <v>43009</v>
      </c>
      <c r="C92" s="44">
        <v>937</v>
      </c>
      <c r="D92" s="141">
        <f>'base(indices)'!G97</f>
        <v>1.1831810899999999</v>
      </c>
      <c r="E92" s="39">
        <f t="shared" si="31"/>
        <v>1108.64068133</v>
      </c>
      <c r="F92" s="191">
        <v>0</v>
      </c>
      <c r="G92" s="39">
        <f t="shared" si="32"/>
        <v>0</v>
      </c>
      <c r="H92" s="37">
        <f t="shared" si="33"/>
        <v>1108.64068133</v>
      </c>
      <c r="I92" s="179">
        <f t="shared" si="46"/>
        <v>43194.540529140075</v>
      </c>
      <c r="J92" s="68">
        <f>IF((I92)+K92&gt;I148,I148-K92,(I92))</f>
        <v>43194.540529140075</v>
      </c>
      <c r="K92" s="68">
        <f t="shared" si="34"/>
        <v>6756.908257</v>
      </c>
      <c r="L92" s="118">
        <f t="shared" si="49"/>
        <v>49951.448786140078</v>
      </c>
      <c r="M92" s="68">
        <f t="shared" si="50"/>
        <v>41034.813502683071</v>
      </c>
      <c r="N92" s="68">
        <f t="shared" si="47"/>
        <v>6419.0628441499994</v>
      </c>
      <c r="O92" s="68">
        <f t="shared" si="48"/>
        <v>47453.876346833073</v>
      </c>
      <c r="P92" s="68">
        <f t="shared" si="51"/>
        <v>38875.086476226068</v>
      </c>
      <c r="Q92" s="68">
        <f t="shared" si="35"/>
        <v>6081.2174313000005</v>
      </c>
      <c r="R92" s="68">
        <f t="shared" si="36"/>
        <v>44956.303907526068</v>
      </c>
      <c r="S92" s="68">
        <f t="shared" si="37"/>
        <v>34555.632423312061</v>
      </c>
      <c r="T92" s="68">
        <f t="shared" si="38"/>
        <v>5405.5266056</v>
      </c>
      <c r="U92" s="68">
        <f t="shared" si="39"/>
        <v>39961.159028912065</v>
      </c>
      <c r="V92" s="68">
        <f t="shared" si="40"/>
        <v>30236.178370398051</v>
      </c>
      <c r="W92" s="68">
        <f t="shared" si="41"/>
        <v>4729.8357798999996</v>
      </c>
      <c r="X92" s="68">
        <f t="shared" si="42"/>
        <v>34966.014150298048</v>
      </c>
      <c r="Y92" s="68">
        <f t="shared" si="43"/>
        <v>25916.724317484044</v>
      </c>
      <c r="Z92" s="68">
        <f t="shared" si="44"/>
        <v>4054.1449542</v>
      </c>
      <c r="AA92" s="43">
        <f t="shared" si="45"/>
        <v>29970.869271684045</v>
      </c>
    </row>
    <row r="93" spans="1:27" ht="13.5" customHeight="1">
      <c r="A93" s="82">
        <v>38</v>
      </c>
      <c r="B93" s="30">
        <v>43040</v>
      </c>
      <c r="C93" s="44">
        <v>937</v>
      </c>
      <c r="D93" s="141">
        <f>'base(indices)'!G98</f>
        <v>1.17917191</v>
      </c>
      <c r="E93" s="45">
        <f t="shared" si="31"/>
        <v>1104.8840796699999</v>
      </c>
      <c r="F93" s="191">
        <v>0</v>
      </c>
      <c r="G93" s="45">
        <f t="shared" si="32"/>
        <v>0</v>
      </c>
      <c r="H93" s="44">
        <f t="shared" si="33"/>
        <v>1104.8840796699999</v>
      </c>
      <c r="I93" s="180">
        <f t="shared" si="46"/>
        <v>42085.899847810077</v>
      </c>
      <c r="J93" s="84">
        <f>IF((I93)+K93&gt;I148,I148-K93,(I93))</f>
        <v>42085.899847810077</v>
      </c>
      <c r="K93" s="84">
        <f t="shared" si="34"/>
        <v>6756.908257</v>
      </c>
      <c r="L93" s="115">
        <f t="shared" si="49"/>
        <v>48842.808104810079</v>
      </c>
      <c r="M93" s="84">
        <f t="shared" si="50"/>
        <v>39981.604855419573</v>
      </c>
      <c r="N93" s="84">
        <f t="shared" si="47"/>
        <v>6419.0628441499994</v>
      </c>
      <c r="O93" s="84">
        <f t="shared" si="48"/>
        <v>46400.667699569574</v>
      </c>
      <c r="P93" s="70">
        <f t="shared" si="51"/>
        <v>37877.30986302907</v>
      </c>
      <c r="Q93" s="84">
        <f t="shared" si="35"/>
        <v>6081.2174313000005</v>
      </c>
      <c r="R93" s="84">
        <f t="shared" si="36"/>
        <v>43958.527294329069</v>
      </c>
      <c r="S93" s="84">
        <f t="shared" si="37"/>
        <v>33668.719878248063</v>
      </c>
      <c r="T93" s="84">
        <f t="shared" si="38"/>
        <v>5405.5266056</v>
      </c>
      <c r="U93" s="84">
        <f t="shared" si="39"/>
        <v>39074.246483848066</v>
      </c>
      <c r="V93" s="84">
        <f t="shared" si="40"/>
        <v>29460.129893467052</v>
      </c>
      <c r="W93" s="84">
        <f t="shared" si="41"/>
        <v>4729.8357798999996</v>
      </c>
      <c r="X93" s="84">
        <f t="shared" si="42"/>
        <v>34189.965673367049</v>
      </c>
      <c r="Y93" s="84">
        <f t="shared" si="43"/>
        <v>25251.539908686045</v>
      </c>
      <c r="Z93" s="84">
        <f t="shared" si="44"/>
        <v>4054.1449542</v>
      </c>
      <c r="AA93" s="33">
        <f t="shared" si="45"/>
        <v>29305.684862886046</v>
      </c>
    </row>
    <row r="94" spans="1:27" ht="13.5" customHeight="1" thickBot="1">
      <c r="A94" s="148">
        <v>37</v>
      </c>
      <c r="B94" s="103">
        <v>43070</v>
      </c>
      <c r="C94" s="49">
        <v>937</v>
      </c>
      <c r="D94" s="150">
        <f>'base(indices)'!G99</f>
        <v>1.1754106</v>
      </c>
      <c r="E94" s="151">
        <f t="shared" si="31"/>
        <v>1101.3597322000001</v>
      </c>
      <c r="F94" s="192">
        <v>0</v>
      </c>
      <c r="G94" s="151">
        <f t="shared" si="32"/>
        <v>0</v>
      </c>
      <c r="H94" s="149">
        <f t="shared" si="33"/>
        <v>1101.3597322000001</v>
      </c>
      <c r="I94" s="181">
        <f t="shared" si="46"/>
        <v>40981.015768140074</v>
      </c>
      <c r="J94" s="64">
        <f>IF((I94)+K94&gt;I148,I148-K94,(I94))</f>
        <v>40981.015768140074</v>
      </c>
      <c r="K94" s="64">
        <f t="shared" si="34"/>
        <v>6756.908257</v>
      </c>
      <c r="L94" s="174">
        <f t="shared" si="49"/>
        <v>47737.924025140077</v>
      </c>
      <c r="M94" s="64">
        <f t="shared" si="50"/>
        <v>38931.964979733071</v>
      </c>
      <c r="N94" s="64">
        <f t="shared" si="47"/>
        <v>6419.0628441499994</v>
      </c>
      <c r="O94" s="64">
        <f t="shared" si="48"/>
        <v>45351.027823883072</v>
      </c>
      <c r="P94" s="64">
        <f t="shared" si="51"/>
        <v>36882.914191326068</v>
      </c>
      <c r="Q94" s="64">
        <f t="shared" si="35"/>
        <v>6081.2174313000005</v>
      </c>
      <c r="R94" s="64">
        <f t="shared" si="36"/>
        <v>42964.131622626068</v>
      </c>
      <c r="S94" s="64">
        <f t="shared" si="37"/>
        <v>32784.812614512062</v>
      </c>
      <c r="T94" s="64">
        <f t="shared" si="38"/>
        <v>5405.5266056</v>
      </c>
      <c r="U94" s="64">
        <f t="shared" si="39"/>
        <v>38190.339220112059</v>
      </c>
      <c r="V94" s="64">
        <f t="shared" si="40"/>
        <v>28686.711037698049</v>
      </c>
      <c r="W94" s="64">
        <f t="shared" si="41"/>
        <v>4729.8357798999996</v>
      </c>
      <c r="X94" s="64">
        <f t="shared" si="42"/>
        <v>33416.54681759805</v>
      </c>
      <c r="Y94" s="64">
        <f t="shared" si="43"/>
        <v>24588.609460884043</v>
      </c>
      <c r="Z94" s="64">
        <f t="shared" si="44"/>
        <v>4054.1449542</v>
      </c>
      <c r="AA94" s="155">
        <f t="shared" si="45"/>
        <v>28642.754415084044</v>
      </c>
    </row>
    <row r="95" spans="1:27" ht="13.5" customHeight="1">
      <c r="A95" s="139">
        <v>36</v>
      </c>
      <c r="B95" s="163">
        <v>43101</v>
      </c>
      <c r="C95" s="128">
        <v>954</v>
      </c>
      <c r="D95" s="169">
        <f>'base(indices)'!G100</f>
        <v>1.1713110099999999</v>
      </c>
      <c r="E95" s="201">
        <f t="shared" si="31"/>
        <v>1117.43070354</v>
      </c>
      <c r="F95" s="193">
        <v>0</v>
      </c>
      <c r="G95" s="201">
        <f t="shared" si="32"/>
        <v>0</v>
      </c>
      <c r="H95" s="128">
        <f t="shared" si="33"/>
        <v>1117.43070354</v>
      </c>
      <c r="I95" s="182">
        <f t="shared" si="46"/>
        <v>39879.656035940076</v>
      </c>
      <c r="J95" s="131">
        <f t="shared" ref="J95:J106" si="52">IF((I95)+K95&gt;$I$148,$I$148-K95,(I95))</f>
        <v>39879.656035940076</v>
      </c>
      <c r="K95" s="131">
        <f t="shared" si="34"/>
        <v>6756.908257</v>
      </c>
      <c r="L95" s="125">
        <f t="shared" si="49"/>
        <v>46636.564292940078</v>
      </c>
      <c r="M95" s="131">
        <f t="shared" si="50"/>
        <v>37885.673234143069</v>
      </c>
      <c r="N95" s="131">
        <f t="shared" si="47"/>
        <v>6419.0628441499994</v>
      </c>
      <c r="O95" s="131">
        <f t="shared" si="48"/>
        <v>44304.73607829307</v>
      </c>
      <c r="P95" s="124">
        <f t="shared" si="51"/>
        <v>35891.690432346069</v>
      </c>
      <c r="Q95" s="131">
        <f t="shared" si="35"/>
        <v>6081.2174313000005</v>
      </c>
      <c r="R95" s="131">
        <f t="shared" si="36"/>
        <v>41972.907863646069</v>
      </c>
      <c r="S95" s="131">
        <f t="shared" si="37"/>
        <v>31903.724828752063</v>
      </c>
      <c r="T95" s="131">
        <f t="shared" si="38"/>
        <v>5405.5266056</v>
      </c>
      <c r="U95" s="131">
        <f t="shared" si="39"/>
        <v>37309.25143435206</v>
      </c>
      <c r="V95" s="131">
        <f t="shared" si="40"/>
        <v>27915.75922515805</v>
      </c>
      <c r="W95" s="131">
        <f t="shared" si="41"/>
        <v>4729.8357798999996</v>
      </c>
      <c r="X95" s="131">
        <f t="shared" si="42"/>
        <v>32645.59500505805</v>
      </c>
      <c r="Y95" s="131">
        <f t="shared" si="43"/>
        <v>23927.793621564044</v>
      </c>
      <c r="Z95" s="131">
        <f t="shared" si="44"/>
        <v>4054.1449542</v>
      </c>
      <c r="AA95" s="123">
        <f t="shared" si="45"/>
        <v>27981.938575764045</v>
      </c>
    </row>
    <row r="96" spans="1:27" ht="13.5" customHeight="1">
      <c r="A96" s="82">
        <v>35</v>
      </c>
      <c r="B96" s="136">
        <v>43132</v>
      </c>
      <c r="C96" s="37">
        <v>954</v>
      </c>
      <c r="D96" s="141">
        <f>'base(indices)'!G101</f>
        <v>1.1667606399999999</v>
      </c>
      <c r="E96" s="39">
        <f t="shared" si="31"/>
        <v>1113.0896505599999</v>
      </c>
      <c r="F96" s="191">
        <v>0</v>
      </c>
      <c r="G96" s="39">
        <f t="shared" si="32"/>
        <v>0</v>
      </c>
      <c r="H96" s="37">
        <f t="shared" si="33"/>
        <v>1113.0896505599999</v>
      </c>
      <c r="I96" s="179">
        <f t="shared" si="46"/>
        <v>38762.225332400078</v>
      </c>
      <c r="J96" s="68">
        <f t="shared" si="52"/>
        <v>38762.225332400078</v>
      </c>
      <c r="K96" s="68">
        <f t="shared" si="34"/>
        <v>6756.908257</v>
      </c>
      <c r="L96" s="118">
        <f t="shared" si="49"/>
        <v>45519.13358940008</v>
      </c>
      <c r="M96" s="68">
        <f t="shared" si="50"/>
        <v>36824.114065780072</v>
      </c>
      <c r="N96" s="68">
        <f t="shared" si="47"/>
        <v>6419.0628441499994</v>
      </c>
      <c r="O96" s="68">
        <f t="shared" si="48"/>
        <v>43243.176909930073</v>
      </c>
      <c r="P96" s="68">
        <f t="shared" si="51"/>
        <v>34886.002799160073</v>
      </c>
      <c r="Q96" s="68">
        <f t="shared" si="35"/>
        <v>6081.2174313000005</v>
      </c>
      <c r="R96" s="68">
        <f t="shared" si="36"/>
        <v>40967.220230460072</v>
      </c>
      <c r="S96" s="68">
        <f t="shared" si="37"/>
        <v>31009.780265920064</v>
      </c>
      <c r="T96" s="68">
        <f t="shared" si="38"/>
        <v>5405.5266056</v>
      </c>
      <c r="U96" s="68">
        <f t="shared" si="39"/>
        <v>36415.306871520064</v>
      </c>
      <c r="V96" s="68">
        <f t="shared" si="40"/>
        <v>27133.557732680052</v>
      </c>
      <c r="W96" s="68">
        <f t="shared" si="41"/>
        <v>4729.8357798999996</v>
      </c>
      <c r="X96" s="68">
        <f t="shared" si="42"/>
        <v>31863.393512580053</v>
      </c>
      <c r="Y96" s="68">
        <f t="shared" si="43"/>
        <v>23257.335199440047</v>
      </c>
      <c r="Z96" s="68">
        <f t="shared" si="44"/>
        <v>4054.1449542</v>
      </c>
      <c r="AA96" s="43">
        <f t="shared" si="45"/>
        <v>27311.480153640048</v>
      </c>
    </row>
    <row r="97" spans="1:27" ht="13.5" customHeight="1">
      <c r="A97" s="82">
        <v>34</v>
      </c>
      <c r="B97" s="137">
        <v>43160</v>
      </c>
      <c r="C97" s="37">
        <v>954</v>
      </c>
      <c r="D97" s="141">
        <f>'base(indices)'!G102</f>
        <v>1.1623437400000001</v>
      </c>
      <c r="E97" s="39">
        <f t="shared" si="31"/>
        <v>1108.8759279600001</v>
      </c>
      <c r="F97" s="191">
        <v>0</v>
      </c>
      <c r="G97" s="39">
        <f t="shared" si="32"/>
        <v>0</v>
      </c>
      <c r="H97" s="37">
        <f t="shared" si="33"/>
        <v>1108.8759279600001</v>
      </c>
      <c r="I97" s="180">
        <f t="shared" si="46"/>
        <v>37649.135681840075</v>
      </c>
      <c r="J97" s="84">
        <f t="shared" si="52"/>
        <v>37649.135681840075</v>
      </c>
      <c r="K97" s="84">
        <f t="shared" si="34"/>
        <v>6756.908257</v>
      </c>
      <c r="L97" s="115">
        <f t="shared" si="49"/>
        <v>44406.043938840077</v>
      </c>
      <c r="M97" s="84">
        <f t="shared" si="50"/>
        <v>35766.678897748068</v>
      </c>
      <c r="N97" s="84">
        <f t="shared" si="47"/>
        <v>6419.0628441499994</v>
      </c>
      <c r="O97" s="84">
        <f t="shared" si="48"/>
        <v>42185.741741898069</v>
      </c>
      <c r="P97" s="70">
        <f t="shared" si="51"/>
        <v>33884.222113656069</v>
      </c>
      <c r="Q97" s="84">
        <f t="shared" si="35"/>
        <v>6081.2174313000005</v>
      </c>
      <c r="R97" s="84">
        <f t="shared" si="36"/>
        <v>39965.439544956069</v>
      </c>
      <c r="S97" s="84">
        <f t="shared" si="37"/>
        <v>30119.30854547206</v>
      </c>
      <c r="T97" s="84">
        <f t="shared" si="38"/>
        <v>5405.5266056</v>
      </c>
      <c r="U97" s="84">
        <f t="shared" si="39"/>
        <v>35524.83515107206</v>
      </c>
      <c r="V97" s="84">
        <f t="shared" si="40"/>
        <v>26354.394977288051</v>
      </c>
      <c r="W97" s="84">
        <f t="shared" si="41"/>
        <v>4729.8357798999996</v>
      </c>
      <c r="X97" s="84">
        <f t="shared" si="42"/>
        <v>31084.230757188052</v>
      </c>
      <c r="Y97" s="84">
        <f t="shared" si="43"/>
        <v>22589.481409104043</v>
      </c>
      <c r="Z97" s="84">
        <f t="shared" si="44"/>
        <v>4054.1449542</v>
      </c>
      <c r="AA97" s="33">
        <f t="shared" si="45"/>
        <v>26643.626363304043</v>
      </c>
    </row>
    <row r="98" spans="1:27" ht="13.5" customHeight="1">
      <c r="A98" s="82">
        <v>33</v>
      </c>
      <c r="B98" s="136">
        <v>43191</v>
      </c>
      <c r="C98" s="37">
        <v>954</v>
      </c>
      <c r="D98" s="141">
        <f>'base(indices)'!G103</f>
        <v>1.1611825499999999</v>
      </c>
      <c r="E98" s="39">
        <f t="shared" si="31"/>
        <v>1107.7681527</v>
      </c>
      <c r="F98" s="191">
        <v>0</v>
      </c>
      <c r="G98" s="39">
        <f t="shared" si="32"/>
        <v>0</v>
      </c>
      <c r="H98" s="37">
        <f t="shared" si="33"/>
        <v>1107.7681527</v>
      </c>
      <c r="I98" s="179">
        <f t="shared" si="46"/>
        <v>36540.259753880076</v>
      </c>
      <c r="J98" s="68">
        <f t="shared" si="52"/>
        <v>36540.259753880076</v>
      </c>
      <c r="K98" s="68">
        <f t="shared" si="34"/>
        <v>6756.908257</v>
      </c>
      <c r="L98" s="118">
        <f t="shared" si="49"/>
        <v>43297.168010880079</v>
      </c>
      <c r="M98" s="68">
        <f t="shared" si="50"/>
        <v>34713.246766186072</v>
      </c>
      <c r="N98" s="68">
        <f t="shared" si="47"/>
        <v>6419.0628441499994</v>
      </c>
      <c r="O98" s="68">
        <f t="shared" si="48"/>
        <v>41132.309610336073</v>
      </c>
      <c r="P98" s="68">
        <f t="shared" si="51"/>
        <v>32886.233778492067</v>
      </c>
      <c r="Q98" s="68">
        <f t="shared" si="35"/>
        <v>6081.2174313000005</v>
      </c>
      <c r="R98" s="68">
        <f t="shared" si="36"/>
        <v>38967.451209792067</v>
      </c>
      <c r="S98" s="68">
        <f t="shared" si="37"/>
        <v>29232.207803104062</v>
      </c>
      <c r="T98" s="68">
        <f t="shared" si="38"/>
        <v>5405.5266056</v>
      </c>
      <c r="U98" s="68">
        <f t="shared" si="39"/>
        <v>34637.734408704062</v>
      </c>
      <c r="V98" s="68">
        <f t="shared" si="40"/>
        <v>25578.181827716053</v>
      </c>
      <c r="W98" s="68">
        <f t="shared" si="41"/>
        <v>4729.8357798999996</v>
      </c>
      <c r="X98" s="68">
        <f t="shared" si="42"/>
        <v>30308.017607616053</v>
      </c>
      <c r="Y98" s="68">
        <f t="shared" si="43"/>
        <v>21924.155852328044</v>
      </c>
      <c r="Z98" s="68">
        <f t="shared" si="44"/>
        <v>4054.1449542</v>
      </c>
      <c r="AA98" s="43">
        <f t="shared" si="45"/>
        <v>25978.300806528045</v>
      </c>
    </row>
    <row r="99" spans="1:27" ht="13.5" customHeight="1">
      <c r="A99" s="82">
        <v>32</v>
      </c>
      <c r="B99" s="137">
        <v>43221</v>
      </c>
      <c r="C99" s="37">
        <v>954</v>
      </c>
      <c r="D99" s="141">
        <f>'base(indices)'!G104</f>
        <v>1.15874918</v>
      </c>
      <c r="E99" s="39">
        <f t="shared" si="31"/>
        <v>1105.4467177200002</v>
      </c>
      <c r="F99" s="191">
        <v>0</v>
      </c>
      <c r="G99" s="39">
        <f t="shared" si="32"/>
        <v>0</v>
      </c>
      <c r="H99" s="37">
        <f t="shared" si="33"/>
        <v>1105.4467177200002</v>
      </c>
      <c r="I99" s="180">
        <f t="shared" si="46"/>
        <v>35432.491601180074</v>
      </c>
      <c r="J99" s="84">
        <f t="shared" si="52"/>
        <v>35432.491601180074</v>
      </c>
      <c r="K99" s="84">
        <f t="shared" si="34"/>
        <v>6756.908257</v>
      </c>
      <c r="L99" s="115">
        <f t="shared" si="49"/>
        <v>42189.399858180077</v>
      </c>
      <c r="M99" s="84">
        <f t="shared" si="50"/>
        <v>33660.86702112107</v>
      </c>
      <c r="N99" s="84">
        <f t="shared" si="47"/>
        <v>6419.0628441499994</v>
      </c>
      <c r="O99" s="84">
        <f t="shared" si="48"/>
        <v>40079.929865271071</v>
      </c>
      <c r="P99" s="70">
        <f t="shared" si="51"/>
        <v>31889.242441062066</v>
      </c>
      <c r="Q99" s="84">
        <f t="shared" si="35"/>
        <v>6081.2174313000005</v>
      </c>
      <c r="R99" s="84">
        <f t="shared" si="36"/>
        <v>37970.459872362066</v>
      </c>
      <c r="S99" s="84">
        <f t="shared" si="37"/>
        <v>28345.993280944062</v>
      </c>
      <c r="T99" s="84">
        <f t="shared" si="38"/>
        <v>5405.5266056</v>
      </c>
      <c r="U99" s="84">
        <f t="shared" si="39"/>
        <v>33751.519886544062</v>
      </c>
      <c r="V99" s="84">
        <f t="shared" si="40"/>
        <v>24802.74412082605</v>
      </c>
      <c r="W99" s="84">
        <f t="shared" si="41"/>
        <v>4729.8357798999996</v>
      </c>
      <c r="X99" s="84">
        <f t="shared" si="42"/>
        <v>29532.57990072605</v>
      </c>
      <c r="Y99" s="84">
        <f t="shared" si="43"/>
        <v>21259.494960708045</v>
      </c>
      <c r="Z99" s="84">
        <f t="shared" si="44"/>
        <v>4054.1449542</v>
      </c>
      <c r="AA99" s="33">
        <f t="shared" si="45"/>
        <v>25313.639914908046</v>
      </c>
    </row>
    <row r="100" spans="1:27" ht="13.5" customHeight="1">
      <c r="A100" s="82">
        <v>31</v>
      </c>
      <c r="B100" s="136">
        <v>43252</v>
      </c>
      <c r="C100" s="37">
        <v>954</v>
      </c>
      <c r="D100" s="141">
        <f>'base(indices)'!G105</f>
        <v>1.1571292</v>
      </c>
      <c r="E100" s="39">
        <f t="shared" si="31"/>
        <v>1103.9012568000001</v>
      </c>
      <c r="F100" s="191">
        <v>0</v>
      </c>
      <c r="G100" s="39">
        <f t="shared" si="32"/>
        <v>0</v>
      </c>
      <c r="H100" s="37">
        <f t="shared" si="33"/>
        <v>1103.9012568000001</v>
      </c>
      <c r="I100" s="179">
        <f t="shared" si="46"/>
        <v>34327.044883460076</v>
      </c>
      <c r="J100" s="68">
        <f t="shared" si="52"/>
        <v>34327.044883460076</v>
      </c>
      <c r="K100" s="68">
        <f t="shared" si="34"/>
        <v>6756.908257</v>
      </c>
      <c r="L100" s="118">
        <f t="shared" si="49"/>
        <v>41083.953140460078</v>
      </c>
      <c r="M100" s="68">
        <f t="shared" si="50"/>
        <v>32610.69263928707</v>
      </c>
      <c r="N100" s="68">
        <f t="shared" si="47"/>
        <v>6419.0628441499994</v>
      </c>
      <c r="O100" s="68">
        <f t="shared" si="48"/>
        <v>39029.755483437068</v>
      </c>
      <c r="P100" s="68">
        <f>J100*$P$9</f>
        <v>30894.340395114068</v>
      </c>
      <c r="Q100" s="68">
        <f t="shared" si="35"/>
        <v>6081.2174313000005</v>
      </c>
      <c r="R100" s="68">
        <f t="shared" si="36"/>
        <v>36975.557826414071</v>
      </c>
      <c r="S100" s="68">
        <f t="shared" si="37"/>
        <v>27461.635906768061</v>
      </c>
      <c r="T100" s="68">
        <f t="shared" si="38"/>
        <v>5405.5266056</v>
      </c>
      <c r="U100" s="68">
        <f t="shared" si="39"/>
        <v>32867.162512368057</v>
      </c>
      <c r="V100" s="68">
        <f t="shared" si="40"/>
        <v>24028.931418422053</v>
      </c>
      <c r="W100" s="68">
        <f t="shared" si="41"/>
        <v>4729.8357798999996</v>
      </c>
      <c r="X100" s="68">
        <f t="shared" si="42"/>
        <v>28758.767198322053</v>
      </c>
      <c r="Y100" s="68">
        <f t="shared" si="43"/>
        <v>20596.226930076045</v>
      </c>
      <c r="Z100" s="68">
        <f t="shared" si="44"/>
        <v>4054.1449542</v>
      </c>
      <c r="AA100" s="43">
        <f t="shared" si="45"/>
        <v>24650.371884276046</v>
      </c>
    </row>
    <row r="101" spans="1:27" ht="13.5" customHeight="1">
      <c r="A101" s="82">
        <v>30</v>
      </c>
      <c r="B101" s="137">
        <v>43282</v>
      </c>
      <c r="C101" s="37">
        <v>954</v>
      </c>
      <c r="D101" s="141">
        <f>'base(indices)'!G106</f>
        <v>1.14442607</v>
      </c>
      <c r="E101" s="39">
        <f t="shared" si="31"/>
        <v>1091.78247078</v>
      </c>
      <c r="F101" s="191">
        <v>0</v>
      </c>
      <c r="G101" s="39">
        <f t="shared" si="32"/>
        <v>0</v>
      </c>
      <c r="H101" s="37">
        <f t="shared" si="33"/>
        <v>1091.78247078</v>
      </c>
      <c r="I101" s="180">
        <f t="shared" si="46"/>
        <v>33223.143626660072</v>
      </c>
      <c r="J101" s="84">
        <f t="shared" si="52"/>
        <v>33223.143626660072</v>
      </c>
      <c r="K101" s="84">
        <f t="shared" si="34"/>
        <v>6756.908257</v>
      </c>
      <c r="L101" s="115">
        <f t="shared" si="49"/>
        <v>39980.051883660075</v>
      </c>
      <c r="M101" s="84">
        <f t="shared" si="50"/>
        <v>31561.986445327067</v>
      </c>
      <c r="N101" s="84">
        <f t="shared" si="47"/>
        <v>6419.0628441499994</v>
      </c>
      <c r="O101" s="84">
        <f t="shared" si="48"/>
        <v>37981.049289477065</v>
      </c>
      <c r="P101" s="70">
        <f>J101*$P$9</f>
        <v>29900.829263994066</v>
      </c>
      <c r="Q101" s="84">
        <f t="shared" si="35"/>
        <v>6081.2174313000005</v>
      </c>
      <c r="R101" s="84">
        <f t="shared" si="36"/>
        <v>35982.04669529407</v>
      </c>
      <c r="S101" s="84">
        <f t="shared" si="37"/>
        <v>26578.514901328061</v>
      </c>
      <c r="T101" s="84">
        <f t="shared" si="38"/>
        <v>5405.5266056</v>
      </c>
      <c r="U101" s="84">
        <f t="shared" si="39"/>
        <v>31984.041506928061</v>
      </c>
      <c r="V101" s="84">
        <f t="shared" si="40"/>
        <v>23256.200538662048</v>
      </c>
      <c r="W101" s="84">
        <f t="shared" si="41"/>
        <v>4729.8357798999996</v>
      </c>
      <c r="X101" s="84">
        <f t="shared" si="42"/>
        <v>27986.036318562048</v>
      </c>
      <c r="Y101" s="84">
        <f t="shared" si="43"/>
        <v>19933.886175996042</v>
      </c>
      <c r="Z101" s="84">
        <f t="shared" si="44"/>
        <v>4054.1449542</v>
      </c>
      <c r="AA101" s="33">
        <f t="shared" si="45"/>
        <v>23988.031130196043</v>
      </c>
    </row>
    <row r="102" spans="1:27" ht="13.5" customHeight="1">
      <c r="A102" s="82">
        <v>29</v>
      </c>
      <c r="B102" s="136">
        <v>43313</v>
      </c>
      <c r="C102" s="37">
        <v>954</v>
      </c>
      <c r="D102" s="141">
        <f>'base(indices)'!G107</f>
        <v>1.1371483200000001</v>
      </c>
      <c r="E102" s="39">
        <f t="shared" si="31"/>
        <v>1084.8394972800002</v>
      </c>
      <c r="F102" s="191">
        <v>0</v>
      </c>
      <c r="G102" s="39">
        <f t="shared" si="32"/>
        <v>0</v>
      </c>
      <c r="H102" s="37">
        <f t="shared" si="33"/>
        <v>1084.8394972800002</v>
      </c>
      <c r="I102" s="179">
        <f t="shared" si="46"/>
        <v>32131.361155880073</v>
      </c>
      <c r="J102" s="68">
        <f t="shared" si="52"/>
        <v>32131.361155880073</v>
      </c>
      <c r="K102" s="68">
        <f t="shared" si="34"/>
        <v>6756.908257</v>
      </c>
      <c r="L102" s="118">
        <f t="shared" si="49"/>
        <v>38888.269412880072</v>
      </c>
      <c r="M102" s="68">
        <f t="shared" si="50"/>
        <v>30524.793098086069</v>
      </c>
      <c r="N102" s="68">
        <f t="shared" si="47"/>
        <v>6419.0628441499994</v>
      </c>
      <c r="O102" s="68">
        <f t="shared" si="48"/>
        <v>36943.85594223607</v>
      </c>
      <c r="P102" s="68">
        <f t="shared" ref="P102:P106" si="53">J102*$P$9</f>
        <v>28918.225040292065</v>
      </c>
      <c r="Q102" s="68">
        <f t="shared" si="35"/>
        <v>6081.2174313000005</v>
      </c>
      <c r="R102" s="68">
        <f t="shared" si="36"/>
        <v>34999.442471592069</v>
      </c>
      <c r="S102" s="68">
        <f t="shared" si="37"/>
        <v>25705.088924704061</v>
      </c>
      <c r="T102" s="68">
        <f t="shared" si="38"/>
        <v>5405.5266056</v>
      </c>
      <c r="U102" s="68">
        <f t="shared" si="39"/>
        <v>31110.615530304061</v>
      </c>
      <c r="V102" s="68">
        <f t="shared" si="40"/>
        <v>22491.95280911605</v>
      </c>
      <c r="W102" s="68">
        <f t="shared" si="41"/>
        <v>4729.8357798999996</v>
      </c>
      <c r="X102" s="68">
        <f t="shared" si="42"/>
        <v>27221.788589016051</v>
      </c>
      <c r="Y102" s="68">
        <f t="shared" si="43"/>
        <v>19278.816693528042</v>
      </c>
      <c r="Z102" s="68">
        <f t="shared" si="44"/>
        <v>4054.1449542</v>
      </c>
      <c r="AA102" s="43">
        <f t="shared" si="45"/>
        <v>23332.961647728043</v>
      </c>
    </row>
    <row r="103" spans="1:27" ht="13.5" customHeight="1">
      <c r="A103" s="82">
        <v>28</v>
      </c>
      <c r="B103" s="136">
        <v>43344</v>
      </c>
      <c r="C103" s="37">
        <v>954</v>
      </c>
      <c r="D103" s="141">
        <f>'base(indices)'!G108</f>
        <v>1.1356719500000001</v>
      </c>
      <c r="E103" s="39">
        <f t="shared" si="31"/>
        <v>1083.4310403000002</v>
      </c>
      <c r="F103" s="191">
        <v>0</v>
      </c>
      <c r="G103" s="39">
        <f t="shared" si="32"/>
        <v>0</v>
      </c>
      <c r="H103" s="37">
        <f t="shared" si="33"/>
        <v>1083.4310403000002</v>
      </c>
      <c r="I103" s="180">
        <f t="shared" si="46"/>
        <v>31046.521658600072</v>
      </c>
      <c r="J103" s="84">
        <f t="shared" si="52"/>
        <v>31046.521658600072</v>
      </c>
      <c r="K103" s="84">
        <f t="shared" si="34"/>
        <v>6756.908257</v>
      </c>
      <c r="L103" s="115">
        <f t="shared" si="49"/>
        <v>37803.429915600071</v>
      </c>
      <c r="M103" s="84">
        <f t="shared" si="50"/>
        <v>29494.195575670066</v>
      </c>
      <c r="N103" s="84">
        <f t="shared" si="47"/>
        <v>6419.0628441499994</v>
      </c>
      <c r="O103" s="84">
        <f t="shared" si="48"/>
        <v>35913.258419820064</v>
      </c>
      <c r="P103" s="70">
        <f t="shared" si="53"/>
        <v>27941.869492740065</v>
      </c>
      <c r="Q103" s="84">
        <f t="shared" si="35"/>
        <v>6081.2174313000005</v>
      </c>
      <c r="R103" s="84">
        <f t="shared" si="36"/>
        <v>34023.086924040064</v>
      </c>
      <c r="S103" s="84">
        <f t="shared" si="37"/>
        <v>24837.217326880058</v>
      </c>
      <c r="T103" s="84">
        <f t="shared" si="38"/>
        <v>5405.5266056</v>
      </c>
      <c r="U103" s="84">
        <f t="shared" si="39"/>
        <v>30242.743932480058</v>
      </c>
      <c r="V103" s="84">
        <f t="shared" si="40"/>
        <v>21732.565161020048</v>
      </c>
      <c r="W103" s="84">
        <f t="shared" si="41"/>
        <v>4729.8357798999996</v>
      </c>
      <c r="X103" s="84">
        <f t="shared" si="42"/>
        <v>26462.400940920048</v>
      </c>
      <c r="Y103" s="84">
        <f t="shared" si="43"/>
        <v>18627.912995160041</v>
      </c>
      <c r="Z103" s="84">
        <f t="shared" si="44"/>
        <v>4054.1449542</v>
      </c>
      <c r="AA103" s="33">
        <f t="shared" si="45"/>
        <v>22682.057949360042</v>
      </c>
    </row>
    <row r="104" spans="1:27" ht="13.5" customHeight="1">
      <c r="A104" s="82">
        <v>27</v>
      </c>
      <c r="B104" s="137">
        <v>43374</v>
      </c>
      <c r="C104" s="37">
        <v>954</v>
      </c>
      <c r="D104" s="141">
        <f>'base(indices)'!G109</f>
        <v>1.13465076</v>
      </c>
      <c r="E104" s="39">
        <f t="shared" si="31"/>
        <v>1082.45682504</v>
      </c>
      <c r="F104" s="191">
        <v>0</v>
      </c>
      <c r="G104" s="39">
        <f t="shared" si="32"/>
        <v>0</v>
      </c>
      <c r="H104" s="37">
        <f t="shared" si="33"/>
        <v>1082.45682504</v>
      </c>
      <c r="I104" s="179">
        <f t="shared" si="46"/>
        <v>29963.09061830007</v>
      </c>
      <c r="J104" s="68">
        <f t="shared" si="52"/>
        <v>29963.09061830007</v>
      </c>
      <c r="K104" s="68">
        <f t="shared" si="34"/>
        <v>6756.908257</v>
      </c>
      <c r="L104" s="118">
        <f t="shared" si="49"/>
        <v>36719.998875300073</v>
      </c>
      <c r="M104" s="68">
        <f t="shared" si="50"/>
        <v>28464.936087385064</v>
      </c>
      <c r="N104" s="68">
        <f t="shared" si="47"/>
        <v>6419.0628441499994</v>
      </c>
      <c r="O104" s="68">
        <f t="shared" si="48"/>
        <v>34883.998931535061</v>
      </c>
      <c r="P104" s="68">
        <f t="shared" si="53"/>
        <v>26966.781556470065</v>
      </c>
      <c r="Q104" s="68">
        <f t="shared" si="35"/>
        <v>6081.2174313000005</v>
      </c>
      <c r="R104" s="68">
        <f t="shared" si="36"/>
        <v>33047.998987770065</v>
      </c>
      <c r="S104" s="68">
        <f t="shared" si="37"/>
        <v>23970.472494640057</v>
      </c>
      <c r="T104" s="68">
        <f t="shared" si="38"/>
        <v>5405.5266056</v>
      </c>
      <c r="U104" s="68">
        <f t="shared" si="39"/>
        <v>29375.999100240057</v>
      </c>
      <c r="V104" s="68">
        <f t="shared" si="40"/>
        <v>20974.163432810048</v>
      </c>
      <c r="W104" s="68">
        <f t="shared" si="41"/>
        <v>4729.8357798999996</v>
      </c>
      <c r="X104" s="68">
        <f t="shared" si="42"/>
        <v>25703.999212710049</v>
      </c>
      <c r="Y104" s="68">
        <f t="shared" si="43"/>
        <v>17977.85437098004</v>
      </c>
      <c r="Z104" s="68">
        <f t="shared" si="44"/>
        <v>4054.1449542</v>
      </c>
      <c r="AA104" s="43">
        <f t="shared" si="45"/>
        <v>22031.999325180041</v>
      </c>
    </row>
    <row r="105" spans="1:27" ht="13.5" customHeight="1">
      <c r="A105" s="82">
        <v>26</v>
      </c>
      <c r="B105" s="136">
        <v>43405</v>
      </c>
      <c r="C105" s="107">
        <v>954</v>
      </c>
      <c r="D105" s="141">
        <f>'base(indices)'!G110</f>
        <v>1.1281077399999999</v>
      </c>
      <c r="E105" s="39">
        <f t="shared" si="31"/>
        <v>1076.21478396</v>
      </c>
      <c r="F105" s="191">
        <v>0</v>
      </c>
      <c r="G105" s="39">
        <f t="shared" si="32"/>
        <v>0</v>
      </c>
      <c r="H105" s="37">
        <f t="shared" si="33"/>
        <v>1076.21478396</v>
      </c>
      <c r="I105" s="180">
        <f t="shared" si="46"/>
        <v>28880.633793260069</v>
      </c>
      <c r="J105" s="84">
        <f t="shared" si="52"/>
        <v>28880.633793260069</v>
      </c>
      <c r="K105" s="84">
        <f t="shared" si="34"/>
        <v>6756.908257</v>
      </c>
      <c r="L105" s="115">
        <f t="shared" si="49"/>
        <v>35637.542050260068</v>
      </c>
      <c r="M105" s="84">
        <f t="shared" si="50"/>
        <v>27436.602103597063</v>
      </c>
      <c r="N105" s="84">
        <f t="shared" si="47"/>
        <v>6419.0628441499994</v>
      </c>
      <c r="O105" s="84">
        <f t="shared" si="48"/>
        <v>33855.664947747064</v>
      </c>
      <c r="P105" s="70">
        <f t="shared" si="53"/>
        <v>25992.570413934063</v>
      </c>
      <c r="Q105" s="84">
        <f t="shared" si="35"/>
        <v>6081.2174313000005</v>
      </c>
      <c r="R105" s="84">
        <f t="shared" si="36"/>
        <v>32073.787845234063</v>
      </c>
      <c r="S105" s="84">
        <f t="shared" si="37"/>
        <v>23104.507034608057</v>
      </c>
      <c r="T105" s="84">
        <f t="shared" si="38"/>
        <v>5405.5266056</v>
      </c>
      <c r="U105" s="84">
        <f t="shared" si="39"/>
        <v>28510.033640208057</v>
      </c>
      <c r="V105" s="84">
        <f t="shared" si="40"/>
        <v>20216.443655282048</v>
      </c>
      <c r="W105" s="84">
        <f t="shared" si="41"/>
        <v>4729.8357798999996</v>
      </c>
      <c r="X105" s="84">
        <f t="shared" si="42"/>
        <v>24946.279435182048</v>
      </c>
      <c r="Y105" s="84">
        <f t="shared" si="43"/>
        <v>17328.380275956042</v>
      </c>
      <c r="Z105" s="84">
        <f t="shared" si="44"/>
        <v>4054.1449542</v>
      </c>
      <c r="AA105" s="33">
        <f t="shared" si="45"/>
        <v>21382.525230156043</v>
      </c>
    </row>
    <row r="106" spans="1:27" ht="13.5" customHeight="1" thickBot="1">
      <c r="A106" s="148">
        <v>25</v>
      </c>
      <c r="B106" s="138">
        <v>43435</v>
      </c>
      <c r="C106" s="107">
        <v>954</v>
      </c>
      <c r="D106" s="196">
        <f>'base(indices)'!G111</f>
        <v>1.1259684000000001</v>
      </c>
      <c r="E106" s="164">
        <f t="shared" si="31"/>
        <v>1074.1738536</v>
      </c>
      <c r="F106" s="194">
        <v>0</v>
      </c>
      <c r="G106" s="164">
        <f t="shared" si="32"/>
        <v>0</v>
      </c>
      <c r="H106" s="107">
        <f t="shared" si="33"/>
        <v>1074.1738536</v>
      </c>
      <c r="I106" s="197">
        <f t="shared" si="46"/>
        <v>27804.419009300069</v>
      </c>
      <c r="J106" s="198">
        <f t="shared" si="52"/>
        <v>27804.419009300069</v>
      </c>
      <c r="K106" s="198">
        <f t="shared" si="34"/>
        <v>6756.908257</v>
      </c>
      <c r="L106" s="199">
        <f t="shared" si="49"/>
        <v>34561.327266300068</v>
      </c>
      <c r="M106" s="198">
        <f t="shared" si="50"/>
        <v>26414.198058835063</v>
      </c>
      <c r="N106" s="198">
        <f t="shared" si="47"/>
        <v>6419.0628441499994</v>
      </c>
      <c r="O106" s="198">
        <f t="shared" si="48"/>
        <v>32833.260902985065</v>
      </c>
      <c r="P106" s="198">
        <f t="shared" si="53"/>
        <v>25023.977108370062</v>
      </c>
      <c r="Q106" s="198">
        <f t="shared" si="35"/>
        <v>6081.2174313000005</v>
      </c>
      <c r="R106" s="198">
        <f t="shared" si="36"/>
        <v>31105.194539670061</v>
      </c>
      <c r="S106" s="198">
        <f t="shared" si="37"/>
        <v>22243.535207440058</v>
      </c>
      <c r="T106" s="198">
        <f t="shared" si="38"/>
        <v>5405.5266056</v>
      </c>
      <c r="U106" s="198">
        <f t="shared" si="39"/>
        <v>27649.061813040058</v>
      </c>
      <c r="V106" s="198">
        <f t="shared" si="40"/>
        <v>19463.093306510047</v>
      </c>
      <c r="W106" s="198">
        <f t="shared" si="41"/>
        <v>4729.8357798999996</v>
      </c>
      <c r="X106" s="198">
        <f t="shared" si="42"/>
        <v>24192.929086410048</v>
      </c>
      <c r="Y106" s="198">
        <f t="shared" si="43"/>
        <v>16682.65140558004</v>
      </c>
      <c r="Z106" s="198">
        <f t="shared" si="44"/>
        <v>4054.1449542</v>
      </c>
      <c r="AA106" s="200">
        <f t="shared" si="45"/>
        <v>20736.796359780041</v>
      </c>
    </row>
    <row r="107" spans="1:27" ht="13.5" customHeight="1">
      <c r="A107" s="139">
        <v>24</v>
      </c>
      <c r="B107" s="195">
        <v>43466</v>
      </c>
      <c r="C107" s="104">
        <v>998</v>
      </c>
      <c r="D107" s="157">
        <f>'base(indices)'!G112</f>
        <v>1.1277728300000001</v>
      </c>
      <c r="E107" s="59">
        <f t="shared" si="31"/>
        <v>1125.5172843400001</v>
      </c>
      <c r="F107" s="190">
        <v>0</v>
      </c>
      <c r="G107" s="59">
        <f t="shared" si="32"/>
        <v>0</v>
      </c>
      <c r="H107" s="31">
        <f t="shared" si="33"/>
        <v>1125.5172843400001</v>
      </c>
      <c r="I107" s="178">
        <f t="shared" si="46"/>
        <v>26730.245155700068</v>
      </c>
      <c r="J107" s="85">
        <f>IF((I107)+K107&gt;I148,I148-K107,(I107))</f>
        <v>26730.245155700068</v>
      </c>
      <c r="K107" s="85">
        <f t="shared" ref="K107:K130" si="54">I$147</f>
        <v>6756.908257</v>
      </c>
      <c r="L107" s="176">
        <f t="shared" si="49"/>
        <v>33487.15341270007</v>
      </c>
      <c r="M107" s="85">
        <f t="shared" si="50"/>
        <v>25393.732897915062</v>
      </c>
      <c r="N107" s="85">
        <f t="shared" si="47"/>
        <v>6419.0628441499994</v>
      </c>
      <c r="O107" s="85">
        <f t="shared" si="48"/>
        <v>31812.795742065064</v>
      </c>
      <c r="P107" s="67">
        <f t="shared" si="51"/>
        <v>24057.220640130061</v>
      </c>
      <c r="Q107" s="85">
        <f t="shared" si="35"/>
        <v>6081.2174313000005</v>
      </c>
      <c r="R107" s="85">
        <f t="shared" si="36"/>
        <v>30138.438071430061</v>
      </c>
      <c r="S107" s="85">
        <f t="shared" si="37"/>
        <v>21384.196124560054</v>
      </c>
      <c r="T107" s="85">
        <f t="shared" si="38"/>
        <v>5405.5266056</v>
      </c>
      <c r="U107" s="85">
        <f t="shared" si="39"/>
        <v>26789.722730160054</v>
      </c>
      <c r="V107" s="85">
        <f t="shared" si="40"/>
        <v>18711.171608990047</v>
      </c>
      <c r="W107" s="85">
        <f t="shared" si="41"/>
        <v>4729.8357798999996</v>
      </c>
      <c r="X107" s="85">
        <f t="shared" si="42"/>
        <v>23441.007388890048</v>
      </c>
      <c r="Y107" s="85">
        <f t="shared" si="43"/>
        <v>16038.147093420041</v>
      </c>
      <c r="Z107" s="85">
        <f t="shared" si="44"/>
        <v>4054.1449542</v>
      </c>
      <c r="AA107" s="35">
        <f t="shared" si="45"/>
        <v>20092.292047620042</v>
      </c>
    </row>
    <row r="108" spans="1:27" ht="13.5" customHeight="1">
      <c r="A108" s="82">
        <v>23</v>
      </c>
      <c r="B108" s="30">
        <v>43497</v>
      </c>
      <c r="C108" s="37">
        <v>998</v>
      </c>
      <c r="D108" s="141">
        <f>'base(indices)'!G113</f>
        <v>1.1243996300000001</v>
      </c>
      <c r="E108" s="39">
        <f t="shared" si="31"/>
        <v>1122.1508307400002</v>
      </c>
      <c r="F108" s="191">
        <v>0</v>
      </c>
      <c r="G108" s="39">
        <f t="shared" si="32"/>
        <v>0</v>
      </c>
      <c r="H108" s="37">
        <f t="shared" si="33"/>
        <v>1122.1508307400002</v>
      </c>
      <c r="I108" s="179">
        <f t="shared" si="46"/>
        <v>25604.727871360068</v>
      </c>
      <c r="J108" s="68">
        <f>IF((I108)+K108&gt;I148,I148-K108,(I108))</f>
        <v>25604.727871360068</v>
      </c>
      <c r="K108" s="68">
        <f t="shared" si="54"/>
        <v>6756.908257</v>
      </c>
      <c r="L108" s="118">
        <f t="shared" si="49"/>
        <v>32361.636128360067</v>
      </c>
      <c r="M108" s="68">
        <f t="shared" si="50"/>
        <v>24324.491477792064</v>
      </c>
      <c r="N108" s="68">
        <f t="shared" si="47"/>
        <v>6419.0628441499994</v>
      </c>
      <c r="O108" s="68">
        <f t="shared" si="48"/>
        <v>30743.554321942065</v>
      </c>
      <c r="P108" s="68">
        <f t="shared" si="51"/>
        <v>23044.255084224063</v>
      </c>
      <c r="Q108" s="68">
        <f t="shared" si="35"/>
        <v>6081.2174313000005</v>
      </c>
      <c r="R108" s="68">
        <f t="shared" si="36"/>
        <v>29125.472515524063</v>
      </c>
      <c r="S108" s="68">
        <f t="shared" si="37"/>
        <v>20483.782297088055</v>
      </c>
      <c r="T108" s="68">
        <f t="shared" si="38"/>
        <v>5405.5266056</v>
      </c>
      <c r="U108" s="68">
        <f t="shared" si="39"/>
        <v>25889.308902688055</v>
      </c>
      <c r="V108" s="68">
        <f t="shared" si="40"/>
        <v>17923.309509952047</v>
      </c>
      <c r="W108" s="68">
        <f t="shared" si="41"/>
        <v>4729.8357798999996</v>
      </c>
      <c r="X108" s="68">
        <f t="shared" si="42"/>
        <v>22653.145289852047</v>
      </c>
      <c r="Y108" s="68">
        <f t="shared" si="43"/>
        <v>15362.83672281604</v>
      </c>
      <c r="Z108" s="68">
        <f t="shared" si="44"/>
        <v>4054.1449542</v>
      </c>
      <c r="AA108" s="43">
        <f t="shared" si="45"/>
        <v>19416.98167701604</v>
      </c>
    </row>
    <row r="109" spans="1:27" ht="13.5" customHeight="1">
      <c r="A109" s="82">
        <v>22</v>
      </c>
      <c r="B109" s="36">
        <v>43525</v>
      </c>
      <c r="C109" s="37">
        <v>998</v>
      </c>
      <c r="D109" s="141">
        <f>'base(indices)'!G114</f>
        <v>1.12058963</v>
      </c>
      <c r="E109" s="45">
        <f t="shared" si="31"/>
        <v>1118.3484507400001</v>
      </c>
      <c r="F109" s="191">
        <v>0</v>
      </c>
      <c r="G109" s="45">
        <f t="shared" si="32"/>
        <v>0</v>
      </c>
      <c r="H109" s="44">
        <f t="shared" si="33"/>
        <v>1118.3484507400001</v>
      </c>
      <c r="I109" s="180">
        <f t="shared" si="46"/>
        <v>24482.577040620068</v>
      </c>
      <c r="J109" s="84">
        <f>IF((I109)+K109&gt;I148,I148-K109,(I109))</f>
        <v>24482.577040620068</v>
      </c>
      <c r="K109" s="84">
        <f t="shared" si="54"/>
        <v>6756.908257</v>
      </c>
      <c r="L109" s="115">
        <f t="shared" si="49"/>
        <v>31239.485297620067</v>
      </c>
      <c r="M109" s="84">
        <f t="shared" si="50"/>
        <v>23258.448188589064</v>
      </c>
      <c r="N109" s="84">
        <f t="shared" si="47"/>
        <v>6419.0628441499994</v>
      </c>
      <c r="O109" s="84">
        <f t="shared" si="48"/>
        <v>29677.511032739065</v>
      </c>
      <c r="P109" s="70">
        <f t="shared" si="51"/>
        <v>22034.319336558063</v>
      </c>
      <c r="Q109" s="84">
        <f t="shared" si="35"/>
        <v>6081.2174313000005</v>
      </c>
      <c r="R109" s="84">
        <f t="shared" si="36"/>
        <v>28115.536767858062</v>
      </c>
      <c r="S109" s="84">
        <f t="shared" si="37"/>
        <v>19586.061632496054</v>
      </c>
      <c r="T109" s="84">
        <f t="shared" si="38"/>
        <v>5405.5266056</v>
      </c>
      <c r="U109" s="84">
        <f t="shared" si="39"/>
        <v>24991.588238096054</v>
      </c>
      <c r="V109" s="84">
        <f t="shared" si="40"/>
        <v>17137.803928434048</v>
      </c>
      <c r="W109" s="84">
        <f t="shared" si="41"/>
        <v>4729.8357798999996</v>
      </c>
      <c r="X109" s="84">
        <f t="shared" si="42"/>
        <v>21867.639708334049</v>
      </c>
      <c r="Y109" s="84">
        <f t="shared" si="43"/>
        <v>14689.546224372041</v>
      </c>
      <c r="Z109" s="84">
        <f t="shared" si="44"/>
        <v>4054.1449542</v>
      </c>
      <c r="AA109" s="33">
        <f t="shared" si="45"/>
        <v>18743.69117857204</v>
      </c>
    </row>
    <row r="110" spans="1:27" ht="13.5" customHeight="1">
      <c r="A110" s="82">
        <v>21</v>
      </c>
      <c r="B110" s="30">
        <v>43556</v>
      </c>
      <c r="C110" s="37">
        <v>998</v>
      </c>
      <c r="D110" s="141">
        <f>'base(indices)'!G115</f>
        <v>1.1145709500000001</v>
      </c>
      <c r="E110" s="39">
        <f t="shared" si="31"/>
        <v>1112.3418081</v>
      </c>
      <c r="F110" s="191">
        <v>0</v>
      </c>
      <c r="G110" s="39">
        <f t="shared" si="32"/>
        <v>0</v>
      </c>
      <c r="H110" s="37">
        <f t="shared" si="33"/>
        <v>1112.3418081</v>
      </c>
      <c r="I110" s="179">
        <f t="shared" si="46"/>
        <v>23364.228589880069</v>
      </c>
      <c r="J110" s="68">
        <f>IF((I110)+K110&gt;I148,I148-K110,(I110))</f>
        <v>23364.228589880069</v>
      </c>
      <c r="K110" s="68">
        <f t="shared" si="54"/>
        <v>6756.908257</v>
      </c>
      <c r="L110" s="118">
        <f t="shared" si="49"/>
        <v>30121.136846880068</v>
      </c>
      <c r="M110" s="68">
        <f t="shared" si="50"/>
        <v>22196.017160386065</v>
      </c>
      <c r="N110" s="68">
        <f t="shared" si="47"/>
        <v>6419.0628441499994</v>
      </c>
      <c r="O110" s="68">
        <f t="shared" si="48"/>
        <v>28615.080004536067</v>
      </c>
      <c r="P110" s="68">
        <f t="shared" si="51"/>
        <v>21027.805730892062</v>
      </c>
      <c r="Q110" s="68">
        <f t="shared" si="35"/>
        <v>6081.2174313000005</v>
      </c>
      <c r="R110" s="68">
        <f t="shared" si="36"/>
        <v>27109.023162192061</v>
      </c>
      <c r="S110" s="68">
        <f t="shared" si="37"/>
        <v>18691.382871904058</v>
      </c>
      <c r="T110" s="68">
        <f t="shared" si="38"/>
        <v>5405.5266056</v>
      </c>
      <c r="U110" s="68">
        <f t="shared" si="39"/>
        <v>24096.909477504058</v>
      </c>
      <c r="V110" s="68">
        <f t="shared" si="40"/>
        <v>16354.960012916048</v>
      </c>
      <c r="W110" s="68">
        <f t="shared" si="41"/>
        <v>4729.8357798999996</v>
      </c>
      <c r="X110" s="68">
        <f t="shared" si="42"/>
        <v>21084.795792816047</v>
      </c>
      <c r="Y110" s="68">
        <f t="shared" si="43"/>
        <v>14018.53715392804</v>
      </c>
      <c r="Z110" s="68">
        <f t="shared" si="44"/>
        <v>4054.1449542</v>
      </c>
      <c r="AA110" s="43">
        <f t="shared" si="45"/>
        <v>18072.68210812804</v>
      </c>
    </row>
    <row r="111" spans="1:27" ht="13.5" customHeight="1">
      <c r="A111" s="82">
        <v>20</v>
      </c>
      <c r="B111" s="36">
        <v>43586</v>
      </c>
      <c r="C111" s="37">
        <v>998</v>
      </c>
      <c r="D111" s="141">
        <f>'base(indices)'!G116</f>
        <v>1.1066034</v>
      </c>
      <c r="E111" s="45">
        <f t="shared" si="31"/>
        <v>1104.3901932000001</v>
      </c>
      <c r="F111" s="191">
        <v>0</v>
      </c>
      <c r="G111" s="45">
        <f t="shared" si="32"/>
        <v>0</v>
      </c>
      <c r="H111" s="44">
        <f t="shared" si="33"/>
        <v>1104.3901932000001</v>
      </c>
      <c r="I111" s="180">
        <f t="shared" si="46"/>
        <v>22251.886781780071</v>
      </c>
      <c r="J111" s="84">
        <f>IF((I111)+K111&gt;I148,I148-K111,(I111))</f>
        <v>22251.886781780071</v>
      </c>
      <c r="K111" s="84">
        <f t="shared" si="54"/>
        <v>6756.908257</v>
      </c>
      <c r="L111" s="115">
        <f t="shared" si="49"/>
        <v>29008.79503878007</v>
      </c>
      <c r="M111" s="84">
        <f t="shared" si="50"/>
        <v>21139.292442691065</v>
      </c>
      <c r="N111" s="84">
        <f t="shared" si="47"/>
        <v>6419.0628441499994</v>
      </c>
      <c r="O111" s="84">
        <f t="shared" si="48"/>
        <v>27558.355286841062</v>
      </c>
      <c r="P111" s="70">
        <f t="shared" si="51"/>
        <v>20026.698103602066</v>
      </c>
      <c r="Q111" s="84">
        <f t="shared" si="35"/>
        <v>6081.2174313000005</v>
      </c>
      <c r="R111" s="84">
        <f t="shared" si="36"/>
        <v>26107.915534902066</v>
      </c>
      <c r="S111" s="84">
        <f t="shared" si="37"/>
        <v>17801.509425424058</v>
      </c>
      <c r="T111" s="84">
        <f t="shared" si="38"/>
        <v>5405.5266056</v>
      </c>
      <c r="U111" s="84">
        <f t="shared" si="39"/>
        <v>23207.036031024058</v>
      </c>
      <c r="V111" s="84">
        <f t="shared" si="40"/>
        <v>15576.320747246049</v>
      </c>
      <c r="W111" s="84">
        <f t="shared" si="41"/>
        <v>4729.8357798999996</v>
      </c>
      <c r="X111" s="84">
        <f t="shared" si="42"/>
        <v>20306.156527146049</v>
      </c>
      <c r="Y111" s="84">
        <f t="shared" si="43"/>
        <v>13351.132069068042</v>
      </c>
      <c r="Z111" s="84">
        <f t="shared" si="44"/>
        <v>4054.1449542</v>
      </c>
      <c r="AA111" s="33">
        <f t="shared" si="45"/>
        <v>17405.277023268041</v>
      </c>
    </row>
    <row r="112" spans="1:27" ht="13.5" customHeight="1">
      <c r="A112" s="82">
        <v>19</v>
      </c>
      <c r="B112" s="30">
        <v>43617</v>
      </c>
      <c r="C112" s="37">
        <v>998</v>
      </c>
      <c r="D112" s="141">
        <f>'base(indices)'!G117</f>
        <v>1.1027438000000001</v>
      </c>
      <c r="E112" s="39">
        <f t="shared" si="31"/>
        <v>1100.5383124</v>
      </c>
      <c r="F112" s="191">
        <v>0</v>
      </c>
      <c r="G112" s="39">
        <f t="shared" si="32"/>
        <v>0</v>
      </c>
      <c r="H112" s="37">
        <f t="shared" si="33"/>
        <v>1100.5383124</v>
      </c>
      <c r="I112" s="179">
        <f t="shared" si="46"/>
        <v>21147.49658858007</v>
      </c>
      <c r="J112" s="68">
        <f>IF((I112)+K112&gt;I148,I148-K112,(I112))</f>
        <v>21147.49658858007</v>
      </c>
      <c r="K112" s="68">
        <f t="shared" si="54"/>
        <v>6756.908257</v>
      </c>
      <c r="L112" s="118">
        <f t="shared" si="49"/>
        <v>27904.404845580069</v>
      </c>
      <c r="M112" s="68">
        <f t="shared" si="50"/>
        <v>20090.121759151065</v>
      </c>
      <c r="N112" s="68">
        <f t="shared" si="47"/>
        <v>6419.0628441499994</v>
      </c>
      <c r="O112" s="68">
        <f t="shared" si="48"/>
        <v>26509.184603301066</v>
      </c>
      <c r="P112" s="68">
        <f t="shared" si="51"/>
        <v>19032.746929722063</v>
      </c>
      <c r="Q112" s="68">
        <f t="shared" si="35"/>
        <v>6081.2174313000005</v>
      </c>
      <c r="R112" s="68">
        <f t="shared" si="36"/>
        <v>25113.964361022063</v>
      </c>
      <c r="S112" s="68">
        <f t="shared" si="37"/>
        <v>16917.997270864056</v>
      </c>
      <c r="T112" s="68">
        <f t="shared" si="38"/>
        <v>5405.5266056</v>
      </c>
      <c r="U112" s="68">
        <f t="shared" si="39"/>
        <v>22323.523876464056</v>
      </c>
      <c r="V112" s="68">
        <f t="shared" si="40"/>
        <v>14803.247612006047</v>
      </c>
      <c r="W112" s="68">
        <f t="shared" si="41"/>
        <v>4729.8357798999996</v>
      </c>
      <c r="X112" s="68">
        <f t="shared" si="42"/>
        <v>19533.083391906046</v>
      </c>
      <c r="Y112" s="68">
        <f t="shared" si="43"/>
        <v>12688.497953148042</v>
      </c>
      <c r="Z112" s="68">
        <f t="shared" si="44"/>
        <v>4054.1449542</v>
      </c>
      <c r="AA112" s="43">
        <f t="shared" si="45"/>
        <v>16742.642907348043</v>
      </c>
    </row>
    <row r="113" spans="1:27" ht="13.5" customHeight="1">
      <c r="A113" s="82">
        <v>18</v>
      </c>
      <c r="B113" s="36">
        <v>43647</v>
      </c>
      <c r="C113" s="37">
        <v>998</v>
      </c>
      <c r="D113" s="141">
        <f>'base(indices)'!G118</f>
        <v>1.10208255</v>
      </c>
      <c r="E113" s="45">
        <f t="shared" si="31"/>
        <v>1099.8783848999999</v>
      </c>
      <c r="F113" s="191">
        <v>0</v>
      </c>
      <c r="G113" s="45">
        <f t="shared" si="32"/>
        <v>0</v>
      </c>
      <c r="H113" s="44">
        <f t="shared" si="33"/>
        <v>1099.8783848999999</v>
      </c>
      <c r="I113" s="180">
        <f t="shared" si="46"/>
        <v>20046.95827618007</v>
      </c>
      <c r="J113" s="84">
        <f>IF((I113)+K113&gt;I148,I148-K113,(I113))</f>
        <v>20046.95827618007</v>
      </c>
      <c r="K113" s="84">
        <f t="shared" si="54"/>
        <v>6756.908257</v>
      </c>
      <c r="L113" s="115">
        <f t="shared" si="49"/>
        <v>26803.866533180069</v>
      </c>
      <c r="M113" s="84">
        <f t="shared" si="50"/>
        <v>19044.610362371066</v>
      </c>
      <c r="N113" s="84">
        <f t="shared" si="47"/>
        <v>6419.0628441499994</v>
      </c>
      <c r="O113" s="84">
        <f t="shared" si="48"/>
        <v>25463.673206521067</v>
      </c>
      <c r="P113" s="70">
        <f t="shared" si="51"/>
        <v>18042.262448562065</v>
      </c>
      <c r="Q113" s="84">
        <f t="shared" si="35"/>
        <v>6081.2174313000005</v>
      </c>
      <c r="R113" s="84">
        <f t="shared" si="36"/>
        <v>24123.479879862065</v>
      </c>
      <c r="S113" s="84">
        <f t="shared" si="37"/>
        <v>16037.566620944057</v>
      </c>
      <c r="T113" s="84">
        <f t="shared" si="38"/>
        <v>5405.5266056</v>
      </c>
      <c r="U113" s="84">
        <f t="shared" si="39"/>
        <v>21443.093226544057</v>
      </c>
      <c r="V113" s="84">
        <f t="shared" si="40"/>
        <v>14032.870793326048</v>
      </c>
      <c r="W113" s="84">
        <f t="shared" si="41"/>
        <v>4729.8357798999996</v>
      </c>
      <c r="X113" s="84">
        <f t="shared" si="42"/>
        <v>18762.706573226049</v>
      </c>
      <c r="Y113" s="84">
        <f t="shared" si="43"/>
        <v>12028.174965708042</v>
      </c>
      <c r="Z113" s="84">
        <f t="shared" si="44"/>
        <v>4054.1449542</v>
      </c>
      <c r="AA113" s="33">
        <f t="shared" si="45"/>
        <v>16082.319919908041</v>
      </c>
    </row>
    <row r="114" spans="1:27" ht="13.5" customHeight="1">
      <c r="A114" s="82">
        <v>17</v>
      </c>
      <c r="B114" s="30">
        <v>43678</v>
      </c>
      <c r="C114" s="37">
        <v>998</v>
      </c>
      <c r="D114" s="141">
        <f>'base(indices)'!G119</f>
        <v>1.1010915699999999</v>
      </c>
      <c r="E114" s="39">
        <f t="shared" si="31"/>
        <v>1098.8893868599998</v>
      </c>
      <c r="F114" s="191">
        <v>0</v>
      </c>
      <c r="G114" s="39">
        <f t="shared" si="32"/>
        <v>0</v>
      </c>
      <c r="H114" s="37">
        <f t="shared" si="33"/>
        <v>1098.8893868599998</v>
      </c>
      <c r="I114" s="179">
        <f t="shared" si="46"/>
        <v>18947.079891280071</v>
      </c>
      <c r="J114" s="68">
        <f>IF((I114)+K114&gt;I148,I148-K114,(I114))</f>
        <v>18947.079891280071</v>
      </c>
      <c r="K114" s="68">
        <f t="shared" si="54"/>
        <v>6756.908257</v>
      </c>
      <c r="L114" s="118">
        <f t="shared" si="49"/>
        <v>25703.98814828007</v>
      </c>
      <c r="M114" s="68">
        <f t="shared" si="50"/>
        <v>17999.725896716067</v>
      </c>
      <c r="N114" s="68">
        <f t="shared" si="47"/>
        <v>6419.0628441499994</v>
      </c>
      <c r="O114" s="68">
        <f t="shared" si="48"/>
        <v>24418.788740866068</v>
      </c>
      <c r="P114" s="68">
        <f t="shared" si="51"/>
        <v>17052.371902152063</v>
      </c>
      <c r="Q114" s="68">
        <f t="shared" si="35"/>
        <v>6081.2174313000005</v>
      </c>
      <c r="R114" s="68">
        <f t="shared" si="36"/>
        <v>23133.589333452062</v>
      </c>
      <c r="S114" s="68">
        <f t="shared" si="37"/>
        <v>15157.663913024058</v>
      </c>
      <c r="T114" s="68">
        <f t="shared" si="38"/>
        <v>5405.5266056</v>
      </c>
      <c r="U114" s="68">
        <f t="shared" si="39"/>
        <v>20563.190518624058</v>
      </c>
      <c r="V114" s="68">
        <f t="shared" si="40"/>
        <v>13262.955923896048</v>
      </c>
      <c r="W114" s="68">
        <f t="shared" si="41"/>
        <v>4729.8357798999996</v>
      </c>
      <c r="X114" s="68">
        <f t="shared" si="42"/>
        <v>17992.791703796047</v>
      </c>
      <c r="Y114" s="68">
        <f t="shared" si="43"/>
        <v>11368.247934768042</v>
      </c>
      <c r="Z114" s="68">
        <f t="shared" si="44"/>
        <v>4054.1449542</v>
      </c>
      <c r="AA114" s="43">
        <f t="shared" si="45"/>
        <v>15422.392888968043</v>
      </c>
    </row>
    <row r="115" spans="1:27" ht="13.5" customHeight="1">
      <c r="A115" s="82">
        <v>16</v>
      </c>
      <c r="B115" s="36">
        <v>43709</v>
      </c>
      <c r="C115" s="37">
        <v>998</v>
      </c>
      <c r="D115" s="141">
        <f>'base(indices)'!G120</f>
        <v>1.1002114000000001</v>
      </c>
      <c r="E115" s="45">
        <f t="shared" si="31"/>
        <v>1098.0109772000001</v>
      </c>
      <c r="F115" s="191">
        <v>0</v>
      </c>
      <c r="G115" s="45">
        <f t="shared" si="32"/>
        <v>0</v>
      </c>
      <c r="H115" s="44">
        <f t="shared" si="33"/>
        <v>1098.0109772000001</v>
      </c>
      <c r="I115" s="180">
        <f t="shared" si="46"/>
        <v>17848.190504420072</v>
      </c>
      <c r="J115" s="84">
        <f>IF((I115)+K115&gt;I148,I148-K115,(I115))</f>
        <v>17848.190504420072</v>
      </c>
      <c r="K115" s="84">
        <f t="shared" si="54"/>
        <v>6756.908257</v>
      </c>
      <c r="L115" s="115">
        <f t="shared" si="49"/>
        <v>24605.098761420071</v>
      </c>
      <c r="M115" s="84">
        <f t="shared" si="50"/>
        <v>16955.780979199069</v>
      </c>
      <c r="N115" s="84">
        <f t="shared" si="47"/>
        <v>6419.0628441499994</v>
      </c>
      <c r="O115" s="84">
        <f t="shared" si="48"/>
        <v>23374.843823349067</v>
      </c>
      <c r="P115" s="70">
        <f t="shared" si="51"/>
        <v>16063.371453978065</v>
      </c>
      <c r="Q115" s="84">
        <f t="shared" si="35"/>
        <v>6081.2174313000005</v>
      </c>
      <c r="R115" s="84">
        <f t="shared" si="36"/>
        <v>22144.588885278066</v>
      </c>
      <c r="S115" s="84">
        <f t="shared" si="37"/>
        <v>14278.552403536058</v>
      </c>
      <c r="T115" s="84">
        <f t="shared" si="38"/>
        <v>5405.5266056</v>
      </c>
      <c r="U115" s="84">
        <f t="shared" si="39"/>
        <v>19684.079009136058</v>
      </c>
      <c r="V115" s="84">
        <f t="shared" si="40"/>
        <v>12493.73335309405</v>
      </c>
      <c r="W115" s="84">
        <f t="shared" si="41"/>
        <v>4729.8357798999996</v>
      </c>
      <c r="X115" s="84">
        <f t="shared" si="42"/>
        <v>17223.569132994049</v>
      </c>
      <c r="Y115" s="84">
        <f t="shared" si="43"/>
        <v>10708.914302652043</v>
      </c>
      <c r="Z115" s="84">
        <f t="shared" si="44"/>
        <v>4054.1449542</v>
      </c>
      <c r="AA115" s="33">
        <f t="shared" si="45"/>
        <v>14763.059256852044</v>
      </c>
    </row>
    <row r="116" spans="1:27" ht="13.5" customHeight="1">
      <c r="A116" s="82">
        <v>15</v>
      </c>
      <c r="B116" s="36">
        <v>43739</v>
      </c>
      <c r="C116" s="37">
        <v>998</v>
      </c>
      <c r="D116" s="141">
        <f>'base(indices)'!G121</f>
        <v>1.0992221</v>
      </c>
      <c r="E116" s="39">
        <f t="shared" si="31"/>
        <v>1097.0236557999999</v>
      </c>
      <c r="F116" s="191">
        <v>0</v>
      </c>
      <c r="G116" s="39">
        <f t="shared" si="32"/>
        <v>0</v>
      </c>
      <c r="H116" s="37">
        <f t="shared" si="33"/>
        <v>1097.0236557999999</v>
      </c>
      <c r="I116" s="179">
        <f t="shared" si="46"/>
        <v>16750.179527220072</v>
      </c>
      <c r="J116" s="68">
        <f>IF((I116)+K116&gt;I148,I148-K116,(I116))</f>
        <v>16750.179527220072</v>
      </c>
      <c r="K116" s="68">
        <f t="shared" si="54"/>
        <v>6756.908257</v>
      </c>
      <c r="L116" s="118">
        <f t="shared" si="49"/>
        <v>23507.087784220072</v>
      </c>
      <c r="M116" s="68">
        <f t="shared" si="50"/>
        <v>15912.670550859068</v>
      </c>
      <c r="N116" s="68">
        <f t="shared" si="47"/>
        <v>6419.0628441499994</v>
      </c>
      <c r="O116" s="68">
        <f t="shared" si="48"/>
        <v>22331.733395009069</v>
      </c>
      <c r="P116" s="68">
        <f t="shared" si="51"/>
        <v>15075.161574498066</v>
      </c>
      <c r="Q116" s="68">
        <f t="shared" si="35"/>
        <v>6081.2174313000005</v>
      </c>
      <c r="R116" s="68">
        <f t="shared" si="36"/>
        <v>21156.379005798066</v>
      </c>
      <c r="S116" s="68">
        <f t="shared" si="37"/>
        <v>13400.143621776058</v>
      </c>
      <c r="T116" s="68">
        <f t="shared" si="38"/>
        <v>5405.5266056</v>
      </c>
      <c r="U116" s="68">
        <f t="shared" si="39"/>
        <v>18805.67022737606</v>
      </c>
      <c r="V116" s="68">
        <f t="shared" si="40"/>
        <v>11725.12566905405</v>
      </c>
      <c r="W116" s="68">
        <f t="shared" si="41"/>
        <v>4729.8357798999996</v>
      </c>
      <c r="X116" s="68">
        <f t="shared" si="42"/>
        <v>16454.961448954051</v>
      </c>
      <c r="Y116" s="68">
        <f t="shared" si="43"/>
        <v>10050.107716332042</v>
      </c>
      <c r="Z116" s="68">
        <f t="shared" si="44"/>
        <v>4054.1449542</v>
      </c>
      <c r="AA116" s="43">
        <f t="shared" si="45"/>
        <v>14104.252670532042</v>
      </c>
    </row>
    <row r="117" spans="1:27" ht="13.5" customHeight="1">
      <c r="A117" s="82">
        <v>14</v>
      </c>
      <c r="B117" s="30">
        <v>43770</v>
      </c>
      <c r="C117" s="37">
        <v>998</v>
      </c>
      <c r="D117" s="141">
        <f>'base(indices)'!G122</f>
        <v>1.09823369</v>
      </c>
      <c r="E117" s="45">
        <f t="shared" si="31"/>
        <v>1096.03722262</v>
      </c>
      <c r="F117" s="191">
        <v>0</v>
      </c>
      <c r="G117" s="45">
        <f t="shared" si="32"/>
        <v>0</v>
      </c>
      <c r="H117" s="44">
        <f t="shared" si="33"/>
        <v>1096.03722262</v>
      </c>
      <c r="I117" s="180">
        <f t="shared" si="46"/>
        <v>15653.155871420073</v>
      </c>
      <c r="J117" s="84">
        <f>IF((I117)+K117&gt;I148,I148-K117,(I117))</f>
        <v>15653.155871420073</v>
      </c>
      <c r="K117" s="84">
        <f t="shared" si="54"/>
        <v>6756.908257</v>
      </c>
      <c r="L117" s="115">
        <f t="shared" si="49"/>
        <v>22410.064128420072</v>
      </c>
      <c r="M117" s="84">
        <f t="shared" si="50"/>
        <v>14870.498077849068</v>
      </c>
      <c r="N117" s="84">
        <f t="shared" si="47"/>
        <v>6419.0628441499994</v>
      </c>
      <c r="O117" s="84">
        <f t="shared" si="48"/>
        <v>21289.560921999066</v>
      </c>
      <c r="P117" s="70">
        <f t="shared" si="51"/>
        <v>14087.840284278065</v>
      </c>
      <c r="Q117" s="84">
        <f t="shared" si="35"/>
        <v>6081.2174313000005</v>
      </c>
      <c r="R117" s="84">
        <f t="shared" si="36"/>
        <v>20169.057715578067</v>
      </c>
      <c r="S117" s="84">
        <f t="shared" si="37"/>
        <v>12522.524697136059</v>
      </c>
      <c r="T117" s="84">
        <f t="shared" si="38"/>
        <v>5405.5266056</v>
      </c>
      <c r="U117" s="84">
        <f t="shared" si="39"/>
        <v>17928.051302736058</v>
      </c>
      <c r="V117" s="84">
        <f t="shared" si="40"/>
        <v>10957.20910999405</v>
      </c>
      <c r="W117" s="84">
        <f t="shared" si="41"/>
        <v>4729.8357798999996</v>
      </c>
      <c r="X117" s="84">
        <f t="shared" si="42"/>
        <v>15687.044889894049</v>
      </c>
      <c r="Y117" s="84">
        <f t="shared" si="43"/>
        <v>9391.893522852044</v>
      </c>
      <c r="Z117" s="84">
        <f t="shared" si="44"/>
        <v>4054.1449542</v>
      </c>
      <c r="AA117" s="33">
        <f t="shared" si="45"/>
        <v>13446.038477052043</v>
      </c>
    </row>
    <row r="118" spans="1:27" ht="13.5" customHeight="1" thickBot="1">
      <c r="A118" s="148">
        <v>13</v>
      </c>
      <c r="B118" s="103">
        <v>43800</v>
      </c>
      <c r="C118" s="149">
        <v>998</v>
      </c>
      <c r="D118" s="150">
        <f>'base(indices)'!G123</f>
        <v>1.0966983100000001</v>
      </c>
      <c r="E118" s="151">
        <f t="shared" si="31"/>
        <v>1094.5049133800001</v>
      </c>
      <c r="F118" s="192">
        <v>0</v>
      </c>
      <c r="G118" s="151">
        <f t="shared" si="32"/>
        <v>0</v>
      </c>
      <c r="H118" s="149">
        <f t="shared" si="33"/>
        <v>1094.5049133800001</v>
      </c>
      <c r="I118" s="181">
        <f>I117-H117</f>
        <v>14557.118648800073</v>
      </c>
      <c r="J118" s="64">
        <f>IF((I118)+K118&gt;I$148,I$148-K118,(I118))</f>
        <v>14557.118648800073</v>
      </c>
      <c r="K118" s="64">
        <f t="shared" si="54"/>
        <v>6756.908257</v>
      </c>
      <c r="L118" s="174">
        <f>J118+K118</f>
        <v>21314.026905800074</v>
      </c>
      <c r="M118" s="64">
        <f>J118*M$9</f>
        <v>13829.262716360068</v>
      </c>
      <c r="N118" s="64">
        <f>K118*M$9</f>
        <v>6419.0628441499994</v>
      </c>
      <c r="O118" s="64">
        <f>M118+N118</f>
        <v>20248.325560510068</v>
      </c>
      <c r="P118" s="64">
        <f>J118*$P$9</f>
        <v>13101.406783920065</v>
      </c>
      <c r="Q118" s="64">
        <f>K118*P$9</f>
        <v>6081.2174313000005</v>
      </c>
      <c r="R118" s="64">
        <f>P118+Q118</f>
        <v>19182.624215220065</v>
      </c>
      <c r="S118" s="64">
        <f>J118*S$9</f>
        <v>11645.694919040059</v>
      </c>
      <c r="T118" s="64">
        <f>K118*S$9</f>
        <v>5405.5266056</v>
      </c>
      <c r="U118" s="64">
        <f>S118+T118</f>
        <v>17051.221524640059</v>
      </c>
      <c r="V118" s="64">
        <f>J118*V$9</f>
        <v>10189.983054160051</v>
      </c>
      <c r="W118" s="64">
        <f>K118*V$9</f>
        <v>4729.8357798999996</v>
      </c>
      <c r="X118" s="64">
        <f>V118+W118</f>
        <v>14919.81883406005</v>
      </c>
      <c r="Y118" s="64">
        <f t="shared" si="43"/>
        <v>8734.2711892800435</v>
      </c>
      <c r="Z118" s="64">
        <f t="shared" si="44"/>
        <v>4054.1449542</v>
      </c>
      <c r="AA118" s="155">
        <f t="shared" si="45"/>
        <v>12788.416143480044</v>
      </c>
    </row>
    <row r="119" spans="1:27" ht="13.5" customHeight="1">
      <c r="A119" s="173">
        <v>12</v>
      </c>
      <c r="B119" s="163">
        <v>43831</v>
      </c>
      <c r="C119" s="202">
        <v>1039</v>
      </c>
      <c r="D119" s="169">
        <f>'base(indices)'!G124</f>
        <v>1.0853026299999999</v>
      </c>
      <c r="E119" s="129">
        <f t="shared" si="31"/>
        <v>1127.6294325699998</v>
      </c>
      <c r="F119" s="193">
        <v>0</v>
      </c>
      <c r="G119" s="129">
        <f t="shared" si="32"/>
        <v>0</v>
      </c>
      <c r="H119" s="130">
        <f t="shared" si="33"/>
        <v>1127.6294325699998</v>
      </c>
      <c r="I119" s="182">
        <f t="shared" ref="I119:I130" si="55">I118-H118</f>
        <v>13462.613735420073</v>
      </c>
      <c r="J119" s="131">
        <f>IF((I119)+K119&gt;I$148,I148-K119,(I119))</f>
        <v>13462.613735420073</v>
      </c>
      <c r="K119" s="131">
        <f t="shared" si="54"/>
        <v>6756.908257</v>
      </c>
      <c r="L119" s="125">
        <f t="shared" ref="L119:L130" si="56">J119+K119</f>
        <v>20219.521992420072</v>
      </c>
      <c r="M119" s="131">
        <f t="shared" ref="M119:M130" si="57">J119*M$9</f>
        <v>12789.483048649068</v>
      </c>
      <c r="N119" s="131">
        <f t="shared" ref="N119:N130" si="58">K119*M$9</f>
        <v>6419.0628441499994</v>
      </c>
      <c r="O119" s="131">
        <f t="shared" ref="O119:O130" si="59">M119+N119</f>
        <v>19208.545892799069</v>
      </c>
      <c r="P119" s="124">
        <f t="shared" ref="P119:P130" si="60">J119*$P$9</f>
        <v>12116.352361878065</v>
      </c>
      <c r="Q119" s="131">
        <f t="shared" ref="Q119:Q130" si="61">K119*P$9</f>
        <v>6081.2174313000005</v>
      </c>
      <c r="R119" s="131">
        <f t="shared" ref="R119:R130" si="62">P119+Q119</f>
        <v>18197.569793178067</v>
      </c>
      <c r="S119" s="131">
        <f t="shared" ref="S119:S130" si="63">J119*S$9</f>
        <v>10770.090988336058</v>
      </c>
      <c r="T119" s="131">
        <f t="shared" ref="T119:T130" si="64">K119*S$9</f>
        <v>5405.5266056</v>
      </c>
      <c r="U119" s="131">
        <f t="shared" ref="U119:U130" si="65">S119+T119</f>
        <v>16175.617593936058</v>
      </c>
      <c r="V119" s="131">
        <f t="shared" ref="V119:V130" si="66">J119*V$9</f>
        <v>9423.8296147940509</v>
      </c>
      <c r="W119" s="131">
        <f t="shared" ref="W119:W130" si="67">K119*V$9</f>
        <v>4729.8357798999996</v>
      </c>
      <c r="X119" s="131">
        <f t="shared" ref="X119:X130" si="68">V119+W119</f>
        <v>14153.66539469405</v>
      </c>
      <c r="Y119" s="131">
        <f t="shared" si="43"/>
        <v>8077.5682412520437</v>
      </c>
      <c r="Z119" s="131">
        <f t="shared" si="44"/>
        <v>4054.1449542</v>
      </c>
      <c r="AA119" s="123">
        <f t="shared" si="45"/>
        <v>12131.713195452045</v>
      </c>
    </row>
    <row r="120" spans="1:27" ht="13.5" customHeight="1">
      <c r="A120" s="82">
        <v>11</v>
      </c>
      <c r="B120" s="136">
        <v>43862</v>
      </c>
      <c r="C120" s="107">
        <v>1045</v>
      </c>
      <c r="D120" s="141">
        <f>'base(indices)'!G125</f>
        <v>1.07765131</v>
      </c>
      <c r="E120" s="39">
        <f t="shared" si="31"/>
        <v>1126.14561895</v>
      </c>
      <c r="F120" s="191">
        <v>0</v>
      </c>
      <c r="G120" s="39">
        <f t="shared" si="32"/>
        <v>0</v>
      </c>
      <c r="H120" s="37">
        <f t="shared" si="33"/>
        <v>1126.14561895</v>
      </c>
      <c r="I120" s="179">
        <f t="shared" si="55"/>
        <v>12334.984302850073</v>
      </c>
      <c r="J120" s="68">
        <f>IF((I120)+K120&gt;I$148,I$148-K120,(I120))</f>
        <v>12334.984302850073</v>
      </c>
      <c r="K120" s="68">
        <f t="shared" si="54"/>
        <v>6756.908257</v>
      </c>
      <c r="L120" s="118">
        <f t="shared" si="56"/>
        <v>19091.892559850072</v>
      </c>
      <c r="M120" s="68">
        <f t="shared" si="57"/>
        <v>11718.235087707568</v>
      </c>
      <c r="N120" s="68">
        <f t="shared" si="58"/>
        <v>6419.0628441499994</v>
      </c>
      <c r="O120" s="68">
        <f t="shared" si="59"/>
        <v>18137.297931857567</v>
      </c>
      <c r="P120" s="68">
        <f t="shared" si="60"/>
        <v>11101.485872565067</v>
      </c>
      <c r="Q120" s="68">
        <f t="shared" si="61"/>
        <v>6081.2174313000005</v>
      </c>
      <c r="R120" s="68">
        <f t="shared" si="62"/>
        <v>17182.703303865066</v>
      </c>
      <c r="S120" s="68">
        <f t="shared" si="63"/>
        <v>9867.9874422800585</v>
      </c>
      <c r="T120" s="68">
        <f t="shared" si="64"/>
        <v>5405.5266056</v>
      </c>
      <c r="U120" s="68">
        <f t="shared" si="65"/>
        <v>15273.514047880059</v>
      </c>
      <c r="V120" s="68">
        <f t="shared" si="66"/>
        <v>8634.4890119950505</v>
      </c>
      <c r="W120" s="68">
        <f t="shared" si="67"/>
        <v>4729.8357798999996</v>
      </c>
      <c r="X120" s="68">
        <f t="shared" si="68"/>
        <v>13364.324791895051</v>
      </c>
      <c r="Y120" s="68">
        <f t="shared" si="43"/>
        <v>7400.9905817100434</v>
      </c>
      <c r="Z120" s="68">
        <f t="shared" si="44"/>
        <v>4054.1449542</v>
      </c>
      <c r="AA120" s="43">
        <f t="shared" si="45"/>
        <v>11455.135535910043</v>
      </c>
    </row>
    <row r="121" spans="1:27" ht="13.5" customHeight="1">
      <c r="A121" s="82">
        <v>10</v>
      </c>
      <c r="B121" s="137">
        <v>43891</v>
      </c>
      <c r="C121" s="107">
        <v>1045</v>
      </c>
      <c r="D121" s="141">
        <f>'base(indices)'!G126</f>
        <v>1.0752856799999999</v>
      </c>
      <c r="E121" s="45">
        <f t="shared" si="31"/>
        <v>1123.6735355999999</v>
      </c>
      <c r="F121" s="191">
        <v>0</v>
      </c>
      <c r="G121" s="45">
        <f t="shared" si="32"/>
        <v>0</v>
      </c>
      <c r="H121" s="44">
        <f t="shared" si="33"/>
        <v>1123.6735355999999</v>
      </c>
      <c r="I121" s="180">
        <f t="shared" si="55"/>
        <v>11208.838683900072</v>
      </c>
      <c r="J121" s="84">
        <f>IF((I121)+K121&gt;I$148,N149-K121,(I121))</f>
        <v>11208.838683900072</v>
      </c>
      <c r="K121" s="84">
        <f t="shared" si="54"/>
        <v>6756.908257</v>
      </c>
      <c r="L121" s="115">
        <f t="shared" si="56"/>
        <v>17965.746940900073</v>
      </c>
      <c r="M121" s="84">
        <f t="shared" si="57"/>
        <v>10648.396749705069</v>
      </c>
      <c r="N121" s="84">
        <f t="shared" si="58"/>
        <v>6419.0628441499994</v>
      </c>
      <c r="O121" s="84">
        <f t="shared" si="59"/>
        <v>17067.45959385507</v>
      </c>
      <c r="P121" s="70">
        <f t="shared" si="60"/>
        <v>10087.954815510066</v>
      </c>
      <c r="Q121" s="84">
        <f t="shared" si="61"/>
        <v>6081.2174313000005</v>
      </c>
      <c r="R121" s="84">
        <f t="shared" si="62"/>
        <v>16169.172246810067</v>
      </c>
      <c r="S121" s="84">
        <f t="shared" si="63"/>
        <v>8967.0709471200589</v>
      </c>
      <c r="T121" s="84">
        <f t="shared" si="64"/>
        <v>5405.5266056</v>
      </c>
      <c r="U121" s="84">
        <f t="shared" si="65"/>
        <v>14372.597552720059</v>
      </c>
      <c r="V121" s="84">
        <f t="shared" si="66"/>
        <v>7846.1870787300504</v>
      </c>
      <c r="W121" s="84">
        <f t="shared" si="67"/>
        <v>4729.8357798999996</v>
      </c>
      <c r="X121" s="84">
        <f t="shared" si="68"/>
        <v>12576.022858630051</v>
      </c>
      <c r="Y121" s="84">
        <f t="shared" si="43"/>
        <v>6725.3032103400428</v>
      </c>
      <c r="Z121" s="84">
        <f t="shared" si="44"/>
        <v>4054.1449542</v>
      </c>
      <c r="AA121" s="33">
        <f t="shared" si="45"/>
        <v>10779.448164540043</v>
      </c>
    </row>
    <row r="122" spans="1:27" ht="13.5" customHeight="1">
      <c r="A122" s="82">
        <v>9</v>
      </c>
      <c r="B122" s="136">
        <v>43922</v>
      </c>
      <c r="C122" s="107">
        <v>1045</v>
      </c>
      <c r="D122" s="141">
        <f>'base(indices)'!G127</f>
        <v>1.07507066</v>
      </c>
      <c r="E122" s="39">
        <f t="shared" si="31"/>
        <v>1123.4488397</v>
      </c>
      <c r="F122" s="191">
        <v>0</v>
      </c>
      <c r="G122" s="39">
        <f t="shared" si="32"/>
        <v>0</v>
      </c>
      <c r="H122" s="37">
        <f t="shared" si="33"/>
        <v>1123.4488397</v>
      </c>
      <c r="I122" s="179">
        <f t="shared" si="55"/>
        <v>10085.165148300071</v>
      </c>
      <c r="J122" s="68">
        <f>IF((I122)+K122&gt;I$148,I$148-K122,(I122))</f>
        <v>10085.165148300071</v>
      </c>
      <c r="K122" s="68">
        <f t="shared" si="54"/>
        <v>6756.908257</v>
      </c>
      <c r="L122" s="118">
        <f t="shared" si="56"/>
        <v>16842.073405300071</v>
      </c>
      <c r="M122" s="68">
        <f t="shared" si="57"/>
        <v>9580.9068908850677</v>
      </c>
      <c r="N122" s="68">
        <f t="shared" si="58"/>
        <v>6419.0628441499994</v>
      </c>
      <c r="O122" s="68">
        <f t="shared" si="59"/>
        <v>15999.969735035067</v>
      </c>
      <c r="P122" s="68">
        <f t="shared" si="60"/>
        <v>9076.6486334700639</v>
      </c>
      <c r="Q122" s="68">
        <f t="shared" si="61"/>
        <v>6081.2174313000005</v>
      </c>
      <c r="R122" s="68">
        <f t="shared" si="62"/>
        <v>15157.866064770064</v>
      </c>
      <c r="S122" s="68">
        <f t="shared" si="63"/>
        <v>8068.1321186400573</v>
      </c>
      <c r="T122" s="68">
        <f t="shared" si="64"/>
        <v>5405.5266056</v>
      </c>
      <c r="U122" s="68">
        <f t="shared" si="65"/>
        <v>13473.658724240056</v>
      </c>
      <c r="V122" s="68">
        <f t="shared" si="66"/>
        <v>7059.6156038100498</v>
      </c>
      <c r="W122" s="68">
        <f t="shared" si="67"/>
        <v>4729.8357798999996</v>
      </c>
      <c r="X122" s="68">
        <f t="shared" si="68"/>
        <v>11789.451383710049</v>
      </c>
      <c r="Y122" s="68">
        <f t="shared" si="43"/>
        <v>6051.0990889800423</v>
      </c>
      <c r="Z122" s="68">
        <f t="shared" si="44"/>
        <v>4054.1449542</v>
      </c>
      <c r="AA122" s="43">
        <f t="shared" si="45"/>
        <v>10105.244043180042</v>
      </c>
    </row>
    <row r="123" spans="1:27" ht="13.5" customHeight="1">
      <c r="A123" s="82">
        <v>8</v>
      </c>
      <c r="B123" s="137">
        <v>43952</v>
      </c>
      <c r="C123" s="107">
        <v>1045</v>
      </c>
      <c r="D123" s="141">
        <f>'base(indices)'!G128</f>
        <v>1.07517818</v>
      </c>
      <c r="E123" s="45">
        <f t="shared" si="31"/>
        <v>1123.5611981</v>
      </c>
      <c r="F123" s="191">
        <v>0</v>
      </c>
      <c r="G123" s="45">
        <f t="shared" si="32"/>
        <v>0</v>
      </c>
      <c r="H123" s="44">
        <f t="shared" si="33"/>
        <v>1123.5611981</v>
      </c>
      <c r="I123" s="180">
        <f t="shared" si="55"/>
        <v>8961.716308600071</v>
      </c>
      <c r="J123" s="84">
        <f>IF((I123)+K123&gt;I$148,N151-K123,(I123))</f>
        <v>8961.716308600071</v>
      </c>
      <c r="K123" s="84">
        <f t="shared" si="54"/>
        <v>6756.908257</v>
      </c>
      <c r="L123" s="115">
        <f t="shared" si="56"/>
        <v>15718.624565600072</v>
      </c>
      <c r="M123" s="84">
        <f t="shared" si="57"/>
        <v>8513.630493170067</v>
      </c>
      <c r="N123" s="84">
        <f t="shared" si="58"/>
        <v>6419.0628441499994</v>
      </c>
      <c r="O123" s="84">
        <f t="shared" si="59"/>
        <v>14932.693337320066</v>
      </c>
      <c r="P123" s="70">
        <f t="shared" si="60"/>
        <v>8065.5446777400639</v>
      </c>
      <c r="Q123" s="84">
        <f t="shared" si="61"/>
        <v>6081.2174313000005</v>
      </c>
      <c r="R123" s="84">
        <f t="shared" si="62"/>
        <v>14146.762109040064</v>
      </c>
      <c r="S123" s="84">
        <f t="shared" si="63"/>
        <v>7169.3730468800568</v>
      </c>
      <c r="T123" s="84">
        <f t="shared" si="64"/>
        <v>5405.5266056</v>
      </c>
      <c r="U123" s="84">
        <f t="shared" si="65"/>
        <v>12574.899652480057</v>
      </c>
      <c r="V123" s="84">
        <f t="shared" si="66"/>
        <v>6273.2014160200497</v>
      </c>
      <c r="W123" s="84">
        <f t="shared" si="67"/>
        <v>4729.8357798999996</v>
      </c>
      <c r="X123" s="84">
        <f t="shared" si="68"/>
        <v>11003.037195920049</v>
      </c>
      <c r="Y123" s="84">
        <f t="shared" si="43"/>
        <v>5377.0297851600426</v>
      </c>
      <c r="Z123" s="84">
        <f t="shared" si="44"/>
        <v>4054.1449542</v>
      </c>
      <c r="AA123" s="33">
        <f t="shared" si="45"/>
        <v>9431.1747393600417</v>
      </c>
    </row>
    <row r="124" spans="1:27" ht="13.5" customHeight="1">
      <c r="A124" s="82">
        <v>7</v>
      </c>
      <c r="B124" s="136">
        <v>43983</v>
      </c>
      <c r="C124" s="107">
        <v>1045</v>
      </c>
      <c r="D124" s="141">
        <f>'base(indices)'!G129</f>
        <v>1.0815593800000001</v>
      </c>
      <c r="E124" s="39">
        <f t="shared" si="31"/>
        <v>1130.2295521000001</v>
      </c>
      <c r="F124" s="191">
        <v>0</v>
      </c>
      <c r="G124" s="39">
        <f t="shared" si="32"/>
        <v>0</v>
      </c>
      <c r="H124" s="37">
        <f t="shared" si="33"/>
        <v>1130.2295521000001</v>
      </c>
      <c r="I124" s="179">
        <f t="shared" si="55"/>
        <v>7838.1551105000708</v>
      </c>
      <c r="J124" s="68">
        <f>IF((I124)+K124&gt;I$148,I$148-K124,(I124))</f>
        <v>7838.1551105000708</v>
      </c>
      <c r="K124" s="68">
        <f t="shared" si="54"/>
        <v>6756.908257</v>
      </c>
      <c r="L124" s="118">
        <f t="shared" si="56"/>
        <v>14595.063367500072</v>
      </c>
      <c r="M124" s="68">
        <f t="shared" si="57"/>
        <v>7446.2473549750666</v>
      </c>
      <c r="N124" s="68">
        <f t="shared" si="58"/>
        <v>6419.0628441499994</v>
      </c>
      <c r="O124" s="68">
        <f t="shared" si="59"/>
        <v>13865.310199125066</v>
      </c>
      <c r="P124" s="68">
        <f t="shared" si="60"/>
        <v>7054.3395994500643</v>
      </c>
      <c r="Q124" s="68">
        <f t="shared" si="61"/>
        <v>6081.2174313000005</v>
      </c>
      <c r="R124" s="68">
        <f t="shared" si="62"/>
        <v>13135.557030750064</v>
      </c>
      <c r="S124" s="68">
        <f t="shared" si="63"/>
        <v>6270.5240884000568</v>
      </c>
      <c r="T124" s="68">
        <f t="shared" si="64"/>
        <v>5405.5266056</v>
      </c>
      <c r="U124" s="68">
        <f t="shared" si="65"/>
        <v>11676.050694000056</v>
      </c>
      <c r="V124" s="68">
        <f t="shared" si="66"/>
        <v>5486.7085773500494</v>
      </c>
      <c r="W124" s="68">
        <f t="shared" si="67"/>
        <v>4729.8357798999996</v>
      </c>
      <c r="X124" s="68">
        <f t="shared" si="68"/>
        <v>10216.544357250048</v>
      </c>
      <c r="Y124" s="68">
        <f t="shared" si="43"/>
        <v>4702.8930663000419</v>
      </c>
      <c r="Z124" s="68">
        <f t="shared" si="44"/>
        <v>4054.1449542</v>
      </c>
      <c r="AA124" s="43">
        <f t="shared" si="45"/>
        <v>8757.038020500042</v>
      </c>
    </row>
    <row r="125" spans="1:27" ht="13.5" customHeight="1">
      <c r="A125" s="82">
        <v>6</v>
      </c>
      <c r="B125" s="137">
        <v>44013</v>
      </c>
      <c r="C125" s="107">
        <v>1045</v>
      </c>
      <c r="D125" s="141">
        <f>'base(indices)'!G130</f>
        <v>1.0813431099999999</v>
      </c>
      <c r="E125" s="45">
        <f t="shared" si="31"/>
        <v>1130.00354995</v>
      </c>
      <c r="F125" s="191">
        <v>0</v>
      </c>
      <c r="G125" s="45">
        <f t="shared" si="32"/>
        <v>0</v>
      </c>
      <c r="H125" s="44">
        <f t="shared" si="33"/>
        <v>1130.00354995</v>
      </c>
      <c r="I125" s="180">
        <f t="shared" si="55"/>
        <v>6707.9255584000712</v>
      </c>
      <c r="J125" s="84">
        <f>IF((I125)+K125&gt;I$148,N153-K125,(I125))</f>
        <v>6707.9255584000712</v>
      </c>
      <c r="K125" s="84">
        <f t="shared" si="54"/>
        <v>6756.908257</v>
      </c>
      <c r="L125" s="115">
        <f t="shared" si="56"/>
        <v>13464.83381540007</v>
      </c>
      <c r="M125" s="84">
        <f t="shared" si="57"/>
        <v>6372.5292804800674</v>
      </c>
      <c r="N125" s="84">
        <f t="shared" si="58"/>
        <v>6419.0628441499994</v>
      </c>
      <c r="O125" s="84">
        <f t="shared" si="59"/>
        <v>12791.592124630068</v>
      </c>
      <c r="P125" s="70">
        <f t="shared" si="60"/>
        <v>6037.1330025600646</v>
      </c>
      <c r="Q125" s="84">
        <f t="shared" si="61"/>
        <v>6081.2174313000005</v>
      </c>
      <c r="R125" s="84">
        <f t="shared" si="62"/>
        <v>12118.350433860065</v>
      </c>
      <c r="S125" s="84">
        <f t="shared" si="63"/>
        <v>5366.3404467200571</v>
      </c>
      <c r="T125" s="84">
        <f t="shared" si="64"/>
        <v>5405.5266056</v>
      </c>
      <c r="U125" s="84">
        <f t="shared" si="65"/>
        <v>10771.867052320056</v>
      </c>
      <c r="V125" s="84">
        <f t="shared" si="66"/>
        <v>4695.5478908800496</v>
      </c>
      <c r="W125" s="84">
        <f t="shared" si="67"/>
        <v>4729.8357798999996</v>
      </c>
      <c r="X125" s="84">
        <f t="shared" si="68"/>
        <v>9425.3836707800492</v>
      </c>
      <c r="Y125" s="84">
        <f t="shared" si="43"/>
        <v>4024.7553350400426</v>
      </c>
      <c r="Z125" s="84">
        <f t="shared" si="44"/>
        <v>4054.1449542</v>
      </c>
      <c r="AA125" s="33">
        <f t="shared" si="45"/>
        <v>8078.9002892400422</v>
      </c>
    </row>
    <row r="126" spans="1:27" ht="13.5" customHeight="1">
      <c r="A126" s="82">
        <v>5</v>
      </c>
      <c r="B126" s="136">
        <v>44044</v>
      </c>
      <c r="C126" s="107">
        <v>1045</v>
      </c>
      <c r="D126" s="141">
        <f>'base(indices)'!G131</f>
        <v>1.0781087899999999</v>
      </c>
      <c r="E126" s="39">
        <f t="shared" si="31"/>
        <v>1126.6236855499999</v>
      </c>
      <c r="F126" s="191">
        <v>0</v>
      </c>
      <c r="G126" s="39">
        <f t="shared" si="32"/>
        <v>0</v>
      </c>
      <c r="H126" s="37">
        <f t="shared" si="33"/>
        <v>1126.6236855499999</v>
      </c>
      <c r="I126" s="179">
        <f t="shared" si="55"/>
        <v>5577.9220084500712</v>
      </c>
      <c r="J126" s="68">
        <f>IF((I126)+K126&gt;I$148,I$148-K126,(I126))</f>
        <v>5577.9220084500712</v>
      </c>
      <c r="K126" s="68">
        <f t="shared" si="54"/>
        <v>6756.908257</v>
      </c>
      <c r="L126" s="118">
        <f t="shared" si="56"/>
        <v>12334.830265450071</v>
      </c>
      <c r="M126" s="68">
        <f t="shared" si="57"/>
        <v>5299.0259080275673</v>
      </c>
      <c r="N126" s="68">
        <f t="shared" si="58"/>
        <v>6419.0628441499994</v>
      </c>
      <c r="O126" s="68">
        <f t="shared" si="59"/>
        <v>11718.088752177566</v>
      </c>
      <c r="P126" s="68">
        <f t="shared" si="60"/>
        <v>5020.1298076050643</v>
      </c>
      <c r="Q126" s="68">
        <f t="shared" si="61"/>
        <v>6081.2174313000005</v>
      </c>
      <c r="R126" s="68">
        <f t="shared" si="62"/>
        <v>11101.347238905066</v>
      </c>
      <c r="S126" s="68">
        <f t="shared" si="63"/>
        <v>4462.3376067600575</v>
      </c>
      <c r="T126" s="68">
        <f t="shared" si="64"/>
        <v>5405.5266056</v>
      </c>
      <c r="U126" s="68">
        <f t="shared" si="65"/>
        <v>9867.8642123600584</v>
      </c>
      <c r="V126" s="68">
        <f t="shared" si="66"/>
        <v>3904.5454059150497</v>
      </c>
      <c r="W126" s="68">
        <f t="shared" si="67"/>
        <v>4729.8357798999996</v>
      </c>
      <c r="X126" s="68">
        <f t="shared" si="68"/>
        <v>8634.3811858150493</v>
      </c>
      <c r="Y126" s="68">
        <f t="shared" si="43"/>
        <v>3346.7532050700424</v>
      </c>
      <c r="Z126" s="68">
        <f t="shared" si="44"/>
        <v>4054.1449542</v>
      </c>
      <c r="AA126" s="43">
        <f t="shared" si="45"/>
        <v>7400.898159270042</v>
      </c>
    </row>
    <row r="127" spans="1:27" ht="13.5" customHeight="1">
      <c r="A127" s="82">
        <v>4</v>
      </c>
      <c r="B127" s="137">
        <v>44075</v>
      </c>
      <c r="C127" s="107">
        <v>1045</v>
      </c>
      <c r="D127" s="141">
        <f>'base(indices)'!G132</f>
        <v>1.07563483</v>
      </c>
      <c r="E127" s="45">
        <f t="shared" si="31"/>
        <v>1124.03839735</v>
      </c>
      <c r="F127" s="191">
        <v>0</v>
      </c>
      <c r="G127" s="45">
        <f t="shared" si="32"/>
        <v>0</v>
      </c>
      <c r="H127" s="44">
        <f t="shared" si="33"/>
        <v>1124.03839735</v>
      </c>
      <c r="I127" s="180">
        <f t="shared" si="55"/>
        <v>4451.2983229000711</v>
      </c>
      <c r="J127" s="84">
        <f>IF((I127)+K127&gt;I$148,N155-K127,(I127))</f>
        <v>4451.2983229000711</v>
      </c>
      <c r="K127" s="84">
        <f t="shared" si="54"/>
        <v>6756.908257</v>
      </c>
      <c r="L127" s="115">
        <f t="shared" si="56"/>
        <v>11208.20657990007</v>
      </c>
      <c r="M127" s="84">
        <f t="shared" si="57"/>
        <v>4228.7334067550673</v>
      </c>
      <c r="N127" s="84">
        <f t="shared" si="58"/>
        <v>6419.0628441499994</v>
      </c>
      <c r="O127" s="84">
        <f t="shared" si="59"/>
        <v>10647.796250905067</v>
      </c>
      <c r="P127" s="70">
        <f t="shared" si="60"/>
        <v>4006.1684906100641</v>
      </c>
      <c r="Q127" s="84">
        <f t="shared" si="61"/>
        <v>6081.2174313000005</v>
      </c>
      <c r="R127" s="84">
        <f t="shared" si="62"/>
        <v>10087.385921910065</v>
      </c>
      <c r="S127" s="84">
        <f t="shared" si="63"/>
        <v>3561.038658320057</v>
      </c>
      <c r="T127" s="84">
        <f t="shared" si="64"/>
        <v>5405.5266056</v>
      </c>
      <c r="U127" s="84">
        <f t="shared" si="65"/>
        <v>8966.5652639200562</v>
      </c>
      <c r="V127" s="84">
        <f t="shared" si="66"/>
        <v>3115.9088260300496</v>
      </c>
      <c r="W127" s="84">
        <f t="shared" si="67"/>
        <v>4729.8357798999996</v>
      </c>
      <c r="X127" s="84">
        <f t="shared" si="68"/>
        <v>7845.7446059300491</v>
      </c>
      <c r="Y127" s="84">
        <f t="shared" si="43"/>
        <v>2670.7789937400426</v>
      </c>
      <c r="Z127" s="84">
        <f t="shared" si="44"/>
        <v>4054.1449542</v>
      </c>
      <c r="AA127" s="33">
        <f t="shared" si="45"/>
        <v>6724.9239479400421</v>
      </c>
    </row>
    <row r="128" spans="1:27" ht="13.5" customHeight="1">
      <c r="A128" s="82">
        <v>3</v>
      </c>
      <c r="B128" s="136">
        <v>44105</v>
      </c>
      <c r="C128" s="107">
        <v>1045</v>
      </c>
      <c r="D128" s="141">
        <f>'base(indices)'!G133</f>
        <v>1.07081615</v>
      </c>
      <c r="E128" s="39">
        <f t="shared" si="31"/>
        <v>1119.00287675</v>
      </c>
      <c r="F128" s="191">
        <v>0</v>
      </c>
      <c r="G128" s="39">
        <f t="shared" si="32"/>
        <v>0</v>
      </c>
      <c r="H128" s="37">
        <f t="shared" si="33"/>
        <v>1119.00287675</v>
      </c>
      <c r="I128" s="179">
        <f t="shared" si="55"/>
        <v>3327.2599255500709</v>
      </c>
      <c r="J128" s="68">
        <f>IF((I128)+K128&gt;I$148,I$148-K128,(I128))</f>
        <v>3327.2599255500709</v>
      </c>
      <c r="K128" s="68">
        <f t="shared" si="54"/>
        <v>6756.908257</v>
      </c>
      <c r="L128" s="118">
        <f t="shared" si="56"/>
        <v>10084.168182550071</v>
      </c>
      <c r="M128" s="68">
        <f t="shared" si="57"/>
        <v>3160.8969292725674</v>
      </c>
      <c r="N128" s="68">
        <f t="shared" si="58"/>
        <v>6419.0628441499994</v>
      </c>
      <c r="O128" s="68">
        <f t="shared" si="59"/>
        <v>9579.9597734225663</v>
      </c>
      <c r="P128" s="68">
        <f t="shared" si="60"/>
        <v>2994.5339329950639</v>
      </c>
      <c r="Q128" s="68">
        <f t="shared" si="61"/>
        <v>6081.2174313000005</v>
      </c>
      <c r="R128" s="68">
        <f t="shared" si="62"/>
        <v>9075.7513642950653</v>
      </c>
      <c r="S128" s="68">
        <f t="shared" si="63"/>
        <v>2661.8079404400569</v>
      </c>
      <c r="T128" s="68">
        <f t="shared" si="64"/>
        <v>5405.5266056</v>
      </c>
      <c r="U128" s="68">
        <f t="shared" si="65"/>
        <v>8067.3345460400569</v>
      </c>
      <c r="V128" s="68">
        <f t="shared" si="66"/>
        <v>2329.0819478850494</v>
      </c>
      <c r="W128" s="68">
        <f t="shared" si="67"/>
        <v>4729.8357798999996</v>
      </c>
      <c r="X128" s="68">
        <f t="shared" si="68"/>
        <v>7058.9177277850486</v>
      </c>
      <c r="Y128" s="68">
        <f t="shared" si="43"/>
        <v>1996.3559553300424</v>
      </c>
      <c r="Z128" s="68">
        <f t="shared" si="44"/>
        <v>4054.1449542</v>
      </c>
      <c r="AA128" s="43">
        <f t="shared" si="45"/>
        <v>6050.5009095300429</v>
      </c>
    </row>
    <row r="129" spans="1:34" ht="13.5" customHeight="1">
      <c r="A129" s="82">
        <v>2</v>
      </c>
      <c r="B129" s="136">
        <v>44136</v>
      </c>
      <c r="C129" s="107">
        <v>1045</v>
      </c>
      <c r="D129" s="141">
        <f>'base(indices)'!G134</f>
        <v>1.0608442199999999</v>
      </c>
      <c r="E129" s="45">
        <f t="shared" si="31"/>
        <v>1108.5822099</v>
      </c>
      <c r="F129" s="191">
        <v>0</v>
      </c>
      <c r="G129" s="45">
        <f t="shared" si="32"/>
        <v>0</v>
      </c>
      <c r="H129" s="44">
        <f t="shared" si="33"/>
        <v>1108.5822099</v>
      </c>
      <c r="I129" s="180">
        <f t="shared" si="55"/>
        <v>2208.2570488000711</v>
      </c>
      <c r="J129" s="84">
        <f>IF((I129)+K129&gt;I$148,N157-K129,(I129))</f>
        <v>2208.2570488000711</v>
      </c>
      <c r="K129" s="84">
        <f t="shared" si="54"/>
        <v>6756.908257</v>
      </c>
      <c r="L129" s="115">
        <f t="shared" si="56"/>
        <v>8965.1653058000702</v>
      </c>
      <c r="M129" s="84">
        <f t="shared" si="57"/>
        <v>2097.8441963600676</v>
      </c>
      <c r="N129" s="84">
        <f t="shared" si="58"/>
        <v>6419.0628441499994</v>
      </c>
      <c r="O129" s="84">
        <f t="shared" si="59"/>
        <v>8516.9070405100665</v>
      </c>
      <c r="P129" s="70">
        <f t="shared" si="60"/>
        <v>1987.4313439200639</v>
      </c>
      <c r="Q129" s="84">
        <f t="shared" si="61"/>
        <v>6081.2174313000005</v>
      </c>
      <c r="R129" s="84">
        <f t="shared" si="62"/>
        <v>8068.6487752200646</v>
      </c>
      <c r="S129" s="84">
        <f t="shared" si="63"/>
        <v>1766.605639040057</v>
      </c>
      <c r="T129" s="84">
        <f t="shared" si="64"/>
        <v>5405.5266056</v>
      </c>
      <c r="U129" s="84">
        <f t="shared" si="65"/>
        <v>7172.1322446400573</v>
      </c>
      <c r="V129" s="84">
        <f t="shared" si="66"/>
        <v>1545.7799341600496</v>
      </c>
      <c r="W129" s="84">
        <f t="shared" si="67"/>
        <v>4729.8357798999996</v>
      </c>
      <c r="X129" s="84">
        <f t="shared" si="68"/>
        <v>6275.615714060049</v>
      </c>
      <c r="Y129" s="84">
        <f t="shared" si="43"/>
        <v>1324.9542292800427</v>
      </c>
      <c r="Z129" s="84">
        <f t="shared" si="44"/>
        <v>4054.1449542</v>
      </c>
      <c r="AA129" s="33">
        <f t="shared" si="45"/>
        <v>5379.0991834800425</v>
      </c>
    </row>
    <row r="130" spans="1:34" ht="12.75" customHeight="1" thickBot="1">
      <c r="A130" s="148">
        <v>1</v>
      </c>
      <c r="B130" s="137">
        <v>44166</v>
      </c>
      <c r="C130" s="149">
        <v>1045</v>
      </c>
      <c r="D130" s="150">
        <f>'base(indices)'!G135</f>
        <v>1.05232042</v>
      </c>
      <c r="E130" s="151">
        <f t="shared" si="31"/>
        <v>1099.6748388999999</v>
      </c>
      <c r="F130" s="192">
        <v>0</v>
      </c>
      <c r="G130" s="151">
        <f t="shared" si="32"/>
        <v>0</v>
      </c>
      <c r="H130" s="149">
        <f t="shared" si="33"/>
        <v>1099.6748388999999</v>
      </c>
      <c r="I130" s="181">
        <f t="shared" si="55"/>
        <v>1099.6748389000711</v>
      </c>
      <c r="J130" s="64">
        <f>IF((I130)+K130&gt;I$148,I$148-K130,(I130))</f>
        <v>1099.6748389000711</v>
      </c>
      <c r="K130" s="64">
        <f t="shared" si="54"/>
        <v>6756.908257</v>
      </c>
      <c r="L130" s="174">
        <f t="shared" si="56"/>
        <v>7856.5830959000714</v>
      </c>
      <c r="M130" s="64">
        <f t="shared" si="57"/>
        <v>1044.6910969550675</v>
      </c>
      <c r="N130" s="64">
        <f t="shared" si="58"/>
        <v>6419.0628441499994</v>
      </c>
      <c r="O130" s="64">
        <f t="shared" si="59"/>
        <v>7463.7539411050666</v>
      </c>
      <c r="P130" s="64">
        <f t="shared" si="60"/>
        <v>989.70735501006402</v>
      </c>
      <c r="Q130" s="64">
        <f t="shared" si="61"/>
        <v>6081.2174313000005</v>
      </c>
      <c r="R130" s="64">
        <f t="shared" si="62"/>
        <v>7070.9247863100645</v>
      </c>
      <c r="S130" s="64">
        <f t="shared" si="63"/>
        <v>879.73987112005693</v>
      </c>
      <c r="T130" s="64">
        <f t="shared" si="64"/>
        <v>5405.5266056</v>
      </c>
      <c r="U130" s="64">
        <f t="shared" si="65"/>
        <v>6285.2664767200567</v>
      </c>
      <c r="V130" s="64">
        <f t="shared" si="66"/>
        <v>769.77238723004973</v>
      </c>
      <c r="W130" s="64">
        <f t="shared" si="67"/>
        <v>4729.8357798999996</v>
      </c>
      <c r="X130" s="64">
        <f t="shared" si="68"/>
        <v>5499.608167130049</v>
      </c>
      <c r="Y130" s="64">
        <f t="shared" si="43"/>
        <v>659.80490334004264</v>
      </c>
      <c r="Z130" s="64">
        <f t="shared" si="44"/>
        <v>4054.1449542</v>
      </c>
      <c r="AA130" s="155">
        <f t="shared" si="45"/>
        <v>4713.949857540043</v>
      </c>
    </row>
    <row r="131" spans="1:34" ht="15" customHeight="1" thickBot="1">
      <c r="A131" s="165"/>
      <c r="B131" s="166" t="s">
        <v>151</v>
      </c>
      <c r="C131" s="166"/>
      <c r="D131" s="167"/>
      <c r="E131" s="168"/>
      <c r="F131" s="247">
        <f>'BENEFÍCIOS-CORRIGIDO-SEM JUROS'!F131:G131</f>
        <v>44378</v>
      </c>
      <c r="G131" s="247"/>
      <c r="H131" s="216">
        <f>SUM(H11:H130)</f>
        <v>121967.62779946004</v>
      </c>
      <c r="I131" s="217"/>
      <c r="J131" s="65"/>
      <c r="K131" s="65"/>
      <c r="L131" s="17"/>
      <c r="M131" s="66"/>
      <c r="N131" s="17"/>
      <c r="O131" s="66"/>
      <c r="P131" s="17"/>
    </row>
    <row r="132" spans="1:34" ht="24.75" customHeight="1" thickBot="1">
      <c r="A132" s="161"/>
      <c r="B132" s="100"/>
      <c r="C132" s="26"/>
      <c r="D132" s="158"/>
      <c r="E132" s="27"/>
      <c r="F132" s="122"/>
      <c r="G132" s="122"/>
      <c r="H132" s="119"/>
      <c r="I132" s="119"/>
      <c r="J132" s="65"/>
      <c r="K132" s="65"/>
      <c r="L132" s="17"/>
      <c r="M132" s="66"/>
      <c r="N132" s="17"/>
      <c r="O132" s="66"/>
      <c r="P132" s="17"/>
    </row>
    <row r="133" spans="1:34" ht="14.25" customHeight="1">
      <c r="A133" s="156">
        <v>1</v>
      </c>
      <c r="B133" s="102">
        <v>44197</v>
      </c>
      <c r="C133" s="31">
        <f>'BENEFÍCIOS-CORRIGIDO-SEM JUROS'!C134</f>
        <v>1100</v>
      </c>
      <c r="D133" s="159">
        <f>'base(indices)'!G136</f>
        <v>1.0412828300000001</v>
      </c>
      <c r="E133" s="59">
        <f t="shared" ref="E133:E139" si="69">C133*D133</f>
        <v>1145.4111130000001</v>
      </c>
      <c r="F133" s="189">
        <v>0</v>
      </c>
      <c r="G133" s="59">
        <f t="shared" ref="G133:G139" si="70">E133*F133</f>
        <v>0</v>
      </c>
      <c r="H133" s="61">
        <f t="shared" ref="H133:H139" si="71">E133+G133</f>
        <v>1145.4111130000001</v>
      </c>
      <c r="I133" s="73">
        <f>I147</f>
        <v>6756.908257</v>
      </c>
      <c r="J133" s="89">
        <v>0</v>
      </c>
      <c r="K133" s="67">
        <f t="shared" ref="K133:K143" si="72">I133</f>
        <v>6756.908257</v>
      </c>
      <c r="L133" s="87">
        <f t="shared" ref="L133:L143" si="73">J133+K133</f>
        <v>6756.908257</v>
      </c>
      <c r="M133" s="34">
        <f>$J133*M$9</f>
        <v>0</v>
      </c>
      <c r="N133" s="85">
        <f>$K133*M$9</f>
        <v>6419.0628441499994</v>
      </c>
      <c r="O133" s="35">
        <f>M133+N133</f>
        <v>6419.0628441499994</v>
      </c>
      <c r="P133" s="34">
        <f>$J133*P$9</f>
        <v>0</v>
      </c>
      <c r="Q133" s="85">
        <f>$K133*P$9</f>
        <v>6081.2174313000005</v>
      </c>
      <c r="R133" s="35">
        <f>P133+Q133</f>
        <v>6081.2174313000005</v>
      </c>
      <c r="S133" s="34">
        <f>$J133*S$9</f>
        <v>0</v>
      </c>
      <c r="T133" s="85">
        <f>$K133*S$9</f>
        <v>5405.5266056</v>
      </c>
      <c r="U133" s="35">
        <f>S133+T133</f>
        <v>5405.5266056</v>
      </c>
      <c r="V133" s="34">
        <f>$J133*V$9</f>
        <v>0</v>
      </c>
      <c r="W133" s="85">
        <f>$K133*V$9</f>
        <v>4729.8357798999996</v>
      </c>
      <c r="X133" s="35">
        <f>V133+W133</f>
        <v>4729.8357798999996</v>
      </c>
      <c r="Y133" s="34">
        <f t="shared" ref="Y133:Y144" si="74">$J133*Y$9</f>
        <v>0</v>
      </c>
      <c r="Z133" s="34">
        <f t="shared" ref="Z133:Z144" si="75">$K133*Y$9</f>
        <v>4054.1449542</v>
      </c>
      <c r="AA133" s="35">
        <f t="shared" ref="AA133:AA144" si="76">Y133+Z133</f>
        <v>4054.1449542</v>
      </c>
      <c r="AB133" s="10"/>
      <c r="AC133" s="10"/>
      <c r="AD133" s="10"/>
      <c r="AE133" s="10"/>
      <c r="AF133" s="11"/>
      <c r="AG133" s="10"/>
      <c r="AH133" s="10"/>
    </row>
    <row r="134" spans="1:34" s="19" customFormat="1" ht="14.25" customHeight="1">
      <c r="A134" s="82">
        <v>2</v>
      </c>
      <c r="B134" s="36">
        <v>44228</v>
      </c>
      <c r="C134" s="44">
        <f>'BENEFÍCIOS-CORRIGIDO-SEM JUROS'!C135</f>
        <v>1100</v>
      </c>
      <c r="D134" s="142">
        <f>'base(indices)'!G137</f>
        <v>1.0332236800000001</v>
      </c>
      <c r="E134" s="39">
        <f t="shared" si="69"/>
        <v>1136.5460480000002</v>
      </c>
      <c r="F134" s="191">
        <v>0</v>
      </c>
      <c r="G134" s="39">
        <f t="shared" si="70"/>
        <v>0</v>
      </c>
      <c r="H134" s="40">
        <f t="shared" si="71"/>
        <v>1136.5460480000002</v>
      </c>
      <c r="I134" s="71">
        <f t="shared" ref="I134:I144" si="77">I133-H133</f>
        <v>5611.4971439999999</v>
      </c>
      <c r="J134" s="41">
        <v>0</v>
      </c>
      <c r="K134" s="68">
        <f t="shared" si="72"/>
        <v>5611.4971439999999</v>
      </c>
      <c r="L134" s="88">
        <f t="shared" si="73"/>
        <v>5611.4971439999999</v>
      </c>
      <c r="M134" s="42">
        <f t="shared" ref="M134:M144" si="78">$J134*M$9</f>
        <v>0</v>
      </c>
      <c r="N134" s="68">
        <f t="shared" ref="N134:N139" si="79">$K134*M$9</f>
        <v>5330.9222867999997</v>
      </c>
      <c r="O134" s="43">
        <f t="shared" ref="O134:O139" si="80">M134+N134</f>
        <v>5330.9222867999997</v>
      </c>
      <c r="P134" s="42">
        <f t="shared" ref="P134:P144" si="81">$J134*P$9</f>
        <v>0</v>
      </c>
      <c r="Q134" s="68">
        <f t="shared" ref="Q134:Q139" si="82">$K134*P$9</f>
        <v>5050.3474296000004</v>
      </c>
      <c r="R134" s="43">
        <f t="shared" ref="R134:R139" si="83">P134+Q134</f>
        <v>5050.3474296000004</v>
      </c>
      <c r="S134" s="42">
        <f t="shared" ref="S134:S144" si="84">$J134*S$9</f>
        <v>0</v>
      </c>
      <c r="T134" s="68">
        <f t="shared" ref="T134:T139" si="85">$K134*S$9</f>
        <v>4489.1977151999999</v>
      </c>
      <c r="U134" s="43">
        <f t="shared" ref="U134:U139" si="86">S134+T134</f>
        <v>4489.1977151999999</v>
      </c>
      <c r="V134" s="42">
        <f t="shared" ref="V134:V144" si="87">$J134*V$9</f>
        <v>0</v>
      </c>
      <c r="W134" s="68">
        <f t="shared" ref="W134:W139" si="88">$K134*V$9</f>
        <v>3928.0480007999995</v>
      </c>
      <c r="X134" s="43">
        <f t="shared" ref="X134:X139" si="89">V134+W134</f>
        <v>3928.0480007999995</v>
      </c>
      <c r="Y134" s="42">
        <f t="shared" si="74"/>
        <v>0</v>
      </c>
      <c r="Z134" s="42">
        <f t="shared" si="75"/>
        <v>3366.8982864</v>
      </c>
      <c r="AA134" s="43">
        <f t="shared" si="76"/>
        <v>3366.8982864</v>
      </c>
      <c r="AB134" s="24"/>
      <c r="AC134" s="24"/>
      <c r="AD134" s="24"/>
      <c r="AE134" s="24"/>
      <c r="AF134" s="25"/>
      <c r="AG134" s="24"/>
      <c r="AH134" s="24"/>
    </row>
    <row r="135" spans="1:34" ht="14.25" customHeight="1">
      <c r="A135" s="81">
        <v>3</v>
      </c>
      <c r="B135" s="30">
        <v>44256</v>
      </c>
      <c r="C135" s="44">
        <f>'BENEFÍCIOS-CORRIGIDO-SEM JUROS'!C136</f>
        <v>1100</v>
      </c>
      <c r="D135" s="142">
        <f>'base(indices)'!G138</f>
        <v>1.0282879</v>
      </c>
      <c r="E135" s="45">
        <f t="shared" si="69"/>
        <v>1131.1166900000001</v>
      </c>
      <c r="F135" s="191">
        <v>0</v>
      </c>
      <c r="G135" s="45">
        <f t="shared" si="70"/>
        <v>0</v>
      </c>
      <c r="H135" s="46">
        <f t="shared" si="71"/>
        <v>1131.1166900000001</v>
      </c>
      <c r="I135" s="72">
        <f t="shared" si="77"/>
        <v>4474.9510959999998</v>
      </c>
      <c r="J135" s="47">
        <v>0</v>
      </c>
      <c r="K135" s="70">
        <f t="shared" si="72"/>
        <v>4474.9510959999998</v>
      </c>
      <c r="L135" s="90">
        <f t="shared" si="73"/>
        <v>4474.9510959999998</v>
      </c>
      <c r="M135" s="32">
        <f t="shared" si="78"/>
        <v>0</v>
      </c>
      <c r="N135" s="84">
        <f t="shared" si="79"/>
        <v>4251.2035411999996</v>
      </c>
      <c r="O135" s="33">
        <f t="shared" si="80"/>
        <v>4251.2035411999996</v>
      </c>
      <c r="P135" s="32">
        <f t="shared" si="81"/>
        <v>0</v>
      </c>
      <c r="Q135" s="84">
        <f t="shared" si="82"/>
        <v>4027.4559863999998</v>
      </c>
      <c r="R135" s="33">
        <f t="shared" si="83"/>
        <v>4027.4559863999998</v>
      </c>
      <c r="S135" s="32">
        <f t="shared" si="84"/>
        <v>0</v>
      </c>
      <c r="T135" s="84">
        <f t="shared" si="85"/>
        <v>3579.9608767999998</v>
      </c>
      <c r="U135" s="33">
        <f t="shared" si="86"/>
        <v>3579.9608767999998</v>
      </c>
      <c r="V135" s="32">
        <f t="shared" si="87"/>
        <v>0</v>
      </c>
      <c r="W135" s="84">
        <f t="shared" si="88"/>
        <v>3132.4657671999998</v>
      </c>
      <c r="X135" s="33">
        <f t="shared" si="89"/>
        <v>3132.4657671999998</v>
      </c>
      <c r="Y135" s="98">
        <f t="shared" si="74"/>
        <v>0</v>
      </c>
      <c r="Z135" s="98">
        <f t="shared" si="75"/>
        <v>2684.9706575999999</v>
      </c>
      <c r="AA135" s="91">
        <f t="shared" si="76"/>
        <v>2684.9706575999999</v>
      </c>
      <c r="AB135" s="10"/>
      <c r="AC135" s="10"/>
      <c r="AD135" s="10"/>
      <c r="AE135" s="10"/>
      <c r="AF135" s="11"/>
      <c r="AG135" s="10"/>
      <c r="AH135" s="10"/>
    </row>
    <row r="136" spans="1:34" s="19" customFormat="1" ht="14.25" customHeight="1">
      <c r="A136" s="82">
        <v>4</v>
      </c>
      <c r="B136" s="36">
        <v>44287</v>
      </c>
      <c r="C136" s="44">
        <f>'BENEFÍCIOS-CORRIGIDO-SEM JUROS'!C137</f>
        <v>1100</v>
      </c>
      <c r="D136" s="142">
        <f>'base(indices)'!G139</f>
        <v>1.0188129399999999</v>
      </c>
      <c r="E136" s="39">
        <f>C136*D136</f>
        <v>1120.6942339999998</v>
      </c>
      <c r="F136" s="191">
        <v>0</v>
      </c>
      <c r="G136" s="39">
        <f>E136*F136</f>
        <v>0</v>
      </c>
      <c r="H136" s="40">
        <f>E136+G136</f>
        <v>1120.6942339999998</v>
      </c>
      <c r="I136" s="71">
        <f t="shared" si="77"/>
        <v>3343.8344059999999</v>
      </c>
      <c r="J136" s="41">
        <v>0</v>
      </c>
      <c r="K136" s="68">
        <f>I136</f>
        <v>3343.8344059999999</v>
      </c>
      <c r="L136" s="88">
        <f>J136+K136</f>
        <v>3343.8344059999999</v>
      </c>
      <c r="M136" s="42">
        <f t="shared" si="78"/>
        <v>0</v>
      </c>
      <c r="N136" s="68">
        <f>$K136*M$9</f>
        <v>3176.6426856999997</v>
      </c>
      <c r="O136" s="43">
        <f>M136+N136</f>
        <v>3176.6426856999997</v>
      </c>
      <c r="P136" s="42">
        <f t="shared" si="81"/>
        <v>0</v>
      </c>
      <c r="Q136" s="68">
        <f>$K136*P$9</f>
        <v>3009.4509653999999</v>
      </c>
      <c r="R136" s="43">
        <f>P136+Q136</f>
        <v>3009.4509653999999</v>
      </c>
      <c r="S136" s="42">
        <f t="shared" si="84"/>
        <v>0</v>
      </c>
      <c r="T136" s="68">
        <f>$K136*S$9</f>
        <v>2675.0675248000002</v>
      </c>
      <c r="U136" s="43">
        <f>S136+T136</f>
        <v>2675.0675248000002</v>
      </c>
      <c r="V136" s="42">
        <f t="shared" si="87"/>
        <v>0</v>
      </c>
      <c r="W136" s="68">
        <f>$K136*V$9</f>
        <v>2340.6840841999997</v>
      </c>
      <c r="X136" s="43">
        <f>V136+W136</f>
        <v>2340.6840841999997</v>
      </c>
      <c r="Y136" s="42">
        <f t="shared" si="74"/>
        <v>0</v>
      </c>
      <c r="Z136" s="42">
        <f t="shared" si="75"/>
        <v>2006.3006435999998</v>
      </c>
      <c r="AA136" s="43">
        <f t="shared" si="76"/>
        <v>2006.3006435999998</v>
      </c>
      <c r="AB136" s="24"/>
      <c r="AC136" s="24"/>
      <c r="AD136" s="24"/>
      <c r="AE136" s="24"/>
      <c r="AF136" s="25"/>
      <c r="AG136" s="24"/>
      <c r="AH136" s="24"/>
    </row>
    <row r="137" spans="1:34" ht="14.25" customHeight="1">
      <c r="A137" s="82">
        <v>5</v>
      </c>
      <c r="B137" s="30">
        <v>44317</v>
      </c>
      <c r="C137" s="44">
        <f>'BENEFÍCIOS-CORRIGIDO-SEM JUROS'!C138</f>
        <v>1100</v>
      </c>
      <c r="D137" s="142">
        <f>'base(indices)'!G140</f>
        <v>1.01273652</v>
      </c>
      <c r="E137" s="45">
        <f>C137*D137</f>
        <v>1114.010172</v>
      </c>
      <c r="F137" s="191">
        <v>0</v>
      </c>
      <c r="G137" s="45">
        <f>E137*F137</f>
        <v>0</v>
      </c>
      <c r="H137" s="46">
        <f>E137+G137</f>
        <v>1114.010172</v>
      </c>
      <c r="I137" s="72">
        <f t="shared" si="77"/>
        <v>2223.1401720000003</v>
      </c>
      <c r="J137" s="47">
        <v>0</v>
      </c>
      <c r="K137" s="70">
        <f>I137</f>
        <v>2223.1401720000003</v>
      </c>
      <c r="L137" s="90">
        <f>J137+K137</f>
        <v>2223.1401720000003</v>
      </c>
      <c r="M137" s="32">
        <f t="shared" si="78"/>
        <v>0</v>
      </c>
      <c r="N137" s="84">
        <f>$K137*M$9</f>
        <v>2111.9831634000002</v>
      </c>
      <c r="O137" s="33">
        <f>M137+N137</f>
        <v>2111.9831634000002</v>
      </c>
      <c r="P137" s="32">
        <f t="shared" si="81"/>
        <v>0</v>
      </c>
      <c r="Q137" s="84">
        <f>$K137*P$9</f>
        <v>2000.8261548000003</v>
      </c>
      <c r="R137" s="33">
        <f>P137+Q137</f>
        <v>2000.8261548000003</v>
      </c>
      <c r="S137" s="32">
        <f t="shared" si="84"/>
        <v>0</v>
      </c>
      <c r="T137" s="84">
        <f>$K137*S$9</f>
        <v>1778.5121376000004</v>
      </c>
      <c r="U137" s="33">
        <f>S137+T137</f>
        <v>1778.5121376000004</v>
      </c>
      <c r="V137" s="32">
        <f t="shared" si="87"/>
        <v>0</v>
      </c>
      <c r="W137" s="84">
        <f>$K137*V$9</f>
        <v>1556.1981204000001</v>
      </c>
      <c r="X137" s="33">
        <f>V137+W137</f>
        <v>1556.1981204000001</v>
      </c>
      <c r="Y137" s="98">
        <f t="shared" si="74"/>
        <v>0</v>
      </c>
      <c r="Z137" s="98">
        <f t="shared" si="75"/>
        <v>1333.8841032000003</v>
      </c>
      <c r="AA137" s="91">
        <f t="shared" si="76"/>
        <v>1333.8841032000003</v>
      </c>
      <c r="AB137" s="10"/>
      <c r="AC137" s="10"/>
      <c r="AD137" s="10"/>
      <c r="AE137" s="10"/>
      <c r="AF137" s="11"/>
      <c r="AG137" s="10"/>
      <c r="AH137" s="10"/>
    </row>
    <row r="138" spans="1:34" s="19" customFormat="1" ht="14.25" customHeight="1">
      <c r="A138" s="81">
        <v>6</v>
      </c>
      <c r="B138" s="36">
        <v>44348</v>
      </c>
      <c r="C138" s="44">
        <f>'BENEFÍCIOS-CORRIGIDO-SEM JUROS'!C139</f>
        <v>1100</v>
      </c>
      <c r="D138" s="142">
        <f>'base(indices)'!G141</f>
        <v>1.0083</v>
      </c>
      <c r="E138" s="39">
        <f t="shared" si="69"/>
        <v>1109.1299999999999</v>
      </c>
      <c r="F138" s="191">
        <v>0</v>
      </c>
      <c r="G138" s="39">
        <f t="shared" si="70"/>
        <v>0</v>
      </c>
      <c r="H138" s="40">
        <f t="shared" si="71"/>
        <v>1109.1299999999999</v>
      </c>
      <c r="I138" s="71">
        <f t="shared" si="77"/>
        <v>1109.1300000000003</v>
      </c>
      <c r="J138" s="41">
        <v>0</v>
      </c>
      <c r="K138" s="68">
        <f t="shared" si="72"/>
        <v>1109.1300000000003</v>
      </c>
      <c r="L138" s="88">
        <f t="shared" si="73"/>
        <v>1109.1300000000003</v>
      </c>
      <c r="M138" s="42">
        <f t="shared" si="78"/>
        <v>0</v>
      </c>
      <c r="N138" s="68">
        <f t="shared" si="79"/>
        <v>1053.6735000000003</v>
      </c>
      <c r="O138" s="43">
        <f t="shared" si="80"/>
        <v>1053.6735000000003</v>
      </c>
      <c r="P138" s="42">
        <f t="shared" si="81"/>
        <v>0</v>
      </c>
      <c r="Q138" s="68">
        <f t="shared" si="82"/>
        <v>998.21700000000033</v>
      </c>
      <c r="R138" s="43">
        <f t="shared" si="83"/>
        <v>998.21700000000033</v>
      </c>
      <c r="S138" s="42">
        <f t="shared" si="84"/>
        <v>0</v>
      </c>
      <c r="T138" s="68">
        <f t="shared" si="85"/>
        <v>887.30400000000031</v>
      </c>
      <c r="U138" s="43">
        <f t="shared" si="86"/>
        <v>887.30400000000031</v>
      </c>
      <c r="V138" s="42">
        <f t="shared" si="87"/>
        <v>0</v>
      </c>
      <c r="W138" s="68">
        <f t="shared" si="88"/>
        <v>776.39100000000019</v>
      </c>
      <c r="X138" s="43">
        <f t="shared" si="89"/>
        <v>776.39100000000019</v>
      </c>
      <c r="Y138" s="42">
        <f t="shared" si="74"/>
        <v>0</v>
      </c>
      <c r="Z138" s="42">
        <f t="shared" si="75"/>
        <v>665.47800000000018</v>
      </c>
      <c r="AA138" s="43">
        <f t="shared" si="76"/>
        <v>665.47800000000018</v>
      </c>
      <c r="AB138" s="24"/>
      <c r="AC138" s="24"/>
      <c r="AD138" s="24"/>
      <c r="AE138" s="24"/>
      <c r="AF138" s="25"/>
      <c r="AG138" s="24"/>
      <c r="AH138" s="24"/>
    </row>
    <row r="139" spans="1:34" ht="14.25" customHeight="1">
      <c r="A139" s="82">
        <v>7</v>
      </c>
      <c r="B139" s="30">
        <v>44378</v>
      </c>
      <c r="C139" s="44">
        <f>'BENEFÍCIOS-CORRIGIDO-SEM JUROS'!C140</f>
        <v>0</v>
      </c>
      <c r="D139" s="142">
        <f>'base(indices)'!G142</f>
        <v>0</v>
      </c>
      <c r="E139" s="45">
        <f t="shared" si="69"/>
        <v>0</v>
      </c>
      <c r="F139" s="191">
        <v>0</v>
      </c>
      <c r="G139" s="45">
        <f t="shared" si="70"/>
        <v>0</v>
      </c>
      <c r="H139" s="46">
        <f t="shared" si="71"/>
        <v>0</v>
      </c>
      <c r="I139" s="72">
        <f t="shared" si="77"/>
        <v>0</v>
      </c>
      <c r="J139" s="47">
        <v>0</v>
      </c>
      <c r="K139" s="70">
        <f t="shared" si="72"/>
        <v>0</v>
      </c>
      <c r="L139" s="90">
        <f t="shared" si="73"/>
        <v>0</v>
      </c>
      <c r="M139" s="32">
        <f t="shared" si="78"/>
        <v>0</v>
      </c>
      <c r="N139" s="84">
        <f t="shared" si="79"/>
        <v>0</v>
      </c>
      <c r="O139" s="33">
        <f t="shared" si="80"/>
        <v>0</v>
      </c>
      <c r="P139" s="32">
        <f t="shared" si="81"/>
        <v>0</v>
      </c>
      <c r="Q139" s="84">
        <f t="shared" si="82"/>
        <v>0</v>
      </c>
      <c r="R139" s="33">
        <f t="shared" si="83"/>
        <v>0</v>
      </c>
      <c r="S139" s="32">
        <f t="shared" si="84"/>
        <v>0</v>
      </c>
      <c r="T139" s="84">
        <f t="shared" si="85"/>
        <v>0</v>
      </c>
      <c r="U139" s="33">
        <f t="shared" si="86"/>
        <v>0</v>
      </c>
      <c r="V139" s="32">
        <f t="shared" si="87"/>
        <v>0</v>
      </c>
      <c r="W139" s="84">
        <f t="shared" si="88"/>
        <v>0</v>
      </c>
      <c r="X139" s="33">
        <f t="shared" si="89"/>
        <v>0</v>
      </c>
      <c r="Y139" s="98">
        <f t="shared" si="74"/>
        <v>0</v>
      </c>
      <c r="Z139" s="98">
        <f t="shared" si="75"/>
        <v>0</v>
      </c>
      <c r="AA139" s="91">
        <f t="shared" si="76"/>
        <v>0</v>
      </c>
      <c r="AB139" s="10"/>
      <c r="AC139" s="10"/>
      <c r="AD139" s="10"/>
      <c r="AE139" s="10"/>
      <c r="AF139" s="11"/>
      <c r="AG139" s="10"/>
      <c r="AH139" s="10"/>
    </row>
    <row r="140" spans="1:34" s="19" customFormat="1" ht="14.25" customHeight="1">
      <c r="A140" s="82">
        <v>8</v>
      </c>
      <c r="B140" s="36">
        <v>44409</v>
      </c>
      <c r="C140" s="44">
        <f>'BENEFÍCIOS-CORRIGIDO-SEM JUROS'!C141</f>
        <v>0</v>
      </c>
      <c r="D140" s="142">
        <f>'base(indices)'!G143</f>
        <v>0</v>
      </c>
      <c r="E140" s="39">
        <f>C140*D140</f>
        <v>0</v>
      </c>
      <c r="F140" s="191">
        <v>0</v>
      </c>
      <c r="G140" s="39">
        <f>E140*F140</f>
        <v>0</v>
      </c>
      <c r="H140" s="40">
        <f>E140+G140</f>
        <v>0</v>
      </c>
      <c r="I140" s="71">
        <f t="shared" si="77"/>
        <v>0</v>
      </c>
      <c r="J140" s="41">
        <v>0</v>
      </c>
      <c r="K140" s="68">
        <f t="shared" si="72"/>
        <v>0</v>
      </c>
      <c r="L140" s="88">
        <f t="shared" si="73"/>
        <v>0</v>
      </c>
      <c r="M140" s="42">
        <f t="shared" si="78"/>
        <v>0</v>
      </c>
      <c r="N140" s="68">
        <f>$K140*M$9</f>
        <v>0</v>
      </c>
      <c r="O140" s="43">
        <f>M140+N140</f>
        <v>0</v>
      </c>
      <c r="P140" s="42">
        <f t="shared" si="81"/>
        <v>0</v>
      </c>
      <c r="Q140" s="68">
        <f>$K140*P$9</f>
        <v>0</v>
      </c>
      <c r="R140" s="43">
        <f>P140+Q140</f>
        <v>0</v>
      </c>
      <c r="S140" s="42">
        <f t="shared" si="84"/>
        <v>0</v>
      </c>
      <c r="T140" s="68">
        <f>$K140*S$9</f>
        <v>0</v>
      </c>
      <c r="U140" s="43">
        <f>S140+T140</f>
        <v>0</v>
      </c>
      <c r="V140" s="42">
        <f t="shared" si="87"/>
        <v>0</v>
      </c>
      <c r="W140" s="68">
        <f>$K140*V$9</f>
        <v>0</v>
      </c>
      <c r="X140" s="43">
        <f>V140+W140</f>
        <v>0</v>
      </c>
      <c r="Y140" s="42">
        <f t="shared" si="74"/>
        <v>0</v>
      </c>
      <c r="Z140" s="42">
        <f t="shared" si="75"/>
        <v>0</v>
      </c>
      <c r="AA140" s="43">
        <f t="shared" si="76"/>
        <v>0</v>
      </c>
      <c r="AB140" s="24"/>
      <c r="AC140" s="24"/>
      <c r="AD140" s="24"/>
      <c r="AE140" s="24"/>
      <c r="AF140" s="25"/>
      <c r="AG140" s="24"/>
      <c r="AH140" s="24"/>
    </row>
    <row r="141" spans="1:34" ht="14.25" customHeight="1">
      <c r="A141" s="81">
        <v>9</v>
      </c>
      <c r="B141" s="30">
        <v>44440</v>
      </c>
      <c r="C141" s="44">
        <f>'BENEFÍCIOS-CORRIGIDO-SEM JUROS'!C142</f>
        <v>0</v>
      </c>
      <c r="D141" s="142">
        <f>'base(indices)'!G144</f>
        <v>0</v>
      </c>
      <c r="E141" s="45">
        <f>C141*D141</f>
        <v>0</v>
      </c>
      <c r="F141" s="191">
        <v>0</v>
      </c>
      <c r="G141" s="45">
        <f>E141*F141</f>
        <v>0</v>
      </c>
      <c r="H141" s="46">
        <f>E141+G141</f>
        <v>0</v>
      </c>
      <c r="I141" s="72">
        <f t="shared" si="77"/>
        <v>0</v>
      </c>
      <c r="J141" s="47">
        <v>0</v>
      </c>
      <c r="K141" s="70">
        <f t="shared" si="72"/>
        <v>0</v>
      </c>
      <c r="L141" s="90">
        <f t="shared" si="73"/>
        <v>0</v>
      </c>
      <c r="M141" s="32">
        <f t="shared" si="78"/>
        <v>0</v>
      </c>
      <c r="N141" s="84">
        <f>$K141*M$9</f>
        <v>0</v>
      </c>
      <c r="O141" s="33">
        <f>M141+N141</f>
        <v>0</v>
      </c>
      <c r="P141" s="32">
        <f t="shared" si="81"/>
        <v>0</v>
      </c>
      <c r="Q141" s="84">
        <f>$K141*P$9</f>
        <v>0</v>
      </c>
      <c r="R141" s="33">
        <f>P141+Q141</f>
        <v>0</v>
      </c>
      <c r="S141" s="32">
        <f t="shared" si="84"/>
        <v>0</v>
      </c>
      <c r="T141" s="84">
        <f>$K141*S$9</f>
        <v>0</v>
      </c>
      <c r="U141" s="33">
        <f>S141+T141</f>
        <v>0</v>
      </c>
      <c r="V141" s="32">
        <f t="shared" si="87"/>
        <v>0</v>
      </c>
      <c r="W141" s="84">
        <f>$K141*V$9</f>
        <v>0</v>
      </c>
      <c r="X141" s="33">
        <f>V141+W141</f>
        <v>0</v>
      </c>
      <c r="Y141" s="98">
        <f t="shared" si="74"/>
        <v>0</v>
      </c>
      <c r="Z141" s="98">
        <f t="shared" si="75"/>
        <v>0</v>
      </c>
      <c r="AA141" s="91">
        <f t="shared" si="76"/>
        <v>0</v>
      </c>
      <c r="AB141" s="10"/>
      <c r="AC141" s="10"/>
      <c r="AD141" s="10"/>
      <c r="AE141" s="10"/>
      <c r="AF141" s="11"/>
      <c r="AG141" s="10"/>
      <c r="AH141" s="10"/>
    </row>
    <row r="142" spans="1:34" s="19" customFormat="1" ht="14.25" customHeight="1">
      <c r="A142" s="82">
        <v>10</v>
      </c>
      <c r="B142" s="36">
        <v>44470</v>
      </c>
      <c r="C142" s="44">
        <f>'BENEFÍCIOS-CORRIGIDO-SEM JUROS'!C143</f>
        <v>0</v>
      </c>
      <c r="D142" s="142">
        <f>'base(indices)'!G145</f>
        <v>0</v>
      </c>
      <c r="E142" s="39">
        <f>C142*D142</f>
        <v>0</v>
      </c>
      <c r="F142" s="191">
        <v>0</v>
      </c>
      <c r="G142" s="39">
        <f>E142*F142</f>
        <v>0</v>
      </c>
      <c r="H142" s="40">
        <f>E142+G142</f>
        <v>0</v>
      </c>
      <c r="I142" s="71">
        <f t="shared" si="77"/>
        <v>0</v>
      </c>
      <c r="J142" s="41">
        <v>0</v>
      </c>
      <c r="K142" s="68">
        <f t="shared" si="72"/>
        <v>0</v>
      </c>
      <c r="L142" s="88">
        <f t="shared" si="73"/>
        <v>0</v>
      </c>
      <c r="M142" s="42">
        <f t="shared" si="78"/>
        <v>0</v>
      </c>
      <c r="N142" s="68">
        <f>$K142*M$9</f>
        <v>0</v>
      </c>
      <c r="O142" s="43">
        <f>M142+N142</f>
        <v>0</v>
      </c>
      <c r="P142" s="42">
        <f t="shared" si="81"/>
        <v>0</v>
      </c>
      <c r="Q142" s="68">
        <f>$K142*P$9</f>
        <v>0</v>
      </c>
      <c r="R142" s="43">
        <f>P142+Q142</f>
        <v>0</v>
      </c>
      <c r="S142" s="42">
        <f t="shared" si="84"/>
        <v>0</v>
      </c>
      <c r="T142" s="68">
        <f>$K142*S$9</f>
        <v>0</v>
      </c>
      <c r="U142" s="43">
        <f>S142+T142</f>
        <v>0</v>
      </c>
      <c r="V142" s="42">
        <f t="shared" si="87"/>
        <v>0</v>
      </c>
      <c r="W142" s="68">
        <f>$K142*V$9</f>
        <v>0</v>
      </c>
      <c r="X142" s="43">
        <f>V142+W142</f>
        <v>0</v>
      </c>
      <c r="Y142" s="42">
        <f t="shared" si="74"/>
        <v>0</v>
      </c>
      <c r="Z142" s="42">
        <f t="shared" si="75"/>
        <v>0</v>
      </c>
      <c r="AA142" s="43">
        <f t="shared" si="76"/>
        <v>0</v>
      </c>
      <c r="AB142" s="24"/>
      <c r="AC142" s="24"/>
      <c r="AD142" s="24"/>
      <c r="AE142" s="24"/>
      <c r="AF142" s="25"/>
      <c r="AG142" s="24"/>
      <c r="AH142" s="24"/>
    </row>
    <row r="143" spans="1:34" ht="14.25" customHeight="1">
      <c r="A143" s="82">
        <v>11</v>
      </c>
      <c r="B143" s="30">
        <v>44501</v>
      </c>
      <c r="C143" s="44">
        <f>'BENEFÍCIOS-CORRIGIDO-SEM JUROS'!C144</f>
        <v>0</v>
      </c>
      <c r="D143" s="142">
        <f>'base(indices)'!G146</f>
        <v>0</v>
      </c>
      <c r="E143" s="45">
        <f>C143*D143</f>
        <v>0</v>
      </c>
      <c r="F143" s="191">
        <v>0</v>
      </c>
      <c r="G143" s="45">
        <f>E143*F143</f>
        <v>0</v>
      </c>
      <c r="H143" s="46">
        <f>E143+G143</f>
        <v>0</v>
      </c>
      <c r="I143" s="72">
        <f t="shared" si="77"/>
        <v>0</v>
      </c>
      <c r="J143" s="47">
        <v>0</v>
      </c>
      <c r="K143" s="70">
        <f t="shared" si="72"/>
        <v>0</v>
      </c>
      <c r="L143" s="90">
        <f t="shared" si="73"/>
        <v>0</v>
      </c>
      <c r="M143" s="32">
        <f t="shared" si="78"/>
        <v>0</v>
      </c>
      <c r="N143" s="84">
        <f>$K143*M$9</f>
        <v>0</v>
      </c>
      <c r="O143" s="33">
        <f>M143+N143</f>
        <v>0</v>
      </c>
      <c r="P143" s="32">
        <f t="shared" si="81"/>
        <v>0</v>
      </c>
      <c r="Q143" s="84">
        <f>$K143*P$9</f>
        <v>0</v>
      </c>
      <c r="R143" s="33">
        <f>P143+Q143</f>
        <v>0</v>
      </c>
      <c r="S143" s="32">
        <f t="shared" si="84"/>
        <v>0</v>
      </c>
      <c r="T143" s="84">
        <f>$K143*S$9</f>
        <v>0</v>
      </c>
      <c r="U143" s="33">
        <f>S143+T143</f>
        <v>0</v>
      </c>
      <c r="V143" s="32">
        <f t="shared" si="87"/>
        <v>0</v>
      </c>
      <c r="W143" s="84">
        <f>$K143*V$9</f>
        <v>0</v>
      </c>
      <c r="X143" s="33">
        <f>V143+W143</f>
        <v>0</v>
      </c>
      <c r="Y143" s="98">
        <f t="shared" si="74"/>
        <v>0</v>
      </c>
      <c r="Z143" s="98">
        <f t="shared" si="75"/>
        <v>0</v>
      </c>
      <c r="AA143" s="91">
        <f t="shared" si="76"/>
        <v>0</v>
      </c>
      <c r="AB143" s="10"/>
      <c r="AC143" s="10"/>
      <c r="AD143" s="10"/>
      <c r="AE143" s="10"/>
      <c r="AF143" s="11"/>
      <c r="AG143" s="10"/>
      <c r="AH143" s="10"/>
    </row>
    <row r="144" spans="1:34" ht="14.25" customHeight="1">
      <c r="A144" s="86">
        <v>12</v>
      </c>
      <c r="B144" s="36">
        <v>44531</v>
      </c>
      <c r="C144" s="44">
        <f>'BENEFÍCIOS-CORRIGIDO-SEM JUROS'!C145</f>
        <v>0</v>
      </c>
      <c r="D144" s="142">
        <f>'base(indices)'!G147</f>
        <v>0</v>
      </c>
      <c r="E144" s="45">
        <f>C144*D144</f>
        <v>0</v>
      </c>
      <c r="F144" s="191">
        <v>0</v>
      </c>
      <c r="G144" s="45">
        <f>E144*F144</f>
        <v>0</v>
      </c>
      <c r="H144" s="46">
        <f>E144+G144</f>
        <v>0</v>
      </c>
      <c r="I144" s="71">
        <f t="shared" si="77"/>
        <v>0</v>
      </c>
      <c r="J144" s="41">
        <v>0</v>
      </c>
      <c r="K144" s="68">
        <f>I144</f>
        <v>0</v>
      </c>
      <c r="L144" s="88">
        <f>J144+K144</f>
        <v>0</v>
      </c>
      <c r="M144" s="42">
        <f t="shared" si="78"/>
        <v>0</v>
      </c>
      <c r="N144" s="68">
        <f>$K144*M$9</f>
        <v>0</v>
      </c>
      <c r="O144" s="43">
        <f>M144+N144</f>
        <v>0</v>
      </c>
      <c r="P144" s="42">
        <f t="shared" si="81"/>
        <v>0</v>
      </c>
      <c r="Q144" s="68">
        <f>$K144*P$9</f>
        <v>0</v>
      </c>
      <c r="R144" s="43">
        <f>P144+Q144</f>
        <v>0</v>
      </c>
      <c r="S144" s="42">
        <f t="shared" si="84"/>
        <v>0</v>
      </c>
      <c r="T144" s="68">
        <f>$K144*S$9</f>
        <v>0</v>
      </c>
      <c r="U144" s="43">
        <f>S144+T144</f>
        <v>0</v>
      </c>
      <c r="V144" s="42">
        <f t="shared" si="87"/>
        <v>0</v>
      </c>
      <c r="W144" s="68">
        <f>$K144*V$9</f>
        <v>0</v>
      </c>
      <c r="X144" s="43">
        <f>V144+W144</f>
        <v>0</v>
      </c>
      <c r="Y144" s="42">
        <f t="shared" si="74"/>
        <v>0</v>
      </c>
      <c r="Z144" s="42">
        <f t="shared" si="75"/>
        <v>0</v>
      </c>
      <c r="AA144" s="43">
        <f t="shared" si="76"/>
        <v>0</v>
      </c>
      <c r="AB144" s="10"/>
      <c r="AC144" s="10"/>
      <c r="AD144" s="10"/>
      <c r="AE144" s="10"/>
      <c r="AF144" s="11"/>
      <c r="AG144" s="10"/>
      <c r="AH144" s="10"/>
    </row>
    <row r="145" spans="1:28" ht="5.25" customHeight="1" thickBot="1">
      <c r="A145" s="80"/>
      <c r="B145" s="48"/>
      <c r="C145" s="49"/>
      <c r="D145" s="160"/>
      <c r="E145" s="52"/>
      <c r="F145" s="51"/>
      <c r="G145" s="52"/>
      <c r="H145" s="53"/>
      <c r="I145" s="62"/>
      <c r="J145" s="63"/>
      <c r="K145" s="64"/>
      <c r="L145" s="83"/>
      <c r="M145" s="57"/>
      <c r="N145" s="55"/>
      <c r="O145" s="58"/>
      <c r="P145" s="57"/>
      <c r="Q145" s="55"/>
      <c r="R145" s="58"/>
      <c r="S145" s="57"/>
      <c r="T145" s="55"/>
      <c r="U145" s="58"/>
      <c r="V145" s="57"/>
      <c r="W145" s="55"/>
      <c r="X145" s="58"/>
      <c r="Y145" s="57"/>
      <c r="Z145" s="55"/>
      <c r="AA145" s="58"/>
      <c r="AB145" s="12"/>
    </row>
    <row r="146" spans="1:28" ht="7.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8"/>
    </row>
    <row r="147" spans="1:28" ht="15" customHeight="1">
      <c r="B147" s="28" t="s">
        <v>39</v>
      </c>
      <c r="C147" s="28"/>
      <c r="F147" s="243">
        <f>F131</f>
        <v>44378</v>
      </c>
      <c r="G147" s="243"/>
      <c r="H147" s="243"/>
      <c r="I147" s="242">
        <f>SUM(H133:H146)</f>
        <v>6756.908257</v>
      </c>
      <c r="J147" s="242"/>
      <c r="K147" s="21"/>
      <c r="L147" s="21"/>
      <c r="M147" s="21"/>
      <c r="P147" s="16"/>
    </row>
    <row r="148" spans="1:28">
      <c r="C148" s="21" t="s">
        <v>145</v>
      </c>
      <c r="D148" s="21"/>
      <c r="I148" s="133">
        <v>66000</v>
      </c>
    </row>
    <row r="150" spans="1:28">
      <c r="B150" s="18" t="s">
        <v>149</v>
      </c>
    </row>
    <row r="208" spans="12:15" ht="13.5">
      <c r="L208"/>
      <c r="M208" s="8"/>
      <c r="N208" s="6"/>
      <c r="O208" s="8"/>
    </row>
  </sheetData>
  <mergeCells count="22">
    <mergeCell ref="W7:X7"/>
    <mergeCell ref="A9:A10"/>
    <mergeCell ref="B9:B10"/>
    <mergeCell ref="C9:C10"/>
    <mergeCell ref="D9:D10"/>
    <mergeCell ref="E9:E10"/>
    <mergeCell ref="F9:F10"/>
    <mergeCell ref="G9:G10"/>
    <mergeCell ref="O7:P7"/>
    <mergeCell ref="I8:J8"/>
    <mergeCell ref="H9:H10"/>
    <mergeCell ref="I9:I10"/>
    <mergeCell ref="J9:L9"/>
    <mergeCell ref="M9:O9"/>
    <mergeCell ref="I147:J147"/>
    <mergeCell ref="F147:H147"/>
    <mergeCell ref="V9:X9"/>
    <mergeCell ref="Y9:AA9"/>
    <mergeCell ref="F131:G131"/>
    <mergeCell ref="H131:I131"/>
    <mergeCell ref="P9:R9"/>
    <mergeCell ref="S9:U9"/>
  </mergeCells>
  <conditionalFormatting sqref="E133">
    <cfRule type="cellIs" dxfId="459" priority="531" stopIfTrue="1" operator="notEqual">
      <formula>""</formula>
    </cfRule>
  </conditionalFormatting>
  <conditionalFormatting sqref="E134 G134:H134">
    <cfRule type="cellIs" dxfId="458" priority="527" stopIfTrue="1" operator="notEqual">
      <formula>""</formula>
    </cfRule>
  </conditionalFormatting>
  <conditionalFormatting sqref="E134">
    <cfRule type="cellIs" dxfId="457" priority="525" stopIfTrue="1" operator="notEqual">
      <formula>""</formula>
    </cfRule>
  </conditionalFormatting>
  <conditionalFormatting sqref="E138 G138:H138">
    <cfRule type="cellIs" dxfId="456" priority="517" stopIfTrue="1" operator="notEqual">
      <formula>""</formula>
    </cfRule>
  </conditionalFormatting>
  <conditionalFormatting sqref="E138">
    <cfRule type="cellIs" dxfId="455" priority="515" stopIfTrue="1" operator="notEqual">
      <formula>""</formula>
    </cfRule>
  </conditionalFormatting>
  <conditionalFormatting sqref="F147">
    <cfRule type="cellIs" dxfId="454" priority="509" stopIfTrue="1" operator="notEqual">
      <formula>""</formula>
    </cfRule>
  </conditionalFormatting>
  <conditionalFormatting sqref="J131:K132">
    <cfRule type="cellIs" dxfId="453" priority="542" stopIfTrue="1" operator="notEqual">
      <formula>""</formula>
    </cfRule>
  </conditionalFormatting>
  <conditionalFormatting sqref="E133 G133:H133">
    <cfRule type="cellIs" dxfId="452" priority="533" stopIfTrue="1" operator="notEqual">
      <formula>""</formula>
    </cfRule>
  </conditionalFormatting>
  <conditionalFormatting sqref="E145:H145">
    <cfRule type="cellIs" dxfId="451" priority="537" stopIfTrue="1" operator="notEqual">
      <formula>""</formula>
    </cfRule>
  </conditionalFormatting>
  <conditionalFormatting sqref="H146">
    <cfRule type="cellIs" dxfId="450" priority="538" stopIfTrue="1" operator="notEqual">
      <formula>""</formula>
    </cfRule>
  </conditionalFormatting>
  <conditionalFormatting sqref="E135 G135:H135">
    <cfRule type="cellIs" dxfId="449" priority="521" stopIfTrue="1" operator="notEqual">
      <formula>""</formula>
    </cfRule>
  </conditionalFormatting>
  <conditionalFormatting sqref="E134 G134:H134">
    <cfRule type="cellIs" dxfId="448" priority="526" stopIfTrue="1" operator="notEqual">
      <formula>""</formula>
    </cfRule>
  </conditionalFormatting>
  <conditionalFormatting sqref="E133 G133:H133">
    <cfRule type="cellIs" dxfId="447" priority="532" stopIfTrue="1" operator="notEqual">
      <formula>""</formula>
    </cfRule>
  </conditionalFormatting>
  <conditionalFormatting sqref="F134:F135 F138:F144">
    <cfRule type="cellIs" dxfId="446" priority="524" stopIfTrue="1" operator="notEqual">
      <formula>""</formula>
    </cfRule>
  </conditionalFormatting>
  <conditionalFormatting sqref="E135 G135:H135">
    <cfRule type="cellIs" dxfId="445" priority="522" stopIfTrue="1" operator="notEqual">
      <formula>""</formula>
    </cfRule>
  </conditionalFormatting>
  <conditionalFormatting sqref="E135">
    <cfRule type="cellIs" dxfId="444" priority="520" stopIfTrue="1" operator="notEqual">
      <formula>""</formula>
    </cfRule>
  </conditionalFormatting>
  <conditionalFormatting sqref="E138 G138:H138">
    <cfRule type="cellIs" dxfId="443" priority="516" stopIfTrue="1" operator="notEqual">
      <formula>""</formula>
    </cfRule>
  </conditionalFormatting>
  <conditionalFormatting sqref="I146:X146">
    <cfRule type="cellIs" dxfId="442" priority="541" stopIfTrue="1" operator="notEqual">
      <formula>""</formula>
    </cfRule>
  </conditionalFormatting>
  <conditionalFormatting sqref="F147">
    <cfRule type="cellIs" dxfId="441" priority="508" stopIfTrue="1" operator="notEqual">
      <formula>""</formula>
    </cfRule>
  </conditionalFormatting>
  <conditionalFormatting sqref="E139 G139:H139">
    <cfRule type="cellIs" dxfId="440" priority="512" stopIfTrue="1" operator="notEqual">
      <formula>""</formula>
    </cfRule>
  </conditionalFormatting>
  <conditionalFormatting sqref="E139 G139:H139">
    <cfRule type="cellIs" dxfId="439" priority="511" stopIfTrue="1" operator="notEqual">
      <formula>""</formula>
    </cfRule>
  </conditionalFormatting>
  <conditionalFormatting sqref="F133">
    <cfRule type="cellIs" dxfId="438" priority="530" stopIfTrue="1" operator="notEqual">
      <formula>""</formula>
    </cfRule>
  </conditionalFormatting>
  <conditionalFormatting sqref="F134:F135 F138:F144">
    <cfRule type="cellIs" dxfId="437" priority="523" stopIfTrue="1" operator="notEqual">
      <formula>""</formula>
    </cfRule>
  </conditionalFormatting>
  <conditionalFormatting sqref="F131:F132">
    <cfRule type="cellIs" dxfId="436" priority="539" stopIfTrue="1" operator="notEqual">
      <formula>""</formula>
    </cfRule>
  </conditionalFormatting>
  <conditionalFormatting sqref="E139">
    <cfRule type="cellIs" dxfId="435" priority="510" stopIfTrue="1" operator="notEqual">
      <formula>""</formula>
    </cfRule>
  </conditionalFormatting>
  <conditionalFormatting sqref="F131:F132">
    <cfRule type="cellIs" dxfId="434" priority="540" stopIfTrue="1" operator="notEqual">
      <formula>""</formula>
    </cfRule>
  </conditionalFormatting>
  <conditionalFormatting sqref="E140 G140:H140">
    <cfRule type="cellIs" dxfId="433" priority="505" stopIfTrue="1" operator="notEqual">
      <formula>""</formula>
    </cfRule>
  </conditionalFormatting>
  <conditionalFormatting sqref="E140">
    <cfRule type="cellIs" dxfId="432" priority="503" stopIfTrue="1" operator="notEqual">
      <formula>""</formula>
    </cfRule>
  </conditionalFormatting>
  <conditionalFormatting sqref="E140 G140:H140">
    <cfRule type="cellIs" dxfId="431" priority="504" stopIfTrue="1" operator="notEqual">
      <formula>""</formula>
    </cfRule>
  </conditionalFormatting>
  <conditionalFormatting sqref="E141 G141:H141">
    <cfRule type="cellIs" dxfId="430" priority="500" stopIfTrue="1" operator="notEqual">
      <formula>""</formula>
    </cfRule>
  </conditionalFormatting>
  <conditionalFormatting sqref="E141 G141:H141">
    <cfRule type="cellIs" dxfId="429" priority="499" stopIfTrue="1" operator="notEqual">
      <formula>""</formula>
    </cfRule>
  </conditionalFormatting>
  <conditionalFormatting sqref="E87:E89 G87:H89">
    <cfRule type="cellIs" dxfId="428" priority="466" stopIfTrue="1" operator="notEqual">
      <formula>""</formula>
    </cfRule>
  </conditionalFormatting>
  <conditionalFormatting sqref="E87:E89 G87:H89">
    <cfRule type="cellIs" dxfId="427" priority="467" stopIfTrue="1" operator="notEqual">
      <formula>""</formula>
    </cfRule>
  </conditionalFormatting>
  <conditionalFormatting sqref="E141">
    <cfRule type="cellIs" dxfId="426" priority="498" stopIfTrue="1" operator="notEqual">
      <formula>""</formula>
    </cfRule>
  </conditionalFormatting>
  <conditionalFormatting sqref="E137 G137:H137">
    <cfRule type="cellIs" dxfId="425" priority="473" stopIfTrue="1" operator="notEqual">
      <formula>""</formula>
    </cfRule>
  </conditionalFormatting>
  <conditionalFormatting sqref="E137">
    <cfRule type="cellIs" dxfId="424" priority="472" stopIfTrue="1" operator="notEqual">
      <formula>""</formula>
    </cfRule>
  </conditionalFormatting>
  <conditionalFormatting sqref="E142 G142:H142">
    <cfRule type="cellIs" dxfId="423" priority="495" stopIfTrue="1" operator="notEqual">
      <formula>""</formula>
    </cfRule>
  </conditionalFormatting>
  <conditionalFormatting sqref="E142">
    <cfRule type="cellIs" dxfId="422" priority="493" stopIfTrue="1" operator="notEqual">
      <formula>""</formula>
    </cfRule>
  </conditionalFormatting>
  <conditionalFormatting sqref="E142 G142:H142">
    <cfRule type="cellIs" dxfId="421" priority="494" stopIfTrue="1" operator="notEqual">
      <formula>""</formula>
    </cfRule>
  </conditionalFormatting>
  <conditionalFormatting sqref="E143 G143:H143 H144">
    <cfRule type="cellIs" dxfId="420" priority="490" stopIfTrue="1" operator="notEqual">
      <formula>""</formula>
    </cfRule>
  </conditionalFormatting>
  <conditionalFormatting sqref="E143 G143:H143 H144">
    <cfRule type="cellIs" dxfId="419" priority="489" stopIfTrue="1" operator="notEqual">
      <formula>""</formula>
    </cfRule>
  </conditionalFormatting>
  <conditionalFormatting sqref="E143">
    <cfRule type="cellIs" dxfId="418" priority="488" stopIfTrue="1" operator="notEqual">
      <formula>""</formula>
    </cfRule>
  </conditionalFormatting>
  <conditionalFormatting sqref="F136:F137">
    <cfRule type="cellIs" dxfId="417" priority="476" stopIfTrue="1" operator="notEqual">
      <formula>""</formula>
    </cfRule>
  </conditionalFormatting>
  <conditionalFormatting sqref="F86">
    <cfRule type="cellIs" dxfId="416" priority="468" stopIfTrue="1" operator="notEqual">
      <formula>""</formula>
    </cfRule>
  </conditionalFormatting>
  <conditionalFormatting sqref="E137 G137:H137">
    <cfRule type="cellIs" dxfId="415" priority="474" stopIfTrue="1" operator="notEqual">
      <formula>""</formula>
    </cfRule>
  </conditionalFormatting>
  <conditionalFormatting sqref="E136 G136:H136">
    <cfRule type="cellIs" dxfId="414" priority="479" stopIfTrue="1" operator="notEqual">
      <formula>""</formula>
    </cfRule>
  </conditionalFormatting>
  <conditionalFormatting sqref="F136:F137">
    <cfRule type="cellIs" dxfId="413" priority="475" stopIfTrue="1" operator="notEqual">
      <formula>""</formula>
    </cfRule>
  </conditionalFormatting>
  <conditionalFormatting sqref="E11:E86 G11:H86 F11:F106">
    <cfRule type="cellIs" dxfId="412" priority="471" stopIfTrue="1" operator="notEqual">
      <formula>""</formula>
    </cfRule>
  </conditionalFormatting>
  <conditionalFormatting sqref="F87:F89">
    <cfRule type="cellIs" dxfId="411" priority="463" stopIfTrue="1" operator="notEqual">
      <formula>""</formula>
    </cfRule>
  </conditionalFormatting>
  <conditionalFormatting sqref="E90">
    <cfRule type="cellIs" dxfId="410" priority="458" stopIfTrue="1" operator="notEqual">
      <formula>""</formula>
    </cfRule>
  </conditionalFormatting>
  <conditionalFormatting sqref="E91:E106">
    <cfRule type="cellIs" dxfId="409" priority="451" stopIfTrue="1" operator="notEqual">
      <formula>""</formula>
    </cfRule>
  </conditionalFormatting>
  <conditionalFormatting sqref="F91:F106">
    <cfRule type="cellIs" dxfId="408" priority="449" stopIfTrue="1" operator="notEqual">
      <formula>""</formula>
    </cfRule>
  </conditionalFormatting>
  <conditionalFormatting sqref="F90">
    <cfRule type="cellIs" dxfId="407" priority="456" stopIfTrue="1" operator="notEqual">
      <formula>""</formula>
    </cfRule>
  </conditionalFormatting>
  <conditionalFormatting sqref="F90">
    <cfRule type="cellIs" dxfId="406" priority="457" stopIfTrue="1" operator="notEqual">
      <formula>""</formula>
    </cfRule>
  </conditionalFormatting>
  <conditionalFormatting sqref="E91:E106 G91:H106">
    <cfRule type="cellIs" dxfId="405" priority="452" stopIfTrue="1" operator="notEqual">
      <formula>""</formula>
    </cfRule>
  </conditionalFormatting>
  <conditionalFormatting sqref="F92">
    <cfRule type="cellIs" dxfId="404" priority="450" stopIfTrue="1" operator="notEqual">
      <formula>""</formula>
    </cfRule>
  </conditionalFormatting>
  <conditionalFormatting sqref="F94:F106">
    <cfRule type="cellIs" dxfId="403" priority="442" stopIfTrue="1" operator="notEqual">
      <formula>""</formula>
    </cfRule>
  </conditionalFormatting>
  <conditionalFormatting sqref="F94:F106">
    <cfRule type="cellIs" dxfId="402" priority="441" stopIfTrue="1" operator="notEqual">
      <formula>""</formula>
    </cfRule>
  </conditionalFormatting>
  <conditionalFormatting sqref="E94:E106 G94:H106">
    <cfRule type="cellIs" dxfId="401" priority="446" stopIfTrue="1" operator="notEqual">
      <formula>""</formula>
    </cfRule>
  </conditionalFormatting>
  <conditionalFormatting sqref="E94:E106 G94:H106">
    <cfRule type="cellIs" dxfId="400" priority="445" stopIfTrue="1" operator="notEqual">
      <formula>""</formula>
    </cfRule>
  </conditionalFormatting>
  <conditionalFormatting sqref="E107:E108 G107:H108">
    <cfRule type="cellIs" dxfId="399" priority="434" stopIfTrue="1" operator="notEqual">
      <formula>""</formula>
    </cfRule>
  </conditionalFormatting>
  <conditionalFormatting sqref="F107:F108">
    <cfRule type="cellIs" dxfId="398" priority="432" stopIfTrue="1" operator="notEqual">
      <formula>""</formula>
    </cfRule>
  </conditionalFormatting>
  <conditionalFormatting sqref="E94:E106">
    <cfRule type="cellIs" dxfId="397" priority="444" stopIfTrue="1" operator="notEqual">
      <formula>""</formula>
    </cfRule>
  </conditionalFormatting>
  <conditionalFormatting sqref="F107:F108">
    <cfRule type="cellIs" dxfId="396" priority="438" stopIfTrue="1" operator="notEqual">
      <formula>""</formula>
    </cfRule>
  </conditionalFormatting>
  <conditionalFormatting sqref="E107:E108 G107:H108">
    <cfRule type="cellIs" dxfId="395" priority="435" stopIfTrue="1" operator="notEqual">
      <formula>""</formula>
    </cfRule>
  </conditionalFormatting>
  <conditionalFormatting sqref="E107:E108">
    <cfRule type="cellIs" dxfId="394" priority="433" stopIfTrue="1" operator="notEqual">
      <formula>""</formula>
    </cfRule>
  </conditionalFormatting>
  <conditionalFormatting sqref="E108">
    <cfRule type="cellIs" dxfId="393" priority="427" stopIfTrue="1" operator="notEqual">
      <formula>""</formula>
    </cfRule>
  </conditionalFormatting>
  <conditionalFormatting sqref="F108">
    <cfRule type="cellIs" dxfId="392" priority="426" stopIfTrue="1" operator="notEqual">
      <formula>""</formula>
    </cfRule>
  </conditionalFormatting>
  <conditionalFormatting sqref="E109:E110 G109:H110">
    <cfRule type="cellIs" dxfId="391" priority="417" stopIfTrue="1" operator="notEqual">
      <formula>""</formula>
    </cfRule>
  </conditionalFormatting>
  <conditionalFormatting sqref="E110 G110:H110">
    <cfRule type="cellIs" dxfId="390" priority="411" stopIfTrue="1" operator="notEqual">
      <formula>""</formula>
    </cfRule>
  </conditionalFormatting>
  <conditionalFormatting sqref="F108">
    <cfRule type="cellIs" dxfId="389" priority="425" stopIfTrue="1" operator="notEqual">
      <formula>""</formula>
    </cfRule>
  </conditionalFormatting>
  <conditionalFormatting sqref="F109:F110">
    <cfRule type="cellIs" dxfId="388" priority="421" stopIfTrue="1" operator="notEqual">
      <formula>""</formula>
    </cfRule>
  </conditionalFormatting>
  <conditionalFormatting sqref="E109:E110 G109:H110">
    <cfRule type="cellIs" dxfId="387" priority="418" stopIfTrue="1" operator="notEqual">
      <formula>""</formula>
    </cfRule>
  </conditionalFormatting>
  <conditionalFormatting sqref="E110 G110:H110">
    <cfRule type="cellIs" dxfId="386" priority="412" stopIfTrue="1" operator="notEqual">
      <formula>""</formula>
    </cfRule>
  </conditionalFormatting>
  <conditionalFormatting sqref="E110">
    <cfRule type="cellIs" dxfId="385" priority="410" stopIfTrue="1" operator="notEqual">
      <formula>""</formula>
    </cfRule>
  </conditionalFormatting>
  <conditionalFormatting sqref="F110">
    <cfRule type="cellIs" dxfId="384" priority="409" stopIfTrue="1" operator="notEqual">
      <formula>""</formula>
    </cfRule>
  </conditionalFormatting>
  <conditionalFormatting sqref="E111:E112 G111:H112">
    <cfRule type="cellIs" dxfId="383" priority="401" stopIfTrue="1" operator="notEqual">
      <formula>""</formula>
    </cfRule>
  </conditionalFormatting>
  <conditionalFormatting sqref="F112">
    <cfRule type="cellIs" dxfId="382" priority="392" stopIfTrue="1" operator="notEqual">
      <formula>""</formula>
    </cfRule>
  </conditionalFormatting>
  <conditionalFormatting sqref="F112">
    <cfRule type="cellIs" dxfId="381" priority="390" stopIfTrue="1" operator="notEqual">
      <formula>""</formula>
    </cfRule>
  </conditionalFormatting>
  <conditionalFormatting sqref="E111:E112">
    <cfRule type="cellIs" dxfId="380" priority="399" stopIfTrue="1" operator="notEqual">
      <formula>""</formula>
    </cfRule>
  </conditionalFormatting>
  <conditionalFormatting sqref="F111:F112">
    <cfRule type="cellIs" dxfId="379" priority="404" stopIfTrue="1" operator="notEqual">
      <formula>""</formula>
    </cfRule>
  </conditionalFormatting>
  <conditionalFormatting sqref="E111:E112 G111:H112">
    <cfRule type="cellIs" dxfId="378" priority="400" stopIfTrue="1" operator="notEqual">
      <formula>""</formula>
    </cfRule>
  </conditionalFormatting>
  <conditionalFormatting sqref="F111:F112">
    <cfRule type="cellIs" dxfId="377" priority="398" stopIfTrue="1" operator="notEqual">
      <formula>""</formula>
    </cfRule>
  </conditionalFormatting>
  <conditionalFormatting sqref="E112">
    <cfRule type="cellIs" dxfId="376" priority="393" stopIfTrue="1" operator="notEqual">
      <formula>""</formula>
    </cfRule>
  </conditionalFormatting>
  <conditionalFormatting sqref="F112">
    <cfRule type="cellIs" dxfId="375" priority="391" stopIfTrue="1" operator="notEqual">
      <formula>""</formula>
    </cfRule>
  </conditionalFormatting>
  <conditionalFormatting sqref="C133:C144">
    <cfRule type="cellIs" dxfId="374" priority="487" stopIfTrue="1" operator="notEqual">
      <formula>""</formula>
    </cfRule>
  </conditionalFormatting>
  <conditionalFormatting sqref="B145:C145 C133:C144">
    <cfRule type="cellIs" dxfId="373" priority="486" stopIfTrue="1" operator="notEqual">
      <formula>""</formula>
    </cfRule>
  </conditionalFormatting>
  <conditionalFormatting sqref="E144 G144">
    <cfRule type="cellIs" dxfId="372" priority="485" stopIfTrue="1" operator="notEqual">
      <formula>""</formula>
    </cfRule>
  </conditionalFormatting>
  <conditionalFormatting sqref="E144 G144">
    <cfRule type="cellIs" dxfId="371" priority="484" stopIfTrue="1" operator="notEqual">
      <formula>""</formula>
    </cfRule>
  </conditionalFormatting>
  <conditionalFormatting sqref="E144">
    <cfRule type="cellIs" dxfId="370" priority="483" stopIfTrue="1" operator="notEqual">
      <formula>""</formula>
    </cfRule>
  </conditionalFormatting>
  <conditionalFormatting sqref="Y146:AA146">
    <cfRule type="cellIs" dxfId="369" priority="482" stopIfTrue="1" operator="notEqual">
      <formula>""</formula>
    </cfRule>
  </conditionalFormatting>
  <conditionalFormatting sqref="E136">
    <cfRule type="cellIs" dxfId="368" priority="477" stopIfTrue="1" operator="notEqual">
      <formula>""</formula>
    </cfRule>
  </conditionalFormatting>
  <conditionalFormatting sqref="E136 G136:H136">
    <cfRule type="cellIs" dxfId="367" priority="478" stopIfTrue="1" operator="notEqual">
      <formula>""</formula>
    </cfRule>
  </conditionalFormatting>
  <conditionalFormatting sqref="D11:D130">
    <cfRule type="cellIs" dxfId="366" priority="470" stopIfTrue="1" operator="equal">
      <formula>"Total"</formula>
    </cfRule>
  </conditionalFormatting>
  <conditionalFormatting sqref="F88">
    <cfRule type="cellIs" dxfId="365" priority="464" stopIfTrue="1" operator="notEqual">
      <formula>""</formula>
    </cfRule>
  </conditionalFormatting>
  <conditionalFormatting sqref="E87:E89">
    <cfRule type="cellIs" dxfId="364" priority="465" stopIfTrue="1" operator="notEqual">
      <formula>""</formula>
    </cfRule>
  </conditionalFormatting>
  <conditionalFormatting sqref="E90 G90:H90">
    <cfRule type="cellIs" dxfId="363" priority="460" stopIfTrue="1" operator="notEqual">
      <formula>""</formula>
    </cfRule>
  </conditionalFormatting>
  <conditionalFormatting sqref="E90 G90:H90">
    <cfRule type="cellIs" dxfId="362" priority="459" stopIfTrue="1" operator="notEqual">
      <formula>""</formula>
    </cfRule>
  </conditionalFormatting>
  <conditionalFormatting sqref="E91:E106 G91:H106">
    <cfRule type="cellIs" dxfId="361" priority="453" stopIfTrue="1" operator="notEqual">
      <formula>""</formula>
    </cfRule>
  </conditionalFormatting>
  <conditionalFormatting sqref="F94:F106">
    <cfRule type="cellIs" dxfId="360" priority="443" stopIfTrue="1" operator="notEqual">
      <formula>""</formula>
    </cfRule>
  </conditionalFormatting>
  <conditionalFormatting sqref="E108 G108:H108">
    <cfRule type="cellIs" dxfId="359" priority="428" stopIfTrue="1" operator="notEqual">
      <formula>""</formula>
    </cfRule>
  </conditionalFormatting>
  <conditionalFormatting sqref="E108 G108:H108">
    <cfRule type="cellIs" dxfId="358" priority="429" stopIfTrue="1" operator="notEqual">
      <formula>""</formula>
    </cfRule>
  </conditionalFormatting>
  <conditionalFormatting sqref="F108">
    <cfRule type="cellIs" dxfId="357" priority="424" stopIfTrue="1" operator="notEqual">
      <formula>""</formula>
    </cfRule>
  </conditionalFormatting>
  <conditionalFormatting sqref="E109:E110">
    <cfRule type="cellIs" dxfId="356" priority="416" stopIfTrue="1" operator="notEqual">
      <formula>""</formula>
    </cfRule>
  </conditionalFormatting>
  <conditionalFormatting sqref="F109:F110">
    <cfRule type="cellIs" dxfId="355" priority="415" stopIfTrue="1" operator="notEqual">
      <formula>""</formula>
    </cfRule>
  </conditionalFormatting>
  <conditionalFormatting sqref="F110">
    <cfRule type="cellIs" dxfId="354" priority="408" stopIfTrue="1" operator="notEqual">
      <formula>""</formula>
    </cfRule>
  </conditionalFormatting>
  <conditionalFormatting sqref="F110">
    <cfRule type="cellIs" dxfId="353" priority="407" stopIfTrue="1" operator="notEqual">
      <formula>""</formula>
    </cfRule>
  </conditionalFormatting>
  <conditionalFormatting sqref="E112 G112:H112">
    <cfRule type="cellIs" dxfId="352" priority="394" stopIfTrue="1" operator="notEqual">
      <formula>""</formula>
    </cfRule>
  </conditionalFormatting>
  <conditionalFormatting sqref="E112 G112:H112">
    <cfRule type="cellIs" dxfId="351" priority="395" stopIfTrue="1" operator="notEqual">
      <formula>""</formula>
    </cfRule>
  </conditionalFormatting>
  <conditionalFormatting sqref="F113:F114">
    <cfRule type="cellIs" dxfId="350" priority="387" stopIfTrue="1" operator="notEqual">
      <formula>""</formula>
    </cfRule>
  </conditionalFormatting>
  <conditionalFormatting sqref="E113:E114 G113:H114">
    <cfRule type="cellIs" dxfId="349" priority="384" stopIfTrue="1" operator="notEqual">
      <formula>""</formula>
    </cfRule>
  </conditionalFormatting>
  <conditionalFormatting sqref="E114 G114:H114">
    <cfRule type="cellIs" dxfId="348" priority="377" stopIfTrue="1" operator="notEqual">
      <formula>""</formula>
    </cfRule>
  </conditionalFormatting>
  <conditionalFormatting sqref="F114">
    <cfRule type="cellIs" dxfId="347" priority="375" stopIfTrue="1" operator="notEqual">
      <formula>""</formula>
    </cfRule>
  </conditionalFormatting>
  <conditionalFormatting sqref="E113:E114">
    <cfRule type="cellIs" dxfId="346" priority="382" stopIfTrue="1" operator="notEqual">
      <formula>""</formula>
    </cfRule>
  </conditionalFormatting>
  <conditionalFormatting sqref="E113:E114 G113:H114">
    <cfRule type="cellIs" dxfId="345" priority="383" stopIfTrue="1" operator="notEqual">
      <formula>""</formula>
    </cfRule>
  </conditionalFormatting>
  <conditionalFormatting sqref="F113:F114">
    <cfRule type="cellIs" dxfId="344" priority="381" stopIfTrue="1" operator="notEqual">
      <formula>""</formula>
    </cfRule>
  </conditionalFormatting>
  <conditionalFormatting sqref="E114 G114:H114">
    <cfRule type="cellIs" dxfId="343" priority="378" stopIfTrue="1" operator="notEqual">
      <formula>""</formula>
    </cfRule>
  </conditionalFormatting>
  <conditionalFormatting sqref="E114">
    <cfRule type="cellIs" dxfId="342" priority="376" stopIfTrue="1" operator="notEqual">
      <formula>""</formula>
    </cfRule>
  </conditionalFormatting>
  <conditionalFormatting sqref="F114">
    <cfRule type="cellIs" dxfId="341" priority="374" stopIfTrue="1" operator="notEqual">
      <formula>""</formula>
    </cfRule>
  </conditionalFormatting>
  <conditionalFormatting sqref="F114">
    <cfRule type="cellIs" dxfId="340" priority="373" stopIfTrue="1" operator="notEqual">
      <formula>""</formula>
    </cfRule>
  </conditionalFormatting>
  <conditionalFormatting sqref="F115:F116">
    <cfRule type="cellIs" dxfId="339" priority="370" stopIfTrue="1" operator="notEqual">
      <formula>""</formula>
    </cfRule>
  </conditionalFormatting>
  <conditionalFormatting sqref="E115:E116 G115:H116">
    <cfRule type="cellIs" dxfId="338" priority="367" stopIfTrue="1" operator="notEqual">
      <formula>""</formula>
    </cfRule>
  </conditionalFormatting>
  <conditionalFormatting sqref="E116 G116:H116">
    <cfRule type="cellIs" dxfId="337" priority="360" stopIfTrue="1" operator="notEqual">
      <formula>""</formula>
    </cfRule>
  </conditionalFormatting>
  <conditionalFormatting sqref="F116">
    <cfRule type="cellIs" dxfId="336" priority="358" stopIfTrue="1" operator="notEqual">
      <formula>""</formula>
    </cfRule>
  </conditionalFormatting>
  <conditionalFormatting sqref="E115:E116">
    <cfRule type="cellIs" dxfId="335" priority="365" stopIfTrue="1" operator="notEqual">
      <formula>""</formula>
    </cfRule>
  </conditionalFormatting>
  <conditionalFormatting sqref="E115:E116 G115:H116">
    <cfRule type="cellIs" dxfId="334" priority="366" stopIfTrue="1" operator="notEqual">
      <formula>""</formula>
    </cfRule>
  </conditionalFormatting>
  <conditionalFormatting sqref="F115:F116">
    <cfRule type="cellIs" dxfId="333" priority="364" stopIfTrue="1" operator="notEqual">
      <formula>""</formula>
    </cfRule>
  </conditionalFormatting>
  <conditionalFormatting sqref="E116 G116:H116">
    <cfRule type="cellIs" dxfId="332" priority="361" stopIfTrue="1" operator="notEqual">
      <formula>""</formula>
    </cfRule>
  </conditionalFormatting>
  <conditionalFormatting sqref="E116">
    <cfRule type="cellIs" dxfId="331" priority="359" stopIfTrue="1" operator="notEqual">
      <formula>""</formula>
    </cfRule>
  </conditionalFormatting>
  <conditionalFormatting sqref="F116">
    <cfRule type="cellIs" dxfId="330" priority="357" stopIfTrue="1" operator="notEqual">
      <formula>""</formula>
    </cfRule>
  </conditionalFormatting>
  <conditionalFormatting sqref="F116">
    <cfRule type="cellIs" dxfId="329" priority="356" stopIfTrue="1" operator="notEqual">
      <formula>""</formula>
    </cfRule>
  </conditionalFormatting>
  <conditionalFormatting sqref="F117:F130">
    <cfRule type="cellIs" dxfId="328" priority="353" stopIfTrue="1" operator="notEqual">
      <formula>""</formula>
    </cfRule>
  </conditionalFormatting>
  <conditionalFormatting sqref="E117:E130 G117:H130">
    <cfRule type="cellIs" dxfId="327" priority="35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326" priority="343" stopIfTrue="1" operator="notEqual">
      <formula>""</formula>
    </cfRule>
  </conditionalFormatting>
  <conditionalFormatting sqref="F118 F120 F122 F124 F126 F128 F130">
    <cfRule type="cellIs" dxfId="325" priority="339" stopIfTrue="1" operator="notEqual">
      <formula>""</formula>
    </cfRule>
  </conditionalFormatting>
  <conditionalFormatting sqref="F118 F120 F122 F124 F126 F128 F130">
    <cfRule type="cellIs" dxfId="324" priority="341" stopIfTrue="1" operator="notEqual">
      <formula>""</formula>
    </cfRule>
  </conditionalFormatting>
  <conditionalFormatting sqref="E117:E130">
    <cfRule type="cellIs" dxfId="323" priority="348" stopIfTrue="1" operator="notEqual">
      <formula>""</formula>
    </cfRule>
  </conditionalFormatting>
  <conditionalFormatting sqref="E117:E130 G117:H130">
    <cfRule type="cellIs" dxfId="322" priority="349" stopIfTrue="1" operator="notEqual">
      <formula>""</formula>
    </cfRule>
  </conditionalFormatting>
  <conditionalFormatting sqref="F117:F130">
    <cfRule type="cellIs" dxfId="321" priority="347" stopIfTrue="1" operator="notEqual">
      <formula>""</formula>
    </cfRule>
  </conditionalFormatting>
  <conditionalFormatting sqref="F118 F120 F122 F124 F126 F128 F130">
    <cfRule type="cellIs" dxfId="320" priority="34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319" priority="344" stopIfTrue="1" operator="notEqual">
      <formula>""</formula>
    </cfRule>
  </conditionalFormatting>
  <conditionalFormatting sqref="E118 E120 E122 E124 E126 E128 E130">
    <cfRule type="cellIs" dxfId="318" priority="342" stopIfTrue="1" operator="notEqual">
      <formula>""</formula>
    </cfRule>
  </conditionalFormatting>
  <conditionalFormatting sqref="D9">
    <cfRule type="cellIs" dxfId="317" priority="338" stopIfTrue="1" operator="equal">
      <formula>"Total"</formula>
    </cfRule>
  </conditionalFormatting>
  <conditionalFormatting sqref="D9">
    <cfRule type="cellIs" dxfId="316" priority="337" stopIfTrue="1" operator="equal">
      <formula>"Total"</formula>
    </cfRule>
  </conditionalFormatting>
  <conditionalFormatting sqref="D145">
    <cfRule type="cellIs" dxfId="315" priority="316" stopIfTrue="1" operator="equal">
      <formula>"Total"</formula>
    </cfRule>
  </conditionalFormatting>
  <conditionalFormatting sqref="D133">
    <cfRule type="cellIs" dxfId="314" priority="313" stopIfTrue="1" operator="notEqual">
      <formula>""</formula>
    </cfRule>
  </conditionalFormatting>
  <conditionalFormatting sqref="D133">
    <cfRule type="cellIs" dxfId="313" priority="315" stopIfTrue="1" operator="notEqual">
      <formula>""</formula>
    </cfRule>
  </conditionalFormatting>
  <conditionalFormatting sqref="D133">
    <cfRule type="cellIs" dxfId="312" priority="314" stopIfTrue="1" operator="notEqual">
      <formula>""</formula>
    </cfRule>
  </conditionalFormatting>
  <conditionalFormatting sqref="D134:D144">
    <cfRule type="cellIs" dxfId="311" priority="312" stopIfTrue="1" operator="equal">
      <formula>"Total"</formula>
    </cfRule>
  </conditionalFormatting>
  <conditionalFormatting sqref="C106 C11:C94">
    <cfRule type="cellIs" dxfId="310" priority="311" stopIfTrue="1" operator="notEqual">
      <formula>""</formula>
    </cfRule>
  </conditionalFormatting>
  <conditionalFormatting sqref="C22">
    <cfRule type="cellIs" dxfId="309" priority="310" stopIfTrue="1" operator="notEqual">
      <formula>""</formula>
    </cfRule>
  </conditionalFormatting>
  <conditionalFormatting sqref="C13:C24">
    <cfRule type="cellIs" dxfId="308" priority="309" stopIfTrue="1" operator="notEqual">
      <formula>""</formula>
    </cfRule>
  </conditionalFormatting>
  <conditionalFormatting sqref="C106 C72:C82 C84:C94">
    <cfRule type="cellIs" dxfId="307" priority="308" stopIfTrue="1" operator="notEqual">
      <formula>""</formula>
    </cfRule>
  </conditionalFormatting>
  <conditionalFormatting sqref="C83">
    <cfRule type="cellIs" dxfId="306" priority="307" stopIfTrue="1" operator="notEqual">
      <formula>""</formula>
    </cfRule>
  </conditionalFormatting>
  <conditionalFormatting sqref="C83">
    <cfRule type="cellIs" dxfId="305" priority="306" stopIfTrue="1" operator="notEqual">
      <formula>""</formula>
    </cfRule>
  </conditionalFormatting>
  <conditionalFormatting sqref="C84:C93">
    <cfRule type="cellIs" dxfId="304" priority="302" stopIfTrue="1" operator="notEqual">
      <formula>""</formula>
    </cfRule>
  </conditionalFormatting>
  <conditionalFormatting sqref="C11:C22">
    <cfRule type="cellIs" dxfId="303" priority="305" stopIfTrue="1" operator="notEqual">
      <formula>""</formula>
    </cfRule>
  </conditionalFormatting>
  <conditionalFormatting sqref="C72:C82">
    <cfRule type="cellIs" dxfId="302" priority="304" stopIfTrue="1" operator="notEqual">
      <formula>""</formula>
    </cfRule>
  </conditionalFormatting>
  <conditionalFormatting sqref="C84:C93">
    <cfRule type="cellIs" dxfId="301" priority="303" stopIfTrue="1" operator="notEqual">
      <formula>""</formula>
    </cfRule>
  </conditionalFormatting>
  <conditionalFormatting sqref="C83">
    <cfRule type="cellIs" dxfId="300" priority="301" stopIfTrue="1" operator="notEqual">
      <formula>""</formula>
    </cfRule>
  </conditionalFormatting>
  <conditionalFormatting sqref="C83">
    <cfRule type="cellIs" dxfId="299" priority="300" stopIfTrue="1" operator="notEqual">
      <formula>""</formula>
    </cfRule>
  </conditionalFormatting>
  <conditionalFormatting sqref="C72:C82">
    <cfRule type="cellIs" dxfId="298" priority="299" stopIfTrue="1" operator="notEqual">
      <formula>""</formula>
    </cfRule>
  </conditionalFormatting>
  <conditionalFormatting sqref="C71">
    <cfRule type="cellIs" dxfId="297" priority="298" stopIfTrue="1" operator="notEqual">
      <formula>""</formula>
    </cfRule>
  </conditionalFormatting>
  <conditionalFormatting sqref="C71">
    <cfRule type="cellIs" dxfId="296" priority="297" stopIfTrue="1" operator="notEqual">
      <formula>""</formula>
    </cfRule>
  </conditionalFormatting>
  <conditionalFormatting sqref="C72:C81">
    <cfRule type="cellIs" dxfId="295" priority="294" stopIfTrue="1" operator="notEqual">
      <formula>""</formula>
    </cfRule>
  </conditionalFormatting>
  <conditionalFormatting sqref="C60:C70">
    <cfRule type="cellIs" dxfId="294" priority="296" stopIfTrue="1" operator="notEqual">
      <formula>""</formula>
    </cfRule>
  </conditionalFormatting>
  <conditionalFormatting sqref="C72:C81">
    <cfRule type="cellIs" dxfId="293" priority="295" stopIfTrue="1" operator="notEqual">
      <formula>""</formula>
    </cfRule>
  </conditionalFormatting>
  <conditionalFormatting sqref="C84:C93">
    <cfRule type="cellIs" dxfId="292" priority="293" stopIfTrue="1" operator="notEqual">
      <formula>""</formula>
    </cfRule>
  </conditionalFormatting>
  <conditionalFormatting sqref="C84:C93">
    <cfRule type="cellIs" dxfId="291" priority="292" stopIfTrue="1" operator="notEqual">
      <formula>""</formula>
    </cfRule>
  </conditionalFormatting>
  <conditionalFormatting sqref="C83:C93">
    <cfRule type="cellIs" dxfId="290" priority="291" stopIfTrue="1" operator="notEqual">
      <formula>""</formula>
    </cfRule>
  </conditionalFormatting>
  <conditionalFormatting sqref="C83:C93">
    <cfRule type="cellIs" dxfId="289" priority="290" stopIfTrue="1" operator="notEqual">
      <formula>""</formula>
    </cfRule>
  </conditionalFormatting>
  <conditionalFormatting sqref="C11:C12 C14 C16 C18 C20">
    <cfRule type="cellIs" dxfId="288" priority="289" stopIfTrue="1" operator="notEqual">
      <formula>""</formula>
    </cfRule>
  </conditionalFormatting>
  <conditionalFormatting sqref="C72:C82">
    <cfRule type="cellIs" dxfId="287" priority="288" stopIfTrue="1" operator="notEqual">
      <formula>""</formula>
    </cfRule>
  </conditionalFormatting>
  <conditionalFormatting sqref="C71">
    <cfRule type="cellIs" dxfId="286" priority="287" stopIfTrue="1" operator="notEqual">
      <formula>""</formula>
    </cfRule>
  </conditionalFormatting>
  <conditionalFormatting sqref="C71">
    <cfRule type="cellIs" dxfId="285" priority="286" stopIfTrue="1" operator="notEqual">
      <formula>""</formula>
    </cfRule>
  </conditionalFormatting>
  <conditionalFormatting sqref="C72:C81">
    <cfRule type="cellIs" dxfId="284" priority="283" stopIfTrue="1" operator="notEqual">
      <formula>""</formula>
    </cfRule>
  </conditionalFormatting>
  <conditionalFormatting sqref="C60:C70">
    <cfRule type="cellIs" dxfId="283" priority="285" stopIfTrue="1" operator="notEqual">
      <formula>""</formula>
    </cfRule>
  </conditionalFormatting>
  <conditionalFormatting sqref="C72:C81">
    <cfRule type="cellIs" dxfId="282" priority="284" stopIfTrue="1" operator="notEqual">
      <formula>""</formula>
    </cfRule>
  </conditionalFormatting>
  <conditionalFormatting sqref="C71">
    <cfRule type="cellIs" dxfId="281" priority="282" stopIfTrue="1" operator="notEqual">
      <formula>""</formula>
    </cfRule>
  </conditionalFormatting>
  <conditionalFormatting sqref="C71">
    <cfRule type="cellIs" dxfId="280" priority="281" stopIfTrue="1" operator="notEqual">
      <formula>""</formula>
    </cfRule>
  </conditionalFormatting>
  <conditionalFormatting sqref="C60:C70">
    <cfRule type="cellIs" dxfId="279" priority="280" stopIfTrue="1" operator="notEqual">
      <formula>""</formula>
    </cfRule>
  </conditionalFormatting>
  <conditionalFormatting sqref="C59">
    <cfRule type="cellIs" dxfId="278" priority="279" stopIfTrue="1" operator="notEqual">
      <formula>""</formula>
    </cfRule>
  </conditionalFormatting>
  <conditionalFormatting sqref="C59">
    <cfRule type="cellIs" dxfId="277" priority="278" stopIfTrue="1" operator="notEqual">
      <formula>""</formula>
    </cfRule>
  </conditionalFormatting>
  <conditionalFormatting sqref="C60:C69">
    <cfRule type="cellIs" dxfId="276" priority="275" stopIfTrue="1" operator="notEqual">
      <formula>""</formula>
    </cfRule>
  </conditionalFormatting>
  <conditionalFormatting sqref="C48:C58">
    <cfRule type="cellIs" dxfId="275" priority="277" stopIfTrue="1" operator="notEqual">
      <formula>""</formula>
    </cfRule>
  </conditionalFormatting>
  <conditionalFormatting sqref="C60:C69">
    <cfRule type="cellIs" dxfId="274" priority="276" stopIfTrue="1" operator="notEqual">
      <formula>""</formula>
    </cfRule>
  </conditionalFormatting>
  <conditionalFormatting sqref="C72:C81">
    <cfRule type="cellIs" dxfId="273" priority="274" stopIfTrue="1" operator="notEqual">
      <formula>""</formula>
    </cfRule>
  </conditionalFormatting>
  <conditionalFormatting sqref="C72:C81">
    <cfRule type="cellIs" dxfId="272" priority="273" stopIfTrue="1" operator="notEqual">
      <formula>""</formula>
    </cfRule>
  </conditionalFormatting>
  <conditionalFormatting sqref="B11:B130">
    <cfRule type="cellIs" dxfId="271" priority="272" stopIfTrue="1" operator="notEqual">
      <formula>""</formula>
    </cfRule>
  </conditionalFormatting>
  <conditionalFormatting sqref="C83:C93">
    <cfRule type="cellIs" dxfId="270" priority="271" stopIfTrue="1" operator="notEqual">
      <formula>""</formula>
    </cfRule>
  </conditionalFormatting>
  <conditionalFormatting sqref="C83:C93">
    <cfRule type="cellIs" dxfId="269" priority="270" stopIfTrue="1" operator="notEqual">
      <formula>""</formula>
    </cfRule>
  </conditionalFormatting>
  <conditionalFormatting sqref="C11:C12 C14 C16 C18 C20">
    <cfRule type="cellIs" dxfId="268" priority="269" stopIfTrue="1" operator="notEqual">
      <formula>""</formula>
    </cfRule>
  </conditionalFormatting>
  <conditionalFormatting sqref="C72:C82">
    <cfRule type="cellIs" dxfId="267" priority="268" stopIfTrue="1" operator="notEqual">
      <formula>""</formula>
    </cfRule>
  </conditionalFormatting>
  <conditionalFormatting sqref="C71">
    <cfRule type="cellIs" dxfId="266" priority="267" stopIfTrue="1" operator="notEqual">
      <formula>""</formula>
    </cfRule>
  </conditionalFormatting>
  <conditionalFormatting sqref="C71">
    <cfRule type="cellIs" dxfId="265" priority="266" stopIfTrue="1" operator="notEqual">
      <formula>""</formula>
    </cfRule>
  </conditionalFormatting>
  <conditionalFormatting sqref="C72:C81">
    <cfRule type="cellIs" dxfId="264" priority="263" stopIfTrue="1" operator="notEqual">
      <formula>""</formula>
    </cfRule>
  </conditionalFormatting>
  <conditionalFormatting sqref="C60:C70">
    <cfRule type="cellIs" dxfId="263" priority="265" stopIfTrue="1" operator="notEqual">
      <formula>""</formula>
    </cfRule>
  </conditionalFormatting>
  <conditionalFormatting sqref="C72:C81">
    <cfRule type="cellIs" dxfId="262" priority="264" stopIfTrue="1" operator="notEqual">
      <formula>""</formula>
    </cfRule>
  </conditionalFormatting>
  <conditionalFormatting sqref="C71">
    <cfRule type="cellIs" dxfId="261" priority="262" stopIfTrue="1" operator="notEqual">
      <formula>""</formula>
    </cfRule>
  </conditionalFormatting>
  <conditionalFormatting sqref="C71">
    <cfRule type="cellIs" dxfId="260" priority="261" stopIfTrue="1" operator="notEqual">
      <formula>""</formula>
    </cfRule>
  </conditionalFormatting>
  <conditionalFormatting sqref="C60:C70">
    <cfRule type="cellIs" dxfId="259" priority="260" stopIfTrue="1" operator="notEqual">
      <formula>""</formula>
    </cfRule>
  </conditionalFormatting>
  <conditionalFormatting sqref="C59">
    <cfRule type="cellIs" dxfId="258" priority="259" stopIfTrue="1" operator="notEqual">
      <formula>""</formula>
    </cfRule>
  </conditionalFormatting>
  <conditionalFormatting sqref="C59">
    <cfRule type="cellIs" dxfId="257" priority="258" stopIfTrue="1" operator="notEqual">
      <formula>""</formula>
    </cfRule>
  </conditionalFormatting>
  <conditionalFormatting sqref="C60:C69">
    <cfRule type="cellIs" dxfId="256" priority="255" stopIfTrue="1" operator="notEqual">
      <formula>""</formula>
    </cfRule>
  </conditionalFormatting>
  <conditionalFormatting sqref="C48:C58">
    <cfRule type="cellIs" dxfId="255" priority="257" stopIfTrue="1" operator="notEqual">
      <formula>""</formula>
    </cfRule>
  </conditionalFormatting>
  <conditionalFormatting sqref="C60:C69">
    <cfRule type="cellIs" dxfId="254" priority="256" stopIfTrue="1" operator="notEqual">
      <formula>""</formula>
    </cfRule>
  </conditionalFormatting>
  <conditionalFormatting sqref="C72:C81">
    <cfRule type="cellIs" dxfId="253" priority="254" stopIfTrue="1" operator="notEqual">
      <formula>""</formula>
    </cfRule>
  </conditionalFormatting>
  <conditionalFormatting sqref="C72:C81">
    <cfRule type="cellIs" dxfId="252" priority="253" stopIfTrue="1" operator="notEqual">
      <formula>""</formula>
    </cfRule>
  </conditionalFormatting>
  <conditionalFormatting sqref="C71:C81">
    <cfRule type="cellIs" dxfId="251" priority="252" stopIfTrue="1" operator="notEqual">
      <formula>""</formula>
    </cfRule>
  </conditionalFormatting>
  <conditionalFormatting sqref="C71:C81">
    <cfRule type="cellIs" dxfId="250" priority="251" stopIfTrue="1" operator="notEqual">
      <formula>""</formula>
    </cfRule>
  </conditionalFormatting>
  <conditionalFormatting sqref="C60:C70">
    <cfRule type="cellIs" dxfId="249" priority="250" stopIfTrue="1" operator="notEqual">
      <formula>""</formula>
    </cfRule>
  </conditionalFormatting>
  <conditionalFormatting sqref="C59">
    <cfRule type="cellIs" dxfId="248" priority="249" stopIfTrue="1" operator="notEqual">
      <formula>""</formula>
    </cfRule>
  </conditionalFormatting>
  <conditionalFormatting sqref="C59">
    <cfRule type="cellIs" dxfId="247" priority="248" stopIfTrue="1" operator="notEqual">
      <formula>""</formula>
    </cfRule>
  </conditionalFormatting>
  <conditionalFormatting sqref="C60:C69">
    <cfRule type="cellIs" dxfId="246" priority="245" stopIfTrue="1" operator="notEqual">
      <formula>""</formula>
    </cfRule>
  </conditionalFormatting>
  <conditionalFormatting sqref="C48:C58">
    <cfRule type="cellIs" dxfId="245" priority="247" stopIfTrue="1" operator="notEqual">
      <formula>""</formula>
    </cfRule>
  </conditionalFormatting>
  <conditionalFormatting sqref="C60:C69">
    <cfRule type="cellIs" dxfId="244" priority="246" stopIfTrue="1" operator="notEqual">
      <formula>""</formula>
    </cfRule>
  </conditionalFormatting>
  <conditionalFormatting sqref="C59">
    <cfRule type="cellIs" dxfId="243" priority="244" stopIfTrue="1" operator="notEqual">
      <formula>""</formula>
    </cfRule>
  </conditionalFormatting>
  <conditionalFormatting sqref="C59">
    <cfRule type="cellIs" dxfId="242" priority="243" stopIfTrue="1" operator="notEqual">
      <formula>""</formula>
    </cfRule>
  </conditionalFormatting>
  <conditionalFormatting sqref="C48:C58">
    <cfRule type="cellIs" dxfId="241" priority="242" stopIfTrue="1" operator="notEqual">
      <formula>""</formula>
    </cfRule>
  </conditionalFormatting>
  <conditionalFormatting sqref="C47">
    <cfRule type="cellIs" dxfId="240" priority="241" stopIfTrue="1" operator="notEqual">
      <formula>""</formula>
    </cfRule>
  </conditionalFormatting>
  <conditionalFormatting sqref="C47">
    <cfRule type="cellIs" dxfId="239" priority="240" stopIfTrue="1" operator="notEqual">
      <formula>""</formula>
    </cfRule>
  </conditionalFormatting>
  <conditionalFormatting sqref="C48:C57">
    <cfRule type="cellIs" dxfId="238" priority="237" stopIfTrue="1" operator="notEqual">
      <formula>""</formula>
    </cfRule>
  </conditionalFormatting>
  <conditionalFormatting sqref="C36:C46">
    <cfRule type="cellIs" dxfId="237" priority="239" stopIfTrue="1" operator="notEqual">
      <formula>""</formula>
    </cfRule>
  </conditionalFormatting>
  <conditionalFormatting sqref="C48:C57">
    <cfRule type="cellIs" dxfId="236" priority="238" stopIfTrue="1" operator="notEqual">
      <formula>""</formula>
    </cfRule>
  </conditionalFormatting>
  <conditionalFormatting sqref="C60:C69">
    <cfRule type="cellIs" dxfId="235" priority="236" stopIfTrue="1" operator="notEqual">
      <formula>""</formula>
    </cfRule>
  </conditionalFormatting>
  <conditionalFormatting sqref="C60:C69">
    <cfRule type="cellIs" dxfId="234" priority="235" stopIfTrue="1" operator="notEqual">
      <formula>""</formula>
    </cfRule>
  </conditionalFormatting>
  <conditionalFormatting sqref="C84:C93">
    <cfRule type="cellIs" dxfId="233" priority="229" stopIfTrue="1" operator="notEqual">
      <formula>""</formula>
    </cfRule>
  </conditionalFormatting>
  <conditionalFormatting sqref="C84:C93">
    <cfRule type="cellIs" dxfId="232" priority="228" stopIfTrue="1" operator="notEqual">
      <formula>""</formula>
    </cfRule>
  </conditionalFormatting>
  <conditionalFormatting sqref="C106 C72:C82 C84:C94">
    <cfRule type="cellIs" dxfId="231" priority="234" stopIfTrue="1" operator="notEqual">
      <formula>""</formula>
    </cfRule>
  </conditionalFormatting>
  <conditionalFormatting sqref="C106 C72:C82 C84:C94">
    <cfRule type="cellIs" dxfId="230" priority="227" stopIfTrue="1" operator="notEqual">
      <formula>""</formula>
    </cfRule>
  </conditionalFormatting>
  <conditionalFormatting sqref="C83">
    <cfRule type="cellIs" dxfId="229" priority="226" stopIfTrue="1" operator="notEqual">
      <formula>""</formula>
    </cfRule>
  </conditionalFormatting>
  <conditionalFormatting sqref="C106 C72:C82 C84:C94">
    <cfRule type="cellIs" dxfId="228" priority="233" stopIfTrue="1" operator="notEqual">
      <formula>""</formula>
    </cfRule>
  </conditionalFormatting>
  <conditionalFormatting sqref="C83">
    <cfRule type="cellIs" dxfId="227" priority="232" stopIfTrue="1" operator="notEqual">
      <formula>""</formula>
    </cfRule>
  </conditionalFormatting>
  <conditionalFormatting sqref="C83">
    <cfRule type="cellIs" dxfId="226" priority="231" stopIfTrue="1" operator="notEqual">
      <formula>""</formula>
    </cfRule>
  </conditionalFormatting>
  <conditionalFormatting sqref="C72:C82">
    <cfRule type="cellIs" dxfId="225" priority="230" stopIfTrue="1" operator="notEqual">
      <formula>""</formula>
    </cfRule>
  </conditionalFormatting>
  <conditionalFormatting sqref="C72:C82">
    <cfRule type="cellIs" dxfId="224" priority="219" stopIfTrue="1" operator="notEqual">
      <formula>""</formula>
    </cfRule>
  </conditionalFormatting>
  <conditionalFormatting sqref="C71">
    <cfRule type="cellIs" dxfId="223" priority="218" stopIfTrue="1" operator="notEqual">
      <formula>""</formula>
    </cfRule>
  </conditionalFormatting>
  <conditionalFormatting sqref="C71">
    <cfRule type="cellIs" dxfId="222" priority="217" stopIfTrue="1" operator="notEqual">
      <formula>""</formula>
    </cfRule>
  </conditionalFormatting>
  <conditionalFormatting sqref="C60:C70">
    <cfRule type="cellIs" dxfId="221" priority="216" stopIfTrue="1" operator="notEqual">
      <formula>""</formula>
    </cfRule>
  </conditionalFormatting>
  <conditionalFormatting sqref="C83">
    <cfRule type="cellIs" dxfId="220" priority="225" stopIfTrue="1" operator="notEqual">
      <formula>""</formula>
    </cfRule>
  </conditionalFormatting>
  <conditionalFormatting sqref="C84:C93">
    <cfRule type="cellIs" dxfId="219" priority="222" stopIfTrue="1" operator="notEqual">
      <formula>""</formula>
    </cfRule>
  </conditionalFormatting>
  <conditionalFormatting sqref="C72:C82">
    <cfRule type="cellIs" dxfId="218" priority="224" stopIfTrue="1" operator="notEqual">
      <formula>""</formula>
    </cfRule>
  </conditionalFormatting>
  <conditionalFormatting sqref="C84:C93">
    <cfRule type="cellIs" dxfId="217" priority="223" stopIfTrue="1" operator="notEqual">
      <formula>""</formula>
    </cfRule>
  </conditionalFormatting>
  <conditionalFormatting sqref="C83">
    <cfRule type="cellIs" dxfId="216" priority="221" stopIfTrue="1" operator="notEqual">
      <formula>""</formula>
    </cfRule>
  </conditionalFormatting>
  <conditionalFormatting sqref="C83">
    <cfRule type="cellIs" dxfId="215" priority="220" stopIfTrue="1" operator="notEqual">
      <formula>""</formula>
    </cfRule>
  </conditionalFormatting>
  <conditionalFormatting sqref="C72:C81">
    <cfRule type="cellIs" dxfId="214" priority="214" stopIfTrue="1" operator="notEqual">
      <formula>""</formula>
    </cfRule>
  </conditionalFormatting>
  <conditionalFormatting sqref="C72:C81">
    <cfRule type="cellIs" dxfId="213" priority="215" stopIfTrue="1" operator="notEqual">
      <formula>""</formula>
    </cfRule>
  </conditionalFormatting>
  <conditionalFormatting sqref="C84:C93">
    <cfRule type="cellIs" dxfId="212" priority="213" stopIfTrue="1" operator="notEqual">
      <formula>""</formula>
    </cfRule>
  </conditionalFormatting>
  <conditionalFormatting sqref="C84:C93">
    <cfRule type="cellIs" dxfId="211" priority="212" stopIfTrue="1" operator="notEqual">
      <formula>""</formula>
    </cfRule>
  </conditionalFormatting>
  <conditionalFormatting sqref="C71">
    <cfRule type="cellIs" dxfId="210" priority="201" stopIfTrue="1" operator="notEqual">
      <formula>""</formula>
    </cfRule>
  </conditionalFormatting>
  <conditionalFormatting sqref="C60:C70">
    <cfRule type="cellIs" dxfId="209" priority="200" stopIfTrue="1" operator="notEqual">
      <formula>""</formula>
    </cfRule>
  </conditionalFormatting>
  <conditionalFormatting sqref="C106 C72:C82 C84:C94">
    <cfRule type="cellIs" dxfId="208" priority="211" stopIfTrue="1" operator="notEqual">
      <formula>""</formula>
    </cfRule>
  </conditionalFormatting>
  <conditionalFormatting sqref="C83">
    <cfRule type="cellIs" dxfId="207" priority="210" stopIfTrue="1" operator="notEqual">
      <formula>""</formula>
    </cfRule>
  </conditionalFormatting>
  <conditionalFormatting sqref="C83">
    <cfRule type="cellIs" dxfId="206" priority="209" stopIfTrue="1" operator="notEqual">
      <formula>""</formula>
    </cfRule>
  </conditionalFormatting>
  <conditionalFormatting sqref="C84:C93">
    <cfRule type="cellIs" dxfId="205" priority="206" stopIfTrue="1" operator="notEqual">
      <formula>""</formula>
    </cfRule>
  </conditionalFormatting>
  <conditionalFormatting sqref="C72:C82">
    <cfRule type="cellIs" dxfId="204" priority="208" stopIfTrue="1" operator="notEqual">
      <formula>""</formula>
    </cfRule>
  </conditionalFormatting>
  <conditionalFormatting sqref="C84:C93">
    <cfRule type="cellIs" dxfId="203" priority="207" stopIfTrue="1" operator="notEqual">
      <formula>""</formula>
    </cfRule>
  </conditionalFormatting>
  <conditionalFormatting sqref="C83">
    <cfRule type="cellIs" dxfId="202" priority="205" stopIfTrue="1" operator="notEqual">
      <formula>""</formula>
    </cfRule>
  </conditionalFormatting>
  <conditionalFormatting sqref="C83">
    <cfRule type="cellIs" dxfId="201" priority="204" stopIfTrue="1" operator="notEqual">
      <formula>""</formula>
    </cfRule>
  </conditionalFormatting>
  <conditionalFormatting sqref="C72:C82">
    <cfRule type="cellIs" dxfId="200" priority="203" stopIfTrue="1" operator="notEqual">
      <formula>""</formula>
    </cfRule>
  </conditionalFormatting>
  <conditionalFormatting sqref="C71">
    <cfRule type="cellIs" dxfId="199" priority="202" stopIfTrue="1" operator="notEqual">
      <formula>""</formula>
    </cfRule>
  </conditionalFormatting>
  <conditionalFormatting sqref="C72:C81">
    <cfRule type="cellIs" dxfId="198" priority="198" stopIfTrue="1" operator="notEqual">
      <formula>""</formula>
    </cfRule>
  </conditionalFormatting>
  <conditionalFormatting sqref="C72:C81">
    <cfRule type="cellIs" dxfId="197" priority="199" stopIfTrue="1" operator="notEqual">
      <formula>""</formula>
    </cfRule>
  </conditionalFormatting>
  <conditionalFormatting sqref="C84:C93">
    <cfRule type="cellIs" dxfId="196" priority="197" stopIfTrue="1" operator="notEqual">
      <formula>""</formula>
    </cfRule>
  </conditionalFormatting>
  <conditionalFormatting sqref="C84:C93">
    <cfRule type="cellIs" dxfId="195" priority="196" stopIfTrue="1" operator="notEqual">
      <formula>""</formula>
    </cfRule>
  </conditionalFormatting>
  <conditionalFormatting sqref="C83:C93">
    <cfRule type="cellIs" dxfId="194" priority="195" stopIfTrue="1" operator="notEqual">
      <formula>""</formula>
    </cfRule>
  </conditionalFormatting>
  <conditionalFormatting sqref="C83:C93">
    <cfRule type="cellIs" dxfId="193" priority="194" stopIfTrue="1" operator="notEqual">
      <formula>""</formula>
    </cfRule>
  </conditionalFormatting>
  <conditionalFormatting sqref="C72:C82">
    <cfRule type="cellIs" dxfId="192" priority="193" stopIfTrue="1" operator="notEqual">
      <formula>""</formula>
    </cfRule>
  </conditionalFormatting>
  <conditionalFormatting sqref="C71">
    <cfRule type="cellIs" dxfId="191" priority="192" stopIfTrue="1" operator="notEqual">
      <formula>""</formula>
    </cfRule>
  </conditionalFormatting>
  <conditionalFormatting sqref="C71">
    <cfRule type="cellIs" dxfId="190" priority="191" stopIfTrue="1" operator="notEqual">
      <formula>""</formula>
    </cfRule>
  </conditionalFormatting>
  <conditionalFormatting sqref="C72:C81">
    <cfRule type="cellIs" dxfId="189" priority="188" stopIfTrue="1" operator="notEqual">
      <formula>""</formula>
    </cfRule>
  </conditionalFormatting>
  <conditionalFormatting sqref="C60:C70">
    <cfRule type="cellIs" dxfId="188" priority="190" stopIfTrue="1" operator="notEqual">
      <formula>""</formula>
    </cfRule>
  </conditionalFormatting>
  <conditionalFormatting sqref="C72:C81">
    <cfRule type="cellIs" dxfId="187" priority="189" stopIfTrue="1" operator="notEqual">
      <formula>""</formula>
    </cfRule>
  </conditionalFormatting>
  <conditionalFormatting sqref="C71">
    <cfRule type="cellIs" dxfId="186" priority="187" stopIfTrue="1" operator="notEqual">
      <formula>""</formula>
    </cfRule>
  </conditionalFormatting>
  <conditionalFormatting sqref="C71">
    <cfRule type="cellIs" dxfId="185" priority="186" stopIfTrue="1" operator="notEqual">
      <formula>""</formula>
    </cfRule>
  </conditionalFormatting>
  <conditionalFormatting sqref="C60:C70">
    <cfRule type="cellIs" dxfId="184" priority="185" stopIfTrue="1" operator="notEqual">
      <formula>""</formula>
    </cfRule>
  </conditionalFormatting>
  <conditionalFormatting sqref="C59">
    <cfRule type="cellIs" dxfId="183" priority="184" stopIfTrue="1" operator="notEqual">
      <formula>""</formula>
    </cfRule>
  </conditionalFormatting>
  <conditionalFormatting sqref="C59">
    <cfRule type="cellIs" dxfId="182" priority="183" stopIfTrue="1" operator="notEqual">
      <formula>""</formula>
    </cfRule>
  </conditionalFormatting>
  <conditionalFormatting sqref="C60:C69">
    <cfRule type="cellIs" dxfId="181" priority="180" stopIfTrue="1" operator="notEqual">
      <formula>""</formula>
    </cfRule>
  </conditionalFormatting>
  <conditionalFormatting sqref="C48:C58">
    <cfRule type="cellIs" dxfId="180" priority="182" stopIfTrue="1" operator="notEqual">
      <formula>""</formula>
    </cfRule>
  </conditionalFormatting>
  <conditionalFormatting sqref="C60:C69">
    <cfRule type="cellIs" dxfId="179" priority="181" stopIfTrue="1" operator="notEqual">
      <formula>""</formula>
    </cfRule>
  </conditionalFormatting>
  <conditionalFormatting sqref="C72:C81">
    <cfRule type="cellIs" dxfId="178" priority="179" stopIfTrue="1" operator="notEqual">
      <formula>""</formula>
    </cfRule>
  </conditionalFormatting>
  <conditionalFormatting sqref="C72:C81">
    <cfRule type="cellIs" dxfId="177" priority="178" stopIfTrue="1" operator="notEqual">
      <formula>""</formula>
    </cfRule>
  </conditionalFormatting>
  <conditionalFormatting sqref="C96:C105">
    <cfRule type="cellIs" dxfId="176" priority="171" stopIfTrue="1" operator="notEqual">
      <formula>""</formula>
    </cfRule>
  </conditionalFormatting>
  <conditionalFormatting sqref="C96:C105">
    <cfRule type="cellIs" dxfId="175" priority="170" stopIfTrue="1" operator="notEqual">
      <formula>""</formula>
    </cfRule>
  </conditionalFormatting>
  <conditionalFormatting sqref="C95">
    <cfRule type="cellIs" dxfId="174" priority="169" stopIfTrue="1" operator="notEqual">
      <formula>""</formula>
    </cfRule>
  </conditionalFormatting>
  <conditionalFormatting sqref="C95">
    <cfRule type="cellIs" dxfId="173" priority="168" stopIfTrue="1" operator="notEqual">
      <formula>""</formula>
    </cfRule>
  </conditionalFormatting>
  <conditionalFormatting sqref="C96:C105">
    <cfRule type="cellIs" dxfId="172" priority="167" stopIfTrue="1" operator="notEqual">
      <formula>""</formula>
    </cfRule>
  </conditionalFormatting>
  <conditionalFormatting sqref="C95">
    <cfRule type="cellIs" dxfId="171" priority="177" stopIfTrue="1" operator="notEqual">
      <formula>""</formula>
    </cfRule>
  </conditionalFormatting>
  <conditionalFormatting sqref="C95:C105">
    <cfRule type="cellIs" dxfId="170" priority="176" stopIfTrue="1" operator="notEqual">
      <formula>""</formula>
    </cfRule>
  </conditionalFormatting>
  <conditionalFormatting sqref="C95:C105">
    <cfRule type="cellIs" dxfId="169" priority="175" stopIfTrue="1" operator="notEqual">
      <formula>""</formula>
    </cfRule>
  </conditionalFormatting>
  <conditionalFormatting sqref="C96:C105">
    <cfRule type="cellIs" dxfId="168" priority="174" stopIfTrue="1" operator="notEqual">
      <formula>""</formula>
    </cfRule>
  </conditionalFormatting>
  <conditionalFormatting sqref="C95">
    <cfRule type="cellIs" dxfId="167" priority="173" stopIfTrue="1" operator="notEqual">
      <formula>""</formula>
    </cfRule>
  </conditionalFormatting>
  <conditionalFormatting sqref="C95">
    <cfRule type="cellIs" dxfId="166" priority="172" stopIfTrue="1" operator="notEqual">
      <formula>""</formula>
    </cfRule>
  </conditionalFormatting>
  <conditionalFormatting sqref="C96:C105">
    <cfRule type="cellIs" dxfId="165" priority="166" stopIfTrue="1" operator="notEqual">
      <formula>""</formula>
    </cfRule>
  </conditionalFormatting>
  <conditionalFormatting sqref="C95:C105">
    <cfRule type="cellIs" dxfId="164" priority="165" stopIfTrue="1" operator="notEqual">
      <formula>""</formula>
    </cfRule>
  </conditionalFormatting>
  <conditionalFormatting sqref="C95:C105">
    <cfRule type="cellIs" dxfId="163" priority="164" stopIfTrue="1" operator="notEqual">
      <formula>""</formula>
    </cfRule>
  </conditionalFormatting>
  <conditionalFormatting sqref="C95:C105">
    <cfRule type="cellIs" dxfId="162" priority="163" stopIfTrue="1" operator="notEqual">
      <formula>""</formula>
    </cfRule>
  </conditionalFormatting>
  <conditionalFormatting sqref="C95:C105">
    <cfRule type="cellIs" dxfId="161" priority="162" stopIfTrue="1" operator="notEqual">
      <formula>""</formula>
    </cfRule>
  </conditionalFormatting>
  <conditionalFormatting sqref="C96:C105">
    <cfRule type="cellIs" dxfId="160" priority="161" stopIfTrue="1" operator="notEqual">
      <formula>""</formula>
    </cfRule>
  </conditionalFormatting>
  <conditionalFormatting sqref="C96:C105">
    <cfRule type="cellIs" dxfId="159" priority="160" stopIfTrue="1" operator="notEqual">
      <formula>""</formula>
    </cfRule>
  </conditionalFormatting>
  <conditionalFormatting sqref="C96:C105">
    <cfRule type="cellIs" dxfId="158" priority="159" stopIfTrue="1" operator="notEqual">
      <formula>""</formula>
    </cfRule>
  </conditionalFormatting>
  <conditionalFormatting sqref="C96:C105">
    <cfRule type="cellIs" dxfId="157" priority="158" stopIfTrue="1" operator="notEqual">
      <formula>""</formula>
    </cfRule>
  </conditionalFormatting>
  <conditionalFormatting sqref="C96:C105">
    <cfRule type="cellIs" dxfId="156" priority="157" stopIfTrue="1" operator="notEqual">
      <formula>""</formula>
    </cfRule>
  </conditionalFormatting>
  <conditionalFormatting sqref="C118">
    <cfRule type="cellIs" dxfId="155" priority="156" stopIfTrue="1" operator="notEqual">
      <formula>""</formula>
    </cfRule>
  </conditionalFormatting>
  <conditionalFormatting sqref="C118">
    <cfRule type="cellIs" dxfId="154" priority="155" stopIfTrue="1" operator="notEqual">
      <formula>""</formula>
    </cfRule>
  </conditionalFormatting>
  <conditionalFormatting sqref="C107:C108">
    <cfRule type="cellIs" dxfId="153" priority="154" stopIfTrue="1" operator="notEqual">
      <formula>""</formula>
    </cfRule>
  </conditionalFormatting>
  <conditionalFormatting sqref="C107:C108">
    <cfRule type="cellIs" dxfId="152" priority="153" stopIfTrue="1" operator="notEqual">
      <formula>""</formula>
    </cfRule>
  </conditionalFormatting>
  <conditionalFormatting sqref="C96:C105 C107:C117 C119:C130">
    <cfRule type="cellIs" dxfId="151" priority="152" stopIfTrue="1" operator="notEqual">
      <formula>""</formula>
    </cfRule>
  </conditionalFormatting>
  <conditionalFormatting sqref="C96:C105 C107:C117 C119:C130">
    <cfRule type="cellIs" dxfId="150" priority="151" stopIfTrue="1" operator="notEqual">
      <formula>""</formula>
    </cfRule>
  </conditionalFormatting>
  <conditionalFormatting sqref="C12">
    <cfRule type="cellIs" dxfId="149" priority="150" stopIfTrue="1" operator="notEqual">
      <formula>""</formula>
    </cfRule>
  </conditionalFormatting>
  <conditionalFormatting sqref="C71">
    <cfRule type="cellIs" dxfId="148" priority="149" stopIfTrue="1" operator="notEqual">
      <formula>""</formula>
    </cfRule>
  </conditionalFormatting>
  <conditionalFormatting sqref="C71">
    <cfRule type="cellIs" dxfId="147" priority="148" stopIfTrue="1" operator="notEqual">
      <formula>""</formula>
    </cfRule>
  </conditionalFormatting>
  <conditionalFormatting sqref="C72:C81">
    <cfRule type="cellIs" dxfId="146" priority="145" stopIfTrue="1" operator="notEqual">
      <formula>""</formula>
    </cfRule>
  </conditionalFormatting>
  <conditionalFormatting sqref="C60:C70">
    <cfRule type="cellIs" dxfId="145" priority="147" stopIfTrue="1" operator="notEqual">
      <formula>""</formula>
    </cfRule>
  </conditionalFormatting>
  <conditionalFormatting sqref="C72:C81">
    <cfRule type="cellIs" dxfId="144" priority="146" stopIfTrue="1" operator="notEqual">
      <formula>""</formula>
    </cfRule>
  </conditionalFormatting>
  <conditionalFormatting sqref="C71">
    <cfRule type="cellIs" dxfId="143" priority="144" stopIfTrue="1" operator="notEqual">
      <formula>""</formula>
    </cfRule>
  </conditionalFormatting>
  <conditionalFormatting sqref="C71">
    <cfRule type="cellIs" dxfId="142" priority="143" stopIfTrue="1" operator="notEqual">
      <formula>""</formula>
    </cfRule>
  </conditionalFormatting>
  <conditionalFormatting sqref="C60:C70">
    <cfRule type="cellIs" dxfId="141" priority="142" stopIfTrue="1" operator="notEqual">
      <formula>""</formula>
    </cfRule>
  </conditionalFormatting>
  <conditionalFormatting sqref="C59">
    <cfRule type="cellIs" dxfId="140" priority="141" stopIfTrue="1" operator="notEqual">
      <formula>""</formula>
    </cfRule>
  </conditionalFormatting>
  <conditionalFormatting sqref="C59">
    <cfRule type="cellIs" dxfId="139" priority="140" stopIfTrue="1" operator="notEqual">
      <formula>""</formula>
    </cfRule>
  </conditionalFormatting>
  <conditionalFormatting sqref="C60:C69">
    <cfRule type="cellIs" dxfId="138" priority="137" stopIfTrue="1" operator="notEqual">
      <formula>""</formula>
    </cfRule>
  </conditionalFormatting>
  <conditionalFormatting sqref="C48:C58">
    <cfRule type="cellIs" dxfId="137" priority="139" stopIfTrue="1" operator="notEqual">
      <formula>""</formula>
    </cfRule>
  </conditionalFormatting>
  <conditionalFormatting sqref="C60:C69">
    <cfRule type="cellIs" dxfId="136" priority="138" stopIfTrue="1" operator="notEqual">
      <formula>""</formula>
    </cfRule>
  </conditionalFormatting>
  <conditionalFormatting sqref="C72:C81">
    <cfRule type="cellIs" dxfId="135" priority="136" stopIfTrue="1" operator="notEqual">
      <formula>""</formula>
    </cfRule>
  </conditionalFormatting>
  <conditionalFormatting sqref="C72:C81">
    <cfRule type="cellIs" dxfId="134" priority="135" stopIfTrue="1" operator="notEqual">
      <formula>""</formula>
    </cfRule>
  </conditionalFormatting>
  <conditionalFormatting sqref="C71:C81">
    <cfRule type="cellIs" dxfId="133" priority="134" stopIfTrue="1" operator="notEqual">
      <formula>""</formula>
    </cfRule>
  </conditionalFormatting>
  <conditionalFormatting sqref="C71:C81">
    <cfRule type="cellIs" dxfId="132" priority="133" stopIfTrue="1" operator="notEqual">
      <formula>""</formula>
    </cfRule>
  </conditionalFormatting>
  <conditionalFormatting sqref="C60:C70">
    <cfRule type="cellIs" dxfId="131" priority="132" stopIfTrue="1" operator="notEqual">
      <formula>""</formula>
    </cfRule>
  </conditionalFormatting>
  <conditionalFormatting sqref="C59">
    <cfRule type="cellIs" dxfId="130" priority="131" stopIfTrue="1" operator="notEqual">
      <formula>""</formula>
    </cfRule>
  </conditionalFormatting>
  <conditionalFormatting sqref="C59">
    <cfRule type="cellIs" dxfId="129" priority="130" stopIfTrue="1" operator="notEqual">
      <formula>""</formula>
    </cfRule>
  </conditionalFormatting>
  <conditionalFormatting sqref="C60:C69">
    <cfRule type="cellIs" dxfId="128" priority="127" stopIfTrue="1" operator="notEqual">
      <formula>""</formula>
    </cfRule>
  </conditionalFormatting>
  <conditionalFormatting sqref="C48:C58">
    <cfRule type="cellIs" dxfId="127" priority="129" stopIfTrue="1" operator="notEqual">
      <formula>""</formula>
    </cfRule>
  </conditionalFormatting>
  <conditionalFormatting sqref="C60:C69">
    <cfRule type="cellIs" dxfId="126" priority="128" stopIfTrue="1" operator="notEqual">
      <formula>""</formula>
    </cfRule>
  </conditionalFormatting>
  <conditionalFormatting sqref="C59">
    <cfRule type="cellIs" dxfId="125" priority="126" stopIfTrue="1" operator="notEqual">
      <formula>""</formula>
    </cfRule>
  </conditionalFormatting>
  <conditionalFormatting sqref="C59">
    <cfRule type="cellIs" dxfId="124" priority="125" stopIfTrue="1" operator="notEqual">
      <formula>""</formula>
    </cfRule>
  </conditionalFormatting>
  <conditionalFormatting sqref="C48:C58">
    <cfRule type="cellIs" dxfId="123" priority="124" stopIfTrue="1" operator="notEqual">
      <formula>""</formula>
    </cfRule>
  </conditionalFormatting>
  <conditionalFormatting sqref="C47">
    <cfRule type="cellIs" dxfId="122" priority="123" stopIfTrue="1" operator="notEqual">
      <formula>""</formula>
    </cfRule>
  </conditionalFormatting>
  <conditionalFormatting sqref="C47">
    <cfRule type="cellIs" dxfId="121" priority="122" stopIfTrue="1" operator="notEqual">
      <formula>""</formula>
    </cfRule>
  </conditionalFormatting>
  <conditionalFormatting sqref="C48:C57">
    <cfRule type="cellIs" dxfId="120" priority="119" stopIfTrue="1" operator="notEqual">
      <formula>""</formula>
    </cfRule>
  </conditionalFormatting>
  <conditionalFormatting sqref="C36:C46">
    <cfRule type="cellIs" dxfId="119" priority="121" stopIfTrue="1" operator="notEqual">
      <formula>""</formula>
    </cfRule>
  </conditionalFormatting>
  <conditionalFormatting sqref="C48:C57">
    <cfRule type="cellIs" dxfId="118" priority="120" stopIfTrue="1" operator="notEqual">
      <formula>""</formula>
    </cfRule>
  </conditionalFormatting>
  <conditionalFormatting sqref="C60:C69">
    <cfRule type="cellIs" dxfId="117" priority="118" stopIfTrue="1" operator="notEqual">
      <formula>""</formula>
    </cfRule>
  </conditionalFormatting>
  <conditionalFormatting sqref="C60:C69">
    <cfRule type="cellIs" dxfId="116" priority="117" stopIfTrue="1" operator="notEqual">
      <formula>""</formula>
    </cfRule>
  </conditionalFormatting>
  <conditionalFormatting sqref="C71:C81">
    <cfRule type="cellIs" dxfId="115" priority="116" stopIfTrue="1" operator="notEqual">
      <formula>""</formula>
    </cfRule>
  </conditionalFormatting>
  <conditionalFormatting sqref="C71:C81">
    <cfRule type="cellIs" dxfId="114" priority="115" stopIfTrue="1" operator="notEqual">
      <formula>""</formula>
    </cfRule>
  </conditionalFormatting>
  <conditionalFormatting sqref="C60:C70">
    <cfRule type="cellIs" dxfId="113" priority="114" stopIfTrue="1" operator="notEqual">
      <formula>""</formula>
    </cfRule>
  </conditionalFormatting>
  <conditionalFormatting sqref="C59">
    <cfRule type="cellIs" dxfId="112" priority="113" stopIfTrue="1" operator="notEqual">
      <formula>""</formula>
    </cfRule>
  </conditionalFormatting>
  <conditionalFormatting sqref="C59">
    <cfRule type="cellIs" dxfId="111" priority="112" stopIfTrue="1" operator="notEqual">
      <formula>""</formula>
    </cfRule>
  </conditionalFormatting>
  <conditionalFormatting sqref="C60:C69">
    <cfRule type="cellIs" dxfId="110" priority="109" stopIfTrue="1" operator="notEqual">
      <formula>""</formula>
    </cfRule>
  </conditionalFormatting>
  <conditionalFormatting sqref="C48:C58">
    <cfRule type="cellIs" dxfId="109" priority="111" stopIfTrue="1" operator="notEqual">
      <formula>""</formula>
    </cfRule>
  </conditionalFormatting>
  <conditionalFormatting sqref="C60:C69">
    <cfRule type="cellIs" dxfId="108" priority="110" stopIfTrue="1" operator="notEqual">
      <formula>""</formula>
    </cfRule>
  </conditionalFormatting>
  <conditionalFormatting sqref="C59">
    <cfRule type="cellIs" dxfId="107" priority="108" stopIfTrue="1" operator="notEqual">
      <formula>""</formula>
    </cfRule>
  </conditionalFormatting>
  <conditionalFormatting sqref="C59">
    <cfRule type="cellIs" dxfId="106" priority="107" stopIfTrue="1" operator="notEqual">
      <formula>""</formula>
    </cfRule>
  </conditionalFormatting>
  <conditionalFormatting sqref="C48:C58">
    <cfRule type="cellIs" dxfId="105" priority="106" stopIfTrue="1" operator="notEqual">
      <formula>""</formula>
    </cfRule>
  </conditionalFormatting>
  <conditionalFormatting sqref="C47">
    <cfRule type="cellIs" dxfId="104" priority="105" stopIfTrue="1" operator="notEqual">
      <formula>""</formula>
    </cfRule>
  </conditionalFormatting>
  <conditionalFormatting sqref="C47">
    <cfRule type="cellIs" dxfId="103" priority="104" stopIfTrue="1" operator="notEqual">
      <formula>""</formula>
    </cfRule>
  </conditionalFormatting>
  <conditionalFormatting sqref="C48:C57">
    <cfRule type="cellIs" dxfId="102" priority="101" stopIfTrue="1" operator="notEqual">
      <formula>""</formula>
    </cfRule>
  </conditionalFormatting>
  <conditionalFormatting sqref="C36:C46">
    <cfRule type="cellIs" dxfId="101" priority="103" stopIfTrue="1" operator="notEqual">
      <formula>""</formula>
    </cfRule>
  </conditionalFormatting>
  <conditionalFormatting sqref="C48:C57">
    <cfRule type="cellIs" dxfId="100" priority="102" stopIfTrue="1" operator="notEqual">
      <formula>""</formula>
    </cfRule>
  </conditionalFormatting>
  <conditionalFormatting sqref="C60:C69">
    <cfRule type="cellIs" dxfId="99" priority="100" stopIfTrue="1" operator="notEqual">
      <formula>""</formula>
    </cfRule>
  </conditionalFormatting>
  <conditionalFormatting sqref="C60:C69">
    <cfRule type="cellIs" dxfId="98" priority="99" stopIfTrue="1" operator="notEqual">
      <formula>""</formula>
    </cfRule>
  </conditionalFormatting>
  <conditionalFormatting sqref="C59:C69">
    <cfRule type="cellIs" dxfId="97" priority="98" stopIfTrue="1" operator="notEqual">
      <formula>""</formula>
    </cfRule>
  </conditionalFormatting>
  <conditionalFormatting sqref="C59:C69">
    <cfRule type="cellIs" dxfId="96" priority="97" stopIfTrue="1" operator="notEqual">
      <formula>""</formula>
    </cfRule>
  </conditionalFormatting>
  <conditionalFormatting sqref="C48:C58">
    <cfRule type="cellIs" dxfId="95" priority="96" stopIfTrue="1" operator="notEqual">
      <formula>""</formula>
    </cfRule>
  </conditionalFormatting>
  <conditionalFormatting sqref="C47">
    <cfRule type="cellIs" dxfId="94" priority="95" stopIfTrue="1" operator="notEqual">
      <formula>""</formula>
    </cfRule>
  </conditionalFormatting>
  <conditionalFormatting sqref="C47">
    <cfRule type="cellIs" dxfId="93" priority="94" stopIfTrue="1" operator="notEqual">
      <formula>""</formula>
    </cfRule>
  </conditionalFormatting>
  <conditionalFormatting sqref="C48:C57">
    <cfRule type="cellIs" dxfId="92" priority="91" stopIfTrue="1" operator="notEqual">
      <formula>""</formula>
    </cfRule>
  </conditionalFormatting>
  <conditionalFormatting sqref="C36:C46">
    <cfRule type="cellIs" dxfId="91" priority="93" stopIfTrue="1" operator="notEqual">
      <formula>""</formula>
    </cfRule>
  </conditionalFormatting>
  <conditionalFormatting sqref="C48:C57">
    <cfRule type="cellIs" dxfId="90" priority="92" stopIfTrue="1" operator="notEqual">
      <formula>""</formula>
    </cfRule>
  </conditionalFormatting>
  <conditionalFormatting sqref="C47">
    <cfRule type="cellIs" dxfId="89" priority="90" stopIfTrue="1" operator="notEqual">
      <formula>""</formula>
    </cfRule>
  </conditionalFormatting>
  <conditionalFormatting sqref="C47">
    <cfRule type="cellIs" dxfId="88" priority="89" stopIfTrue="1" operator="notEqual">
      <formula>""</formula>
    </cfRule>
  </conditionalFormatting>
  <conditionalFormatting sqref="C36:C46">
    <cfRule type="cellIs" dxfId="87" priority="88" stopIfTrue="1" operator="notEqual">
      <formula>""</formula>
    </cfRule>
  </conditionalFormatting>
  <conditionalFormatting sqref="C35">
    <cfRule type="cellIs" dxfId="86" priority="87" stopIfTrue="1" operator="notEqual">
      <formula>""</formula>
    </cfRule>
  </conditionalFormatting>
  <conditionalFormatting sqref="C35">
    <cfRule type="cellIs" dxfId="85" priority="86" stopIfTrue="1" operator="notEqual">
      <formula>""</formula>
    </cfRule>
  </conditionalFormatting>
  <conditionalFormatting sqref="C36:C45">
    <cfRule type="cellIs" dxfId="84" priority="83" stopIfTrue="1" operator="notEqual">
      <formula>""</formula>
    </cfRule>
  </conditionalFormatting>
  <conditionalFormatting sqref="C24:C34">
    <cfRule type="cellIs" dxfId="83" priority="85" stopIfTrue="1" operator="notEqual">
      <formula>""</formula>
    </cfRule>
  </conditionalFormatting>
  <conditionalFormatting sqref="C36:C45">
    <cfRule type="cellIs" dxfId="82" priority="84" stopIfTrue="1" operator="notEqual">
      <formula>""</formula>
    </cfRule>
  </conditionalFormatting>
  <conditionalFormatting sqref="C48:C57">
    <cfRule type="cellIs" dxfId="81" priority="82" stopIfTrue="1" operator="notEqual">
      <formula>""</formula>
    </cfRule>
  </conditionalFormatting>
  <conditionalFormatting sqref="C48:C57">
    <cfRule type="cellIs" dxfId="80" priority="81" stopIfTrue="1" operator="notEqual">
      <formula>""</formula>
    </cfRule>
  </conditionalFormatting>
  <conditionalFormatting sqref="C72:C81">
    <cfRule type="cellIs" dxfId="79" priority="77" stopIfTrue="1" operator="notEqual">
      <formula>""</formula>
    </cfRule>
  </conditionalFormatting>
  <conditionalFormatting sqref="C72:C81">
    <cfRule type="cellIs" dxfId="78" priority="76" stopIfTrue="1" operator="notEqual">
      <formula>""</formula>
    </cfRule>
  </conditionalFormatting>
  <conditionalFormatting sqref="C71">
    <cfRule type="cellIs" dxfId="77" priority="75" stopIfTrue="1" operator="notEqual">
      <formula>""</formula>
    </cfRule>
  </conditionalFormatting>
  <conditionalFormatting sqref="C71">
    <cfRule type="cellIs" dxfId="76" priority="80" stopIfTrue="1" operator="notEqual">
      <formula>""</formula>
    </cfRule>
  </conditionalFormatting>
  <conditionalFormatting sqref="C71">
    <cfRule type="cellIs" dxfId="75" priority="79" stopIfTrue="1" operator="notEqual">
      <formula>""</formula>
    </cfRule>
  </conditionalFormatting>
  <conditionalFormatting sqref="C60:C70">
    <cfRule type="cellIs" dxfId="74" priority="78" stopIfTrue="1" operator="notEqual">
      <formula>""</formula>
    </cfRule>
  </conditionalFormatting>
  <conditionalFormatting sqref="C60:C70">
    <cfRule type="cellIs" dxfId="73" priority="68" stopIfTrue="1" operator="notEqual">
      <formula>""</formula>
    </cfRule>
  </conditionalFormatting>
  <conditionalFormatting sqref="C59">
    <cfRule type="cellIs" dxfId="72" priority="67" stopIfTrue="1" operator="notEqual">
      <formula>""</formula>
    </cfRule>
  </conditionalFormatting>
  <conditionalFormatting sqref="C59">
    <cfRule type="cellIs" dxfId="71" priority="66" stopIfTrue="1" operator="notEqual">
      <formula>""</formula>
    </cfRule>
  </conditionalFormatting>
  <conditionalFormatting sqref="C48:C58">
    <cfRule type="cellIs" dxfId="70" priority="65" stopIfTrue="1" operator="notEqual">
      <formula>""</formula>
    </cfRule>
  </conditionalFormatting>
  <conditionalFormatting sqref="C71">
    <cfRule type="cellIs" dxfId="69" priority="74" stopIfTrue="1" operator="notEqual">
      <formula>""</formula>
    </cfRule>
  </conditionalFormatting>
  <conditionalFormatting sqref="C72:C81">
    <cfRule type="cellIs" dxfId="68" priority="71" stopIfTrue="1" operator="notEqual">
      <formula>""</formula>
    </cfRule>
  </conditionalFormatting>
  <conditionalFormatting sqref="C60:C70">
    <cfRule type="cellIs" dxfId="67" priority="73" stopIfTrue="1" operator="notEqual">
      <formula>""</formula>
    </cfRule>
  </conditionalFormatting>
  <conditionalFormatting sqref="C72:C81">
    <cfRule type="cellIs" dxfId="66" priority="72" stopIfTrue="1" operator="notEqual">
      <formula>""</formula>
    </cfRule>
  </conditionalFormatting>
  <conditionalFormatting sqref="C71">
    <cfRule type="cellIs" dxfId="65" priority="70" stopIfTrue="1" operator="notEqual">
      <formula>""</formula>
    </cfRule>
  </conditionalFormatting>
  <conditionalFormatting sqref="C71">
    <cfRule type="cellIs" dxfId="64" priority="69" stopIfTrue="1" operator="notEqual">
      <formula>""</formula>
    </cfRule>
  </conditionalFormatting>
  <conditionalFormatting sqref="C60:C69">
    <cfRule type="cellIs" dxfId="63" priority="63" stopIfTrue="1" operator="notEqual">
      <formula>""</formula>
    </cfRule>
  </conditionalFormatting>
  <conditionalFormatting sqref="C60:C69">
    <cfRule type="cellIs" dxfId="62" priority="64" stopIfTrue="1" operator="notEqual">
      <formula>""</formula>
    </cfRule>
  </conditionalFormatting>
  <conditionalFormatting sqref="C72:C81">
    <cfRule type="cellIs" dxfId="61" priority="62" stopIfTrue="1" operator="notEqual">
      <formula>""</formula>
    </cfRule>
  </conditionalFormatting>
  <conditionalFormatting sqref="C72:C81">
    <cfRule type="cellIs" dxfId="60" priority="61" stopIfTrue="1" operator="notEqual">
      <formula>""</formula>
    </cfRule>
  </conditionalFormatting>
  <conditionalFormatting sqref="C59">
    <cfRule type="cellIs" dxfId="59" priority="51" stopIfTrue="1" operator="notEqual">
      <formula>""</formula>
    </cfRule>
  </conditionalFormatting>
  <conditionalFormatting sqref="C48:C58">
    <cfRule type="cellIs" dxfId="58" priority="50" stopIfTrue="1" operator="notEqual">
      <formula>""</formula>
    </cfRule>
  </conditionalFormatting>
  <conditionalFormatting sqref="C71">
    <cfRule type="cellIs" dxfId="57" priority="60" stopIfTrue="1" operator="notEqual">
      <formula>""</formula>
    </cfRule>
  </conditionalFormatting>
  <conditionalFormatting sqref="C71">
    <cfRule type="cellIs" dxfId="56" priority="59" stopIfTrue="1" operator="notEqual">
      <formula>""</formula>
    </cfRule>
  </conditionalFormatting>
  <conditionalFormatting sqref="C72:C81">
    <cfRule type="cellIs" dxfId="55" priority="56" stopIfTrue="1" operator="notEqual">
      <formula>""</formula>
    </cfRule>
  </conditionalFormatting>
  <conditionalFormatting sqref="C60:C70">
    <cfRule type="cellIs" dxfId="54" priority="58" stopIfTrue="1" operator="notEqual">
      <formula>""</formula>
    </cfRule>
  </conditionalFormatting>
  <conditionalFormatting sqref="C72:C81">
    <cfRule type="cellIs" dxfId="53" priority="57" stopIfTrue="1" operator="notEqual">
      <formula>""</formula>
    </cfRule>
  </conditionalFormatting>
  <conditionalFormatting sqref="C71">
    <cfRule type="cellIs" dxfId="52" priority="55" stopIfTrue="1" operator="notEqual">
      <formula>""</formula>
    </cfRule>
  </conditionalFormatting>
  <conditionalFormatting sqref="C71">
    <cfRule type="cellIs" dxfId="51" priority="54" stopIfTrue="1" operator="notEqual">
      <formula>""</formula>
    </cfRule>
  </conditionalFormatting>
  <conditionalFormatting sqref="C60:C70">
    <cfRule type="cellIs" dxfId="50" priority="53" stopIfTrue="1" operator="notEqual">
      <formula>""</formula>
    </cfRule>
  </conditionalFormatting>
  <conditionalFormatting sqref="C59">
    <cfRule type="cellIs" dxfId="49" priority="52" stopIfTrue="1" operator="notEqual">
      <formula>""</formula>
    </cfRule>
  </conditionalFormatting>
  <conditionalFormatting sqref="C60:C69">
    <cfRule type="cellIs" dxfId="48" priority="48" stopIfTrue="1" operator="notEqual">
      <formula>""</formula>
    </cfRule>
  </conditionalFormatting>
  <conditionalFormatting sqref="C60:C69">
    <cfRule type="cellIs" dxfId="47" priority="49" stopIfTrue="1" operator="notEqual">
      <formula>""</formula>
    </cfRule>
  </conditionalFormatting>
  <conditionalFormatting sqref="C72:C81">
    <cfRule type="cellIs" dxfId="46" priority="47" stopIfTrue="1" operator="notEqual">
      <formula>""</formula>
    </cfRule>
  </conditionalFormatting>
  <conditionalFormatting sqref="C72:C81">
    <cfRule type="cellIs" dxfId="45" priority="46" stopIfTrue="1" operator="notEqual">
      <formula>""</formula>
    </cfRule>
  </conditionalFormatting>
  <conditionalFormatting sqref="C71:C81">
    <cfRule type="cellIs" dxfId="44" priority="45" stopIfTrue="1" operator="notEqual">
      <formula>""</formula>
    </cfRule>
  </conditionalFormatting>
  <conditionalFormatting sqref="C71:C81">
    <cfRule type="cellIs" dxfId="43" priority="44" stopIfTrue="1" operator="notEqual">
      <formula>""</formula>
    </cfRule>
  </conditionalFormatting>
  <conditionalFormatting sqref="C60:C70">
    <cfRule type="cellIs" dxfId="42" priority="43" stopIfTrue="1" operator="notEqual">
      <formula>""</formula>
    </cfRule>
  </conditionalFormatting>
  <conditionalFormatting sqref="C59">
    <cfRule type="cellIs" dxfId="41" priority="42" stopIfTrue="1" operator="notEqual">
      <formula>""</formula>
    </cfRule>
  </conditionalFormatting>
  <conditionalFormatting sqref="C59">
    <cfRule type="cellIs" dxfId="40" priority="41" stopIfTrue="1" operator="notEqual">
      <formula>""</formula>
    </cfRule>
  </conditionalFormatting>
  <conditionalFormatting sqref="C60:C69">
    <cfRule type="cellIs" dxfId="39" priority="38" stopIfTrue="1" operator="notEqual">
      <formula>""</formula>
    </cfRule>
  </conditionalFormatting>
  <conditionalFormatting sqref="C48:C58">
    <cfRule type="cellIs" dxfId="38" priority="40" stopIfTrue="1" operator="notEqual">
      <formula>""</formula>
    </cfRule>
  </conditionalFormatting>
  <conditionalFormatting sqref="C60:C69">
    <cfRule type="cellIs" dxfId="37" priority="39" stopIfTrue="1" operator="notEqual">
      <formula>""</formula>
    </cfRule>
  </conditionalFormatting>
  <conditionalFormatting sqref="C59">
    <cfRule type="cellIs" dxfId="36" priority="37" stopIfTrue="1" operator="notEqual">
      <formula>""</formula>
    </cfRule>
  </conditionalFormatting>
  <conditionalFormatting sqref="C59">
    <cfRule type="cellIs" dxfId="35" priority="36" stopIfTrue="1" operator="notEqual">
      <formula>""</formula>
    </cfRule>
  </conditionalFormatting>
  <conditionalFormatting sqref="C48:C58">
    <cfRule type="cellIs" dxfId="34" priority="35" stopIfTrue="1" operator="notEqual">
      <formula>""</formula>
    </cfRule>
  </conditionalFormatting>
  <conditionalFormatting sqref="C47">
    <cfRule type="cellIs" dxfId="33" priority="34" stopIfTrue="1" operator="notEqual">
      <formula>""</formula>
    </cfRule>
  </conditionalFormatting>
  <conditionalFormatting sqref="C47">
    <cfRule type="cellIs" dxfId="32" priority="33" stopIfTrue="1" operator="notEqual">
      <formula>""</formula>
    </cfRule>
  </conditionalFormatting>
  <conditionalFormatting sqref="C48:C57">
    <cfRule type="cellIs" dxfId="31" priority="30" stopIfTrue="1" operator="notEqual">
      <formula>""</formula>
    </cfRule>
  </conditionalFormatting>
  <conditionalFormatting sqref="C36:C46">
    <cfRule type="cellIs" dxfId="30" priority="32" stopIfTrue="1" operator="notEqual">
      <formula>""</formula>
    </cfRule>
  </conditionalFormatting>
  <conditionalFormatting sqref="C48:C57">
    <cfRule type="cellIs" dxfId="29" priority="31" stopIfTrue="1" operator="notEqual">
      <formula>""</formula>
    </cfRule>
  </conditionalFormatting>
  <conditionalFormatting sqref="C60:C69">
    <cfRule type="cellIs" dxfId="28" priority="29" stopIfTrue="1" operator="notEqual">
      <formula>""</formula>
    </cfRule>
  </conditionalFormatting>
  <conditionalFormatting sqref="C60:C69">
    <cfRule type="cellIs" dxfId="27" priority="28" stopIfTrue="1" operator="notEqual">
      <formula>""</formula>
    </cfRule>
  </conditionalFormatting>
  <conditionalFormatting sqref="C84:C93">
    <cfRule type="cellIs" dxfId="26" priority="21" stopIfTrue="1" operator="notEqual">
      <formula>""</formula>
    </cfRule>
  </conditionalFormatting>
  <conditionalFormatting sqref="C84:C93">
    <cfRule type="cellIs" dxfId="25" priority="20" stopIfTrue="1" operator="notEqual">
      <formula>""</formula>
    </cfRule>
  </conditionalFormatting>
  <conditionalFormatting sqref="C83">
    <cfRule type="cellIs" dxfId="24" priority="19" stopIfTrue="1" operator="notEqual">
      <formula>""</formula>
    </cfRule>
  </conditionalFormatting>
  <conditionalFormatting sqref="C83">
    <cfRule type="cellIs" dxfId="23" priority="18" stopIfTrue="1" operator="notEqual">
      <formula>""</formula>
    </cfRule>
  </conditionalFormatting>
  <conditionalFormatting sqref="C84:C93">
    <cfRule type="cellIs" dxfId="22" priority="17" stopIfTrue="1" operator="notEqual">
      <formula>""</formula>
    </cfRule>
  </conditionalFormatting>
  <conditionalFormatting sqref="C83">
    <cfRule type="cellIs" dxfId="21" priority="27" stopIfTrue="1" operator="notEqual">
      <formula>""</formula>
    </cfRule>
  </conditionalFormatting>
  <conditionalFormatting sqref="C83:C93">
    <cfRule type="cellIs" dxfId="20" priority="26" stopIfTrue="1" operator="notEqual">
      <formula>""</formula>
    </cfRule>
  </conditionalFormatting>
  <conditionalFormatting sqref="C83:C93">
    <cfRule type="cellIs" dxfId="19" priority="25" stopIfTrue="1" operator="notEqual">
      <formula>""</formula>
    </cfRule>
  </conditionalFormatting>
  <conditionalFormatting sqref="C84:C93">
    <cfRule type="cellIs" dxfId="18" priority="24" stopIfTrue="1" operator="notEqual">
      <formula>""</formula>
    </cfRule>
  </conditionalFormatting>
  <conditionalFormatting sqref="C83">
    <cfRule type="cellIs" dxfId="17" priority="23" stopIfTrue="1" operator="notEqual">
      <formula>""</formula>
    </cfRule>
  </conditionalFormatting>
  <conditionalFormatting sqref="C83">
    <cfRule type="cellIs" dxfId="16" priority="22" stopIfTrue="1" operator="notEqual">
      <formula>""</formula>
    </cfRule>
  </conditionalFormatting>
  <conditionalFormatting sqref="C84:C93">
    <cfRule type="cellIs" dxfId="15" priority="16" stopIfTrue="1" operator="notEqual">
      <formula>""</formula>
    </cfRule>
  </conditionalFormatting>
  <conditionalFormatting sqref="C83:C93">
    <cfRule type="cellIs" dxfId="14" priority="15" stopIfTrue="1" operator="notEqual">
      <formula>""</formula>
    </cfRule>
  </conditionalFormatting>
  <conditionalFormatting sqref="C83:C93">
    <cfRule type="cellIs" dxfId="13" priority="14" stopIfTrue="1" operator="notEqual">
      <formula>""</formula>
    </cfRule>
  </conditionalFormatting>
  <conditionalFormatting sqref="C83:C93">
    <cfRule type="cellIs" dxfId="12" priority="13" stopIfTrue="1" operator="notEqual">
      <formula>""</formula>
    </cfRule>
  </conditionalFormatting>
  <conditionalFormatting sqref="C83:C93">
    <cfRule type="cellIs" dxfId="11" priority="12" stopIfTrue="1" operator="notEqual">
      <formula>""</formula>
    </cfRule>
  </conditionalFormatting>
  <conditionalFormatting sqref="C84:C93">
    <cfRule type="cellIs" dxfId="10" priority="11" stopIfTrue="1" operator="notEqual">
      <formula>""</formula>
    </cfRule>
  </conditionalFormatting>
  <conditionalFormatting sqref="C84:C93">
    <cfRule type="cellIs" dxfId="9" priority="10" stopIfTrue="1" operator="notEqual">
      <formula>""</formula>
    </cfRule>
  </conditionalFormatting>
  <conditionalFormatting sqref="C84:C93">
    <cfRule type="cellIs" dxfId="8" priority="9" stopIfTrue="1" operator="notEqual">
      <formula>""</formula>
    </cfRule>
  </conditionalFormatting>
  <conditionalFormatting sqref="C84:C93">
    <cfRule type="cellIs" dxfId="7" priority="8" stopIfTrue="1" operator="notEqual">
      <formula>""</formula>
    </cfRule>
  </conditionalFormatting>
  <conditionalFormatting sqref="C84:C93">
    <cfRule type="cellIs" dxfId="6" priority="7" stopIfTrue="1" operator="notEqual">
      <formula>""</formula>
    </cfRule>
  </conditionalFormatting>
  <conditionalFormatting sqref="C106">
    <cfRule type="cellIs" dxfId="5" priority="6" stopIfTrue="1" operator="notEqual">
      <formula>""</formula>
    </cfRule>
  </conditionalFormatting>
  <conditionalFormatting sqref="C106">
    <cfRule type="cellIs" dxfId="4" priority="5" stopIfTrue="1" operator="notEqual">
      <formula>""</formula>
    </cfRule>
  </conditionalFormatting>
  <conditionalFormatting sqref="C95:C96">
    <cfRule type="cellIs" dxfId="3" priority="4" stopIfTrue="1" operator="notEqual">
      <formula>""</formula>
    </cfRule>
  </conditionalFormatting>
  <conditionalFormatting sqref="C95:C96">
    <cfRule type="cellIs" dxfId="2" priority="3" stopIfTrue="1" operator="notEqual">
      <formula>""</formula>
    </cfRule>
  </conditionalFormatting>
  <conditionalFormatting sqref="B133:B144">
    <cfRule type="cellIs" dxfId="1" priority="2" stopIfTrue="1" operator="notEqual">
      <formula>""</formula>
    </cfRule>
  </conditionalFormatting>
  <conditionalFormatting sqref="B133:B144">
    <cfRule type="cellIs" dxfId="0" priority="1" stopIfTrue="1" operator="notEqual">
      <formula>""</formula>
    </cfRule>
  </conditionalFormatting>
  <pageMargins left="0.23622047244094491" right="0.11811023622047245" top="0.31496062992125984" bottom="0.31496062992125984" header="0.15748031496062992" footer="0.31496062992125984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/>
  </sheetViews>
  <sheetFormatPr defaultRowHeight="12.75"/>
  <cols>
    <col min="2" max="2" width="8.7109375" customWidth="1"/>
    <col min="3" max="3" width="11.42578125" customWidth="1"/>
    <col min="4" max="4" width="7.28515625" customWidth="1"/>
    <col min="5" max="5" width="8.5703125" customWidth="1"/>
    <col min="6" max="6" width="7.28515625" customWidth="1"/>
    <col min="7" max="7" width="9.5703125" customWidth="1"/>
    <col min="8" max="8" width="10" customWidth="1"/>
    <col min="11" max="11" width="7.85546875" customWidth="1"/>
  </cols>
  <sheetData>
    <row r="1" spans="1:11" ht="15">
      <c r="H1" s="105">
        <v>44378</v>
      </c>
      <c r="J1" t="s">
        <v>136</v>
      </c>
      <c r="K1" s="106">
        <v>44013</v>
      </c>
    </row>
    <row r="2" spans="1:11">
      <c r="A2" s="261" t="s">
        <v>131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4" spans="1:11">
      <c r="A4" s="14" t="s">
        <v>4</v>
      </c>
      <c r="B4" s="14">
        <v>1</v>
      </c>
      <c r="C4" s="14">
        <v>510</v>
      </c>
      <c r="D4" s="14">
        <v>1</v>
      </c>
      <c r="E4" s="14">
        <v>0</v>
      </c>
      <c r="F4" s="14">
        <v>510</v>
      </c>
      <c r="G4" s="14">
        <v>1.4229231099999999</v>
      </c>
      <c r="H4" s="14">
        <v>725.69</v>
      </c>
      <c r="I4" s="15">
        <v>1.5918000000000002E-2</v>
      </c>
      <c r="J4" s="14">
        <v>11.55</v>
      </c>
      <c r="K4" s="14">
        <v>737.24</v>
      </c>
    </row>
    <row r="5" spans="1:11">
      <c r="A5" s="14" t="s">
        <v>5</v>
      </c>
      <c r="B5" s="14">
        <v>1</v>
      </c>
      <c r="C5" s="14">
        <v>510</v>
      </c>
      <c r="D5" s="14">
        <v>1</v>
      </c>
      <c r="E5" s="14">
        <v>0</v>
      </c>
      <c r="F5" s="14">
        <v>510</v>
      </c>
      <c r="G5" s="14">
        <v>1.4229231099999999</v>
      </c>
      <c r="H5" s="14">
        <v>725.69</v>
      </c>
      <c r="I5" s="15">
        <v>1.5918000000000002E-2</v>
      </c>
      <c r="J5" s="14">
        <v>11.55</v>
      </c>
      <c r="K5" s="14">
        <v>737.24</v>
      </c>
    </row>
    <row r="6" spans="1:11">
      <c r="A6" s="14" t="s">
        <v>6</v>
      </c>
      <c r="B6" s="14">
        <v>1</v>
      </c>
      <c r="C6" s="14">
        <v>510</v>
      </c>
      <c r="D6" s="14">
        <v>1</v>
      </c>
      <c r="E6" s="14">
        <v>0</v>
      </c>
      <c r="F6" s="14">
        <v>510</v>
      </c>
      <c r="G6" s="14">
        <v>1.4229231099999999</v>
      </c>
      <c r="H6" s="14">
        <v>725.69</v>
      </c>
      <c r="I6" s="15">
        <v>1.5918000000000002E-2</v>
      </c>
      <c r="J6" s="14">
        <v>11.55</v>
      </c>
      <c r="K6" s="14">
        <v>737.24</v>
      </c>
    </row>
    <row r="7" spans="1:11">
      <c r="A7" s="14" t="s">
        <v>7</v>
      </c>
      <c r="B7" s="14">
        <v>1</v>
      </c>
      <c r="C7" s="14">
        <v>510</v>
      </c>
      <c r="D7" s="14">
        <v>1</v>
      </c>
      <c r="E7" s="14">
        <v>0</v>
      </c>
      <c r="F7" s="14">
        <v>510</v>
      </c>
      <c r="G7" s="14">
        <v>1.42179704</v>
      </c>
      <c r="H7" s="14">
        <v>725.11</v>
      </c>
      <c r="I7" s="15">
        <v>1.5918000000000002E-2</v>
      </c>
      <c r="J7" s="14">
        <v>11.54</v>
      </c>
      <c r="K7" s="14">
        <v>736.65</v>
      </c>
    </row>
    <row r="8" spans="1:11">
      <c r="A8" s="14" t="s">
        <v>8</v>
      </c>
      <c r="B8" s="14">
        <v>1</v>
      </c>
      <c r="C8" s="14">
        <v>510</v>
      </c>
      <c r="D8" s="14">
        <v>1</v>
      </c>
      <c r="E8" s="14">
        <v>0</v>
      </c>
      <c r="F8" s="14">
        <v>510</v>
      </c>
      <c r="G8" s="14">
        <v>1.42179704</v>
      </c>
      <c r="H8" s="14">
        <v>725.11</v>
      </c>
      <c r="I8" s="15">
        <v>1.5918000000000002E-2</v>
      </c>
      <c r="J8" s="14">
        <v>11.54</v>
      </c>
      <c r="K8" s="14">
        <v>736.65</v>
      </c>
    </row>
    <row r="9" spans="1:11">
      <c r="A9" s="14" t="s">
        <v>9</v>
      </c>
      <c r="B9" s="14">
        <v>1</v>
      </c>
      <c r="C9" s="14">
        <v>510</v>
      </c>
      <c r="D9" s="14">
        <v>1</v>
      </c>
      <c r="E9" s="14">
        <v>0</v>
      </c>
      <c r="F9" s="14">
        <v>510</v>
      </c>
      <c r="G9" s="14">
        <v>1.4210723000000001</v>
      </c>
      <c r="H9" s="14">
        <v>724.74</v>
      </c>
      <c r="I9" s="15">
        <v>1.5918000000000002E-2</v>
      </c>
      <c r="J9" s="14">
        <v>11.53</v>
      </c>
      <c r="K9" s="14">
        <v>736.27</v>
      </c>
    </row>
    <row r="10" spans="1:11">
      <c r="A10" s="14" t="s">
        <v>10</v>
      </c>
      <c r="B10" s="14">
        <v>1</v>
      </c>
      <c r="C10" s="14">
        <v>510</v>
      </c>
      <c r="D10" s="14">
        <v>1</v>
      </c>
      <c r="E10" s="14">
        <v>0</v>
      </c>
      <c r="F10" s="14">
        <v>510</v>
      </c>
      <c r="G10" s="14">
        <v>1.4202357800000001</v>
      </c>
      <c r="H10" s="14">
        <v>724.32</v>
      </c>
      <c r="I10" s="15">
        <v>1.5918000000000002E-2</v>
      </c>
      <c r="J10" s="14">
        <v>11.53</v>
      </c>
      <c r="K10" s="14">
        <v>735.85</v>
      </c>
    </row>
    <row r="11" spans="1:11">
      <c r="A11" s="14" t="s">
        <v>11</v>
      </c>
      <c r="B11" s="14">
        <v>1</v>
      </c>
      <c r="C11" s="14">
        <v>510</v>
      </c>
      <c r="D11" s="14">
        <v>1</v>
      </c>
      <c r="E11" s="14">
        <v>0</v>
      </c>
      <c r="F11" s="14">
        <v>510</v>
      </c>
      <c r="G11" s="14">
        <v>1.41860297</v>
      </c>
      <c r="H11" s="14">
        <v>723.48</v>
      </c>
      <c r="I11" s="15">
        <v>1.5918000000000002E-2</v>
      </c>
      <c r="J11" s="14">
        <v>11.51</v>
      </c>
      <c r="K11" s="14">
        <v>734.99</v>
      </c>
    </row>
    <row r="12" spans="1:11">
      <c r="A12" s="14" t="s">
        <v>12</v>
      </c>
      <c r="B12" s="14">
        <v>1</v>
      </c>
      <c r="C12" s="14">
        <v>510</v>
      </c>
      <c r="D12" s="14">
        <v>1</v>
      </c>
      <c r="E12" s="14">
        <v>0</v>
      </c>
      <c r="F12" s="14">
        <v>510</v>
      </c>
      <c r="G12" s="14">
        <v>1.4173146299999999</v>
      </c>
      <c r="H12" s="14">
        <v>722.83</v>
      </c>
      <c r="I12" s="15">
        <v>1.5918000000000002E-2</v>
      </c>
      <c r="J12" s="14">
        <v>11.5</v>
      </c>
      <c r="K12" s="14">
        <v>734.33</v>
      </c>
    </row>
    <row r="13" spans="1:11">
      <c r="A13" s="14" t="s">
        <v>13</v>
      </c>
      <c r="B13" s="14">
        <v>1</v>
      </c>
      <c r="C13" s="14">
        <v>510</v>
      </c>
      <c r="D13" s="14">
        <v>1</v>
      </c>
      <c r="E13" s="14">
        <v>0</v>
      </c>
      <c r="F13" s="14">
        <v>510</v>
      </c>
      <c r="G13" s="14">
        <v>1.41632037</v>
      </c>
      <c r="H13" s="14">
        <v>722.32</v>
      </c>
      <c r="I13" s="15">
        <v>1.5918000000000002E-2</v>
      </c>
      <c r="J13" s="14">
        <v>11.49</v>
      </c>
      <c r="K13" s="14">
        <v>733.81</v>
      </c>
    </row>
    <row r="14" spans="1:11">
      <c r="A14" s="14" t="s">
        <v>14</v>
      </c>
      <c r="B14" s="14">
        <v>1</v>
      </c>
      <c r="C14" s="14">
        <v>510</v>
      </c>
      <c r="D14" s="14">
        <v>1</v>
      </c>
      <c r="E14" s="14">
        <v>0</v>
      </c>
      <c r="F14" s="14">
        <v>510</v>
      </c>
      <c r="G14" s="14">
        <v>1.4156521799999999</v>
      </c>
      <c r="H14" s="14">
        <v>721.98</v>
      </c>
      <c r="I14" s="15">
        <v>1.5918000000000002E-2</v>
      </c>
      <c r="J14" s="14">
        <v>11.49</v>
      </c>
      <c r="K14" s="14">
        <v>733.47</v>
      </c>
    </row>
    <row r="15" spans="1:11">
      <c r="A15" s="14" t="s">
        <v>15</v>
      </c>
      <c r="B15" s="14">
        <v>1</v>
      </c>
      <c r="C15" s="14">
        <v>510</v>
      </c>
      <c r="D15" s="14">
        <v>1</v>
      </c>
      <c r="E15" s="14">
        <v>0</v>
      </c>
      <c r="F15" s="14">
        <v>510</v>
      </c>
      <c r="G15" s="14">
        <v>1.4151766800000001</v>
      </c>
      <c r="H15" s="14">
        <v>721.74</v>
      </c>
      <c r="I15" s="15">
        <v>1.5918000000000002E-2</v>
      </c>
      <c r="J15" s="14">
        <v>11.48</v>
      </c>
      <c r="K15" s="14">
        <v>733.22</v>
      </c>
    </row>
    <row r="16" spans="1:11">
      <c r="A16" s="14" t="s">
        <v>16</v>
      </c>
      <c r="B16" s="14">
        <v>1.0647</v>
      </c>
      <c r="C16" s="14">
        <v>540</v>
      </c>
      <c r="D16" s="14">
        <v>1</v>
      </c>
      <c r="E16" s="14">
        <v>0</v>
      </c>
      <c r="F16" s="14">
        <v>540</v>
      </c>
      <c r="G16" s="14">
        <v>1.41318974</v>
      </c>
      <c r="H16" s="14">
        <v>763.12</v>
      </c>
      <c r="I16" s="15">
        <v>1.5918000000000002E-2</v>
      </c>
      <c r="J16" s="14">
        <v>12.14</v>
      </c>
      <c r="K16" s="14">
        <v>775.26</v>
      </c>
    </row>
    <row r="17" spans="1:11">
      <c r="A17" s="14" t="s">
        <v>17</v>
      </c>
      <c r="B17" s="14">
        <v>1</v>
      </c>
      <c r="C17" s="14">
        <v>540</v>
      </c>
      <c r="D17" s="14">
        <v>1</v>
      </c>
      <c r="E17" s="14">
        <v>0</v>
      </c>
      <c r="F17" s="14">
        <v>540</v>
      </c>
      <c r="G17" s="14">
        <v>1.41218003</v>
      </c>
      <c r="H17" s="14">
        <v>762.57</v>
      </c>
      <c r="I17" s="15">
        <v>1.5918000000000002E-2</v>
      </c>
      <c r="J17" s="14">
        <v>12.13</v>
      </c>
      <c r="K17" s="14">
        <v>774.7</v>
      </c>
    </row>
    <row r="18" spans="1:11">
      <c r="A18" s="14" t="s">
        <v>18</v>
      </c>
      <c r="B18" s="14">
        <v>1</v>
      </c>
      <c r="C18" s="14">
        <v>545</v>
      </c>
      <c r="D18" s="14">
        <v>1</v>
      </c>
      <c r="E18" s="14">
        <v>0</v>
      </c>
      <c r="F18" s="14">
        <v>545</v>
      </c>
      <c r="G18" s="14">
        <v>1.41144044</v>
      </c>
      <c r="H18" s="14">
        <v>769.23</v>
      </c>
      <c r="I18" s="15">
        <v>1.5918000000000002E-2</v>
      </c>
      <c r="J18" s="14">
        <v>12.24</v>
      </c>
      <c r="K18" s="14">
        <v>781.47</v>
      </c>
    </row>
    <row r="19" spans="1:11">
      <c r="A19" s="14" t="s">
        <v>19</v>
      </c>
      <c r="B19" s="14">
        <v>1</v>
      </c>
      <c r="C19" s="14">
        <v>545</v>
      </c>
      <c r="D19" s="14">
        <v>1</v>
      </c>
      <c r="E19" s="14">
        <v>0</v>
      </c>
      <c r="F19" s="14">
        <v>545</v>
      </c>
      <c r="G19" s="14">
        <v>1.4097318400000001</v>
      </c>
      <c r="H19" s="14">
        <v>768.3</v>
      </c>
      <c r="I19" s="15">
        <v>1.5918000000000002E-2</v>
      </c>
      <c r="J19" s="14">
        <v>12.23</v>
      </c>
      <c r="K19" s="14">
        <v>780.53</v>
      </c>
    </row>
    <row r="20" spans="1:11">
      <c r="A20" s="14" t="s">
        <v>20</v>
      </c>
      <c r="B20" s="14">
        <v>1</v>
      </c>
      <c r="C20" s="14">
        <v>545</v>
      </c>
      <c r="D20" s="14">
        <v>1</v>
      </c>
      <c r="E20" s="14">
        <v>0</v>
      </c>
      <c r="F20" s="14">
        <v>545</v>
      </c>
      <c r="G20" s="14">
        <v>1.40921184</v>
      </c>
      <c r="H20" s="14">
        <v>768.02</v>
      </c>
      <c r="I20" s="15">
        <v>1.5918000000000002E-2</v>
      </c>
      <c r="J20" s="14">
        <v>12.22</v>
      </c>
      <c r="K20" s="14">
        <v>780.24</v>
      </c>
    </row>
    <row r="21" spans="1:11">
      <c r="A21" s="14" t="s">
        <v>21</v>
      </c>
      <c r="B21" s="14">
        <v>1</v>
      </c>
      <c r="C21" s="14">
        <v>545</v>
      </c>
      <c r="D21" s="14">
        <v>1</v>
      </c>
      <c r="E21" s="14">
        <v>0</v>
      </c>
      <c r="F21" s="14">
        <v>545</v>
      </c>
      <c r="G21" s="14">
        <v>1.40700285</v>
      </c>
      <c r="H21" s="14">
        <v>766.81</v>
      </c>
      <c r="I21" s="15">
        <v>1.5918000000000002E-2</v>
      </c>
      <c r="J21" s="14">
        <v>12.2</v>
      </c>
      <c r="K21" s="14">
        <v>779.01</v>
      </c>
    </row>
    <row r="22" spans="1:11">
      <c r="A22" s="14" t="s">
        <v>22</v>
      </c>
      <c r="B22" s="14">
        <v>1</v>
      </c>
      <c r="C22" s="14">
        <v>545</v>
      </c>
      <c r="D22" s="14">
        <v>1</v>
      </c>
      <c r="E22" s="14">
        <v>0</v>
      </c>
      <c r="F22" s="14">
        <v>545</v>
      </c>
      <c r="G22" s="14">
        <v>1.40543719</v>
      </c>
      <c r="H22" s="14">
        <v>765.96</v>
      </c>
      <c r="I22" s="15">
        <v>1.5918000000000002E-2</v>
      </c>
      <c r="J22" s="14">
        <v>12.19</v>
      </c>
      <c r="K22" s="14">
        <v>778.15</v>
      </c>
    </row>
    <row r="23" spans="1:11">
      <c r="A23" s="14" t="s">
        <v>23</v>
      </c>
      <c r="B23" s="14">
        <v>1</v>
      </c>
      <c r="C23" s="14">
        <v>545</v>
      </c>
      <c r="D23" s="14">
        <v>1</v>
      </c>
      <c r="E23" s="14">
        <v>0</v>
      </c>
      <c r="F23" s="14">
        <v>545</v>
      </c>
      <c r="G23" s="14">
        <v>1.4037120300000001</v>
      </c>
      <c r="H23" s="14">
        <v>765.02</v>
      </c>
      <c r="I23" s="15">
        <v>1.5918000000000002E-2</v>
      </c>
      <c r="J23" s="14">
        <v>12.17</v>
      </c>
      <c r="K23" s="14">
        <v>777.19</v>
      </c>
    </row>
    <row r="24" spans="1:11">
      <c r="A24" s="14" t="s">
        <v>24</v>
      </c>
      <c r="B24" s="14">
        <v>1</v>
      </c>
      <c r="C24" s="14">
        <v>545</v>
      </c>
      <c r="D24" s="14">
        <v>1</v>
      </c>
      <c r="E24" s="14">
        <v>0</v>
      </c>
      <c r="F24" s="14">
        <v>545</v>
      </c>
      <c r="G24" s="14">
        <v>1.40080396</v>
      </c>
      <c r="H24" s="14">
        <v>763.43</v>
      </c>
      <c r="I24" s="15">
        <v>1.5918000000000002E-2</v>
      </c>
      <c r="J24" s="14">
        <v>12.15</v>
      </c>
      <c r="K24" s="14">
        <v>775.58</v>
      </c>
    </row>
    <row r="25" spans="1:11">
      <c r="A25" s="14" t="s">
        <v>25</v>
      </c>
      <c r="B25" s="14">
        <v>1</v>
      </c>
      <c r="C25" s="14">
        <v>545</v>
      </c>
      <c r="D25" s="14">
        <v>1</v>
      </c>
      <c r="E25" s="14">
        <v>0</v>
      </c>
      <c r="F25" s="14">
        <v>545</v>
      </c>
      <c r="G25" s="14">
        <v>1.39940036</v>
      </c>
      <c r="H25" s="14">
        <v>762.67</v>
      </c>
      <c r="I25" s="15">
        <v>1.5918000000000002E-2</v>
      </c>
      <c r="J25" s="14">
        <v>12.14</v>
      </c>
      <c r="K25" s="14">
        <v>774.81</v>
      </c>
    </row>
    <row r="26" spans="1:11">
      <c r="A26" s="14" t="s">
        <v>26</v>
      </c>
      <c r="B26" s="14">
        <v>1</v>
      </c>
      <c r="C26" s="14">
        <v>545</v>
      </c>
      <c r="D26" s="14">
        <v>1</v>
      </c>
      <c r="E26" s="14">
        <v>0</v>
      </c>
      <c r="F26" s="14">
        <v>545</v>
      </c>
      <c r="G26" s="14">
        <v>1.3985332699999999</v>
      </c>
      <c r="H26" s="14">
        <v>762.2</v>
      </c>
      <c r="I26" s="15">
        <v>1.5918000000000002E-2</v>
      </c>
      <c r="J26" s="14">
        <v>12.13</v>
      </c>
      <c r="K26" s="14">
        <v>774.33</v>
      </c>
    </row>
    <row r="27" spans="1:11">
      <c r="A27" s="14" t="s">
        <v>27</v>
      </c>
      <c r="B27" s="14">
        <v>1</v>
      </c>
      <c r="C27" s="14">
        <v>545</v>
      </c>
      <c r="D27" s="14">
        <v>1</v>
      </c>
      <c r="E27" s="14">
        <v>0</v>
      </c>
      <c r="F27" s="14">
        <v>545</v>
      </c>
      <c r="G27" s="14">
        <v>1.3976318000000001</v>
      </c>
      <c r="H27" s="14">
        <v>761.71</v>
      </c>
      <c r="I27" s="15">
        <v>1.5918000000000002E-2</v>
      </c>
      <c r="J27" s="14">
        <v>12.12</v>
      </c>
      <c r="K27" s="14">
        <v>773.83</v>
      </c>
    </row>
    <row r="28" spans="1:11">
      <c r="A28" s="14" t="s">
        <v>28</v>
      </c>
      <c r="B28" s="14">
        <v>1.0608</v>
      </c>
      <c r="C28" s="14">
        <v>622</v>
      </c>
      <c r="D28" s="14">
        <v>1</v>
      </c>
      <c r="E28" s="14">
        <v>0</v>
      </c>
      <c r="F28" s="14">
        <v>622</v>
      </c>
      <c r="G28" s="14">
        <v>1.39632344</v>
      </c>
      <c r="H28" s="14">
        <v>868.51</v>
      </c>
      <c r="I28" s="15">
        <v>1.5918000000000002E-2</v>
      </c>
      <c r="J28" s="14">
        <v>13.82</v>
      </c>
      <c r="K28" s="14">
        <v>882.33</v>
      </c>
    </row>
    <row r="29" spans="1:11">
      <c r="A29" s="14" t="s">
        <v>29</v>
      </c>
      <c r="B29" s="14">
        <v>1</v>
      </c>
      <c r="C29" s="14">
        <v>622</v>
      </c>
      <c r="D29" s="14">
        <v>1</v>
      </c>
      <c r="E29" s="14">
        <v>0</v>
      </c>
      <c r="F29" s="14">
        <v>622</v>
      </c>
      <c r="G29" s="14">
        <v>1.3951180599999999</v>
      </c>
      <c r="H29" s="14">
        <v>867.76</v>
      </c>
      <c r="I29" s="15">
        <v>1.5918000000000002E-2</v>
      </c>
      <c r="J29" s="14">
        <v>13.81</v>
      </c>
      <c r="K29" s="14">
        <v>881.57</v>
      </c>
    </row>
    <row r="30" spans="1:11">
      <c r="A30" s="14" t="s">
        <v>30</v>
      </c>
      <c r="B30" s="14">
        <v>1</v>
      </c>
      <c r="C30" s="14">
        <v>622</v>
      </c>
      <c r="D30" s="14">
        <v>1</v>
      </c>
      <c r="E30" s="14">
        <v>0</v>
      </c>
      <c r="F30" s="14">
        <v>622</v>
      </c>
      <c r="G30" s="14">
        <v>1.3951180599999999</v>
      </c>
      <c r="H30" s="14">
        <v>867.76</v>
      </c>
      <c r="I30" s="15">
        <v>1.5918000000000002E-2</v>
      </c>
      <c r="J30" s="14">
        <v>13.81</v>
      </c>
      <c r="K30" s="14">
        <v>881.57</v>
      </c>
    </row>
    <row r="31" spans="1:11">
      <c r="A31" s="14" t="s">
        <v>31</v>
      </c>
      <c r="B31" s="14">
        <v>1</v>
      </c>
      <c r="C31" s="14">
        <v>622</v>
      </c>
      <c r="D31" s="14">
        <v>1</v>
      </c>
      <c r="E31" s="14">
        <v>0</v>
      </c>
      <c r="F31" s="14">
        <v>622</v>
      </c>
      <c r="G31" s="14">
        <v>1.39362966</v>
      </c>
      <c r="H31" s="14">
        <v>866.83</v>
      </c>
      <c r="I31" s="15">
        <v>1.5918000000000002E-2</v>
      </c>
      <c r="J31" s="14">
        <v>13.79</v>
      </c>
      <c r="K31" s="14">
        <v>880.62</v>
      </c>
    </row>
    <row r="32" spans="1:11">
      <c r="A32" s="14" t="s">
        <v>32</v>
      </c>
      <c r="B32" s="14">
        <v>1</v>
      </c>
      <c r="C32" s="14">
        <v>622</v>
      </c>
      <c r="D32" s="14">
        <v>1</v>
      </c>
      <c r="E32" s="14">
        <v>0</v>
      </c>
      <c r="F32" s="14">
        <v>622</v>
      </c>
      <c r="G32" s="14">
        <v>1.3933133799999999</v>
      </c>
      <c r="H32" s="14">
        <v>866.64</v>
      </c>
      <c r="I32" s="15">
        <v>1.5918000000000002E-2</v>
      </c>
      <c r="J32" s="14">
        <v>13.79</v>
      </c>
      <c r="K32" s="14">
        <v>880.43</v>
      </c>
    </row>
    <row r="33" spans="1:11">
      <c r="A33" s="14" t="s">
        <v>33</v>
      </c>
      <c r="B33" s="14">
        <v>1</v>
      </c>
      <c r="C33" s="14">
        <v>622</v>
      </c>
      <c r="D33" s="14">
        <v>1</v>
      </c>
      <c r="E33" s="14">
        <v>0</v>
      </c>
      <c r="F33" s="14">
        <v>622</v>
      </c>
      <c r="G33" s="14">
        <v>1.3926616199999999</v>
      </c>
      <c r="H33" s="14">
        <v>866.23</v>
      </c>
      <c r="I33" s="15">
        <v>1.5918000000000002E-2</v>
      </c>
      <c r="J33" s="14">
        <v>13.78</v>
      </c>
      <c r="K33" s="14">
        <v>880.01</v>
      </c>
    </row>
    <row r="34" spans="1:11">
      <c r="A34" s="14" t="s">
        <v>34</v>
      </c>
      <c r="B34" s="14">
        <v>1</v>
      </c>
      <c r="C34" s="14">
        <v>622</v>
      </c>
      <c r="D34" s="14">
        <v>1</v>
      </c>
      <c r="E34" s="14">
        <v>0</v>
      </c>
      <c r="F34" s="14">
        <v>622</v>
      </c>
      <c r="G34" s="14">
        <v>1.3926616199999999</v>
      </c>
      <c r="H34" s="14">
        <v>866.23</v>
      </c>
      <c r="I34" s="15">
        <v>1.5918000000000002E-2</v>
      </c>
      <c r="J34" s="14">
        <v>13.78</v>
      </c>
      <c r="K34" s="14">
        <v>880.01</v>
      </c>
    </row>
    <row r="35" spans="1:11">
      <c r="A35" s="14" t="s">
        <v>45</v>
      </c>
      <c r="B35" s="14">
        <v>1</v>
      </c>
      <c r="C35" s="14">
        <v>622</v>
      </c>
      <c r="D35" s="14">
        <v>1</v>
      </c>
      <c r="E35" s="14">
        <v>0</v>
      </c>
      <c r="F35" s="14">
        <v>622</v>
      </c>
      <c r="G35" s="14">
        <v>1.3924611</v>
      </c>
      <c r="H35" s="14">
        <v>866.11</v>
      </c>
      <c r="I35" s="15">
        <v>1.5918000000000002E-2</v>
      </c>
      <c r="J35" s="14">
        <v>13.78</v>
      </c>
      <c r="K35" s="14">
        <v>879.89</v>
      </c>
    </row>
    <row r="36" spans="1:11">
      <c r="A36" s="14" t="s">
        <v>46</v>
      </c>
      <c r="B36" s="14">
        <v>1</v>
      </c>
      <c r="C36" s="14">
        <v>622</v>
      </c>
      <c r="D36" s="14">
        <v>1</v>
      </c>
      <c r="E36" s="14">
        <v>0</v>
      </c>
      <c r="F36" s="14">
        <v>622</v>
      </c>
      <c r="G36" s="14">
        <v>1.3922898500000001</v>
      </c>
      <c r="H36" s="14">
        <v>866</v>
      </c>
      <c r="I36" s="15">
        <v>1.5918000000000002E-2</v>
      </c>
      <c r="J36" s="14">
        <v>13.78</v>
      </c>
      <c r="K36" s="14">
        <v>879.78</v>
      </c>
    </row>
    <row r="37" spans="1:11">
      <c r="A37" s="14" t="s">
        <v>47</v>
      </c>
      <c r="B37" s="14">
        <v>1</v>
      </c>
      <c r="C37" s="14">
        <v>622</v>
      </c>
      <c r="D37" s="14">
        <v>1</v>
      </c>
      <c r="E37" s="14">
        <v>0</v>
      </c>
      <c r="F37" s="14">
        <v>622</v>
      </c>
      <c r="G37" s="14">
        <v>1.3922898500000001</v>
      </c>
      <c r="H37" s="14">
        <v>866</v>
      </c>
      <c r="I37" s="15">
        <v>1.5918000000000002E-2</v>
      </c>
      <c r="J37" s="14">
        <v>13.78</v>
      </c>
      <c r="K37" s="14">
        <v>879.78</v>
      </c>
    </row>
    <row r="38" spans="1:11">
      <c r="A38" s="14" t="s">
        <v>48</v>
      </c>
      <c r="B38" s="14">
        <v>1</v>
      </c>
      <c r="C38" s="14">
        <v>622</v>
      </c>
      <c r="D38" s="14">
        <v>1</v>
      </c>
      <c r="E38" s="14">
        <v>0</v>
      </c>
      <c r="F38" s="14">
        <v>622</v>
      </c>
      <c r="G38" s="14">
        <v>1.3922898500000001</v>
      </c>
      <c r="H38" s="14">
        <v>866</v>
      </c>
      <c r="I38" s="15">
        <v>1.5918000000000002E-2</v>
      </c>
      <c r="J38" s="14">
        <v>13.78</v>
      </c>
      <c r="K38" s="14">
        <v>879.78</v>
      </c>
    </row>
    <row r="39" spans="1:11">
      <c r="A39" s="14" t="s">
        <v>49</v>
      </c>
      <c r="B39" s="14">
        <v>1</v>
      </c>
      <c r="C39" s="14">
        <v>622</v>
      </c>
      <c r="D39" s="14">
        <v>1</v>
      </c>
      <c r="E39" s="14">
        <v>0</v>
      </c>
      <c r="F39" s="14">
        <v>622</v>
      </c>
      <c r="G39" s="14">
        <v>1.3922898500000001</v>
      </c>
      <c r="H39" s="14">
        <v>866</v>
      </c>
      <c r="I39" s="15">
        <v>1.5918000000000002E-2</v>
      </c>
      <c r="J39" s="14">
        <v>13.78</v>
      </c>
      <c r="K39" s="14">
        <v>879.78</v>
      </c>
    </row>
    <row r="40" spans="1:11">
      <c r="A40" s="14" t="s">
        <v>50</v>
      </c>
      <c r="B40" s="14">
        <v>1.0620000000000001</v>
      </c>
      <c r="C40" s="14">
        <v>678</v>
      </c>
      <c r="D40" s="14">
        <v>1</v>
      </c>
      <c r="E40" s="14">
        <v>0</v>
      </c>
      <c r="F40" s="14">
        <v>678</v>
      </c>
      <c r="G40" s="14">
        <v>1.3922898500000001</v>
      </c>
      <c r="H40" s="14">
        <v>943.97</v>
      </c>
      <c r="I40" s="15">
        <v>1.5918000000000002E-2</v>
      </c>
      <c r="J40" s="14">
        <v>15.02</v>
      </c>
      <c r="K40" s="14">
        <v>958.99</v>
      </c>
    </row>
    <row r="41" spans="1:11">
      <c r="A41" s="14" t="s">
        <v>51</v>
      </c>
      <c r="B41" s="14">
        <v>1</v>
      </c>
      <c r="C41" s="14">
        <v>678</v>
      </c>
      <c r="D41" s="14">
        <v>1</v>
      </c>
      <c r="E41" s="14">
        <v>0</v>
      </c>
      <c r="F41" s="14">
        <v>678</v>
      </c>
      <c r="G41" s="14">
        <v>1.3922898500000001</v>
      </c>
      <c r="H41" s="14">
        <v>943.97</v>
      </c>
      <c r="I41" s="15">
        <v>1.5918000000000002E-2</v>
      </c>
      <c r="J41" s="14">
        <v>15.02</v>
      </c>
      <c r="K41" s="14">
        <v>958.99</v>
      </c>
    </row>
    <row r="42" spans="1:11">
      <c r="A42" s="14" t="s">
        <v>52</v>
      </c>
      <c r="B42" s="14">
        <v>1</v>
      </c>
      <c r="C42" s="14">
        <v>678</v>
      </c>
      <c r="D42" s="14">
        <v>1</v>
      </c>
      <c r="E42" s="14">
        <v>0</v>
      </c>
      <c r="F42" s="14">
        <v>678</v>
      </c>
      <c r="G42" s="14">
        <v>1.3922898500000001</v>
      </c>
      <c r="H42" s="14">
        <v>943.97</v>
      </c>
      <c r="I42" s="15">
        <v>1.5918000000000002E-2</v>
      </c>
      <c r="J42" s="14">
        <v>15.02</v>
      </c>
      <c r="K42" s="14">
        <v>958.99</v>
      </c>
    </row>
    <row r="43" spans="1:11">
      <c r="A43" s="14" t="s">
        <v>53</v>
      </c>
      <c r="B43" s="14">
        <v>1</v>
      </c>
      <c r="C43" s="14">
        <v>678</v>
      </c>
      <c r="D43" s="14">
        <v>1</v>
      </c>
      <c r="E43" s="14">
        <v>0</v>
      </c>
      <c r="F43" s="14">
        <v>678</v>
      </c>
      <c r="G43" s="14">
        <v>1.3922898500000001</v>
      </c>
      <c r="H43" s="14">
        <v>943.97</v>
      </c>
      <c r="I43" s="15">
        <v>1.5918000000000002E-2</v>
      </c>
      <c r="J43" s="14">
        <v>15.02</v>
      </c>
      <c r="K43" s="14">
        <v>958.99</v>
      </c>
    </row>
    <row r="44" spans="1:11">
      <c r="A44" s="14" t="s">
        <v>54</v>
      </c>
      <c r="B44" s="14">
        <v>1</v>
      </c>
      <c r="C44" s="14">
        <v>678</v>
      </c>
      <c r="D44" s="14">
        <v>1</v>
      </c>
      <c r="E44" s="14">
        <v>0</v>
      </c>
      <c r="F44" s="14">
        <v>678</v>
      </c>
      <c r="G44" s="14">
        <v>1.3922898500000001</v>
      </c>
      <c r="H44" s="14">
        <v>943.97</v>
      </c>
      <c r="I44" s="15">
        <v>1.5918000000000002E-2</v>
      </c>
      <c r="J44" s="14">
        <v>15.02</v>
      </c>
      <c r="K44" s="14">
        <v>958.99</v>
      </c>
    </row>
    <row r="45" spans="1:11">
      <c r="A45" s="14" t="s">
        <v>55</v>
      </c>
      <c r="B45" s="14">
        <v>1</v>
      </c>
      <c r="C45" s="14">
        <v>678</v>
      </c>
      <c r="D45" s="14">
        <v>1</v>
      </c>
      <c r="E45" s="14">
        <v>0</v>
      </c>
      <c r="F45" s="14">
        <v>678</v>
      </c>
      <c r="G45" s="14">
        <v>1.3922898500000001</v>
      </c>
      <c r="H45" s="14">
        <v>943.97</v>
      </c>
      <c r="I45" s="15">
        <v>1.5918000000000002E-2</v>
      </c>
      <c r="J45" s="14">
        <v>15.02</v>
      </c>
      <c r="K45" s="14">
        <v>958.99</v>
      </c>
    </row>
    <row r="46" spans="1:11">
      <c r="A46" s="14" t="s">
        <v>56</v>
      </c>
      <c r="B46" s="14">
        <v>1</v>
      </c>
      <c r="C46" s="14">
        <v>678</v>
      </c>
      <c r="D46" s="14">
        <v>1</v>
      </c>
      <c r="E46" s="14">
        <v>0</v>
      </c>
      <c r="F46" s="14">
        <v>678</v>
      </c>
      <c r="G46" s="14">
        <v>1.3922898500000001</v>
      </c>
      <c r="H46" s="14">
        <v>943.97</v>
      </c>
      <c r="I46" s="15">
        <v>1.5918000000000002E-2</v>
      </c>
      <c r="J46" s="14">
        <v>15.02</v>
      </c>
      <c r="K46" s="14">
        <v>958.99</v>
      </c>
    </row>
    <row r="47" spans="1:11">
      <c r="A47" s="14" t="s">
        <v>57</v>
      </c>
      <c r="B47" s="14">
        <v>1</v>
      </c>
      <c r="C47" s="14">
        <v>678</v>
      </c>
      <c r="D47" s="14">
        <v>1</v>
      </c>
      <c r="E47" s="14">
        <v>0</v>
      </c>
      <c r="F47" s="14">
        <v>678</v>
      </c>
      <c r="G47" s="14">
        <v>1.39199892</v>
      </c>
      <c r="H47" s="14">
        <v>943.77</v>
      </c>
      <c r="I47" s="15">
        <v>1.5918000000000002E-2</v>
      </c>
      <c r="J47" s="14">
        <v>15.02</v>
      </c>
      <c r="K47" s="14">
        <v>958.79</v>
      </c>
    </row>
    <row r="48" spans="1:11">
      <c r="A48" s="14" t="s">
        <v>59</v>
      </c>
      <c r="B48" s="14">
        <v>1</v>
      </c>
      <c r="C48" s="14">
        <v>678</v>
      </c>
      <c r="D48" s="14">
        <v>1</v>
      </c>
      <c r="E48" s="14">
        <v>0</v>
      </c>
      <c r="F48" s="14">
        <v>678</v>
      </c>
      <c r="G48" s="14">
        <v>1.39199892</v>
      </c>
      <c r="H48" s="14">
        <v>943.77</v>
      </c>
      <c r="I48" s="15">
        <v>1.5918000000000002E-2</v>
      </c>
      <c r="J48" s="14">
        <v>15.02</v>
      </c>
      <c r="K48" s="14">
        <v>958.79</v>
      </c>
    </row>
    <row r="49" spans="1:11">
      <c r="A49" s="14" t="s">
        <v>60</v>
      </c>
      <c r="B49" s="14">
        <v>1</v>
      </c>
      <c r="C49" s="14">
        <v>678</v>
      </c>
      <c r="D49" s="14">
        <v>1</v>
      </c>
      <c r="E49" s="14">
        <v>0</v>
      </c>
      <c r="F49" s="14">
        <v>678</v>
      </c>
      <c r="G49" s="14">
        <v>1.39188896</v>
      </c>
      <c r="H49" s="14">
        <v>943.7</v>
      </c>
      <c r="I49" s="15">
        <v>1.5918000000000002E-2</v>
      </c>
      <c r="J49" s="14">
        <v>15.02</v>
      </c>
      <c r="K49" s="14">
        <v>958.72</v>
      </c>
    </row>
    <row r="50" spans="1:11">
      <c r="A50" s="14" t="s">
        <v>61</v>
      </c>
      <c r="B50" s="14">
        <v>1</v>
      </c>
      <c r="C50" s="14">
        <v>678</v>
      </c>
      <c r="D50" s="14">
        <v>1</v>
      </c>
      <c r="E50" s="14">
        <v>0</v>
      </c>
      <c r="F50" s="14">
        <v>678</v>
      </c>
      <c r="G50" s="14">
        <v>1.3906095999999999</v>
      </c>
      <c r="H50" s="14">
        <v>942.83</v>
      </c>
      <c r="I50" s="15">
        <v>1.5918000000000002E-2</v>
      </c>
      <c r="J50" s="14">
        <v>15</v>
      </c>
      <c r="K50" s="14">
        <v>957.83</v>
      </c>
    </row>
    <row r="51" spans="1:11">
      <c r="A51" s="14" t="s">
        <v>62</v>
      </c>
      <c r="B51" s="14">
        <v>1</v>
      </c>
      <c r="C51" s="14">
        <v>678</v>
      </c>
      <c r="D51" s="14">
        <v>1</v>
      </c>
      <c r="E51" s="14">
        <v>0</v>
      </c>
      <c r="F51" s="14">
        <v>678</v>
      </c>
      <c r="G51" s="14">
        <v>1.3903218100000001</v>
      </c>
      <c r="H51" s="14">
        <v>942.63</v>
      </c>
      <c r="I51" s="15">
        <v>1.5918000000000002E-2</v>
      </c>
      <c r="J51" s="14">
        <v>15</v>
      </c>
      <c r="K51" s="14">
        <v>957.63</v>
      </c>
    </row>
    <row r="52" spans="1:11">
      <c r="A52" s="14" t="s">
        <v>63</v>
      </c>
      <c r="B52" s="14">
        <v>1.0556000000000001</v>
      </c>
      <c r="C52" s="14">
        <v>724</v>
      </c>
      <c r="D52" s="14">
        <v>1</v>
      </c>
      <c r="E52" s="14">
        <v>0</v>
      </c>
      <c r="F52" s="14">
        <v>724</v>
      </c>
      <c r="G52" s="14">
        <v>1.3896353299999999</v>
      </c>
      <c r="H52" s="99">
        <v>1006.09</v>
      </c>
      <c r="I52" s="15">
        <v>1.5918000000000002E-2</v>
      </c>
      <c r="J52" s="14">
        <v>16.010000000000002</v>
      </c>
      <c r="K52" s="99">
        <v>1022.1</v>
      </c>
    </row>
    <row r="53" spans="1:11">
      <c r="A53" s="14" t="s">
        <v>64</v>
      </c>
      <c r="B53" s="14">
        <v>1</v>
      </c>
      <c r="C53" s="14">
        <v>724</v>
      </c>
      <c r="D53" s="14">
        <v>1</v>
      </c>
      <c r="E53" s="14">
        <v>0</v>
      </c>
      <c r="F53" s="14">
        <v>724</v>
      </c>
      <c r="G53" s="14">
        <v>1.38807236</v>
      </c>
      <c r="H53" s="99">
        <v>1004.96</v>
      </c>
      <c r="I53" s="15">
        <v>1.5918000000000002E-2</v>
      </c>
      <c r="J53" s="14">
        <v>15.99</v>
      </c>
      <c r="K53" s="99">
        <v>1020.95</v>
      </c>
    </row>
    <row r="54" spans="1:11">
      <c r="A54" s="14" t="s">
        <v>65</v>
      </c>
      <c r="B54" s="14">
        <v>1</v>
      </c>
      <c r="C54" s="14">
        <v>724</v>
      </c>
      <c r="D54" s="14">
        <v>1</v>
      </c>
      <c r="E54" s="14">
        <v>0</v>
      </c>
      <c r="F54" s="14">
        <v>724</v>
      </c>
      <c r="G54" s="14">
        <v>1.38732736</v>
      </c>
      <c r="H54" s="99">
        <v>1004.42</v>
      </c>
      <c r="I54" s="15">
        <v>1.5918000000000002E-2</v>
      </c>
      <c r="J54" s="14">
        <v>15.98</v>
      </c>
      <c r="K54" s="99">
        <v>1020.4</v>
      </c>
    </row>
    <row r="55" spans="1:11">
      <c r="A55" s="14" t="s">
        <v>66</v>
      </c>
      <c r="B55" s="14">
        <v>1</v>
      </c>
      <c r="C55" s="14">
        <v>724</v>
      </c>
      <c r="D55" s="14">
        <v>1</v>
      </c>
      <c r="E55" s="14">
        <v>0</v>
      </c>
      <c r="F55" s="14">
        <v>724</v>
      </c>
      <c r="G55" s="14">
        <v>1.38695843</v>
      </c>
      <c r="H55" s="99">
        <v>1004.15</v>
      </c>
      <c r="I55" s="15">
        <v>1.5918000000000002E-2</v>
      </c>
      <c r="J55" s="14">
        <v>15.98</v>
      </c>
      <c r="K55" s="99">
        <v>1020.13</v>
      </c>
    </row>
    <row r="56" spans="1:11">
      <c r="A56" s="14" t="s">
        <v>67</v>
      </c>
      <c r="B56" s="14">
        <v>1</v>
      </c>
      <c r="C56" s="14">
        <v>724</v>
      </c>
      <c r="D56" s="14">
        <v>1</v>
      </c>
      <c r="E56" s="14">
        <v>0</v>
      </c>
      <c r="F56" s="14">
        <v>724</v>
      </c>
      <c r="G56" s="14">
        <v>1.3863221100000001</v>
      </c>
      <c r="H56" s="99">
        <v>1003.69</v>
      </c>
      <c r="I56" s="15">
        <v>1.5918000000000002E-2</v>
      </c>
      <c r="J56" s="14">
        <v>15.97</v>
      </c>
      <c r="K56" s="99">
        <v>1019.66</v>
      </c>
    </row>
    <row r="57" spans="1:11">
      <c r="A57" s="14" t="s">
        <v>68</v>
      </c>
      <c r="B57" s="14">
        <v>1</v>
      </c>
      <c r="C57" s="14">
        <v>724</v>
      </c>
      <c r="D57" s="14">
        <v>1</v>
      </c>
      <c r="E57" s="14">
        <v>0</v>
      </c>
      <c r="F57" s="14">
        <v>724</v>
      </c>
      <c r="G57" s="14">
        <v>1.3854852799999999</v>
      </c>
      <c r="H57" s="99">
        <v>1003.09</v>
      </c>
      <c r="I57" s="15">
        <v>1.5918000000000002E-2</v>
      </c>
      <c r="J57" s="14">
        <v>15.96</v>
      </c>
      <c r="K57" s="99">
        <v>1019.05</v>
      </c>
    </row>
    <row r="58" spans="1:11">
      <c r="A58" s="14" t="s">
        <v>69</v>
      </c>
      <c r="B58" s="14">
        <v>1</v>
      </c>
      <c r="C58" s="14">
        <v>724</v>
      </c>
      <c r="D58" s="14">
        <v>1</v>
      </c>
      <c r="E58" s="14">
        <v>0</v>
      </c>
      <c r="F58" s="14">
        <v>724</v>
      </c>
      <c r="G58" s="14">
        <v>1.38484132</v>
      </c>
      <c r="H58" s="99">
        <v>1002.62</v>
      </c>
      <c r="I58" s="15">
        <v>1.5918000000000002E-2</v>
      </c>
      <c r="J58" s="14">
        <v>15.96</v>
      </c>
      <c r="K58" s="99">
        <v>1018.58</v>
      </c>
    </row>
    <row r="59" spans="1:11">
      <c r="A59" s="14" t="s">
        <v>70</v>
      </c>
      <c r="B59" s="14">
        <v>1</v>
      </c>
      <c r="C59" s="14">
        <v>724</v>
      </c>
      <c r="D59" s="14">
        <v>1</v>
      </c>
      <c r="E59" s="14">
        <v>0</v>
      </c>
      <c r="F59" s="14">
        <v>724</v>
      </c>
      <c r="G59" s="14">
        <v>1.3833832399999999</v>
      </c>
      <c r="H59" s="99">
        <v>1001.57</v>
      </c>
      <c r="I59" s="15">
        <v>1.5918000000000002E-2</v>
      </c>
      <c r="J59" s="14">
        <v>15.94</v>
      </c>
      <c r="K59" s="99">
        <v>1017.51</v>
      </c>
    </row>
    <row r="60" spans="1:11">
      <c r="A60" s="14" t="s">
        <v>71</v>
      </c>
      <c r="B60" s="14">
        <v>1</v>
      </c>
      <c r="C60" s="14">
        <v>724</v>
      </c>
      <c r="D60" s="14">
        <v>1</v>
      </c>
      <c r="E60" s="14">
        <v>0</v>
      </c>
      <c r="F60" s="14">
        <v>724</v>
      </c>
      <c r="G60" s="14">
        <v>1.38255094</v>
      </c>
      <c r="H60" s="99">
        <v>1000.96</v>
      </c>
      <c r="I60" s="15">
        <v>1.5918000000000002E-2</v>
      </c>
      <c r="J60" s="14">
        <v>15.93</v>
      </c>
      <c r="K60" s="99">
        <v>1016.89</v>
      </c>
    </row>
    <row r="61" spans="1:11">
      <c r="A61" s="14" t="s">
        <v>72</v>
      </c>
      <c r="B61" s="14">
        <v>1</v>
      </c>
      <c r="C61" s="14">
        <v>724</v>
      </c>
      <c r="D61" s="14">
        <v>1</v>
      </c>
      <c r="E61" s="14">
        <v>0</v>
      </c>
      <c r="F61" s="14">
        <v>724</v>
      </c>
      <c r="G61" s="14">
        <v>1.3813450300000001</v>
      </c>
      <c r="H61" s="99">
        <v>1000.09</v>
      </c>
      <c r="I61" s="15">
        <v>1.5918000000000002E-2</v>
      </c>
      <c r="J61" s="14">
        <v>15.92</v>
      </c>
      <c r="K61" s="99">
        <v>1016.01</v>
      </c>
    </row>
    <row r="62" spans="1:11">
      <c r="A62" s="14" t="s">
        <v>73</v>
      </c>
      <c r="B62" s="14">
        <v>1</v>
      </c>
      <c r="C62" s="14">
        <v>724</v>
      </c>
      <c r="D62" s="14">
        <v>1</v>
      </c>
      <c r="E62" s="14">
        <v>0</v>
      </c>
      <c r="F62" s="14">
        <v>724</v>
      </c>
      <c r="G62" s="14">
        <v>1.3799126799999999</v>
      </c>
      <c r="H62" s="14">
        <v>999.05</v>
      </c>
      <c r="I62" s="15">
        <v>1.5918000000000002E-2</v>
      </c>
      <c r="J62" s="14">
        <v>15.9</v>
      </c>
      <c r="K62" s="99">
        <v>1014.95</v>
      </c>
    </row>
    <row r="63" spans="1:11">
      <c r="A63" s="14" t="s">
        <v>75</v>
      </c>
      <c r="B63" s="14">
        <v>1</v>
      </c>
      <c r="C63" s="14">
        <v>724</v>
      </c>
      <c r="D63" s="14">
        <v>1</v>
      </c>
      <c r="E63" s="14">
        <v>0</v>
      </c>
      <c r="F63" s="14">
        <v>724</v>
      </c>
      <c r="G63" s="14">
        <v>1.3792465</v>
      </c>
      <c r="H63" s="14">
        <v>998.57</v>
      </c>
      <c r="I63" s="15">
        <v>1.5918000000000002E-2</v>
      </c>
      <c r="J63" s="14">
        <v>15.89</v>
      </c>
      <c r="K63" s="99">
        <v>1014.46</v>
      </c>
    </row>
    <row r="64" spans="1:11">
      <c r="A64" s="14" t="s">
        <v>76</v>
      </c>
      <c r="B64" s="14">
        <v>1.0623</v>
      </c>
      <c r="C64" s="14">
        <v>788</v>
      </c>
      <c r="D64" s="14">
        <v>1</v>
      </c>
      <c r="E64" s="14">
        <v>0</v>
      </c>
      <c r="F64" s="14">
        <v>788</v>
      </c>
      <c r="G64" s="14">
        <v>1.37779568</v>
      </c>
      <c r="H64" s="99">
        <v>1085.7</v>
      </c>
      <c r="I64" s="15">
        <v>1.5918000000000002E-2</v>
      </c>
      <c r="J64" s="14">
        <v>17.28</v>
      </c>
      <c r="K64" s="99">
        <v>1102.98</v>
      </c>
    </row>
    <row r="65" spans="1:11">
      <c r="A65" s="14" t="s">
        <v>77</v>
      </c>
      <c r="B65" s="14">
        <v>1</v>
      </c>
      <c r="C65" s="14">
        <v>788</v>
      </c>
      <c r="D65" s="14">
        <v>1</v>
      </c>
      <c r="E65" s="14">
        <v>0</v>
      </c>
      <c r="F65" s="14">
        <v>788</v>
      </c>
      <c r="G65" s="14">
        <v>1.37658704</v>
      </c>
      <c r="H65" s="99">
        <v>1084.75</v>
      </c>
      <c r="I65" s="15">
        <v>1.5918000000000002E-2</v>
      </c>
      <c r="J65" s="14">
        <v>17.260000000000002</v>
      </c>
      <c r="K65" s="99">
        <v>1102.01</v>
      </c>
    </row>
    <row r="66" spans="1:11">
      <c r="A66" s="14" t="s">
        <v>78</v>
      </c>
      <c r="B66" s="14">
        <v>1</v>
      </c>
      <c r="C66" s="14">
        <v>788</v>
      </c>
      <c r="D66" s="14">
        <v>1</v>
      </c>
      <c r="E66" s="14">
        <v>0</v>
      </c>
      <c r="F66" s="14">
        <v>788</v>
      </c>
      <c r="G66" s="14">
        <v>1.37635581</v>
      </c>
      <c r="H66" s="99">
        <v>1084.56</v>
      </c>
      <c r="I66" s="15">
        <v>1.5918000000000002E-2</v>
      </c>
      <c r="J66" s="14">
        <v>17.260000000000002</v>
      </c>
      <c r="K66" s="99">
        <v>1101.82</v>
      </c>
    </row>
    <row r="67" spans="1:11">
      <c r="A67" s="14" t="s">
        <v>79</v>
      </c>
      <c r="B67" s="14">
        <v>1</v>
      </c>
      <c r="C67" s="14">
        <v>788</v>
      </c>
      <c r="D67" s="14">
        <v>1</v>
      </c>
      <c r="E67" s="14">
        <v>0</v>
      </c>
      <c r="F67" s="14">
        <v>788</v>
      </c>
      <c r="G67" s="14">
        <v>1.37457436</v>
      </c>
      <c r="H67" s="99">
        <v>1083.1600000000001</v>
      </c>
      <c r="I67" s="15">
        <v>1.5918000000000002E-2</v>
      </c>
      <c r="J67" s="14">
        <v>17.239999999999998</v>
      </c>
      <c r="K67" s="99">
        <v>1100.4000000000001</v>
      </c>
    </row>
    <row r="68" spans="1:11">
      <c r="A68" s="14" t="s">
        <v>80</v>
      </c>
      <c r="B68" s="14">
        <v>1</v>
      </c>
      <c r="C68" s="14">
        <v>788</v>
      </c>
      <c r="D68" s="14">
        <v>1</v>
      </c>
      <c r="E68" s="14">
        <v>0</v>
      </c>
      <c r="F68" s="14">
        <v>788</v>
      </c>
      <c r="G68" s="14">
        <v>1.3600221299999999</v>
      </c>
      <c r="H68" s="99">
        <v>1071.69</v>
      </c>
      <c r="I68" s="15">
        <v>1.5918000000000002E-2</v>
      </c>
      <c r="J68" s="14">
        <v>17.059999999999999</v>
      </c>
      <c r="K68" s="99">
        <v>1088.75</v>
      </c>
    </row>
    <row r="69" spans="1:11">
      <c r="A69" s="14" t="s">
        <v>81</v>
      </c>
      <c r="B69" s="14">
        <v>1</v>
      </c>
      <c r="C69" s="14">
        <v>788</v>
      </c>
      <c r="D69" s="14">
        <v>1</v>
      </c>
      <c r="E69" s="14">
        <v>0</v>
      </c>
      <c r="F69" s="14">
        <v>788</v>
      </c>
      <c r="G69" s="14">
        <v>1.3519106599999999</v>
      </c>
      <c r="H69" s="99">
        <v>1065.3</v>
      </c>
      <c r="I69" s="15">
        <v>1.5918000000000002E-2</v>
      </c>
      <c r="J69" s="14">
        <v>16.95</v>
      </c>
      <c r="K69" s="99">
        <v>1082.25</v>
      </c>
    </row>
    <row r="70" spans="1:11">
      <c r="A70" s="14" t="s">
        <v>82</v>
      </c>
      <c r="B70" s="14">
        <v>1</v>
      </c>
      <c r="C70" s="14">
        <v>788</v>
      </c>
      <c r="D70" s="14">
        <v>1</v>
      </c>
      <c r="E70" s="14">
        <v>0</v>
      </c>
      <c r="F70" s="14">
        <v>788</v>
      </c>
      <c r="G70" s="14">
        <v>1.33865795</v>
      </c>
      <c r="H70" s="99">
        <v>1054.8599999999999</v>
      </c>
      <c r="I70" s="15">
        <v>1.5918000000000002E-2</v>
      </c>
      <c r="J70" s="14">
        <v>16.79</v>
      </c>
      <c r="K70" s="99">
        <v>1071.6500000000001</v>
      </c>
    </row>
    <row r="71" spans="1:11">
      <c r="A71" s="14" t="s">
        <v>83</v>
      </c>
      <c r="B71" s="14">
        <v>1</v>
      </c>
      <c r="C71" s="14">
        <v>788</v>
      </c>
      <c r="D71" s="14">
        <v>1</v>
      </c>
      <c r="E71" s="14">
        <v>0</v>
      </c>
      <c r="F71" s="14">
        <v>788</v>
      </c>
      <c r="G71" s="14">
        <v>1.3308061900000001</v>
      </c>
      <c r="H71" s="99">
        <v>1048.67</v>
      </c>
      <c r="I71" s="15">
        <v>1.5918000000000002E-2</v>
      </c>
      <c r="J71" s="14">
        <v>16.690000000000001</v>
      </c>
      <c r="K71" s="99">
        <v>1065.3599999999999</v>
      </c>
    </row>
    <row r="72" spans="1:11">
      <c r="A72" s="14" t="s">
        <v>84</v>
      </c>
      <c r="B72" s="14">
        <v>1</v>
      </c>
      <c r="C72" s="14">
        <v>788</v>
      </c>
      <c r="D72" s="14">
        <v>1</v>
      </c>
      <c r="E72" s="14">
        <v>0</v>
      </c>
      <c r="F72" s="14">
        <v>788</v>
      </c>
      <c r="G72" s="14">
        <v>1.3251082300000001</v>
      </c>
      <c r="H72" s="99">
        <v>1044.18</v>
      </c>
      <c r="I72" s="15">
        <v>1.5918000000000002E-2</v>
      </c>
      <c r="J72" s="14">
        <v>16.62</v>
      </c>
      <c r="K72" s="99">
        <v>1060.8</v>
      </c>
    </row>
    <row r="73" spans="1:11">
      <c r="A73" s="14" t="s">
        <v>85</v>
      </c>
      <c r="B73" s="14">
        <v>1</v>
      </c>
      <c r="C73" s="14">
        <v>788</v>
      </c>
      <c r="D73" s="14">
        <v>1</v>
      </c>
      <c r="E73" s="14">
        <v>0</v>
      </c>
      <c r="F73" s="14">
        <v>788</v>
      </c>
      <c r="G73" s="14">
        <v>1.3199603799999999</v>
      </c>
      <c r="H73" s="99">
        <v>1040.1199999999999</v>
      </c>
      <c r="I73" s="15">
        <v>1.5918000000000002E-2</v>
      </c>
      <c r="J73" s="14">
        <v>16.55</v>
      </c>
      <c r="K73" s="99">
        <v>1056.67</v>
      </c>
    </row>
    <row r="74" spans="1:11">
      <c r="A74" s="14" t="s">
        <v>86</v>
      </c>
      <c r="B74" s="14">
        <v>1</v>
      </c>
      <c r="C74" s="14">
        <v>788</v>
      </c>
      <c r="D74" s="14">
        <v>1</v>
      </c>
      <c r="E74" s="14">
        <v>0</v>
      </c>
      <c r="F74" s="14">
        <v>788</v>
      </c>
      <c r="G74" s="14">
        <v>1.31130576</v>
      </c>
      <c r="H74" s="99">
        <v>1033.3</v>
      </c>
      <c r="I74" s="15">
        <v>1.5918000000000002E-2</v>
      </c>
      <c r="J74" s="14">
        <v>16.440000000000001</v>
      </c>
      <c r="K74" s="99">
        <v>1049.74</v>
      </c>
    </row>
    <row r="75" spans="1:11">
      <c r="A75" s="14" t="s">
        <v>87</v>
      </c>
      <c r="B75" s="14">
        <v>1</v>
      </c>
      <c r="C75" s="14">
        <v>788</v>
      </c>
      <c r="D75" s="14">
        <v>1</v>
      </c>
      <c r="E75" s="14">
        <v>0</v>
      </c>
      <c r="F75" s="14">
        <v>788</v>
      </c>
      <c r="G75" s="14">
        <v>1.3002536099999999</v>
      </c>
      <c r="H75" s="99">
        <v>1024.5999999999999</v>
      </c>
      <c r="I75" s="15">
        <v>1.5918000000000002E-2</v>
      </c>
      <c r="J75" s="14">
        <v>16.309999999999999</v>
      </c>
      <c r="K75" s="99">
        <v>1040.9100000000001</v>
      </c>
    </row>
    <row r="76" spans="1:11">
      <c r="A76" s="14" t="s">
        <v>88</v>
      </c>
      <c r="B76" s="14">
        <v>1.1128</v>
      </c>
      <c r="C76" s="14">
        <v>880</v>
      </c>
      <c r="D76" s="14">
        <v>1</v>
      </c>
      <c r="E76" s="14">
        <v>0</v>
      </c>
      <c r="F76" s="14">
        <v>880</v>
      </c>
      <c r="G76" s="14">
        <v>1.2850895499999999</v>
      </c>
      <c r="H76" s="99">
        <v>1130.8699999999999</v>
      </c>
      <c r="I76" s="15">
        <v>1.5918000000000002E-2</v>
      </c>
      <c r="J76" s="14">
        <v>18</v>
      </c>
      <c r="K76" s="99">
        <v>1148.8699999999999</v>
      </c>
    </row>
    <row r="77" spans="1:11">
      <c r="A77" s="14" t="s">
        <v>89</v>
      </c>
      <c r="B77" s="14">
        <v>1</v>
      </c>
      <c r="C77" s="14">
        <v>880</v>
      </c>
      <c r="D77" s="14">
        <v>1</v>
      </c>
      <c r="E77" s="14">
        <v>0</v>
      </c>
      <c r="F77" s="14">
        <v>880</v>
      </c>
      <c r="G77" s="14">
        <v>1.27337451</v>
      </c>
      <c r="H77" s="99">
        <v>1120.57</v>
      </c>
      <c r="I77" s="15">
        <v>1.5918000000000002E-2</v>
      </c>
      <c r="J77" s="14">
        <v>17.829999999999998</v>
      </c>
      <c r="K77" s="99">
        <v>1138.4000000000001</v>
      </c>
    </row>
    <row r="78" spans="1:11">
      <c r="A78" s="14" t="s">
        <v>90</v>
      </c>
      <c r="B78" s="14">
        <v>1</v>
      </c>
      <c r="C78" s="14">
        <v>880</v>
      </c>
      <c r="D78" s="14">
        <v>1</v>
      </c>
      <c r="E78" s="14">
        <v>0</v>
      </c>
      <c r="F78" s="14">
        <v>880</v>
      </c>
      <c r="G78" s="14">
        <v>1.25554576</v>
      </c>
      <c r="H78" s="99">
        <v>1104.8800000000001</v>
      </c>
      <c r="I78" s="15">
        <v>1.5918000000000002E-2</v>
      </c>
      <c r="J78" s="14">
        <v>17.579999999999998</v>
      </c>
      <c r="K78" s="99">
        <v>1122.46</v>
      </c>
    </row>
    <row r="79" spans="1:11">
      <c r="A79" s="14" t="s">
        <v>92</v>
      </c>
      <c r="B79" s="14">
        <v>1</v>
      </c>
      <c r="C79" s="14">
        <v>880</v>
      </c>
      <c r="D79" s="14">
        <v>1</v>
      </c>
      <c r="E79" s="14">
        <v>0</v>
      </c>
      <c r="F79" s="14">
        <v>880</v>
      </c>
      <c r="G79" s="14">
        <v>1.25017003</v>
      </c>
      <c r="H79" s="99">
        <v>1100.1500000000001</v>
      </c>
      <c r="I79" s="15">
        <v>1.5918000000000002E-2</v>
      </c>
      <c r="J79" s="14">
        <v>17.510000000000002</v>
      </c>
      <c r="K79" s="99">
        <v>1117.6600000000001</v>
      </c>
    </row>
    <row r="80" spans="1:11">
      <c r="A80" s="14" t="s">
        <v>93</v>
      </c>
      <c r="B80" s="14">
        <v>1</v>
      </c>
      <c r="C80" s="14">
        <v>880</v>
      </c>
      <c r="D80" s="14">
        <v>1</v>
      </c>
      <c r="E80" s="14">
        <v>0</v>
      </c>
      <c r="F80" s="14">
        <v>880</v>
      </c>
      <c r="G80" s="14">
        <v>1.2438265100000001</v>
      </c>
      <c r="H80" s="99">
        <v>1094.56</v>
      </c>
      <c r="I80" s="15">
        <v>1.5918000000000002E-2</v>
      </c>
      <c r="J80" s="14">
        <v>17.420000000000002</v>
      </c>
      <c r="K80" s="99">
        <v>1111.98</v>
      </c>
    </row>
    <row r="81" spans="1:11">
      <c r="A81" s="14" t="s">
        <v>94</v>
      </c>
      <c r="B81" s="14">
        <v>1</v>
      </c>
      <c r="C81" s="14">
        <v>880</v>
      </c>
      <c r="D81" s="14">
        <v>1</v>
      </c>
      <c r="E81" s="14">
        <v>0</v>
      </c>
      <c r="F81" s="14">
        <v>880</v>
      </c>
      <c r="G81" s="14">
        <v>1.2332208099999999</v>
      </c>
      <c r="H81" s="99">
        <v>1085.23</v>
      </c>
      <c r="I81" s="15">
        <v>1.5918000000000002E-2</v>
      </c>
      <c r="J81" s="14">
        <v>17.27</v>
      </c>
      <c r="K81" s="99">
        <v>1102.5</v>
      </c>
    </row>
    <row r="82" spans="1:11">
      <c r="A82" s="14" t="s">
        <v>95</v>
      </c>
      <c r="B82" s="14">
        <v>1</v>
      </c>
      <c r="C82" s="14">
        <v>880</v>
      </c>
      <c r="D82" s="14">
        <v>1</v>
      </c>
      <c r="E82" s="14">
        <v>0</v>
      </c>
      <c r="F82" s="14">
        <v>880</v>
      </c>
      <c r="G82" s="14">
        <v>1.2283075800000001</v>
      </c>
      <c r="H82" s="99">
        <v>1080.9100000000001</v>
      </c>
      <c r="I82" s="15">
        <v>1.5918000000000002E-2</v>
      </c>
      <c r="J82" s="14">
        <v>17.2</v>
      </c>
      <c r="K82" s="99">
        <v>1098.1099999999999</v>
      </c>
    </row>
    <row r="83" spans="1:11">
      <c r="A83" s="14" t="s">
        <v>96</v>
      </c>
      <c r="B83" s="14">
        <v>1</v>
      </c>
      <c r="C83" s="14">
        <v>880</v>
      </c>
      <c r="D83" s="14">
        <v>1</v>
      </c>
      <c r="E83" s="14">
        <v>0</v>
      </c>
      <c r="F83" s="14">
        <v>880</v>
      </c>
      <c r="G83" s="14">
        <v>1.22171034</v>
      </c>
      <c r="H83" s="99">
        <v>1075.0999999999999</v>
      </c>
      <c r="I83" s="15">
        <v>1.5918000000000002E-2</v>
      </c>
      <c r="J83" s="14">
        <v>17.11</v>
      </c>
      <c r="K83" s="99">
        <v>1092.21</v>
      </c>
    </row>
    <row r="84" spans="1:11">
      <c r="A84" s="14" t="s">
        <v>97</v>
      </c>
      <c r="B84" s="14">
        <v>1</v>
      </c>
      <c r="C84" s="14">
        <v>880</v>
      </c>
      <c r="D84" s="14">
        <v>1</v>
      </c>
      <c r="E84" s="14">
        <v>0</v>
      </c>
      <c r="F84" s="14">
        <v>880</v>
      </c>
      <c r="G84" s="14">
        <v>1.2162372800000001</v>
      </c>
      <c r="H84" s="99">
        <v>1070.28</v>
      </c>
      <c r="I84" s="15">
        <v>1.5918000000000002E-2</v>
      </c>
      <c r="J84" s="14">
        <v>17.03</v>
      </c>
      <c r="K84" s="99">
        <v>1087.31</v>
      </c>
    </row>
    <row r="85" spans="1:11">
      <c r="A85" s="14" t="s">
        <v>98</v>
      </c>
      <c r="B85" s="14">
        <v>1</v>
      </c>
      <c r="C85" s="14">
        <v>880</v>
      </c>
      <c r="D85" s="14">
        <v>1</v>
      </c>
      <c r="E85" s="14">
        <v>0</v>
      </c>
      <c r="F85" s="14">
        <v>880</v>
      </c>
      <c r="G85" s="14">
        <v>1.2134463499999999</v>
      </c>
      <c r="H85" s="99">
        <v>1067.83</v>
      </c>
      <c r="I85" s="15">
        <v>1.5918000000000002E-2</v>
      </c>
      <c r="J85" s="14">
        <v>16.989999999999998</v>
      </c>
      <c r="K85" s="99">
        <v>1084.82</v>
      </c>
    </row>
    <row r="86" spans="1:11">
      <c r="A86" s="14" t="s">
        <v>99</v>
      </c>
      <c r="B86" s="14">
        <v>1</v>
      </c>
      <c r="C86" s="14">
        <v>880</v>
      </c>
      <c r="D86" s="14">
        <v>1</v>
      </c>
      <c r="E86" s="14">
        <v>0</v>
      </c>
      <c r="F86" s="14">
        <v>880</v>
      </c>
      <c r="G86" s="14">
        <v>1.21114517</v>
      </c>
      <c r="H86" s="99">
        <v>1065.8</v>
      </c>
      <c r="I86" s="15">
        <v>1.5918000000000002E-2</v>
      </c>
      <c r="J86" s="14">
        <v>16.96</v>
      </c>
      <c r="K86" s="99">
        <v>1082.76</v>
      </c>
    </row>
    <row r="87" spans="1:11">
      <c r="A87" s="14" t="s">
        <v>100</v>
      </c>
      <c r="B87" s="14">
        <v>1</v>
      </c>
      <c r="C87" s="14">
        <v>880</v>
      </c>
      <c r="D87" s="14">
        <v>1</v>
      </c>
      <c r="E87" s="14">
        <v>0</v>
      </c>
      <c r="F87" s="14">
        <v>880</v>
      </c>
      <c r="G87" s="14">
        <v>1.2080043600000001</v>
      </c>
      <c r="H87" s="99">
        <v>1063.04</v>
      </c>
      <c r="I87" s="15">
        <v>1.5918000000000002E-2</v>
      </c>
      <c r="J87" s="14">
        <v>16.920000000000002</v>
      </c>
      <c r="K87" s="99">
        <v>1079.96</v>
      </c>
    </row>
    <row r="88" spans="1:11">
      <c r="A88" s="14" t="s">
        <v>101</v>
      </c>
      <c r="B88" s="14">
        <v>1.0658000000000001</v>
      </c>
      <c r="C88" s="14">
        <v>937</v>
      </c>
      <c r="D88" s="14">
        <v>1</v>
      </c>
      <c r="E88" s="14">
        <v>0</v>
      </c>
      <c r="F88" s="14">
        <v>937</v>
      </c>
      <c r="G88" s="14">
        <v>1.20571351</v>
      </c>
      <c r="H88" s="99">
        <v>1129.75</v>
      </c>
      <c r="I88" s="15">
        <v>1.5918000000000002E-2</v>
      </c>
      <c r="J88" s="14">
        <v>17.98</v>
      </c>
      <c r="K88" s="99">
        <v>1147.73</v>
      </c>
    </row>
    <row r="89" spans="1:11">
      <c r="A89" s="14" t="s">
        <v>102</v>
      </c>
      <c r="B89" s="14">
        <v>1</v>
      </c>
      <c r="C89" s="14">
        <v>937</v>
      </c>
      <c r="D89" s="14">
        <v>1</v>
      </c>
      <c r="E89" s="14">
        <v>0</v>
      </c>
      <c r="F89" s="14">
        <v>937</v>
      </c>
      <c r="G89" s="14">
        <v>1.20198735</v>
      </c>
      <c r="H89" s="99">
        <v>1126.26</v>
      </c>
      <c r="I89" s="15">
        <v>1.5918000000000002E-2</v>
      </c>
      <c r="J89" s="14">
        <v>17.920000000000002</v>
      </c>
      <c r="K89" s="99">
        <v>1144.18</v>
      </c>
    </row>
    <row r="90" spans="1:11">
      <c r="A90" s="14" t="s">
        <v>103</v>
      </c>
      <c r="B90" s="14">
        <v>1</v>
      </c>
      <c r="C90" s="14">
        <v>937</v>
      </c>
      <c r="D90" s="14">
        <v>1</v>
      </c>
      <c r="E90" s="14">
        <v>0</v>
      </c>
      <c r="F90" s="14">
        <v>937</v>
      </c>
      <c r="G90" s="14">
        <v>1.1955314800000001</v>
      </c>
      <c r="H90" s="99">
        <v>1120.21</v>
      </c>
      <c r="I90" s="15">
        <v>1.5918000000000002E-2</v>
      </c>
      <c r="J90" s="14">
        <v>17.829999999999998</v>
      </c>
      <c r="K90" s="99">
        <v>1138.04</v>
      </c>
    </row>
    <row r="91" spans="1:11">
      <c r="A91" s="14" t="s">
        <v>104</v>
      </c>
      <c r="B91" s="14">
        <v>1</v>
      </c>
      <c r="C91" s="14">
        <v>937</v>
      </c>
      <c r="D91" s="14">
        <v>1</v>
      </c>
      <c r="E91" s="14">
        <v>0</v>
      </c>
      <c r="F91" s="14">
        <v>937</v>
      </c>
      <c r="G91" s="14">
        <v>1.1937408700000001</v>
      </c>
      <c r="H91" s="99">
        <v>1118.53</v>
      </c>
      <c r="I91" s="15">
        <v>1.5918000000000002E-2</v>
      </c>
      <c r="J91" s="14">
        <v>17.8</v>
      </c>
      <c r="K91" s="99">
        <v>1136.33</v>
      </c>
    </row>
    <row r="92" spans="1:11">
      <c r="A92" s="14" t="s">
        <v>105</v>
      </c>
      <c r="B92" s="14">
        <v>1</v>
      </c>
      <c r="C92" s="14">
        <v>937</v>
      </c>
      <c r="D92" s="14">
        <v>1</v>
      </c>
      <c r="E92" s="14">
        <v>0</v>
      </c>
      <c r="F92" s="14">
        <v>937</v>
      </c>
      <c r="G92" s="14">
        <v>1.1912392599999999</v>
      </c>
      <c r="H92" s="99">
        <v>1116.19</v>
      </c>
      <c r="I92" s="15">
        <v>1.5918000000000002E-2</v>
      </c>
      <c r="J92" s="14">
        <v>17.760000000000002</v>
      </c>
      <c r="K92" s="99">
        <v>1133.95</v>
      </c>
    </row>
    <row r="93" spans="1:11">
      <c r="A93" s="14" t="s">
        <v>106</v>
      </c>
      <c r="B93" s="14">
        <v>1</v>
      </c>
      <c r="C93" s="14">
        <v>937</v>
      </c>
      <c r="D93" s="14">
        <v>1</v>
      </c>
      <c r="E93" s="14">
        <v>0</v>
      </c>
      <c r="F93" s="14">
        <v>937</v>
      </c>
      <c r="G93" s="14">
        <v>1.18838713</v>
      </c>
      <c r="H93" s="99">
        <v>1113.51</v>
      </c>
      <c r="I93" s="15">
        <v>1.5918000000000002E-2</v>
      </c>
      <c r="J93" s="14">
        <v>17.72</v>
      </c>
      <c r="K93" s="99">
        <v>1131.23</v>
      </c>
    </row>
    <row r="94" spans="1:11">
      <c r="A94" s="14" t="s">
        <v>107</v>
      </c>
      <c r="B94" s="14">
        <v>1</v>
      </c>
      <c r="C94" s="14">
        <v>937</v>
      </c>
      <c r="D94" s="14">
        <v>1</v>
      </c>
      <c r="E94" s="14">
        <v>0</v>
      </c>
      <c r="F94" s="14">
        <v>937</v>
      </c>
      <c r="G94" s="14">
        <v>1.1864887500000001</v>
      </c>
      <c r="H94" s="99">
        <v>1111.74</v>
      </c>
      <c r="I94" s="15">
        <v>1.5918000000000002E-2</v>
      </c>
      <c r="J94" s="14">
        <v>17.690000000000001</v>
      </c>
      <c r="K94" s="99">
        <v>1129.43</v>
      </c>
    </row>
    <row r="95" spans="1:11">
      <c r="A95" s="14" t="s">
        <v>108</v>
      </c>
      <c r="B95" s="14">
        <v>1</v>
      </c>
      <c r="C95" s="14">
        <v>937</v>
      </c>
      <c r="D95" s="14">
        <v>1</v>
      </c>
      <c r="E95" s="14">
        <v>0</v>
      </c>
      <c r="F95" s="14">
        <v>937</v>
      </c>
      <c r="G95" s="14">
        <v>1.1886282800000001</v>
      </c>
      <c r="H95" s="99">
        <v>1113.74</v>
      </c>
      <c r="I95" s="15">
        <v>1.5918000000000002E-2</v>
      </c>
      <c r="J95" s="14">
        <v>17.72</v>
      </c>
      <c r="K95" s="99">
        <v>1131.46</v>
      </c>
    </row>
    <row r="96" spans="1:11">
      <c r="A96" s="14" t="s">
        <v>109</v>
      </c>
      <c r="B96" s="14">
        <v>1</v>
      </c>
      <c r="C96" s="14">
        <v>937</v>
      </c>
      <c r="D96" s="14">
        <v>1</v>
      </c>
      <c r="E96" s="14">
        <v>0</v>
      </c>
      <c r="F96" s="14">
        <v>937</v>
      </c>
      <c r="G96" s="14">
        <v>1.18448259</v>
      </c>
      <c r="H96" s="99">
        <v>1109.8599999999999</v>
      </c>
      <c r="I96" s="15">
        <v>1.5918000000000002E-2</v>
      </c>
      <c r="J96" s="14">
        <v>17.66</v>
      </c>
      <c r="K96" s="99">
        <v>1127.52</v>
      </c>
    </row>
    <row r="97" spans="1:11">
      <c r="A97" s="14" t="s">
        <v>110</v>
      </c>
      <c r="B97" s="14">
        <v>1</v>
      </c>
      <c r="C97" s="14">
        <v>937</v>
      </c>
      <c r="D97" s="14">
        <v>1</v>
      </c>
      <c r="E97" s="14">
        <v>0</v>
      </c>
      <c r="F97" s="14">
        <v>937</v>
      </c>
      <c r="G97" s="14">
        <v>1.1831810899999999</v>
      </c>
      <c r="H97" s="99">
        <v>1108.6400000000001</v>
      </c>
      <c r="I97" s="15">
        <v>1.5918000000000002E-2</v>
      </c>
      <c r="J97" s="14">
        <v>17.64</v>
      </c>
      <c r="K97" s="99">
        <v>1126.28</v>
      </c>
    </row>
    <row r="98" spans="1:11">
      <c r="A98" s="14" t="s">
        <v>111</v>
      </c>
      <c r="B98" s="14">
        <v>1</v>
      </c>
      <c r="C98" s="14">
        <v>937</v>
      </c>
      <c r="D98" s="14">
        <v>1</v>
      </c>
      <c r="E98" s="14">
        <v>0</v>
      </c>
      <c r="F98" s="14">
        <v>937</v>
      </c>
      <c r="G98" s="14">
        <v>1.17917191</v>
      </c>
      <c r="H98" s="99">
        <v>1104.8800000000001</v>
      </c>
      <c r="I98" s="15">
        <v>1.5918000000000002E-2</v>
      </c>
      <c r="J98" s="14">
        <v>17.579999999999998</v>
      </c>
      <c r="K98" s="99">
        <v>1122.46</v>
      </c>
    </row>
    <row r="99" spans="1:11">
      <c r="A99" s="14" t="s">
        <v>112</v>
      </c>
      <c r="B99" s="14">
        <v>1</v>
      </c>
      <c r="C99" s="14">
        <v>937</v>
      </c>
      <c r="D99" s="14">
        <v>1</v>
      </c>
      <c r="E99" s="14">
        <v>0</v>
      </c>
      <c r="F99" s="14">
        <v>937</v>
      </c>
      <c r="G99" s="14">
        <v>1.1754106</v>
      </c>
      <c r="H99" s="99">
        <v>1101.3599999999999</v>
      </c>
      <c r="I99" s="15">
        <v>1.5918000000000002E-2</v>
      </c>
      <c r="J99" s="14">
        <v>17.53</v>
      </c>
      <c r="K99" s="99">
        <v>1118.8900000000001</v>
      </c>
    </row>
    <row r="100" spans="1:11">
      <c r="A100" s="14" t="s">
        <v>113</v>
      </c>
      <c r="B100" s="14">
        <v>1.0206999999999999</v>
      </c>
      <c r="C100" s="14">
        <v>954</v>
      </c>
      <c r="D100" s="14">
        <v>1</v>
      </c>
      <c r="E100" s="14">
        <v>0</v>
      </c>
      <c r="F100" s="14">
        <v>954</v>
      </c>
      <c r="G100" s="14">
        <v>1.1713110099999999</v>
      </c>
      <c r="H100" s="99">
        <v>1117.43</v>
      </c>
      <c r="I100" s="15">
        <v>1.5918000000000002E-2</v>
      </c>
      <c r="J100" s="14">
        <v>17.78</v>
      </c>
      <c r="K100" s="99">
        <v>1135.21</v>
      </c>
    </row>
    <row r="101" spans="1:11">
      <c r="A101" s="14" t="s">
        <v>114</v>
      </c>
      <c r="B101" s="14">
        <v>1</v>
      </c>
      <c r="C101" s="14">
        <v>954</v>
      </c>
      <c r="D101" s="14">
        <v>1</v>
      </c>
      <c r="E101" s="14">
        <v>0</v>
      </c>
      <c r="F101" s="14">
        <v>954</v>
      </c>
      <c r="G101" s="14">
        <v>1.1667606399999999</v>
      </c>
      <c r="H101" s="99">
        <v>1113.0899999999999</v>
      </c>
      <c r="I101" s="15">
        <v>1.5918000000000002E-2</v>
      </c>
      <c r="J101" s="14">
        <v>17.71</v>
      </c>
      <c r="K101" s="99">
        <v>1130.8</v>
      </c>
    </row>
    <row r="102" spans="1:11">
      <c r="A102" s="14" t="s">
        <v>115</v>
      </c>
      <c r="B102" s="14">
        <v>1</v>
      </c>
      <c r="C102" s="14">
        <v>954</v>
      </c>
      <c r="D102" s="14">
        <v>1</v>
      </c>
      <c r="E102" s="14">
        <v>0</v>
      </c>
      <c r="F102" s="14">
        <v>954</v>
      </c>
      <c r="G102" s="14">
        <v>1.1623437400000001</v>
      </c>
      <c r="H102" s="99">
        <v>1108.8699999999999</v>
      </c>
      <c r="I102" s="15">
        <v>1.5918000000000002E-2</v>
      </c>
      <c r="J102" s="14">
        <v>17.649999999999999</v>
      </c>
      <c r="K102" s="99">
        <v>1126.52</v>
      </c>
    </row>
    <row r="103" spans="1:11">
      <c r="A103" s="14" t="s">
        <v>116</v>
      </c>
      <c r="B103" s="14">
        <v>1</v>
      </c>
      <c r="C103" s="14">
        <v>954</v>
      </c>
      <c r="D103" s="14">
        <v>1</v>
      </c>
      <c r="E103" s="14">
        <v>0</v>
      </c>
      <c r="F103" s="14">
        <v>954</v>
      </c>
      <c r="G103" s="14">
        <v>1.1611825499999999</v>
      </c>
      <c r="H103" s="99">
        <v>1107.76</v>
      </c>
      <c r="I103" s="15">
        <v>1.5918000000000002E-2</v>
      </c>
      <c r="J103" s="14">
        <v>17.63</v>
      </c>
      <c r="K103" s="99">
        <v>1125.3900000000001</v>
      </c>
    </row>
    <row r="104" spans="1:11">
      <c r="A104" s="14" t="s">
        <v>117</v>
      </c>
      <c r="B104" s="14">
        <v>1</v>
      </c>
      <c r="C104" s="14">
        <v>954</v>
      </c>
      <c r="D104" s="14">
        <v>1</v>
      </c>
      <c r="E104" s="14">
        <v>0</v>
      </c>
      <c r="F104" s="14">
        <v>954</v>
      </c>
      <c r="G104" s="14">
        <v>1.15874918</v>
      </c>
      <c r="H104" s="99">
        <v>1105.44</v>
      </c>
      <c r="I104" s="15">
        <v>1.5918000000000002E-2</v>
      </c>
      <c r="J104" s="14">
        <v>17.59</v>
      </c>
      <c r="K104" s="99">
        <v>1123.03</v>
      </c>
    </row>
    <row r="105" spans="1:11">
      <c r="A105" s="14" t="s">
        <v>119</v>
      </c>
      <c r="B105" s="14">
        <v>1</v>
      </c>
      <c r="C105" s="14">
        <v>954</v>
      </c>
      <c r="D105" s="14">
        <v>1</v>
      </c>
      <c r="E105" s="14">
        <v>0</v>
      </c>
      <c r="F105" s="14">
        <v>954</v>
      </c>
      <c r="G105" s="14">
        <v>1.1571292</v>
      </c>
      <c r="H105" s="99">
        <v>1103.9000000000001</v>
      </c>
      <c r="I105" s="15">
        <v>1.5918000000000002E-2</v>
      </c>
      <c r="J105" s="14">
        <v>17.57</v>
      </c>
      <c r="K105" s="99">
        <v>1121.47</v>
      </c>
    </row>
    <row r="106" spans="1:11">
      <c r="A106" s="14" t="s">
        <v>120</v>
      </c>
      <c r="B106" s="14">
        <v>1</v>
      </c>
      <c r="C106" s="14">
        <v>954</v>
      </c>
      <c r="D106" s="14">
        <v>1</v>
      </c>
      <c r="E106" s="14">
        <v>0</v>
      </c>
      <c r="F106" s="14">
        <v>954</v>
      </c>
      <c r="G106" s="14">
        <v>1.14442607</v>
      </c>
      <c r="H106" s="99">
        <v>1091.78</v>
      </c>
      <c r="I106" s="15">
        <v>1.5918000000000002E-2</v>
      </c>
      <c r="J106" s="14">
        <v>17.37</v>
      </c>
      <c r="K106" s="99">
        <v>1109.1500000000001</v>
      </c>
    </row>
    <row r="107" spans="1:11">
      <c r="A107" s="14" t="s">
        <v>121</v>
      </c>
      <c r="B107" s="14">
        <v>1</v>
      </c>
      <c r="C107" s="14">
        <v>954</v>
      </c>
      <c r="D107" s="14">
        <v>1</v>
      </c>
      <c r="E107" s="14">
        <v>0</v>
      </c>
      <c r="F107" s="14">
        <v>954</v>
      </c>
      <c r="G107" s="14">
        <v>1.1371483200000001</v>
      </c>
      <c r="H107" s="99">
        <v>1084.8399999999999</v>
      </c>
      <c r="I107" s="15">
        <v>1.5918000000000002E-2</v>
      </c>
      <c r="J107" s="14">
        <v>17.260000000000002</v>
      </c>
      <c r="K107" s="99">
        <v>1102.0999999999999</v>
      </c>
    </row>
    <row r="108" spans="1:11">
      <c r="A108" s="14" t="s">
        <v>122</v>
      </c>
      <c r="B108" s="14">
        <v>1</v>
      </c>
      <c r="C108" s="14">
        <v>954</v>
      </c>
      <c r="D108" s="14">
        <v>1</v>
      </c>
      <c r="E108" s="14">
        <v>0</v>
      </c>
      <c r="F108" s="14">
        <v>954</v>
      </c>
      <c r="G108" s="14">
        <v>1.1356719500000001</v>
      </c>
      <c r="H108" s="99">
        <v>1083.43</v>
      </c>
      <c r="I108" s="15">
        <v>1.5918000000000002E-2</v>
      </c>
      <c r="J108" s="14">
        <v>17.239999999999998</v>
      </c>
      <c r="K108" s="99">
        <v>1100.67</v>
      </c>
    </row>
    <row r="109" spans="1:11">
      <c r="A109" s="14" t="s">
        <v>123</v>
      </c>
      <c r="B109" s="14">
        <v>1</v>
      </c>
      <c r="C109" s="14">
        <v>954</v>
      </c>
      <c r="D109" s="14">
        <v>1</v>
      </c>
      <c r="E109" s="14">
        <v>0</v>
      </c>
      <c r="F109" s="14">
        <v>954</v>
      </c>
      <c r="G109" s="14">
        <v>1.13465076</v>
      </c>
      <c r="H109" s="99">
        <v>1082.45</v>
      </c>
      <c r="I109" s="15">
        <v>1.5918000000000002E-2</v>
      </c>
      <c r="J109" s="14">
        <v>17.23</v>
      </c>
      <c r="K109" s="99">
        <v>1099.68</v>
      </c>
    </row>
    <row r="110" spans="1:11">
      <c r="A110" s="14" t="s">
        <v>124</v>
      </c>
      <c r="B110" s="14">
        <v>1</v>
      </c>
      <c r="C110" s="14">
        <v>954</v>
      </c>
      <c r="D110" s="14">
        <v>1</v>
      </c>
      <c r="E110" s="14">
        <v>0</v>
      </c>
      <c r="F110" s="14">
        <v>954</v>
      </c>
      <c r="G110" s="14">
        <v>1.1281077399999999</v>
      </c>
      <c r="H110" s="99">
        <v>1076.21</v>
      </c>
      <c r="I110" s="15">
        <v>1.5918000000000002E-2</v>
      </c>
      <c r="J110" s="14">
        <v>17.13</v>
      </c>
      <c r="K110" s="99">
        <v>1093.3399999999999</v>
      </c>
    </row>
    <row r="111" spans="1:11">
      <c r="A111" s="14" t="s">
        <v>125</v>
      </c>
      <c r="B111" s="14">
        <v>1</v>
      </c>
      <c r="C111" s="14">
        <v>954</v>
      </c>
      <c r="D111" s="14">
        <v>1</v>
      </c>
      <c r="E111" s="14">
        <v>0</v>
      </c>
      <c r="F111" s="14">
        <v>954</v>
      </c>
      <c r="G111" s="14">
        <v>1.1259684000000001</v>
      </c>
      <c r="H111" s="99">
        <v>1074.17</v>
      </c>
      <c r="I111" s="15">
        <v>1.5918000000000002E-2</v>
      </c>
      <c r="J111" s="14">
        <v>17.09</v>
      </c>
      <c r="K111" s="99">
        <v>1091.26</v>
      </c>
    </row>
    <row r="112" spans="1:11">
      <c r="A112" s="14" t="s">
        <v>126</v>
      </c>
      <c r="B112" s="14">
        <v>1.0343</v>
      </c>
      <c r="C112" s="14">
        <v>998</v>
      </c>
      <c r="D112" s="14">
        <v>1</v>
      </c>
      <c r="E112" s="14">
        <v>0</v>
      </c>
      <c r="F112" s="14">
        <v>998</v>
      </c>
      <c r="G112" s="14">
        <v>1.1277728300000001</v>
      </c>
      <c r="H112" s="99">
        <v>1125.51</v>
      </c>
      <c r="I112" s="15">
        <v>1.5918000000000002E-2</v>
      </c>
      <c r="J112" s="14">
        <v>17.91</v>
      </c>
      <c r="K112" s="99">
        <v>1143.42</v>
      </c>
    </row>
    <row r="113" spans="1:11">
      <c r="A113" s="14" t="s">
        <v>127</v>
      </c>
      <c r="B113" s="14">
        <v>1</v>
      </c>
      <c r="C113" s="14">
        <v>998</v>
      </c>
      <c r="D113" s="14">
        <v>1</v>
      </c>
      <c r="E113" s="14">
        <v>0</v>
      </c>
      <c r="F113" s="14">
        <v>998</v>
      </c>
      <c r="G113" s="14">
        <v>1.1243996300000001</v>
      </c>
      <c r="H113" s="99">
        <v>1122.1500000000001</v>
      </c>
      <c r="I113" s="15">
        <v>1.5918000000000002E-2</v>
      </c>
      <c r="J113" s="14">
        <v>17.86</v>
      </c>
      <c r="K113" s="99">
        <v>1140.01</v>
      </c>
    </row>
    <row r="114" spans="1:11">
      <c r="A114" s="14" t="s">
        <v>128</v>
      </c>
      <c r="B114" s="14">
        <v>1</v>
      </c>
      <c r="C114" s="14">
        <v>998</v>
      </c>
      <c r="D114" s="14">
        <v>1</v>
      </c>
      <c r="E114" s="14">
        <v>0</v>
      </c>
      <c r="F114" s="14">
        <v>998</v>
      </c>
      <c r="G114" s="14">
        <v>1.12058963</v>
      </c>
      <c r="H114" s="99">
        <v>1118.3399999999999</v>
      </c>
      <c r="I114" s="15">
        <v>1.5918000000000002E-2</v>
      </c>
      <c r="J114" s="14">
        <v>17.8</v>
      </c>
      <c r="K114" s="99">
        <v>1136.1400000000001</v>
      </c>
    </row>
    <row r="115" spans="1:11">
      <c r="A115" s="14" t="s">
        <v>129</v>
      </c>
      <c r="B115" s="14">
        <v>1</v>
      </c>
      <c r="C115" s="14">
        <v>998</v>
      </c>
      <c r="D115" s="14">
        <v>1</v>
      </c>
      <c r="E115" s="14">
        <v>0</v>
      </c>
      <c r="F115" s="14">
        <v>998</v>
      </c>
      <c r="G115" s="14">
        <v>1.1145709500000001</v>
      </c>
      <c r="H115" s="99">
        <v>1112.3399999999999</v>
      </c>
      <c r="I115" s="15">
        <v>1.5918000000000002E-2</v>
      </c>
      <c r="J115" s="14">
        <v>17.7</v>
      </c>
      <c r="K115" s="99">
        <v>1130.04</v>
      </c>
    </row>
    <row r="116" spans="1:11">
      <c r="A116" s="14" t="s">
        <v>130</v>
      </c>
      <c r="B116" s="14">
        <v>1</v>
      </c>
      <c r="C116" s="14">
        <v>998</v>
      </c>
      <c r="D116" s="14">
        <v>1</v>
      </c>
      <c r="E116" s="14">
        <v>0</v>
      </c>
      <c r="F116" s="14">
        <v>998</v>
      </c>
      <c r="G116" s="14">
        <v>1.1066034</v>
      </c>
      <c r="H116" s="99">
        <v>1104.3900000000001</v>
      </c>
      <c r="I116" s="15">
        <v>1.5918000000000002E-2</v>
      </c>
      <c r="J116" s="14">
        <v>17.579999999999998</v>
      </c>
      <c r="K116" s="99">
        <v>1121.97</v>
      </c>
    </row>
    <row r="117" spans="1:11">
      <c r="A117" s="14" t="s">
        <v>132</v>
      </c>
      <c r="B117" s="14">
        <v>1</v>
      </c>
      <c r="C117" s="14">
        <v>998</v>
      </c>
      <c r="D117" s="14">
        <v>1</v>
      </c>
      <c r="E117" s="14">
        <v>0</v>
      </c>
      <c r="F117" s="14">
        <v>998</v>
      </c>
      <c r="G117" s="14">
        <v>1.1027438000000001</v>
      </c>
      <c r="H117" s="99">
        <v>1100.53</v>
      </c>
      <c r="I117" s="15">
        <v>1.5918000000000002E-2</v>
      </c>
      <c r="J117" s="14">
        <v>17.510000000000002</v>
      </c>
      <c r="K117" s="99">
        <v>1118.04</v>
      </c>
    </row>
    <row r="118" spans="1:11">
      <c r="A118" s="14" t="s">
        <v>133</v>
      </c>
      <c r="B118" s="14">
        <v>1</v>
      </c>
      <c r="C118" s="14">
        <v>998</v>
      </c>
      <c r="D118" s="14">
        <v>1</v>
      </c>
      <c r="E118" s="14">
        <v>0</v>
      </c>
      <c r="F118" s="14">
        <v>998</v>
      </c>
      <c r="G118" s="14">
        <v>1.10208255</v>
      </c>
      <c r="H118" s="99">
        <v>1099.8699999999999</v>
      </c>
      <c r="I118" s="15">
        <v>1.5918000000000002E-2</v>
      </c>
      <c r="J118" s="14">
        <v>17.5</v>
      </c>
      <c r="K118" s="99">
        <v>1117.3699999999999</v>
      </c>
    </row>
    <row r="119" spans="1:11">
      <c r="A119" s="14" t="s">
        <v>134</v>
      </c>
      <c r="B119" s="14">
        <v>1</v>
      </c>
      <c r="C119" s="14">
        <v>998</v>
      </c>
      <c r="D119" s="14">
        <v>1</v>
      </c>
      <c r="E119" s="14">
        <v>0</v>
      </c>
      <c r="F119" s="14">
        <v>998</v>
      </c>
      <c r="G119" s="14">
        <v>1.1010915699999999</v>
      </c>
      <c r="H119" s="99">
        <v>1098.8900000000001</v>
      </c>
      <c r="I119" s="15">
        <v>1.5918000000000002E-2</v>
      </c>
      <c r="J119" s="14">
        <v>17.489999999999998</v>
      </c>
      <c r="K119" s="99">
        <v>1116.3800000000001</v>
      </c>
    </row>
    <row r="120" spans="1:11">
      <c r="A120" s="14" t="s">
        <v>135</v>
      </c>
      <c r="B120" s="14">
        <v>1</v>
      </c>
      <c r="C120" s="14">
        <v>998</v>
      </c>
      <c r="D120" s="14">
        <v>1</v>
      </c>
      <c r="E120" s="14">
        <v>0</v>
      </c>
      <c r="F120" s="14">
        <v>998</v>
      </c>
      <c r="G120" s="14">
        <v>1.1002114000000001</v>
      </c>
      <c r="H120" s="99">
        <v>1098.01</v>
      </c>
      <c r="I120" s="15">
        <v>1.5918000000000002E-2</v>
      </c>
      <c r="J120" s="14">
        <v>17.47</v>
      </c>
      <c r="K120" s="99">
        <v>1115.48</v>
      </c>
    </row>
    <row r="121" spans="1:11">
      <c r="A121" s="14" t="s">
        <v>137</v>
      </c>
      <c r="B121" s="14">
        <v>1</v>
      </c>
      <c r="C121" s="14">
        <v>998</v>
      </c>
      <c r="D121" s="14">
        <v>1</v>
      </c>
      <c r="E121" s="14">
        <v>0</v>
      </c>
      <c r="F121" s="14">
        <v>998</v>
      </c>
      <c r="G121" s="14">
        <v>1.0992221</v>
      </c>
      <c r="H121" s="99">
        <v>1097.02</v>
      </c>
      <c r="I121" s="15">
        <v>1.5918000000000002E-2</v>
      </c>
      <c r="J121" s="14">
        <v>17.46</v>
      </c>
      <c r="K121" s="99">
        <v>1114.48</v>
      </c>
    </row>
    <row r="122" spans="1:11">
      <c r="A122" s="14" t="s">
        <v>138</v>
      </c>
      <c r="B122" s="14">
        <v>1</v>
      </c>
      <c r="C122" s="14">
        <v>998</v>
      </c>
      <c r="D122" s="14">
        <v>1</v>
      </c>
      <c r="E122" s="14">
        <v>0</v>
      </c>
      <c r="F122" s="14">
        <v>998</v>
      </c>
      <c r="G122" s="14">
        <v>1.09823369</v>
      </c>
      <c r="H122" s="99">
        <v>1096.03</v>
      </c>
      <c r="I122" s="15">
        <v>1.5918000000000002E-2</v>
      </c>
      <c r="J122" s="14">
        <v>17.440000000000001</v>
      </c>
      <c r="K122" s="99">
        <v>1113.47</v>
      </c>
    </row>
    <row r="123" spans="1:11">
      <c r="A123" s="14" t="s">
        <v>139</v>
      </c>
      <c r="B123" s="14">
        <v>1</v>
      </c>
      <c r="C123" s="14">
        <v>998</v>
      </c>
      <c r="D123" s="14">
        <v>1</v>
      </c>
      <c r="E123" s="14">
        <v>0</v>
      </c>
      <c r="F123" s="14">
        <v>998</v>
      </c>
      <c r="G123" s="14">
        <v>1.0966983100000001</v>
      </c>
      <c r="H123" s="99">
        <v>1094.5</v>
      </c>
      <c r="I123" s="15">
        <v>1.5918000000000002E-2</v>
      </c>
      <c r="J123" s="14">
        <v>17.420000000000002</v>
      </c>
      <c r="K123" s="99">
        <v>1111.92</v>
      </c>
    </row>
    <row r="124" spans="1:11">
      <c r="A124" s="14" t="s">
        <v>144</v>
      </c>
      <c r="B124" s="14">
        <v>1.0448</v>
      </c>
      <c r="C124" s="99">
        <v>1039</v>
      </c>
      <c r="D124" s="14">
        <v>1</v>
      </c>
      <c r="E124" s="14">
        <v>0</v>
      </c>
      <c r="F124" s="99">
        <v>1039</v>
      </c>
      <c r="G124" s="14">
        <v>1.0853026299999999</v>
      </c>
      <c r="H124" s="99">
        <v>1127.6300000000001</v>
      </c>
      <c r="I124" s="15">
        <v>1.5918000000000002E-2</v>
      </c>
      <c r="J124" s="14">
        <v>17.95</v>
      </c>
      <c r="K124" s="99">
        <v>1145.58</v>
      </c>
    </row>
    <row r="125" spans="1:11">
      <c r="A125" s="14" t="s">
        <v>152</v>
      </c>
      <c r="B125" s="14">
        <v>1</v>
      </c>
      <c r="C125" s="99">
        <v>1045</v>
      </c>
      <c r="D125" s="14">
        <v>1</v>
      </c>
      <c r="E125" s="14">
        <v>0</v>
      </c>
      <c r="F125" s="99">
        <v>1045</v>
      </c>
      <c r="G125" s="14">
        <v>1.07765131</v>
      </c>
      <c r="H125" s="99">
        <v>1126.1400000000001</v>
      </c>
      <c r="I125" s="15">
        <v>1.5918000000000002E-2</v>
      </c>
      <c r="J125" s="14">
        <v>17.920000000000002</v>
      </c>
      <c r="K125" s="99">
        <v>1144.06</v>
      </c>
    </row>
    <row r="126" spans="1:11">
      <c r="A126" s="14" t="s">
        <v>154</v>
      </c>
      <c r="B126" s="14">
        <v>1</v>
      </c>
      <c r="C126" s="99">
        <v>1045</v>
      </c>
      <c r="D126" s="14">
        <v>1</v>
      </c>
      <c r="E126" s="14">
        <v>0</v>
      </c>
      <c r="F126" s="99">
        <v>1045</v>
      </c>
      <c r="G126" s="14">
        <v>1.0752856799999999</v>
      </c>
      <c r="H126" s="99">
        <v>1123.67</v>
      </c>
      <c r="I126" s="15">
        <v>1.5918000000000002E-2</v>
      </c>
      <c r="J126" s="14">
        <v>17.88</v>
      </c>
      <c r="K126" s="99">
        <v>1141.55</v>
      </c>
    </row>
    <row r="127" spans="1:11">
      <c r="A127" s="14" t="s">
        <v>156</v>
      </c>
      <c r="B127" s="14">
        <v>1</v>
      </c>
      <c r="C127" s="99">
        <v>1045</v>
      </c>
      <c r="D127" s="14">
        <v>1</v>
      </c>
      <c r="E127" s="14">
        <v>0</v>
      </c>
      <c r="F127" s="99">
        <v>1045</v>
      </c>
      <c r="G127" s="14">
        <v>1.07507066</v>
      </c>
      <c r="H127" s="99">
        <v>1123.44</v>
      </c>
      <c r="I127" s="15">
        <v>1.5918000000000002E-2</v>
      </c>
      <c r="J127" s="14">
        <v>17.88</v>
      </c>
      <c r="K127" s="99">
        <v>1141.32</v>
      </c>
    </row>
    <row r="128" spans="1:11">
      <c r="A128" s="14" t="s">
        <v>157</v>
      </c>
      <c r="B128" s="14">
        <v>1</v>
      </c>
      <c r="C128" s="99">
        <v>1045</v>
      </c>
      <c r="D128" s="14">
        <v>1</v>
      </c>
      <c r="E128" s="14">
        <v>0</v>
      </c>
      <c r="F128" s="99">
        <v>1045</v>
      </c>
      <c r="G128" s="14">
        <v>1.07517818</v>
      </c>
      <c r="H128" s="99">
        <v>1123.56</v>
      </c>
      <c r="I128" s="15">
        <v>1.5918000000000002E-2</v>
      </c>
      <c r="J128" s="14">
        <v>17.88</v>
      </c>
      <c r="K128" s="99">
        <v>1141.44</v>
      </c>
    </row>
    <row r="129" spans="1:11">
      <c r="A129" s="14" t="s">
        <v>158</v>
      </c>
      <c r="B129" s="14">
        <v>1</v>
      </c>
      <c r="C129" s="99">
        <v>1045</v>
      </c>
      <c r="D129" s="14">
        <v>1</v>
      </c>
      <c r="E129" s="14">
        <v>0</v>
      </c>
      <c r="F129" s="99">
        <v>1045</v>
      </c>
      <c r="G129" s="14">
        <v>1.0815593800000001</v>
      </c>
      <c r="H129" s="99">
        <v>1130.23</v>
      </c>
      <c r="I129" s="15">
        <v>1.5918000000000002E-2</v>
      </c>
      <c r="J129" s="14">
        <v>17.989999999999998</v>
      </c>
      <c r="K129" s="99">
        <v>1148.22</v>
      </c>
    </row>
    <row r="130" spans="1:11">
      <c r="A130" s="14" t="s">
        <v>159</v>
      </c>
      <c r="B130" s="14">
        <v>1</v>
      </c>
      <c r="C130" s="99">
        <v>1045</v>
      </c>
      <c r="D130" s="14">
        <v>1</v>
      </c>
      <c r="E130" s="14">
        <v>0</v>
      </c>
      <c r="F130" s="99">
        <v>1045</v>
      </c>
      <c r="G130" s="14">
        <v>1.0813431099999999</v>
      </c>
      <c r="H130" s="99">
        <v>1130</v>
      </c>
      <c r="I130" s="15">
        <v>1.5918000000000002E-2</v>
      </c>
      <c r="J130" s="14">
        <v>17.98</v>
      </c>
      <c r="K130" s="99">
        <v>1147.98</v>
      </c>
    </row>
    <row r="131" spans="1:11">
      <c r="A131" s="14" t="s">
        <v>160</v>
      </c>
      <c r="B131" s="14">
        <v>1</v>
      </c>
      <c r="C131" s="99">
        <v>1045</v>
      </c>
      <c r="D131" s="14">
        <v>1</v>
      </c>
      <c r="E131" s="14">
        <v>0</v>
      </c>
      <c r="F131" s="99">
        <v>1045</v>
      </c>
      <c r="G131" s="14">
        <v>1.0781087899999999</v>
      </c>
      <c r="H131" s="99">
        <v>1126.6199999999999</v>
      </c>
      <c r="I131" s="15">
        <v>1.4615E-2</v>
      </c>
      <c r="J131" s="14">
        <v>16.46</v>
      </c>
      <c r="K131" s="99">
        <v>1143.08</v>
      </c>
    </row>
    <row r="132" spans="1:11">
      <c r="A132" s="14" t="s">
        <v>161</v>
      </c>
      <c r="B132" s="14">
        <v>1</v>
      </c>
      <c r="C132" s="99">
        <v>1045</v>
      </c>
      <c r="D132" s="14">
        <v>1</v>
      </c>
      <c r="E132" s="14">
        <v>0</v>
      </c>
      <c r="F132" s="99">
        <v>1045</v>
      </c>
      <c r="G132" s="14">
        <v>1.07563483</v>
      </c>
      <c r="H132" s="99">
        <v>1124.03</v>
      </c>
      <c r="I132" s="15">
        <v>1.3311999999999999E-2</v>
      </c>
      <c r="J132" s="14">
        <v>14.96</v>
      </c>
      <c r="K132" s="99">
        <v>1138.99</v>
      </c>
    </row>
    <row r="133" spans="1:11">
      <c r="A133" s="14" t="s">
        <v>162</v>
      </c>
      <c r="B133" s="14">
        <v>1</v>
      </c>
      <c r="C133" s="99">
        <v>1045</v>
      </c>
      <c r="D133" s="14">
        <v>1</v>
      </c>
      <c r="E133" s="14">
        <v>0</v>
      </c>
      <c r="F133" s="99">
        <v>1045</v>
      </c>
      <c r="G133" s="14">
        <v>1.07081615</v>
      </c>
      <c r="H133" s="99">
        <v>1119</v>
      </c>
      <c r="I133" s="15">
        <v>1.2153000000000001E-2</v>
      </c>
      <c r="J133" s="14">
        <v>13.6</v>
      </c>
      <c r="K133" s="99">
        <v>1132.5999999999999</v>
      </c>
    </row>
    <row r="134" spans="1:11">
      <c r="A134" s="14" t="s">
        <v>163</v>
      </c>
      <c r="B134" s="14">
        <v>1</v>
      </c>
      <c r="C134" s="99">
        <v>1045</v>
      </c>
      <c r="D134" s="14">
        <v>1</v>
      </c>
      <c r="E134" s="14">
        <v>0</v>
      </c>
      <c r="F134" s="99">
        <v>1045</v>
      </c>
      <c r="G134" s="14">
        <v>1.0608442199999999</v>
      </c>
      <c r="H134" s="99">
        <v>1108.58</v>
      </c>
      <c r="I134" s="15">
        <v>1.0994E-2</v>
      </c>
      <c r="J134" s="14">
        <v>12.18</v>
      </c>
      <c r="K134" s="99">
        <v>1120.76</v>
      </c>
    </row>
    <row r="135" spans="1:11">
      <c r="A135" s="14" t="s">
        <v>164</v>
      </c>
      <c r="B135" s="14">
        <v>1</v>
      </c>
      <c r="C135" s="99">
        <v>1045</v>
      </c>
      <c r="D135" s="14">
        <v>1</v>
      </c>
      <c r="E135" s="14">
        <v>0</v>
      </c>
      <c r="F135" s="99">
        <v>1045</v>
      </c>
      <c r="G135" s="14">
        <v>1.05232042</v>
      </c>
      <c r="H135" s="99">
        <v>1099.67</v>
      </c>
      <c r="I135" s="15">
        <v>9.835E-3</v>
      </c>
      <c r="J135" s="14">
        <v>10.81</v>
      </c>
      <c r="K135" s="99">
        <v>1110.48</v>
      </c>
    </row>
    <row r="136" spans="1:11">
      <c r="A136" s="14" t="s">
        <v>165</v>
      </c>
      <c r="B136" s="14">
        <v>1.0545</v>
      </c>
      <c r="C136" s="99">
        <v>1100</v>
      </c>
      <c r="D136" s="14">
        <v>1</v>
      </c>
      <c r="E136" s="14">
        <v>0</v>
      </c>
      <c r="F136" s="99">
        <v>1100</v>
      </c>
      <c r="G136" s="14">
        <v>1.0412828300000001</v>
      </c>
      <c r="H136" s="99">
        <v>1145.4100000000001</v>
      </c>
      <c r="I136" s="15">
        <v>8.6759999999999997E-3</v>
      </c>
      <c r="J136" s="14">
        <v>9.93</v>
      </c>
      <c r="K136" s="99">
        <v>1155.3399999999999</v>
      </c>
    </row>
    <row r="137" spans="1:11">
      <c r="A137" s="14" t="s">
        <v>166</v>
      </c>
      <c r="B137" s="14">
        <v>1</v>
      </c>
      <c r="C137" s="99">
        <v>1100</v>
      </c>
      <c r="D137" s="14">
        <v>1</v>
      </c>
      <c r="E137" s="14">
        <v>0</v>
      </c>
      <c r="F137" s="99">
        <v>1100</v>
      </c>
      <c r="G137" s="14">
        <v>1.0332236800000001</v>
      </c>
      <c r="H137" s="99">
        <v>1136.54</v>
      </c>
      <c r="I137" s="15">
        <v>7.5170000000000002E-3</v>
      </c>
      <c r="J137" s="14">
        <v>8.5399999999999991</v>
      </c>
      <c r="K137" s="99">
        <v>1145.08</v>
      </c>
    </row>
    <row r="138" spans="1:11">
      <c r="A138" s="14" t="s">
        <v>168</v>
      </c>
      <c r="B138" s="14">
        <v>1</v>
      </c>
      <c r="C138" s="99">
        <v>1100</v>
      </c>
      <c r="D138" s="14">
        <v>1</v>
      </c>
      <c r="E138" s="14">
        <v>0</v>
      </c>
      <c r="F138" s="99">
        <v>1100</v>
      </c>
      <c r="G138" s="14">
        <v>1.0282879</v>
      </c>
      <c r="H138" s="99">
        <v>1131.1099999999999</v>
      </c>
      <c r="I138" s="15">
        <v>6.3579999999999999E-3</v>
      </c>
      <c r="J138" s="14">
        <v>7.19</v>
      </c>
      <c r="K138" s="99">
        <v>1138.3</v>
      </c>
    </row>
    <row r="139" spans="1:11">
      <c r="A139" s="14" t="s">
        <v>169</v>
      </c>
      <c r="B139" s="14">
        <v>1</v>
      </c>
      <c r="C139" s="99">
        <v>1100</v>
      </c>
      <c r="D139" s="14">
        <v>1</v>
      </c>
      <c r="E139" s="14">
        <v>0</v>
      </c>
      <c r="F139" s="99">
        <v>1100</v>
      </c>
      <c r="G139" s="14">
        <v>1.0188129399999999</v>
      </c>
      <c r="H139" s="99">
        <v>1120.69</v>
      </c>
      <c r="I139" s="15">
        <v>5.1989999999999996E-3</v>
      </c>
      <c r="J139" s="14">
        <v>5.82</v>
      </c>
      <c r="K139" s="99">
        <v>1126.51</v>
      </c>
    </row>
    <row r="140" spans="1:11">
      <c r="A140" s="14" t="s">
        <v>170</v>
      </c>
      <c r="B140" s="14">
        <v>1</v>
      </c>
      <c r="C140" s="99">
        <v>1100</v>
      </c>
      <c r="D140" s="14">
        <v>1</v>
      </c>
      <c r="E140" s="14">
        <v>0</v>
      </c>
      <c r="F140" s="99">
        <v>1100</v>
      </c>
      <c r="G140" s="14">
        <v>1.01273652</v>
      </c>
      <c r="H140" s="99">
        <v>1114.01</v>
      </c>
      <c r="I140" s="15">
        <v>3.6089999999999998E-3</v>
      </c>
      <c r="J140" s="14">
        <v>4.0199999999999996</v>
      </c>
      <c r="K140" s="99">
        <v>1118.03</v>
      </c>
    </row>
    <row r="141" spans="1:11">
      <c r="A141" s="14" t="s">
        <v>171</v>
      </c>
      <c r="B141" s="14">
        <v>1</v>
      </c>
      <c r="C141" s="99">
        <v>1100</v>
      </c>
      <c r="D141" s="14">
        <v>1</v>
      </c>
      <c r="E141" s="14">
        <v>0</v>
      </c>
      <c r="F141" s="99">
        <v>1100</v>
      </c>
      <c r="G141" s="14">
        <v>1.0083</v>
      </c>
      <c r="H141" s="99">
        <v>1109.1300000000001</v>
      </c>
      <c r="I141" s="15">
        <v>2.019E-3</v>
      </c>
      <c r="J141" s="14">
        <v>2.2400000000000002</v>
      </c>
      <c r="K141" s="99">
        <v>1111.3699999999999</v>
      </c>
    </row>
    <row r="142" spans="1:11">
      <c r="B142" s="18"/>
      <c r="C142" s="203"/>
      <c r="D142" s="18"/>
    </row>
    <row r="143" spans="1:11">
      <c r="B143" s="18"/>
      <c r="C143" s="203"/>
      <c r="D143" s="18"/>
    </row>
    <row r="144" spans="1:11">
      <c r="B144" s="18"/>
      <c r="C144" s="204"/>
      <c r="D144" s="205"/>
    </row>
    <row r="145" spans="1:11">
      <c r="B145" s="206"/>
      <c r="C145" s="206"/>
    </row>
    <row r="146" spans="1:11">
      <c r="A146" s="14"/>
      <c r="B146" s="14"/>
      <c r="C146" s="99"/>
      <c r="D146" s="14"/>
      <c r="E146" s="14"/>
      <c r="F146" s="99"/>
      <c r="G146" s="14"/>
      <c r="H146" s="99"/>
      <c r="I146" s="15"/>
      <c r="J146" s="14"/>
      <c r="K146" s="99"/>
    </row>
    <row r="147" spans="1:11">
      <c r="A147" s="14"/>
      <c r="B147" s="14"/>
      <c r="C147" s="99"/>
      <c r="D147" s="14"/>
      <c r="E147" s="14"/>
      <c r="F147" s="99"/>
      <c r="G147" s="14"/>
      <c r="H147" s="99"/>
      <c r="I147" s="15"/>
      <c r="J147" s="14"/>
      <c r="K147" s="99"/>
    </row>
    <row r="148" spans="1:11">
      <c r="A148" s="14"/>
      <c r="B148" s="14"/>
      <c r="C148" s="99"/>
      <c r="D148" s="14"/>
      <c r="E148" s="14"/>
      <c r="F148" s="99"/>
      <c r="G148" s="14"/>
      <c r="H148" s="99"/>
      <c r="I148" s="15"/>
      <c r="J148" s="14"/>
      <c r="K148" s="99"/>
    </row>
    <row r="149" spans="1:11">
      <c r="A149" s="14"/>
      <c r="B149" s="14"/>
      <c r="C149" s="99"/>
      <c r="D149" s="14"/>
      <c r="E149" s="14"/>
      <c r="F149" s="99"/>
      <c r="G149" s="14"/>
      <c r="H149" s="99"/>
      <c r="I149" s="15"/>
      <c r="J149" s="14"/>
      <c r="K149" s="99"/>
    </row>
    <row r="150" spans="1:11">
      <c r="B150" s="99"/>
      <c r="C150" s="99"/>
      <c r="D150" s="99"/>
      <c r="E150" s="99"/>
      <c r="F150" s="99"/>
    </row>
  </sheetData>
  <sheetProtection selectLockedCells="1" selectUnlockedCells="1"/>
  <mergeCells count="1">
    <mergeCell ref="A2:K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K144"/>
    </sheetView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21c3356-bc27-432b-998c-e0706699608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FA176AAF31494DA78E296866637A9E" ma:contentTypeVersion="5" ma:contentTypeDescription="Crie um novo documento." ma:contentTypeScope="" ma:versionID="00feb45e15287bfa130ac05852892bcf">
  <xsd:schema xmlns:xsd="http://www.w3.org/2001/XMLSchema" xmlns:xs="http://www.w3.org/2001/XMLSchema" xmlns:p="http://schemas.microsoft.com/office/2006/metadata/properties" xmlns:ns2="a21c3356-bc27-432b-998c-e0706699608f" xmlns:ns3="b32c8ddf-1c16-4fd5-adb3-b4b1ddd6be31" targetNamespace="http://schemas.microsoft.com/office/2006/metadata/properties" ma:root="true" ma:fieldsID="20903488d9a4f0bc077ab056bfc186df" ns2:_="" ns3:_="">
    <xsd:import namespace="a21c3356-bc27-432b-998c-e0706699608f"/>
    <xsd:import namespace="b32c8ddf-1c16-4fd5-adb3-b4b1ddd6b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c3356-bc27-432b-998c-e07066996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c8ddf-1c16-4fd5-adb3-b4b1ddd6b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91983-3CF6-4842-A3F4-7FC2260AFC1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1c3356-bc27-432b-998c-e0706699608f"/>
    <ds:schemaRef ds:uri="http://purl.org/dc/terms/"/>
    <ds:schemaRef ds:uri="b32c8ddf-1c16-4fd5-adb3-b4b1ddd6be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24E9D1-ACAD-4133-8787-F53E28AB45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855C7D-0C15-45D6-AD01-9E5CF955A1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c3356-bc27-432b-998c-e0706699608f"/>
    <ds:schemaRef ds:uri="b32c8ddf-1c16-4fd5-adb3-b4b1ddd6b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BENEFÍCIOS-CORRIGIDO-SEM JUROS</vt:lpstr>
      <vt:lpstr>LOAS-CORRIGIDO-SEM JUROS</vt:lpstr>
      <vt:lpstr>base(indices)</vt:lpstr>
      <vt:lpstr>Plan3</vt:lpstr>
      <vt:lpstr>'BENEFÍCIOS-CORRIGIDO-SEM JUROS'!Titulos_de_impressao</vt:lpstr>
      <vt:lpstr>'LOAS-CORRIGIDO-SEM JUROS'!Titulos_de_impressao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 Assis Pereira</dc:creator>
  <cp:lastModifiedBy>Isabel Estrela</cp:lastModifiedBy>
  <cp:lastPrinted>2021-03-16T14:02:16Z</cp:lastPrinted>
  <dcterms:created xsi:type="dcterms:W3CDTF">2009-11-09T18:14:09Z</dcterms:created>
  <dcterms:modified xsi:type="dcterms:W3CDTF">2021-06-30T17:35:14Z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0x0101005DFA176AAF31494DA78E296866637A9E</vt:lpwstr>
  </property>
</Properties>
</file>