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istemas calculos\PLANILHA_PARA_ACORDO\2021\"/>
    </mc:Choice>
  </mc:AlternateContent>
  <bookViews>
    <workbookView xWindow="0" yWindow="0" windowWidth="20490" windowHeight="7755" tabRatio="889" activeTab="2"/>
  </bookViews>
  <sheets>
    <sheet name="BENEFÍCIOS-SEM JRS E SEM CORREÇ" sheetId="9" r:id="rId1"/>
    <sheet name="LOAS-SEM JRS E SEM CORREÇÃO" sheetId="10" r:id="rId2"/>
    <sheet name="BENEFÍCIOS-CORRIGIDO-SEM JUROS" sheetId="17" r:id="rId3"/>
    <sheet name="LOAS-CORRIGIDO-SEM JUROS" sheetId="16" r:id="rId4"/>
    <sheet name="BENEFÍCIOS-com juros 12 m" sheetId="19" r:id="rId5"/>
    <sheet name="BPC LOAS-com juros 12 m" sheetId="20" r:id="rId6"/>
    <sheet name="salario matern. Sem juros" sheetId="21" r:id="rId7"/>
    <sheet name="salario matern. Juros 12 m" sheetId="15" r:id="rId8"/>
    <sheet name="Seguro Defeso.Sem jrs" sheetId="18" r:id="rId9"/>
    <sheet name="Seguro Defeso Com juros 12m" sheetId="22" r:id="rId10"/>
    <sheet name="base(indices)" sheetId="2" r:id="rId11"/>
    <sheet name="Plan3" sheetId="3" r:id="rId12"/>
  </sheets>
  <definedNames>
    <definedName name="_xlnm.Print_Area" localSheetId="4">'BENEFÍCIOS-com juros 12 m'!$A$1:$AA$154</definedName>
    <definedName name="_xlnm.Print_Area" localSheetId="2">'BENEFÍCIOS-CORRIGIDO-SEM JUROS'!$A$1:$AA$154</definedName>
    <definedName name="OLE_LINK1" localSheetId="10">'base(indices)'!#REF!</definedName>
    <definedName name="_xlnm.Print_Titles" localSheetId="4">'BENEFÍCIOS-com juros 12 m'!$9:$10</definedName>
    <definedName name="_xlnm.Print_Titles" localSheetId="2">'BENEFÍCIOS-CORRIGIDO-SEM JUROS'!$9:$10</definedName>
    <definedName name="_xlnm.Print_Titles" localSheetId="0">'BENEFÍCIOS-SEM JRS E SEM CORREÇ'!$9:$10</definedName>
    <definedName name="_xlnm.Print_Titles" localSheetId="5">'BPC LOAS-com juros 12 m'!$9:$10</definedName>
    <definedName name="_xlnm.Print_Titles" localSheetId="3">'LOAS-CORRIGIDO-SEM JUROS'!$9:$10</definedName>
    <definedName name="_xlnm.Print_Titles" localSheetId="1">'LOAS-SEM JRS E SEM CORREÇÃO'!$9:$10</definedName>
    <definedName name="_xlnm.Print_Titles" localSheetId="7">'salario matern. Juros 12 m'!$10:$11</definedName>
    <definedName name="_xlnm.Print_Titles" localSheetId="6">'salario matern. Sem juros'!$10:$11</definedName>
    <definedName name="_xlnm.Print_Titles" localSheetId="9">'Seguro Defeso Com juros 12m'!$9:$10</definedName>
    <definedName name="_xlnm.Print_Titles" localSheetId="8">'Seguro Defeso.Sem jrs'!$9:$10</definedName>
  </definedNames>
  <calcPr calcId="162913"/>
</workbook>
</file>

<file path=xl/calcChain.xml><?xml version="1.0" encoding="utf-8"?>
<calcChain xmlns="http://schemas.openxmlformats.org/spreadsheetml/2006/main">
  <c r="C136" i="9" l="1"/>
  <c r="C137" i="9"/>
  <c r="E137" i="9" s="1"/>
  <c r="C138" i="9"/>
  <c r="C139" i="9"/>
  <c r="E139" i="9" s="1"/>
  <c r="G139" i="9" s="1"/>
  <c r="C140" i="9"/>
  <c r="C141" i="9"/>
  <c r="C142" i="9"/>
  <c r="C143" i="9"/>
  <c r="C144" i="9"/>
  <c r="C145" i="9"/>
  <c r="C135" i="9"/>
  <c r="C134" i="9"/>
  <c r="E145" i="9"/>
  <c r="E144" i="9"/>
  <c r="G144" i="9" s="1"/>
  <c r="E143" i="9"/>
  <c r="G143" i="9" s="1"/>
  <c r="E142" i="9"/>
  <c r="G142" i="9" s="1"/>
  <c r="E141" i="9"/>
  <c r="G141" i="9" s="1"/>
  <c r="E140" i="9"/>
  <c r="G140" i="9" s="1"/>
  <c r="E138" i="9"/>
  <c r="G138" i="9" s="1"/>
  <c r="Y145" i="9"/>
  <c r="V145" i="9"/>
  <c r="S145" i="9"/>
  <c r="P145" i="9"/>
  <c r="M145" i="9"/>
  <c r="Y143" i="9"/>
  <c r="V143" i="9"/>
  <c r="S143" i="9"/>
  <c r="P143" i="9"/>
  <c r="M143" i="9"/>
  <c r="Y141" i="9"/>
  <c r="V141" i="9"/>
  <c r="S141" i="9"/>
  <c r="P141" i="9"/>
  <c r="M141" i="9"/>
  <c r="Y139" i="9"/>
  <c r="V139" i="9"/>
  <c r="S139" i="9"/>
  <c r="P139" i="9"/>
  <c r="M139" i="9"/>
  <c r="Y137" i="9"/>
  <c r="V137" i="9"/>
  <c r="S137" i="9"/>
  <c r="P137" i="9"/>
  <c r="M137" i="9"/>
  <c r="G137" i="9" l="1"/>
  <c r="H137" i="9" s="1"/>
  <c r="H141" i="9"/>
  <c r="H145" i="9"/>
  <c r="H139" i="9"/>
  <c r="H143" i="9"/>
  <c r="G145" i="9"/>
  <c r="H138" i="9"/>
  <c r="H140" i="9"/>
  <c r="H142" i="9"/>
  <c r="H144" i="9"/>
  <c r="W7" i="17"/>
  <c r="D16" i="22" l="1"/>
  <c r="E136" i="9"/>
  <c r="G136" i="9" s="1"/>
  <c r="H136" i="9" l="1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K6" i="22"/>
  <c r="O6" i="18"/>
  <c r="G17" i="22"/>
  <c r="G16" i="22"/>
  <c r="G15" i="22"/>
  <c r="G14" i="22"/>
  <c r="G13" i="22"/>
  <c r="G12" i="22"/>
  <c r="G11" i="22"/>
  <c r="E17" i="22"/>
  <c r="D17" i="22"/>
  <c r="E16" i="22"/>
  <c r="E15" i="22"/>
  <c r="D15" i="22"/>
  <c r="E14" i="22"/>
  <c r="D14" i="22"/>
  <c r="E13" i="22"/>
  <c r="D13" i="22"/>
  <c r="E12" i="22"/>
  <c r="D12" i="22"/>
  <c r="E11" i="22"/>
  <c r="D11" i="22"/>
  <c r="O6" i="22"/>
  <c r="M8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Z144" i="21"/>
  <c r="W144" i="21"/>
  <c r="T144" i="21"/>
  <c r="Q144" i="21"/>
  <c r="N144" i="21"/>
  <c r="D144" i="21"/>
  <c r="Z143" i="21"/>
  <c r="W143" i="21"/>
  <c r="T143" i="21"/>
  <c r="Q143" i="21"/>
  <c r="N143" i="21"/>
  <c r="D143" i="21"/>
  <c r="Z142" i="21"/>
  <c r="W142" i="21"/>
  <c r="T142" i="21"/>
  <c r="Q142" i="21"/>
  <c r="N142" i="21"/>
  <c r="D142" i="21"/>
  <c r="Z141" i="21"/>
  <c r="W141" i="21"/>
  <c r="T141" i="21"/>
  <c r="Q141" i="21"/>
  <c r="N141" i="21"/>
  <c r="D141" i="21"/>
  <c r="Z140" i="21"/>
  <c r="W140" i="21"/>
  <c r="T140" i="21"/>
  <c r="Q140" i="21"/>
  <c r="N140" i="21"/>
  <c r="D140" i="21"/>
  <c r="Z139" i="21"/>
  <c r="W139" i="21"/>
  <c r="T139" i="21"/>
  <c r="Q139" i="21"/>
  <c r="N139" i="21"/>
  <c r="D139" i="21"/>
  <c r="Z138" i="21"/>
  <c r="W138" i="21"/>
  <c r="T138" i="21"/>
  <c r="Q138" i="21"/>
  <c r="N138" i="21"/>
  <c r="D138" i="21"/>
  <c r="Z137" i="21"/>
  <c r="W137" i="21"/>
  <c r="T137" i="21"/>
  <c r="Q137" i="21"/>
  <c r="N137" i="21"/>
  <c r="D137" i="21"/>
  <c r="Z136" i="21"/>
  <c r="W136" i="21"/>
  <c r="T136" i="21"/>
  <c r="Q136" i="21"/>
  <c r="N136" i="21"/>
  <c r="D136" i="21"/>
  <c r="Z135" i="21"/>
  <c r="W135" i="21"/>
  <c r="T135" i="21"/>
  <c r="Q135" i="21"/>
  <c r="N135" i="21"/>
  <c r="D135" i="21"/>
  <c r="Z134" i="21"/>
  <c r="W134" i="21"/>
  <c r="T134" i="21"/>
  <c r="Q134" i="21"/>
  <c r="N134" i="21"/>
  <c r="D134" i="21"/>
  <c r="Z133" i="21"/>
  <c r="W133" i="21"/>
  <c r="T133" i="21"/>
  <c r="Q133" i="21"/>
  <c r="N133" i="21"/>
  <c r="D133" i="21"/>
  <c r="W131" i="21"/>
  <c r="T131" i="21"/>
  <c r="Q131" i="21"/>
  <c r="N131" i="21"/>
  <c r="Z131" i="21" s="1"/>
  <c r="D131" i="21"/>
  <c r="E131" i="21" s="1"/>
  <c r="G131" i="21" s="1"/>
  <c r="W130" i="21"/>
  <c r="T130" i="21"/>
  <c r="Q130" i="21"/>
  <c r="N130" i="21"/>
  <c r="Z130" i="21" s="1"/>
  <c r="D130" i="21"/>
  <c r="E130" i="21" s="1"/>
  <c r="W129" i="21"/>
  <c r="T129" i="21"/>
  <c r="Q129" i="21"/>
  <c r="N129" i="21"/>
  <c r="Z129" i="21" s="1"/>
  <c r="D129" i="21"/>
  <c r="E129" i="21" s="1"/>
  <c r="G129" i="21" s="1"/>
  <c r="W128" i="21"/>
  <c r="T128" i="21"/>
  <c r="Q128" i="21"/>
  <c r="N128" i="21"/>
  <c r="Z128" i="21" s="1"/>
  <c r="D128" i="21"/>
  <c r="E128" i="21" s="1"/>
  <c r="W127" i="21"/>
  <c r="T127" i="21"/>
  <c r="Q127" i="21"/>
  <c r="N127" i="21"/>
  <c r="Z127" i="21" s="1"/>
  <c r="D127" i="21"/>
  <c r="E127" i="21" s="1"/>
  <c r="G127" i="21" s="1"/>
  <c r="W126" i="21"/>
  <c r="T126" i="21"/>
  <c r="Q126" i="21"/>
  <c r="N126" i="21"/>
  <c r="Z126" i="21" s="1"/>
  <c r="D126" i="21"/>
  <c r="E126" i="21" s="1"/>
  <c r="W125" i="21"/>
  <c r="T125" i="21"/>
  <c r="Q125" i="21"/>
  <c r="N125" i="21"/>
  <c r="Z125" i="21" s="1"/>
  <c r="G125" i="21"/>
  <c r="D125" i="21"/>
  <c r="E125" i="21" s="1"/>
  <c r="W124" i="21"/>
  <c r="T124" i="21"/>
  <c r="Q124" i="21"/>
  <c r="N124" i="21"/>
  <c r="Z124" i="21" s="1"/>
  <c r="D124" i="21"/>
  <c r="E124" i="21" s="1"/>
  <c r="W123" i="21"/>
  <c r="T123" i="21"/>
  <c r="Q123" i="21"/>
  <c r="N123" i="21"/>
  <c r="Z123" i="21" s="1"/>
  <c r="D123" i="21"/>
  <c r="E123" i="21" s="1"/>
  <c r="G123" i="21" s="1"/>
  <c r="W122" i="21"/>
  <c r="T122" i="21"/>
  <c r="Q122" i="21"/>
  <c r="N122" i="21"/>
  <c r="Z122" i="21" s="1"/>
  <c r="D122" i="21"/>
  <c r="E122" i="21" s="1"/>
  <c r="W121" i="21"/>
  <c r="T121" i="21"/>
  <c r="Q121" i="21"/>
  <c r="N121" i="21"/>
  <c r="Z121" i="21" s="1"/>
  <c r="D121" i="21"/>
  <c r="E121" i="21" s="1"/>
  <c r="G121" i="21" s="1"/>
  <c r="W120" i="21"/>
  <c r="T120" i="21"/>
  <c r="Q120" i="21"/>
  <c r="N120" i="21"/>
  <c r="Z120" i="21" s="1"/>
  <c r="D120" i="21"/>
  <c r="E120" i="21" s="1"/>
  <c r="W119" i="21"/>
  <c r="T119" i="21"/>
  <c r="Q119" i="21"/>
  <c r="N119" i="21"/>
  <c r="Z119" i="21" s="1"/>
  <c r="D119" i="21"/>
  <c r="E119" i="21" s="1"/>
  <c r="G119" i="21" s="1"/>
  <c r="W118" i="21"/>
  <c r="T118" i="21"/>
  <c r="Q118" i="21"/>
  <c r="N118" i="21"/>
  <c r="Z118" i="21" s="1"/>
  <c r="D118" i="21"/>
  <c r="E118" i="21" s="1"/>
  <c r="I118" i="21" s="1"/>
  <c r="W117" i="21"/>
  <c r="T117" i="21"/>
  <c r="Q117" i="21"/>
  <c r="N117" i="21"/>
  <c r="Z117" i="21" s="1"/>
  <c r="D117" i="21"/>
  <c r="E117" i="21" s="1"/>
  <c r="G117" i="21" s="1"/>
  <c r="W116" i="21"/>
  <c r="T116" i="21"/>
  <c r="Q116" i="21"/>
  <c r="N116" i="21"/>
  <c r="Z116" i="21" s="1"/>
  <c r="D116" i="21"/>
  <c r="E116" i="21" s="1"/>
  <c r="I116" i="21" s="1"/>
  <c r="W115" i="21"/>
  <c r="T115" i="21"/>
  <c r="Q115" i="21"/>
  <c r="N115" i="21"/>
  <c r="Z115" i="21" s="1"/>
  <c r="D115" i="21"/>
  <c r="E115" i="21" s="1"/>
  <c r="G115" i="21" s="1"/>
  <c r="W114" i="21"/>
  <c r="T114" i="21"/>
  <c r="Q114" i="21"/>
  <c r="N114" i="21"/>
  <c r="Z114" i="21" s="1"/>
  <c r="D114" i="21"/>
  <c r="E114" i="21" s="1"/>
  <c r="I114" i="21" s="1"/>
  <c r="W113" i="21"/>
  <c r="T113" i="21"/>
  <c r="Q113" i="21"/>
  <c r="N113" i="21"/>
  <c r="Z113" i="21" s="1"/>
  <c r="D113" i="21"/>
  <c r="E113" i="21" s="1"/>
  <c r="G113" i="21" s="1"/>
  <c r="W112" i="21"/>
  <c r="T112" i="21"/>
  <c r="Q112" i="21"/>
  <c r="N112" i="21"/>
  <c r="Z112" i="21" s="1"/>
  <c r="D112" i="21"/>
  <c r="E112" i="21" s="1"/>
  <c r="I112" i="21" s="1"/>
  <c r="W111" i="21"/>
  <c r="T111" i="21"/>
  <c r="Q111" i="21"/>
  <c r="N111" i="21"/>
  <c r="Z111" i="21" s="1"/>
  <c r="D111" i="21"/>
  <c r="E111" i="21" s="1"/>
  <c r="G111" i="21" s="1"/>
  <c r="W110" i="21"/>
  <c r="T110" i="21"/>
  <c r="Q110" i="21"/>
  <c r="N110" i="21"/>
  <c r="Z110" i="21" s="1"/>
  <c r="D110" i="21"/>
  <c r="E110" i="21" s="1"/>
  <c r="I110" i="21" s="1"/>
  <c r="W109" i="21"/>
  <c r="T109" i="21"/>
  <c r="Q109" i="21"/>
  <c r="N109" i="21"/>
  <c r="Z109" i="21" s="1"/>
  <c r="D109" i="21"/>
  <c r="E109" i="21" s="1"/>
  <c r="G109" i="21" s="1"/>
  <c r="W108" i="21"/>
  <c r="T108" i="21"/>
  <c r="Q108" i="21"/>
  <c r="N108" i="21"/>
  <c r="Z108" i="21" s="1"/>
  <c r="D108" i="21"/>
  <c r="E108" i="21" s="1"/>
  <c r="I108" i="21" s="1"/>
  <c r="W107" i="21"/>
  <c r="T107" i="21"/>
  <c r="Q107" i="21"/>
  <c r="N107" i="21"/>
  <c r="Z107" i="21" s="1"/>
  <c r="D107" i="21"/>
  <c r="E107" i="21" s="1"/>
  <c r="G107" i="21" s="1"/>
  <c r="W106" i="21"/>
  <c r="T106" i="21"/>
  <c r="Q106" i="21"/>
  <c r="N106" i="21"/>
  <c r="Z106" i="21" s="1"/>
  <c r="D106" i="21"/>
  <c r="E106" i="21" s="1"/>
  <c r="I106" i="21" s="1"/>
  <c r="W105" i="21"/>
  <c r="T105" i="21"/>
  <c r="Q105" i="21"/>
  <c r="N105" i="21"/>
  <c r="Z105" i="21" s="1"/>
  <c r="D105" i="21"/>
  <c r="E105" i="21" s="1"/>
  <c r="G105" i="21" s="1"/>
  <c r="W104" i="21"/>
  <c r="T104" i="21"/>
  <c r="Q104" i="21"/>
  <c r="N104" i="21"/>
  <c r="Z104" i="21" s="1"/>
  <c r="D104" i="21"/>
  <c r="E104" i="21" s="1"/>
  <c r="I104" i="21" s="1"/>
  <c r="W103" i="21"/>
  <c r="T103" i="21"/>
  <c r="Q103" i="21"/>
  <c r="N103" i="21"/>
  <c r="Z103" i="21" s="1"/>
  <c r="D103" i="21"/>
  <c r="E103" i="21" s="1"/>
  <c r="G103" i="21" s="1"/>
  <c r="W102" i="21"/>
  <c r="T102" i="21"/>
  <c r="Q102" i="21"/>
  <c r="N102" i="21"/>
  <c r="Z102" i="21" s="1"/>
  <c r="D102" i="21"/>
  <c r="E102" i="21" s="1"/>
  <c r="I102" i="21" s="1"/>
  <c r="W101" i="21"/>
  <c r="T101" i="21"/>
  <c r="Q101" i="21"/>
  <c r="N101" i="21"/>
  <c r="Z101" i="21" s="1"/>
  <c r="D101" i="21"/>
  <c r="E101" i="21" s="1"/>
  <c r="G101" i="21" s="1"/>
  <c r="W100" i="21"/>
  <c r="T100" i="21"/>
  <c r="Q100" i="21"/>
  <c r="N100" i="21"/>
  <c r="Z100" i="21" s="1"/>
  <c r="D100" i="21"/>
  <c r="E100" i="21" s="1"/>
  <c r="I100" i="21" s="1"/>
  <c r="W99" i="21"/>
  <c r="T99" i="21"/>
  <c r="Q99" i="21"/>
  <c r="N99" i="21"/>
  <c r="Z99" i="21" s="1"/>
  <c r="D99" i="21"/>
  <c r="E99" i="21" s="1"/>
  <c r="G99" i="21" s="1"/>
  <c r="W98" i="21"/>
  <c r="T98" i="21"/>
  <c r="Q98" i="21"/>
  <c r="N98" i="21"/>
  <c r="Z98" i="21" s="1"/>
  <c r="D98" i="21"/>
  <c r="E98" i="21" s="1"/>
  <c r="I98" i="21" s="1"/>
  <c r="W97" i="21"/>
  <c r="T97" i="21"/>
  <c r="Q97" i="21"/>
  <c r="N97" i="21"/>
  <c r="Z97" i="21" s="1"/>
  <c r="D97" i="21"/>
  <c r="E97" i="21" s="1"/>
  <c r="G97" i="21" s="1"/>
  <c r="W96" i="21"/>
  <c r="T96" i="21"/>
  <c r="Q96" i="21"/>
  <c r="N96" i="21"/>
  <c r="Z96" i="21" s="1"/>
  <c r="D96" i="21"/>
  <c r="E96" i="21" s="1"/>
  <c r="I96" i="21" s="1"/>
  <c r="W95" i="21"/>
  <c r="T95" i="21"/>
  <c r="Q95" i="21"/>
  <c r="N95" i="21"/>
  <c r="Z95" i="21" s="1"/>
  <c r="D95" i="21"/>
  <c r="E95" i="21" s="1"/>
  <c r="G95" i="21" s="1"/>
  <c r="W94" i="21"/>
  <c r="T94" i="21"/>
  <c r="Q94" i="21"/>
  <c r="N94" i="21"/>
  <c r="Z94" i="21" s="1"/>
  <c r="D94" i="21"/>
  <c r="E94" i="21" s="1"/>
  <c r="I94" i="21" s="1"/>
  <c r="W93" i="21"/>
  <c r="T93" i="21"/>
  <c r="Q93" i="21"/>
  <c r="N93" i="21"/>
  <c r="Z93" i="21" s="1"/>
  <c r="D93" i="21"/>
  <c r="E93" i="21" s="1"/>
  <c r="G93" i="21" s="1"/>
  <c r="W92" i="21"/>
  <c r="T92" i="21"/>
  <c r="Q92" i="21"/>
  <c r="N92" i="21"/>
  <c r="Z92" i="21" s="1"/>
  <c r="D92" i="21"/>
  <c r="E92" i="21" s="1"/>
  <c r="I92" i="21" s="1"/>
  <c r="W91" i="21"/>
  <c r="T91" i="21"/>
  <c r="Q91" i="21"/>
  <c r="N91" i="21"/>
  <c r="Z91" i="21" s="1"/>
  <c r="D91" i="21"/>
  <c r="E91" i="21" s="1"/>
  <c r="G91" i="21" s="1"/>
  <c r="W90" i="21"/>
  <c r="T90" i="21"/>
  <c r="Q90" i="21"/>
  <c r="N90" i="21"/>
  <c r="Z90" i="21" s="1"/>
  <c r="D90" i="21"/>
  <c r="E90" i="21" s="1"/>
  <c r="I90" i="21" s="1"/>
  <c r="W89" i="21"/>
  <c r="T89" i="21"/>
  <c r="Q89" i="21"/>
  <c r="N89" i="21"/>
  <c r="Z89" i="21" s="1"/>
  <c r="D89" i="21"/>
  <c r="E89" i="21" s="1"/>
  <c r="W88" i="21"/>
  <c r="T88" i="21"/>
  <c r="Q88" i="21"/>
  <c r="N88" i="21"/>
  <c r="Z88" i="21" s="1"/>
  <c r="D88" i="21"/>
  <c r="E88" i="21" s="1"/>
  <c r="W87" i="21"/>
  <c r="T87" i="21"/>
  <c r="Q87" i="21"/>
  <c r="N87" i="21"/>
  <c r="Z87" i="21" s="1"/>
  <c r="D87" i="21"/>
  <c r="E87" i="21" s="1"/>
  <c r="W86" i="21"/>
  <c r="T86" i="21"/>
  <c r="Q86" i="21"/>
  <c r="N86" i="21"/>
  <c r="Z86" i="21" s="1"/>
  <c r="D86" i="21"/>
  <c r="E86" i="21" s="1"/>
  <c r="W85" i="21"/>
  <c r="T85" i="21"/>
  <c r="Q85" i="21"/>
  <c r="N85" i="21"/>
  <c r="Z85" i="21" s="1"/>
  <c r="D85" i="21"/>
  <c r="E85" i="21" s="1"/>
  <c r="W84" i="21"/>
  <c r="T84" i="21"/>
  <c r="Q84" i="21"/>
  <c r="N84" i="21"/>
  <c r="Z84" i="21" s="1"/>
  <c r="D84" i="21"/>
  <c r="E84" i="21" s="1"/>
  <c r="W83" i="21"/>
  <c r="T83" i="21"/>
  <c r="Q83" i="21"/>
  <c r="N83" i="21"/>
  <c r="Z83" i="21" s="1"/>
  <c r="D83" i="21"/>
  <c r="E83" i="21" s="1"/>
  <c r="W82" i="21"/>
  <c r="T82" i="21"/>
  <c r="Q82" i="21"/>
  <c r="N82" i="21"/>
  <c r="Z82" i="21" s="1"/>
  <c r="D82" i="21"/>
  <c r="E82" i="21" s="1"/>
  <c r="W81" i="21"/>
  <c r="T81" i="21"/>
  <c r="Q81" i="21"/>
  <c r="N81" i="21"/>
  <c r="Z81" i="21" s="1"/>
  <c r="D81" i="21"/>
  <c r="E81" i="21" s="1"/>
  <c r="W80" i="21"/>
  <c r="T80" i="21"/>
  <c r="Q80" i="21"/>
  <c r="N80" i="21"/>
  <c r="Z80" i="21" s="1"/>
  <c r="D80" i="21"/>
  <c r="E80" i="21" s="1"/>
  <c r="W79" i="21"/>
  <c r="T79" i="21"/>
  <c r="Q79" i="21"/>
  <c r="N79" i="21"/>
  <c r="Z79" i="21" s="1"/>
  <c r="D79" i="21"/>
  <c r="E79" i="21" s="1"/>
  <c r="W78" i="21"/>
  <c r="T78" i="21"/>
  <c r="Q78" i="21"/>
  <c r="N78" i="21"/>
  <c r="Z78" i="21" s="1"/>
  <c r="D78" i="21"/>
  <c r="E78" i="21" s="1"/>
  <c r="W77" i="21"/>
  <c r="T77" i="21"/>
  <c r="Q77" i="21"/>
  <c r="N77" i="21"/>
  <c r="Z77" i="21" s="1"/>
  <c r="D77" i="21"/>
  <c r="E77" i="21" s="1"/>
  <c r="W76" i="21"/>
  <c r="T76" i="21"/>
  <c r="Q76" i="21"/>
  <c r="N76" i="21"/>
  <c r="Z76" i="21" s="1"/>
  <c r="D76" i="21"/>
  <c r="E76" i="21" s="1"/>
  <c r="W75" i="21"/>
  <c r="T75" i="21"/>
  <c r="Q75" i="21"/>
  <c r="N75" i="21"/>
  <c r="Z75" i="21" s="1"/>
  <c r="D75" i="21"/>
  <c r="E75" i="21" s="1"/>
  <c r="W74" i="21"/>
  <c r="T74" i="21"/>
  <c r="Q74" i="21"/>
  <c r="N74" i="21"/>
  <c r="Z74" i="21" s="1"/>
  <c r="D74" i="21"/>
  <c r="E74" i="21" s="1"/>
  <c r="W73" i="21"/>
  <c r="T73" i="21"/>
  <c r="Q73" i="21"/>
  <c r="N73" i="21"/>
  <c r="Z73" i="21" s="1"/>
  <c r="D73" i="21"/>
  <c r="E73" i="21" s="1"/>
  <c r="W72" i="21"/>
  <c r="T72" i="21"/>
  <c r="Q72" i="21"/>
  <c r="N72" i="21"/>
  <c r="Z72" i="21" s="1"/>
  <c r="D72" i="21"/>
  <c r="E72" i="21" s="1"/>
  <c r="W71" i="21"/>
  <c r="T71" i="21"/>
  <c r="Q71" i="21"/>
  <c r="N71" i="21"/>
  <c r="Z71" i="21" s="1"/>
  <c r="D71" i="21"/>
  <c r="E71" i="21" s="1"/>
  <c r="W70" i="21"/>
  <c r="T70" i="21"/>
  <c r="Q70" i="21"/>
  <c r="N70" i="21"/>
  <c r="Z70" i="21" s="1"/>
  <c r="D70" i="21"/>
  <c r="E70" i="21" s="1"/>
  <c r="W69" i="21"/>
  <c r="T69" i="21"/>
  <c r="Q69" i="21"/>
  <c r="N69" i="21"/>
  <c r="Z69" i="21" s="1"/>
  <c r="D69" i="21"/>
  <c r="E69" i="21" s="1"/>
  <c r="W68" i="21"/>
  <c r="T68" i="21"/>
  <c r="Q68" i="21"/>
  <c r="N68" i="21"/>
  <c r="Z68" i="21" s="1"/>
  <c r="D68" i="21"/>
  <c r="E68" i="21" s="1"/>
  <c r="W67" i="21"/>
  <c r="T67" i="21"/>
  <c r="Q67" i="21"/>
  <c r="N67" i="21"/>
  <c r="Z67" i="21" s="1"/>
  <c r="D67" i="21"/>
  <c r="E67" i="21" s="1"/>
  <c r="W66" i="21"/>
  <c r="T66" i="21"/>
  <c r="Q66" i="21"/>
  <c r="N66" i="21"/>
  <c r="Z66" i="21" s="1"/>
  <c r="D66" i="21"/>
  <c r="E66" i="21" s="1"/>
  <c r="W65" i="21"/>
  <c r="T65" i="21"/>
  <c r="Q65" i="21"/>
  <c r="N65" i="21"/>
  <c r="Z65" i="21" s="1"/>
  <c r="D65" i="21"/>
  <c r="E65" i="21" s="1"/>
  <c r="W64" i="21"/>
  <c r="T64" i="21"/>
  <c r="Q64" i="21"/>
  <c r="N64" i="21"/>
  <c r="Z64" i="21" s="1"/>
  <c r="D64" i="21"/>
  <c r="E64" i="21" s="1"/>
  <c r="W63" i="21"/>
  <c r="T63" i="21"/>
  <c r="Q63" i="21"/>
  <c r="N63" i="21"/>
  <c r="Z63" i="21" s="1"/>
  <c r="D63" i="21"/>
  <c r="E63" i="21" s="1"/>
  <c r="W62" i="21"/>
  <c r="T62" i="21"/>
  <c r="Q62" i="21"/>
  <c r="N62" i="21"/>
  <c r="Z62" i="21" s="1"/>
  <c r="D62" i="21"/>
  <c r="E62" i="21" s="1"/>
  <c r="W61" i="21"/>
  <c r="T61" i="21"/>
  <c r="Q61" i="21"/>
  <c r="N61" i="21"/>
  <c r="Z61" i="21" s="1"/>
  <c r="D61" i="21"/>
  <c r="E61" i="21" s="1"/>
  <c r="W60" i="21"/>
  <c r="T60" i="21"/>
  <c r="Q60" i="21"/>
  <c r="N60" i="21"/>
  <c r="Z60" i="21" s="1"/>
  <c r="D60" i="21"/>
  <c r="E60" i="21" s="1"/>
  <c r="W59" i="21"/>
  <c r="T59" i="21"/>
  <c r="Q59" i="21"/>
  <c r="N59" i="21"/>
  <c r="Z59" i="21" s="1"/>
  <c r="D59" i="21"/>
  <c r="E59" i="21" s="1"/>
  <c r="W58" i="21"/>
  <c r="T58" i="21"/>
  <c r="Q58" i="21"/>
  <c r="N58" i="21"/>
  <c r="Z58" i="21" s="1"/>
  <c r="D58" i="21"/>
  <c r="E58" i="21" s="1"/>
  <c r="W57" i="21"/>
  <c r="T57" i="21"/>
  <c r="Q57" i="21"/>
  <c r="N57" i="21"/>
  <c r="Z57" i="21" s="1"/>
  <c r="D57" i="21"/>
  <c r="E57" i="21" s="1"/>
  <c r="W56" i="21"/>
  <c r="T56" i="21"/>
  <c r="Q56" i="21"/>
  <c r="N56" i="21"/>
  <c r="Z56" i="21" s="1"/>
  <c r="D56" i="21"/>
  <c r="E56" i="21" s="1"/>
  <c r="W55" i="21"/>
  <c r="T55" i="21"/>
  <c r="Q55" i="21"/>
  <c r="N55" i="21"/>
  <c r="Z55" i="21" s="1"/>
  <c r="D55" i="21"/>
  <c r="E55" i="21" s="1"/>
  <c r="W54" i="21"/>
  <c r="T54" i="21"/>
  <c r="Q54" i="21"/>
  <c r="N54" i="21"/>
  <c r="Z54" i="21" s="1"/>
  <c r="D54" i="21"/>
  <c r="E54" i="21" s="1"/>
  <c r="W53" i="21"/>
  <c r="T53" i="21"/>
  <c r="Q53" i="21"/>
  <c r="N53" i="21"/>
  <c r="Z53" i="21" s="1"/>
  <c r="D53" i="21"/>
  <c r="E53" i="21" s="1"/>
  <c r="W52" i="21"/>
  <c r="T52" i="21"/>
  <c r="Q52" i="21"/>
  <c r="N52" i="21"/>
  <c r="Z52" i="21" s="1"/>
  <c r="D52" i="21"/>
  <c r="E52" i="21" s="1"/>
  <c r="W51" i="21"/>
  <c r="T51" i="21"/>
  <c r="Q51" i="21"/>
  <c r="N51" i="21"/>
  <c r="Z51" i="21" s="1"/>
  <c r="D51" i="21"/>
  <c r="E51" i="21" s="1"/>
  <c r="W50" i="21"/>
  <c r="T50" i="21"/>
  <c r="Q50" i="21"/>
  <c r="N50" i="21"/>
  <c r="Z50" i="21" s="1"/>
  <c r="D50" i="21"/>
  <c r="E50" i="21" s="1"/>
  <c r="W49" i="21"/>
  <c r="T49" i="21"/>
  <c r="Q49" i="21"/>
  <c r="N49" i="21"/>
  <c r="Z49" i="21" s="1"/>
  <c r="D49" i="21"/>
  <c r="E49" i="21" s="1"/>
  <c r="W48" i="21"/>
  <c r="T48" i="21"/>
  <c r="Q48" i="21"/>
  <c r="N48" i="21"/>
  <c r="Z48" i="21" s="1"/>
  <c r="D48" i="21"/>
  <c r="E48" i="21" s="1"/>
  <c r="W47" i="21"/>
  <c r="T47" i="21"/>
  <c r="Q47" i="21"/>
  <c r="N47" i="21"/>
  <c r="Z47" i="21" s="1"/>
  <c r="D47" i="21"/>
  <c r="E47" i="21" s="1"/>
  <c r="W46" i="21"/>
  <c r="T46" i="21"/>
  <c r="Q46" i="21"/>
  <c r="N46" i="21"/>
  <c r="Z46" i="21" s="1"/>
  <c r="D46" i="21"/>
  <c r="E46" i="21" s="1"/>
  <c r="W45" i="21"/>
  <c r="T45" i="21"/>
  <c r="Q45" i="21"/>
  <c r="N45" i="21"/>
  <c r="Z45" i="21" s="1"/>
  <c r="D45" i="21"/>
  <c r="E45" i="21" s="1"/>
  <c r="W44" i="21"/>
  <c r="T44" i="21"/>
  <c r="Q44" i="21"/>
  <c r="N44" i="21"/>
  <c r="Z44" i="21" s="1"/>
  <c r="D44" i="21"/>
  <c r="E44" i="21" s="1"/>
  <c r="W43" i="21"/>
  <c r="T43" i="21"/>
  <c r="Q43" i="21"/>
  <c r="N43" i="21"/>
  <c r="Z43" i="21" s="1"/>
  <c r="D43" i="21"/>
  <c r="E43" i="21" s="1"/>
  <c r="W42" i="21"/>
  <c r="T42" i="21"/>
  <c r="Q42" i="21"/>
  <c r="N42" i="21"/>
  <c r="Z42" i="21" s="1"/>
  <c r="D42" i="21"/>
  <c r="E42" i="21" s="1"/>
  <c r="W41" i="21"/>
  <c r="T41" i="21"/>
  <c r="Q41" i="21"/>
  <c r="N41" i="21"/>
  <c r="Z41" i="21" s="1"/>
  <c r="D41" i="21"/>
  <c r="E41" i="21" s="1"/>
  <c r="W40" i="21"/>
  <c r="T40" i="21"/>
  <c r="Q40" i="21"/>
  <c r="N40" i="21"/>
  <c r="Z40" i="21" s="1"/>
  <c r="D40" i="21"/>
  <c r="E40" i="21" s="1"/>
  <c r="W39" i="21"/>
  <c r="T39" i="21"/>
  <c r="Q39" i="21"/>
  <c r="N39" i="21"/>
  <c r="Z39" i="21" s="1"/>
  <c r="D39" i="21"/>
  <c r="E39" i="21" s="1"/>
  <c r="W38" i="21"/>
  <c r="T38" i="21"/>
  <c r="Q38" i="21"/>
  <c r="N38" i="21"/>
  <c r="Z38" i="21" s="1"/>
  <c r="D38" i="21"/>
  <c r="E38" i="21" s="1"/>
  <c r="W37" i="21"/>
  <c r="T37" i="21"/>
  <c r="Q37" i="21"/>
  <c r="N37" i="21"/>
  <c r="Z37" i="21" s="1"/>
  <c r="D37" i="21"/>
  <c r="E37" i="21" s="1"/>
  <c r="W36" i="21"/>
  <c r="T36" i="21"/>
  <c r="Q36" i="21"/>
  <c r="N36" i="21"/>
  <c r="Z36" i="21" s="1"/>
  <c r="D36" i="21"/>
  <c r="E36" i="21" s="1"/>
  <c r="W35" i="21"/>
  <c r="T35" i="21"/>
  <c r="Q35" i="21"/>
  <c r="N35" i="21"/>
  <c r="Z35" i="21" s="1"/>
  <c r="D35" i="21"/>
  <c r="E35" i="21" s="1"/>
  <c r="W34" i="21"/>
  <c r="T34" i="21"/>
  <c r="Q34" i="21"/>
  <c r="N34" i="21"/>
  <c r="Z34" i="21" s="1"/>
  <c r="D34" i="21"/>
  <c r="E34" i="21" s="1"/>
  <c r="W33" i="21"/>
  <c r="T33" i="21"/>
  <c r="Q33" i="21"/>
  <c r="N33" i="21"/>
  <c r="Z33" i="21" s="1"/>
  <c r="D33" i="21"/>
  <c r="E33" i="21" s="1"/>
  <c r="W32" i="21"/>
  <c r="T32" i="21"/>
  <c r="Q32" i="21"/>
  <c r="N32" i="21"/>
  <c r="Z32" i="21" s="1"/>
  <c r="D32" i="21"/>
  <c r="E32" i="21" s="1"/>
  <c r="W31" i="21"/>
  <c r="T31" i="21"/>
  <c r="Q31" i="21"/>
  <c r="N31" i="21"/>
  <c r="Z31" i="21" s="1"/>
  <c r="D31" i="21"/>
  <c r="E31" i="21" s="1"/>
  <c r="W30" i="21"/>
  <c r="T30" i="21"/>
  <c r="Q30" i="21"/>
  <c r="N30" i="21"/>
  <c r="Z30" i="21" s="1"/>
  <c r="D30" i="21"/>
  <c r="E30" i="21" s="1"/>
  <c r="W29" i="21"/>
  <c r="T29" i="21"/>
  <c r="Q29" i="21"/>
  <c r="N29" i="21"/>
  <c r="Z29" i="21" s="1"/>
  <c r="D29" i="21"/>
  <c r="E29" i="21" s="1"/>
  <c r="W28" i="21"/>
  <c r="T28" i="21"/>
  <c r="Q28" i="21"/>
  <c r="N28" i="21"/>
  <c r="Z28" i="21" s="1"/>
  <c r="D28" i="21"/>
  <c r="E28" i="21" s="1"/>
  <c r="W27" i="21"/>
  <c r="T27" i="21"/>
  <c r="Q27" i="21"/>
  <c r="N27" i="21"/>
  <c r="Z27" i="21" s="1"/>
  <c r="D27" i="21"/>
  <c r="E27" i="21" s="1"/>
  <c r="W26" i="21"/>
  <c r="T26" i="21"/>
  <c r="Q26" i="21"/>
  <c r="N26" i="21"/>
  <c r="Z26" i="21" s="1"/>
  <c r="D26" i="21"/>
  <c r="E26" i="21" s="1"/>
  <c r="I26" i="21" s="1"/>
  <c r="W25" i="21"/>
  <c r="T25" i="21"/>
  <c r="Q25" i="21"/>
  <c r="N25" i="21"/>
  <c r="Z25" i="21" s="1"/>
  <c r="D25" i="21"/>
  <c r="E25" i="21" s="1"/>
  <c r="I25" i="21" s="1"/>
  <c r="W24" i="21"/>
  <c r="T24" i="21"/>
  <c r="Q24" i="21"/>
  <c r="N24" i="21"/>
  <c r="Z24" i="21" s="1"/>
  <c r="D24" i="21"/>
  <c r="E24" i="21" s="1"/>
  <c r="I24" i="21" s="1"/>
  <c r="W23" i="21"/>
  <c r="T23" i="21"/>
  <c r="Q23" i="21"/>
  <c r="N23" i="21"/>
  <c r="Z23" i="21" s="1"/>
  <c r="D23" i="21"/>
  <c r="E23" i="21" s="1"/>
  <c r="I23" i="21" s="1"/>
  <c r="W22" i="21"/>
  <c r="T22" i="21"/>
  <c r="Q22" i="21"/>
  <c r="N22" i="21"/>
  <c r="Z22" i="21" s="1"/>
  <c r="D22" i="21"/>
  <c r="E22" i="21" s="1"/>
  <c r="I22" i="21" s="1"/>
  <c r="W21" i="21"/>
  <c r="T21" i="21"/>
  <c r="Q21" i="21"/>
  <c r="N21" i="21"/>
  <c r="Z21" i="21" s="1"/>
  <c r="D21" i="21"/>
  <c r="E21" i="21" s="1"/>
  <c r="I21" i="21" s="1"/>
  <c r="W20" i="21"/>
  <c r="T20" i="21"/>
  <c r="Q20" i="21"/>
  <c r="N20" i="21"/>
  <c r="Z20" i="21" s="1"/>
  <c r="D20" i="21"/>
  <c r="E20" i="21" s="1"/>
  <c r="I20" i="21" s="1"/>
  <c r="W19" i="21"/>
  <c r="T19" i="21"/>
  <c r="Q19" i="21"/>
  <c r="N19" i="21"/>
  <c r="Z19" i="21" s="1"/>
  <c r="D19" i="21"/>
  <c r="E19" i="21" s="1"/>
  <c r="I19" i="21" s="1"/>
  <c r="W18" i="21"/>
  <c r="T18" i="21"/>
  <c r="Q18" i="21"/>
  <c r="N18" i="21"/>
  <c r="Z18" i="21" s="1"/>
  <c r="D18" i="21"/>
  <c r="E18" i="21" s="1"/>
  <c r="I18" i="21" s="1"/>
  <c r="W17" i="21"/>
  <c r="T17" i="21"/>
  <c r="Q17" i="21"/>
  <c r="N17" i="21"/>
  <c r="Z17" i="21" s="1"/>
  <c r="D17" i="21"/>
  <c r="E17" i="21" s="1"/>
  <c r="I17" i="21" s="1"/>
  <c r="W16" i="21"/>
  <c r="T16" i="21"/>
  <c r="Q16" i="21"/>
  <c r="N16" i="21"/>
  <c r="Z16" i="21" s="1"/>
  <c r="D16" i="21"/>
  <c r="E16" i="21" s="1"/>
  <c r="I16" i="21" s="1"/>
  <c r="W15" i="21"/>
  <c r="T15" i="21"/>
  <c r="Q15" i="21"/>
  <c r="N15" i="21"/>
  <c r="Z15" i="21" s="1"/>
  <c r="D15" i="21"/>
  <c r="E15" i="21" s="1"/>
  <c r="I15" i="21" s="1"/>
  <c r="W14" i="21"/>
  <c r="T14" i="21"/>
  <c r="Q14" i="21"/>
  <c r="N14" i="21"/>
  <c r="Z14" i="21" s="1"/>
  <c r="D14" i="21"/>
  <c r="E14" i="21" s="1"/>
  <c r="I14" i="21" s="1"/>
  <c r="W13" i="21"/>
  <c r="T13" i="21"/>
  <c r="Q13" i="21"/>
  <c r="N13" i="21"/>
  <c r="Z13" i="21" s="1"/>
  <c r="D13" i="21"/>
  <c r="E13" i="21" s="1"/>
  <c r="I13" i="21" s="1"/>
  <c r="W12" i="21"/>
  <c r="T12" i="21"/>
  <c r="Q12" i="21"/>
  <c r="N12" i="21"/>
  <c r="Z12" i="21" s="1"/>
  <c r="D12" i="21"/>
  <c r="E12" i="21" s="1"/>
  <c r="I12" i="21" s="1"/>
  <c r="V8" i="21"/>
  <c r="M7" i="20"/>
  <c r="F135" i="20"/>
  <c r="F136" i="20"/>
  <c r="F137" i="20"/>
  <c r="F138" i="20"/>
  <c r="F139" i="20"/>
  <c r="F140" i="20"/>
  <c r="F141" i="20"/>
  <c r="F142" i="20"/>
  <c r="F143" i="20"/>
  <c r="F144" i="20"/>
  <c r="F134" i="20"/>
  <c r="F133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M7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Y144" i="20"/>
  <c r="V144" i="20"/>
  <c r="S144" i="20"/>
  <c r="P144" i="20"/>
  <c r="M144" i="20"/>
  <c r="D144" i="20"/>
  <c r="C144" i="20"/>
  <c r="E144" i="20" s="1"/>
  <c r="Y143" i="20"/>
  <c r="V143" i="20"/>
  <c r="S143" i="20"/>
  <c r="P143" i="20"/>
  <c r="M143" i="20"/>
  <c r="D143" i="20"/>
  <c r="C143" i="20"/>
  <c r="E143" i="20" s="1"/>
  <c r="G143" i="20" s="1"/>
  <c r="Y142" i="20"/>
  <c r="V142" i="20"/>
  <c r="S142" i="20"/>
  <c r="P142" i="20"/>
  <c r="M142" i="20"/>
  <c r="D142" i="20"/>
  <c r="C142" i="20"/>
  <c r="E142" i="20" s="1"/>
  <c r="Y141" i="20"/>
  <c r="V141" i="20"/>
  <c r="S141" i="20"/>
  <c r="P141" i="20"/>
  <c r="M141" i="20"/>
  <c r="D141" i="20"/>
  <c r="C141" i="20"/>
  <c r="E141" i="20" s="1"/>
  <c r="G141" i="20" s="1"/>
  <c r="Y140" i="20"/>
  <c r="V140" i="20"/>
  <c r="S140" i="20"/>
  <c r="P140" i="20"/>
  <c r="M140" i="20"/>
  <c r="D140" i="20"/>
  <c r="C140" i="20"/>
  <c r="E140" i="20" s="1"/>
  <c r="Y139" i="20"/>
  <c r="V139" i="20"/>
  <c r="S139" i="20"/>
  <c r="P139" i="20"/>
  <c r="M139" i="20"/>
  <c r="D139" i="20"/>
  <c r="C139" i="20"/>
  <c r="E139" i="20" s="1"/>
  <c r="G139" i="20" s="1"/>
  <c r="Y138" i="20"/>
  <c r="V138" i="20"/>
  <c r="S138" i="20"/>
  <c r="P138" i="20"/>
  <c r="M138" i="20"/>
  <c r="D138" i="20"/>
  <c r="C138" i="20"/>
  <c r="E138" i="20" s="1"/>
  <c r="Y137" i="20"/>
  <c r="V137" i="20"/>
  <c r="S137" i="20"/>
  <c r="P137" i="20"/>
  <c r="M137" i="20"/>
  <c r="D137" i="20"/>
  <c r="C137" i="20"/>
  <c r="Y136" i="20"/>
  <c r="V136" i="20"/>
  <c r="S136" i="20"/>
  <c r="P136" i="20"/>
  <c r="M136" i="20"/>
  <c r="D136" i="20"/>
  <c r="C136" i="20"/>
  <c r="Y135" i="20"/>
  <c r="V135" i="20"/>
  <c r="S135" i="20"/>
  <c r="P135" i="20"/>
  <c r="M135" i="20"/>
  <c r="D135" i="20"/>
  <c r="C135" i="20"/>
  <c r="Y134" i="20"/>
  <c r="V134" i="20"/>
  <c r="S134" i="20"/>
  <c r="P134" i="20"/>
  <c r="M134" i="20"/>
  <c r="D134" i="20"/>
  <c r="C134" i="20"/>
  <c r="Y133" i="20"/>
  <c r="V133" i="20"/>
  <c r="S133" i="20"/>
  <c r="P133" i="20"/>
  <c r="M133" i="20"/>
  <c r="D133" i="20"/>
  <c r="C133" i="20"/>
  <c r="D130" i="20"/>
  <c r="E130" i="20" s="1"/>
  <c r="D129" i="20"/>
  <c r="E129" i="20" s="1"/>
  <c r="D128" i="20"/>
  <c r="E128" i="20" s="1"/>
  <c r="D127" i="20"/>
  <c r="E127" i="20" s="1"/>
  <c r="D126" i="20"/>
  <c r="E126" i="20" s="1"/>
  <c r="D125" i="20"/>
  <c r="E125" i="20" s="1"/>
  <c r="G125" i="20" s="1"/>
  <c r="D124" i="20"/>
  <c r="E124" i="20" s="1"/>
  <c r="D123" i="20"/>
  <c r="E123" i="20" s="1"/>
  <c r="D122" i="20"/>
  <c r="E122" i="20" s="1"/>
  <c r="D121" i="20"/>
  <c r="E121" i="20" s="1"/>
  <c r="D120" i="20"/>
  <c r="E120" i="20" s="1"/>
  <c r="G120" i="20" s="1"/>
  <c r="H120" i="20" s="1"/>
  <c r="D119" i="20"/>
  <c r="E119" i="20" s="1"/>
  <c r="D118" i="20"/>
  <c r="E118" i="20" s="1"/>
  <c r="G118" i="20" s="1"/>
  <c r="H118" i="20" s="1"/>
  <c r="D117" i="20"/>
  <c r="E117" i="20" s="1"/>
  <c r="D116" i="20"/>
  <c r="E116" i="20" s="1"/>
  <c r="G116" i="20" s="1"/>
  <c r="H116" i="20" s="1"/>
  <c r="D115" i="20"/>
  <c r="E115" i="20" s="1"/>
  <c r="D114" i="20"/>
  <c r="E114" i="20" s="1"/>
  <c r="D113" i="20"/>
  <c r="E113" i="20" s="1"/>
  <c r="D112" i="20"/>
  <c r="E112" i="20" s="1"/>
  <c r="G112" i="20" s="1"/>
  <c r="H112" i="20" s="1"/>
  <c r="D111" i="20"/>
  <c r="E111" i="20" s="1"/>
  <c r="D110" i="20"/>
  <c r="E110" i="20" s="1"/>
  <c r="G110" i="20" s="1"/>
  <c r="H110" i="20" s="1"/>
  <c r="D109" i="20"/>
  <c r="E109" i="20" s="1"/>
  <c r="D108" i="20"/>
  <c r="E108" i="20" s="1"/>
  <c r="G108" i="20" s="1"/>
  <c r="H108" i="20" s="1"/>
  <c r="D107" i="20"/>
  <c r="E107" i="20" s="1"/>
  <c r="D106" i="20"/>
  <c r="E106" i="20" s="1"/>
  <c r="D105" i="20"/>
  <c r="E105" i="20" s="1"/>
  <c r="D104" i="20"/>
  <c r="E104" i="20" s="1"/>
  <c r="G104" i="20" s="1"/>
  <c r="H104" i="20" s="1"/>
  <c r="D103" i="20"/>
  <c r="E103" i="20" s="1"/>
  <c r="D102" i="20"/>
  <c r="E102" i="20" s="1"/>
  <c r="G102" i="20" s="1"/>
  <c r="H102" i="20" s="1"/>
  <c r="D101" i="20"/>
  <c r="E101" i="20" s="1"/>
  <c r="G100" i="20"/>
  <c r="D100" i="20"/>
  <c r="E100" i="20" s="1"/>
  <c r="E99" i="20"/>
  <c r="G99" i="20" s="1"/>
  <c r="D99" i="20"/>
  <c r="G98" i="20"/>
  <c r="D98" i="20"/>
  <c r="E98" i="20" s="1"/>
  <c r="E97" i="20"/>
  <c r="G97" i="20" s="1"/>
  <c r="D97" i="20"/>
  <c r="G96" i="20"/>
  <c r="D96" i="20"/>
  <c r="E96" i="20" s="1"/>
  <c r="E95" i="20"/>
  <c r="G95" i="20" s="1"/>
  <c r="D95" i="20"/>
  <c r="G94" i="20"/>
  <c r="D94" i="20"/>
  <c r="E94" i="20" s="1"/>
  <c r="E93" i="20"/>
  <c r="G93" i="20" s="1"/>
  <c r="D93" i="20"/>
  <c r="G92" i="20"/>
  <c r="D92" i="20"/>
  <c r="E92" i="20" s="1"/>
  <c r="E91" i="20"/>
  <c r="G91" i="20" s="1"/>
  <c r="D91" i="20"/>
  <c r="G90" i="20"/>
  <c r="D90" i="20"/>
  <c r="E90" i="20" s="1"/>
  <c r="E89" i="20"/>
  <c r="G89" i="20" s="1"/>
  <c r="D89" i="20"/>
  <c r="G88" i="20"/>
  <c r="D88" i="20"/>
  <c r="E88" i="20" s="1"/>
  <c r="E87" i="20"/>
  <c r="G87" i="20" s="1"/>
  <c r="D87" i="20"/>
  <c r="G86" i="20"/>
  <c r="D86" i="20"/>
  <c r="E86" i="20" s="1"/>
  <c r="E85" i="20"/>
  <c r="G85" i="20" s="1"/>
  <c r="D85" i="20"/>
  <c r="G84" i="20"/>
  <c r="D84" i="20"/>
  <c r="E84" i="20" s="1"/>
  <c r="E83" i="20"/>
  <c r="G83" i="20" s="1"/>
  <c r="D83" i="20"/>
  <c r="G82" i="20"/>
  <c r="D82" i="20"/>
  <c r="E82" i="20" s="1"/>
  <c r="E81" i="20"/>
  <c r="G81" i="20" s="1"/>
  <c r="D81" i="20"/>
  <c r="G80" i="20"/>
  <c r="D80" i="20"/>
  <c r="E80" i="20" s="1"/>
  <c r="E79" i="20"/>
  <c r="G79" i="20" s="1"/>
  <c r="D79" i="20"/>
  <c r="G78" i="20"/>
  <c r="D78" i="20"/>
  <c r="E78" i="20" s="1"/>
  <c r="E77" i="20"/>
  <c r="G77" i="20" s="1"/>
  <c r="D77" i="20"/>
  <c r="G76" i="20"/>
  <c r="D76" i="20"/>
  <c r="E76" i="20" s="1"/>
  <c r="E75" i="20"/>
  <c r="G75" i="20" s="1"/>
  <c r="D75" i="20"/>
  <c r="G74" i="20"/>
  <c r="D74" i="20"/>
  <c r="E74" i="20" s="1"/>
  <c r="E73" i="20"/>
  <c r="G73" i="20" s="1"/>
  <c r="D73" i="20"/>
  <c r="G72" i="20"/>
  <c r="D72" i="20"/>
  <c r="E72" i="20" s="1"/>
  <c r="E71" i="20"/>
  <c r="G71" i="20" s="1"/>
  <c r="D71" i="20"/>
  <c r="G70" i="20"/>
  <c r="D70" i="20"/>
  <c r="E70" i="20" s="1"/>
  <c r="E69" i="20"/>
  <c r="G69" i="20" s="1"/>
  <c r="D69" i="20"/>
  <c r="G68" i="20"/>
  <c r="D68" i="20"/>
  <c r="E68" i="20" s="1"/>
  <c r="E67" i="20"/>
  <c r="G67" i="20" s="1"/>
  <c r="D67" i="20"/>
  <c r="G66" i="20"/>
  <c r="D66" i="20"/>
  <c r="E66" i="20" s="1"/>
  <c r="E65" i="20"/>
  <c r="G65" i="20" s="1"/>
  <c r="D65" i="20"/>
  <c r="G64" i="20"/>
  <c r="D64" i="20"/>
  <c r="E64" i="20" s="1"/>
  <c r="E63" i="20"/>
  <c r="G63" i="20" s="1"/>
  <c r="D63" i="20"/>
  <c r="G62" i="20"/>
  <c r="D62" i="20"/>
  <c r="E62" i="20" s="1"/>
  <c r="E61" i="20"/>
  <c r="G61" i="20" s="1"/>
  <c r="D61" i="20"/>
  <c r="G60" i="20"/>
  <c r="D60" i="20"/>
  <c r="E60" i="20" s="1"/>
  <c r="E59" i="20"/>
  <c r="G59" i="20" s="1"/>
  <c r="D59" i="20"/>
  <c r="G58" i="20"/>
  <c r="D58" i="20"/>
  <c r="E58" i="20" s="1"/>
  <c r="E57" i="20"/>
  <c r="G57" i="20" s="1"/>
  <c r="D57" i="20"/>
  <c r="G56" i="20"/>
  <c r="D56" i="20"/>
  <c r="E56" i="20" s="1"/>
  <c r="E55" i="20"/>
  <c r="G55" i="20" s="1"/>
  <c r="D55" i="20"/>
  <c r="G54" i="20"/>
  <c r="D54" i="20"/>
  <c r="E54" i="20" s="1"/>
  <c r="E53" i="20"/>
  <c r="G53" i="20" s="1"/>
  <c r="D53" i="20"/>
  <c r="G52" i="20"/>
  <c r="D52" i="20"/>
  <c r="E52" i="20" s="1"/>
  <c r="E51" i="20"/>
  <c r="G51" i="20" s="1"/>
  <c r="D51" i="20"/>
  <c r="D50" i="20"/>
  <c r="E50" i="20" s="1"/>
  <c r="D49" i="20"/>
  <c r="E49" i="20" s="1"/>
  <c r="D48" i="20"/>
  <c r="E48" i="20" s="1"/>
  <c r="D47" i="20"/>
  <c r="E47" i="20" s="1"/>
  <c r="D46" i="20"/>
  <c r="E46" i="20" s="1"/>
  <c r="D45" i="20"/>
  <c r="E45" i="20" s="1"/>
  <c r="D44" i="20"/>
  <c r="E44" i="20" s="1"/>
  <c r="D43" i="20"/>
  <c r="E43" i="20" s="1"/>
  <c r="D42" i="20"/>
  <c r="E42" i="20" s="1"/>
  <c r="D41" i="20"/>
  <c r="E41" i="20" s="1"/>
  <c r="D40" i="20"/>
  <c r="E40" i="20" s="1"/>
  <c r="D39" i="20"/>
  <c r="E39" i="20" s="1"/>
  <c r="D38" i="20"/>
  <c r="E38" i="20" s="1"/>
  <c r="D37" i="20"/>
  <c r="E37" i="20" s="1"/>
  <c r="D36" i="20"/>
  <c r="E36" i="20" s="1"/>
  <c r="D35" i="20"/>
  <c r="E35" i="20" s="1"/>
  <c r="G35" i="20" s="1"/>
  <c r="D34" i="20"/>
  <c r="E34" i="20" s="1"/>
  <c r="D33" i="20"/>
  <c r="E33" i="20" s="1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D23" i="20"/>
  <c r="E23" i="20" s="1"/>
  <c r="D22" i="20"/>
  <c r="E22" i="20" s="1"/>
  <c r="D21" i="20"/>
  <c r="E21" i="20" s="1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4" i="20"/>
  <c r="E14" i="20" s="1"/>
  <c r="D13" i="20"/>
  <c r="E13" i="20" s="1"/>
  <c r="D12" i="20"/>
  <c r="E12" i="20" s="1"/>
  <c r="D11" i="20"/>
  <c r="E11" i="20" s="1"/>
  <c r="G11" i="20" s="1"/>
  <c r="B8" i="20"/>
  <c r="W7" i="20"/>
  <c r="Y145" i="19"/>
  <c r="V145" i="19"/>
  <c r="S145" i="19"/>
  <c r="P145" i="19"/>
  <c r="M145" i="19"/>
  <c r="D145" i="19"/>
  <c r="C145" i="19"/>
  <c r="E145" i="19" s="1"/>
  <c r="Y144" i="19"/>
  <c r="V144" i="19"/>
  <c r="S144" i="19"/>
  <c r="P144" i="19"/>
  <c r="M144" i="19"/>
  <c r="D144" i="19"/>
  <c r="C144" i="19"/>
  <c r="E144" i="19" s="1"/>
  <c r="G144" i="19" s="1"/>
  <c r="Y143" i="19"/>
  <c r="V143" i="19"/>
  <c r="S143" i="19"/>
  <c r="P143" i="19"/>
  <c r="M143" i="19"/>
  <c r="D143" i="19"/>
  <c r="C143" i="19"/>
  <c r="E143" i="19" s="1"/>
  <c r="Y142" i="19"/>
  <c r="V142" i="19"/>
  <c r="S142" i="19"/>
  <c r="P142" i="19"/>
  <c r="M142" i="19"/>
  <c r="D142" i="19"/>
  <c r="C142" i="19"/>
  <c r="E142" i="19" s="1"/>
  <c r="G142" i="19" s="1"/>
  <c r="Y141" i="19"/>
  <c r="V141" i="19"/>
  <c r="S141" i="19"/>
  <c r="P141" i="19"/>
  <c r="M141" i="19"/>
  <c r="D141" i="19"/>
  <c r="C141" i="19"/>
  <c r="E141" i="19" s="1"/>
  <c r="Y140" i="19"/>
  <c r="V140" i="19"/>
  <c r="S140" i="19"/>
  <c r="P140" i="19"/>
  <c r="M140" i="19"/>
  <c r="D140" i="19"/>
  <c r="C140" i="19"/>
  <c r="E140" i="19" s="1"/>
  <c r="G140" i="19" s="1"/>
  <c r="Y139" i="19"/>
  <c r="V139" i="19"/>
  <c r="S139" i="19"/>
  <c r="P139" i="19"/>
  <c r="M139" i="19"/>
  <c r="D139" i="19"/>
  <c r="C139" i="19"/>
  <c r="Y138" i="19"/>
  <c r="V138" i="19"/>
  <c r="S138" i="19"/>
  <c r="P138" i="19"/>
  <c r="M138" i="19"/>
  <c r="D138" i="19"/>
  <c r="C138" i="19"/>
  <c r="E138" i="19" s="1"/>
  <c r="G138" i="19" s="1"/>
  <c r="Y137" i="19"/>
  <c r="V137" i="19"/>
  <c r="S137" i="19"/>
  <c r="P137" i="19"/>
  <c r="M137" i="19"/>
  <c r="D137" i="19"/>
  <c r="C137" i="19"/>
  <c r="Y136" i="19"/>
  <c r="V136" i="19"/>
  <c r="S136" i="19"/>
  <c r="P136" i="19"/>
  <c r="M136" i="19"/>
  <c r="D136" i="19"/>
  <c r="C136" i="19"/>
  <c r="Y135" i="19"/>
  <c r="V135" i="19"/>
  <c r="S135" i="19"/>
  <c r="P135" i="19"/>
  <c r="M135" i="19"/>
  <c r="D135" i="19"/>
  <c r="C135" i="19"/>
  <c r="Y134" i="19"/>
  <c r="V134" i="19"/>
  <c r="S134" i="19"/>
  <c r="P134" i="19"/>
  <c r="M134" i="19"/>
  <c r="D134" i="19"/>
  <c r="C134" i="19"/>
  <c r="D130" i="19"/>
  <c r="C130" i="19"/>
  <c r="D129" i="19"/>
  <c r="C129" i="19"/>
  <c r="D128" i="19"/>
  <c r="C128" i="19"/>
  <c r="D127" i="19"/>
  <c r="C127" i="19"/>
  <c r="D126" i="19"/>
  <c r="C126" i="19"/>
  <c r="D125" i="19"/>
  <c r="C125" i="19"/>
  <c r="D124" i="19"/>
  <c r="C124" i="19"/>
  <c r="D123" i="19"/>
  <c r="C123" i="19"/>
  <c r="D122" i="19"/>
  <c r="C122" i="19"/>
  <c r="D121" i="19"/>
  <c r="C121" i="19"/>
  <c r="D120" i="19"/>
  <c r="C120" i="19"/>
  <c r="D119" i="19"/>
  <c r="C119" i="19"/>
  <c r="D118" i="19"/>
  <c r="C118" i="19"/>
  <c r="D117" i="19"/>
  <c r="C117" i="19"/>
  <c r="D116" i="19"/>
  <c r="C116" i="19"/>
  <c r="D115" i="19"/>
  <c r="C115" i="19"/>
  <c r="D114" i="19"/>
  <c r="C114" i="19"/>
  <c r="D113" i="19"/>
  <c r="C113" i="19"/>
  <c r="D112" i="19"/>
  <c r="C112" i="19"/>
  <c r="D111" i="19"/>
  <c r="C111" i="19"/>
  <c r="D110" i="19"/>
  <c r="C110" i="19"/>
  <c r="D109" i="19"/>
  <c r="C109" i="19"/>
  <c r="D108" i="19"/>
  <c r="C108" i="19"/>
  <c r="D107" i="19"/>
  <c r="C107" i="19"/>
  <c r="D106" i="19"/>
  <c r="D105" i="19"/>
  <c r="C105" i="19"/>
  <c r="D104" i="19"/>
  <c r="C104" i="19"/>
  <c r="D103" i="19"/>
  <c r="C103" i="19"/>
  <c r="D102" i="19"/>
  <c r="C102" i="19"/>
  <c r="D101" i="19"/>
  <c r="C101" i="19"/>
  <c r="D100" i="19"/>
  <c r="C100" i="19"/>
  <c r="D99" i="19"/>
  <c r="C99" i="19"/>
  <c r="D98" i="19"/>
  <c r="C98" i="19"/>
  <c r="D97" i="19"/>
  <c r="C97" i="19"/>
  <c r="D96" i="19"/>
  <c r="C96" i="19"/>
  <c r="D95" i="19"/>
  <c r="C95" i="19"/>
  <c r="D94" i="19"/>
  <c r="D93" i="19"/>
  <c r="C93" i="19"/>
  <c r="D92" i="19"/>
  <c r="C92" i="19"/>
  <c r="D91" i="19"/>
  <c r="C91" i="19"/>
  <c r="D90" i="19"/>
  <c r="C90" i="19"/>
  <c r="D89" i="19"/>
  <c r="C89" i="19"/>
  <c r="D88" i="19"/>
  <c r="C88" i="19"/>
  <c r="D87" i="19"/>
  <c r="C87" i="19"/>
  <c r="D86" i="19"/>
  <c r="C86" i="19"/>
  <c r="D85" i="19"/>
  <c r="C85" i="19"/>
  <c r="D84" i="19"/>
  <c r="C84" i="19"/>
  <c r="D83" i="19"/>
  <c r="C83" i="19"/>
  <c r="D82" i="19"/>
  <c r="D81" i="19"/>
  <c r="C81" i="19"/>
  <c r="D80" i="19"/>
  <c r="C80" i="19"/>
  <c r="D79" i="19"/>
  <c r="C79" i="19"/>
  <c r="D78" i="19"/>
  <c r="C78" i="19"/>
  <c r="D77" i="19"/>
  <c r="C77" i="19"/>
  <c r="D76" i="19"/>
  <c r="C76" i="19"/>
  <c r="D75" i="19"/>
  <c r="C75" i="19"/>
  <c r="D74" i="19"/>
  <c r="C74" i="19"/>
  <c r="D73" i="19"/>
  <c r="C73" i="19"/>
  <c r="D72" i="19"/>
  <c r="C72" i="19"/>
  <c r="D71" i="19"/>
  <c r="C71" i="19"/>
  <c r="D70" i="19"/>
  <c r="D69" i="19"/>
  <c r="C69" i="19"/>
  <c r="D68" i="19"/>
  <c r="C68" i="19"/>
  <c r="D67" i="19"/>
  <c r="C67" i="19"/>
  <c r="D66" i="19"/>
  <c r="C66" i="19"/>
  <c r="D65" i="19"/>
  <c r="C65" i="19"/>
  <c r="D64" i="19"/>
  <c r="C64" i="19"/>
  <c r="D63" i="19"/>
  <c r="C63" i="19"/>
  <c r="D62" i="19"/>
  <c r="C62" i="19"/>
  <c r="D61" i="19"/>
  <c r="C61" i="19"/>
  <c r="D60" i="19"/>
  <c r="C60" i="19"/>
  <c r="D59" i="19"/>
  <c r="C59" i="19"/>
  <c r="D58" i="19"/>
  <c r="D57" i="19"/>
  <c r="C57" i="19"/>
  <c r="D56" i="19"/>
  <c r="C56" i="19"/>
  <c r="D55" i="19"/>
  <c r="C55" i="19"/>
  <c r="D54" i="19"/>
  <c r="C54" i="19"/>
  <c r="D53" i="19"/>
  <c r="C53" i="19"/>
  <c r="D52" i="19"/>
  <c r="C52" i="19"/>
  <c r="D51" i="19"/>
  <c r="C51" i="19"/>
  <c r="D50" i="19"/>
  <c r="C50" i="19"/>
  <c r="D49" i="19"/>
  <c r="C49" i="19"/>
  <c r="D48" i="19"/>
  <c r="C48" i="19"/>
  <c r="D47" i="19"/>
  <c r="C47" i="19"/>
  <c r="D46" i="19"/>
  <c r="D45" i="19"/>
  <c r="C45" i="19"/>
  <c r="D44" i="19"/>
  <c r="C44" i="19"/>
  <c r="D43" i="19"/>
  <c r="C43" i="19"/>
  <c r="D42" i="19"/>
  <c r="C42" i="19"/>
  <c r="D41" i="19"/>
  <c r="C41" i="19"/>
  <c r="D40" i="19"/>
  <c r="C40" i="19"/>
  <c r="D39" i="19"/>
  <c r="C39" i="19"/>
  <c r="D38" i="19"/>
  <c r="C38" i="19"/>
  <c r="D37" i="19"/>
  <c r="C37" i="19"/>
  <c r="D36" i="19"/>
  <c r="C36" i="19"/>
  <c r="D35" i="19"/>
  <c r="C35" i="19"/>
  <c r="D34" i="19"/>
  <c r="D33" i="19"/>
  <c r="C33" i="19"/>
  <c r="D32" i="19"/>
  <c r="C32" i="19"/>
  <c r="D31" i="19"/>
  <c r="C31" i="19"/>
  <c r="D30" i="19"/>
  <c r="C30" i="19"/>
  <c r="D29" i="19"/>
  <c r="C29" i="19"/>
  <c r="D28" i="19"/>
  <c r="C28" i="19"/>
  <c r="D27" i="19"/>
  <c r="C27" i="19"/>
  <c r="D26" i="19"/>
  <c r="C26" i="19"/>
  <c r="D25" i="19"/>
  <c r="C25" i="19"/>
  <c r="D24" i="19"/>
  <c r="C24" i="19"/>
  <c r="D23" i="19"/>
  <c r="C23" i="19"/>
  <c r="D22" i="19"/>
  <c r="C22" i="19"/>
  <c r="D21" i="19"/>
  <c r="C21" i="19"/>
  <c r="D20" i="19"/>
  <c r="C20" i="19"/>
  <c r="D19" i="19"/>
  <c r="C19" i="19"/>
  <c r="D18" i="19"/>
  <c r="C18" i="19"/>
  <c r="D17" i="19"/>
  <c r="C17" i="19"/>
  <c r="D16" i="19"/>
  <c r="C16" i="19"/>
  <c r="D15" i="19"/>
  <c r="C15" i="19"/>
  <c r="D14" i="19"/>
  <c r="C14" i="19"/>
  <c r="D13" i="19"/>
  <c r="C13" i="19"/>
  <c r="D12" i="19"/>
  <c r="C12" i="19"/>
  <c r="D11" i="19"/>
  <c r="C11" i="19"/>
  <c r="B8" i="19"/>
  <c r="W7" i="19"/>
  <c r="E139" i="19" l="1"/>
  <c r="G37" i="20"/>
  <c r="G39" i="20"/>
  <c r="G41" i="20"/>
  <c r="G43" i="20"/>
  <c r="G127" i="20"/>
  <c r="H127" i="20" s="1"/>
  <c r="G129" i="20"/>
  <c r="H129" i="20" s="1"/>
  <c r="E12" i="19"/>
  <c r="E14" i="19"/>
  <c r="E16" i="19"/>
  <c r="E18" i="19"/>
  <c r="E20" i="19"/>
  <c r="E22" i="19"/>
  <c r="E24" i="19"/>
  <c r="E26" i="19"/>
  <c r="E28" i="19"/>
  <c r="E30" i="19"/>
  <c r="E32" i="19"/>
  <c r="E47" i="19"/>
  <c r="E48" i="19"/>
  <c r="E49" i="19"/>
  <c r="E50" i="19"/>
  <c r="E51" i="19"/>
  <c r="E52" i="19"/>
  <c r="E54" i="19"/>
  <c r="E56" i="19"/>
  <c r="E72" i="19"/>
  <c r="E74" i="19"/>
  <c r="E76" i="19"/>
  <c r="E78" i="19"/>
  <c r="E80" i="19"/>
  <c r="E96" i="19"/>
  <c r="E98" i="19"/>
  <c r="E99" i="19"/>
  <c r="G99" i="19" s="1"/>
  <c r="E100" i="19"/>
  <c r="E101" i="19"/>
  <c r="G101" i="19" s="1"/>
  <c r="E102" i="19"/>
  <c r="E103" i="19"/>
  <c r="G103" i="19" s="1"/>
  <c r="E104" i="19"/>
  <c r="E105" i="19"/>
  <c r="G105" i="19" s="1"/>
  <c r="E135" i="19"/>
  <c r="E137" i="19"/>
  <c r="G29" i="20"/>
  <c r="G31" i="20"/>
  <c r="H31" i="20" s="1"/>
  <c r="G33" i="20"/>
  <c r="G45" i="20"/>
  <c r="G47" i="20"/>
  <c r="G49" i="20"/>
  <c r="G123" i="20"/>
  <c r="E133" i="20"/>
  <c r="E135" i="20"/>
  <c r="G135" i="20" s="1"/>
  <c r="E137" i="20"/>
  <c r="G137" i="20" s="1"/>
  <c r="G106" i="20"/>
  <c r="H106" i="20" s="1"/>
  <c r="G114" i="20"/>
  <c r="H114" i="20" s="1"/>
  <c r="E136" i="20"/>
  <c r="G13" i="20"/>
  <c r="H13" i="20" s="1"/>
  <c r="G15" i="20"/>
  <c r="H15" i="20"/>
  <c r="G17" i="20"/>
  <c r="H17" i="20"/>
  <c r="G19" i="20"/>
  <c r="H19" i="20"/>
  <c r="G21" i="20"/>
  <c r="H21" i="20"/>
  <c r="G23" i="20"/>
  <c r="H23" i="20"/>
  <c r="G25" i="20"/>
  <c r="H25" i="20"/>
  <c r="G27" i="20"/>
  <c r="H27" i="20"/>
  <c r="E36" i="19"/>
  <c r="E38" i="19"/>
  <c r="E39" i="19"/>
  <c r="E40" i="19"/>
  <c r="E41" i="19"/>
  <c r="E42" i="19"/>
  <c r="E43" i="19"/>
  <c r="E44" i="19"/>
  <c r="E45" i="19"/>
  <c r="E60" i="19"/>
  <c r="E62" i="19"/>
  <c r="E64" i="19"/>
  <c r="E66" i="19"/>
  <c r="E68" i="19"/>
  <c r="E84" i="19"/>
  <c r="E86" i="19"/>
  <c r="G86" i="19" s="1"/>
  <c r="H86" i="19" s="1"/>
  <c r="E88" i="19"/>
  <c r="E90" i="19"/>
  <c r="G90" i="19" s="1"/>
  <c r="H90" i="19" s="1"/>
  <c r="E92" i="19"/>
  <c r="E107" i="19"/>
  <c r="G107" i="19" s="1"/>
  <c r="E108" i="19"/>
  <c r="E109" i="19"/>
  <c r="G109" i="19" s="1"/>
  <c r="E110" i="19"/>
  <c r="E111" i="19"/>
  <c r="G111" i="19" s="1"/>
  <c r="E112" i="19"/>
  <c r="E113" i="19"/>
  <c r="G113" i="19" s="1"/>
  <c r="E114" i="19"/>
  <c r="E115" i="19"/>
  <c r="G115" i="19" s="1"/>
  <c r="E116" i="19"/>
  <c r="E117" i="19"/>
  <c r="G117" i="19" s="1"/>
  <c r="E118" i="19"/>
  <c r="E119" i="19"/>
  <c r="G119" i="19" s="1"/>
  <c r="E120" i="19"/>
  <c r="E121" i="19"/>
  <c r="G121" i="19" s="1"/>
  <c r="E122" i="19"/>
  <c r="E124" i="19"/>
  <c r="E126" i="19"/>
  <c r="E128" i="19"/>
  <c r="G128" i="19" s="1"/>
  <c r="H128" i="19" s="1"/>
  <c r="E130" i="19"/>
  <c r="E136" i="19"/>
  <c r="G136" i="19" s="1"/>
  <c r="G20" i="20"/>
  <c r="G22" i="20"/>
  <c r="H22" i="20" s="1"/>
  <c r="G24" i="20"/>
  <c r="G26" i="20"/>
  <c r="H26" i="20" s="1"/>
  <c r="H123" i="20"/>
  <c r="H125" i="20"/>
  <c r="E134" i="20"/>
  <c r="G134" i="20" s="1"/>
  <c r="F11" i="22"/>
  <c r="F12" i="22"/>
  <c r="H12" i="22" s="1"/>
  <c r="I12" i="22" s="1"/>
  <c r="J12" i="22" s="1"/>
  <c r="F13" i="22"/>
  <c r="F14" i="22"/>
  <c r="H14" i="22" s="1"/>
  <c r="I14" i="22" s="1"/>
  <c r="J14" i="22" s="1"/>
  <c r="F15" i="22"/>
  <c r="F16" i="22"/>
  <c r="H16" i="22" s="1"/>
  <c r="I16" i="22" s="1"/>
  <c r="J16" i="22" s="1"/>
  <c r="F17" i="22"/>
  <c r="H11" i="22"/>
  <c r="I11" i="22" s="1"/>
  <c r="J11" i="22" s="1"/>
  <c r="H13" i="22"/>
  <c r="I13" i="22" s="1"/>
  <c r="J13" i="22" s="1"/>
  <c r="H15" i="22"/>
  <c r="I15" i="22" s="1"/>
  <c r="J15" i="22" s="1"/>
  <c r="H17" i="22"/>
  <c r="I17" i="22" s="1"/>
  <c r="J17" i="22" s="1"/>
  <c r="G120" i="21"/>
  <c r="H120" i="21" s="1"/>
  <c r="J120" i="21" s="1"/>
  <c r="I120" i="21"/>
  <c r="H122" i="21"/>
  <c r="G122" i="21"/>
  <c r="I122" i="21"/>
  <c r="G124" i="21"/>
  <c r="H124" i="21" s="1"/>
  <c r="I124" i="21"/>
  <c r="G126" i="21"/>
  <c r="H126" i="21" s="1"/>
  <c r="I126" i="21"/>
  <c r="G128" i="21"/>
  <c r="H128" i="21" s="1"/>
  <c r="I128" i="21"/>
  <c r="G130" i="21"/>
  <c r="H130" i="21" s="1"/>
  <c r="I130" i="21"/>
  <c r="G12" i="21"/>
  <c r="H12" i="21" s="1"/>
  <c r="J12" i="21" s="1"/>
  <c r="G13" i="21"/>
  <c r="H13" i="21" s="1"/>
  <c r="J13" i="21" s="1"/>
  <c r="G14" i="21"/>
  <c r="H14" i="21" s="1"/>
  <c r="J14" i="21" s="1"/>
  <c r="G15" i="21"/>
  <c r="H15" i="21" s="1"/>
  <c r="J15" i="21" s="1"/>
  <c r="G16" i="21"/>
  <c r="H16" i="21" s="1"/>
  <c r="J16" i="21" s="1"/>
  <c r="G17" i="21"/>
  <c r="H17" i="21" s="1"/>
  <c r="J17" i="21" s="1"/>
  <c r="G18" i="21"/>
  <c r="H18" i="21" s="1"/>
  <c r="J18" i="21" s="1"/>
  <c r="G19" i="21"/>
  <c r="H19" i="21" s="1"/>
  <c r="J19" i="21" s="1"/>
  <c r="G20" i="21"/>
  <c r="H20" i="21" s="1"/>
  <c r="J20" i="21" s="1"/>
  <c r="G21" i="21"/>
  <c r="H21" i="21" s="1"/>
  <c r="J21" i="21" s="1"/>
  <c r="G22" i="21"/>
  <c r="H22" i="21" s="1"/>
  <c r="J22" i="21" s="1"/>
  <c r="G23" i="21"/>
  <c r="H23" i="21" s="1"/>
  <c r="J23" i="21" s="1"/>
  <c r="G24" i="21"/>
  <c r="H24" i="21" s="1"/>
  <c r="J24" i="21" s="1"/>
  <c r="G25" i="21"/>
  <c r="H25" i="21" s="1"/>
  <c r="J25" i="21" s="1"/>
  <c r="G26" i="21"/>
  <c r="H26" i="21" s="1"/>
  <c r="J26" i="21" s="1"/>
  <c r="I27" i="21"/>
  <c r="G27" i="21"/>
  <c r="H27" i="21" s="1"/>
  <c r="I28" i="21"/>
  <c r="G28" i="21"/>
  <c r="H28" i="21" s="1"/>
  <c r="I29" i="21"/>
  <c r="G29" i="21"/>
  <c r="H29" i="21" s="1"/>
  <c r="I30" i="21"/>
  <c r="G30" i="21"/>
  <c r="H30" i="21" s="1"/>
  <c r="I31" i="21"/>
  <c r="G31" i="21"/>
  <c r="H31" i="21" s="1"/>
  <c r="I32" i="21"/>
  <c r="G32" i="21"/>
  <c r="H32" i="21" s="1"/>
  <c r="I33" i="21"/>
  <c r="G33" i="21"/>
  <c r="H33" i="21" s="1"/>
  <c r="I34" i="21"/>
  <c r="G34" i="21"/>
  <c r="H34" i="21" s="1"/>
  <c r="I35" i="21"/>
  <c r="G35" i="21"/>
  <c r="H35" i="21" s="1"/>
  <c r="I36" i="21"/>
  <c r="G36" i="21"/>
  <c r="H36" i="21" s="1"/>
  <c r="I37" i="21"/>
  <c r="G37" i="21"/>
  <c r="H37" i="21" s="1"/>
  <c r="I38" i="21"/>
  <c r="G38" i="21"/>
  <c r="H38" i="21" s="1"/>
  <c r="I39" i="21"/>
  <c r="G39" i="21"/>
  <c r="H39" i="21" s="1"/>
  <c r="I40" i="21"/>
  <c r="G40" i="21"/>
  <c r="H40" i="21" s="1"/>
  <c r="I41" i="21"/>
  <c r="G41" i="21"/>
  <c r="H41" i="21" s="1"/>
  <c r="I42" i="21"/>
  <c r="G42" i="21"/>
  <c r="H42" i="21" s="1"/>
  <c r="I43" i="21"/>
  <c r="G43" i="21"/>
  <c r="H43" i="21" s="1"/>
  <c r="I44" i="21"/>
  <c r="G44" i="21"/>
  <c r="H44" i="21" s="1"/>
  <c r="I45" i="21"/>
  <c r="G45" i="21"/>
  <c r="H45" i="21" s="1"/>
  <c r="I46" i="21"/>
  <c r="G46" i="21"/>
  <c r="H46" i="21" s="1"/>
  <c r="I47" i="21"/>
  <c r="G47" i="21"/>
  <c r="H47" i="21" s="1"/>
  <c r="I48" i="21"/>
  <c r="G48" i="21"/>
  <c r="H48" i="21" s="1"/>
  <c r="I49" i="21"/>
  <c r="G49" i="21"/>
  <c r="H49" i="21" s="1"/>
  <c r="I50" i="21"/>
  <c r="G50" i="21"/>
  <c r="H50" i="21" s="1"/>
  <c r="I51" i="21"/>
  <c r="G51" i="21"/>
  <c r="H51" i="21" s="1"/>
  <c r="I52" i="21"/>
  <c r="G52" i="21"/>
  <c r="H52" i="21" s="1"/>
  <c r="I53" i="21"/>
  <c r="G53" i="21"/>
  <c r="H53" i="21" s="1"/>
  <c r="I54" i="21"/>
  <c r="G54" i="21"/>
  <c r="H54" i="21" s="1"/>
  <c r="I55" i="21"/>
  <c r="G55" i="21"/>
  <c r="H55" i="21" s="1"/>
  <c r="I56" i="21"/>
  <c r="G56" i="21"/>
  <c r="H56" i="21" s="1"/>
  <c r="I57" i="21"/>
  <c r="G57" i="21"/>
  <c r="H57" i="21" s="1"/>
  <c r="I58" i="21"/>
  <c r="G58" i="21"/>
  <c r="H58" i="21" s="1"/>
  <c r="I59" i="21"/>
  <c r="G59" i="21"/>
  <c r="H59" i="21" s="1"/>
  <c r="I60" i="21"/>
  <c r="G60" i="21"/>
  <c r="H60" i="21" s="1"/>
  <c r="I61" i="21"/>
  <c r="G61" i="21"/>
  <c r="H61" i="21" s="1"/>
  <c r="I62" i="21"/>
  <c r="G62" i="21"/>
  <c r="H62" i="21" s="1"/>
  <c r="I63" i="21"/>
  <c r="G63" i="21"/>
  <c r="H63" i="21" s="1"/>
  <c r="I64" i="21"/>
  <c r="G64" i="21"/>
  <c r="H64" i="21" s="1"/>
  <c r="I65" i="21"/>
  <c r="G65" i="21"/>
  <c r="H65" i="21" s="1"/>
  <c r="I66" i="21"/>
  <c r="G66" i="21"/>
  <c r="H66" i="21" s="1"/>
  <c r="I67" i="21"/>
  <c r="G67" i="21"/>
  <c r="H67" i="21" s="1"/>
  <c r="I68" i="21"/>
  <c r="G68" i="21"/>
  <c r="H68" i="21" s="1"/>
  <c r="I69" i="21"/>
  <c r="G69" i="21"/>
  <c r="H69" i="21" s="1"/>
  <c r="I70" i="21"/>
  <c r="G70" i="21"/>
  <c r="H70" i="21" s="1"/>
  <c r="I71" i="21"/>
  <c r="G71" i="21"/>
  <c r="H71" i="21" s="1"/>
  <c r="I72" i="21"/>
  <c r="G72" i="21"/>
  <c r="H72" i="21" s="1"/>
  <c r="I73" i="21"/>
  <c r="G73" i="21"/>
  <c r="H73" i="21" s="1"/>
  <c r="I74" i="21"/>
  <c r="G74" i="21"/>
  <c r="H74" i="21" s="1"/>
  <c r="I75" i="21"/>
  <c r="G75" i="21"/>
  <c r="H75" i="21" s="1"/>
  <c r="I76" i="21"/>
  <c r="G76" i="21"/>
  <c r="H76" i="21" s="1"/>
  <c r="I77" i="21"/>
  <c r="G77" i="21"/>
  <c r="H77" i="21" s="1"/>
  <c r="I78" i="21"/>
  <c r="G78" i="21"/>
  <c r="H78" i="21" s="1"/>
  <c r="I79" i="21"/>
  <c r="G79" i="21"/>
  <c r="H79" i="21" s="1"/>
  <c r="I80" i="21"/>
  <c r="G80" i="21"/>
  <c r="H80" i="21" s="1"/>
  <c r="I81" i="21"/>
  <c r="G81" i="21"/>
  <c r="H81" i="21" s="1"/>
  <c r="I82" i="21"/>
  <c r="G82" i="21"/>
  <c r="H82" i="21" s="1"/>
  <c r="I83" i="21"/>
  <c r="G83" i="21"/>
  <c r="H83" i="21" s="1"/>
  <c r="I84" i="21"/>
  <c r="G84" i="21"/>
  <c r="H84" i="21" s="1"/>
  <c r="I85" i="21"/>
  <c r="G85" i="21"/>
  <c r="H85" i="21" s="1"/>
  <c r="I86" i="21"/>
  <c r="G86" i="21"/>
  <c r="H86" i="21" s="1"/>
  <c r="I87" i="21"/>
  <c r="G87" i="21"/>
  <c r="H87" i="21" s="1"/>
  <c r="I88" i="21"/>
  <c r="G88" i="21"/>
  <c r="H88" i="21" s="1"/>
  <c r="I89" i="21"/>
  <c r="G89" i="21"/>
  <c r="H89" i="21" s="1"/>
  <c r="G90" i="21"/>
  <c r="H90" i="21" s="1"/>
  <c r="J90" i="21" s="1"/>
  <c r="G92" i="21"/>
  <c r="H92" i="21" s="1"/>
  <c r="J92" i="21" s="1"/>
  <c r="G94" i="21"/>
  <c r="H94" i="21" s="1"/>
  <c r="J94" i="21" s="1"/>
  <c r="G96" i="21"/>
  <c r="H96" i="21" s="1"/>
  <c r="J96" i="21" s="1"/>
  <c r="G98" i="21"/>
  <c r="H98" i="21" s="1"/>
  <c r="J98" i="21" s="1"/>
  <c r="G100" i="21"/>
  <c r="H100" i="21" s="1"/>
  <c r="J100" i="21" s="1"/>
  <c r="G102" i="21"/>
  <c r="H102" i="21" s="1"/>
  <c r="J102" i="21" s="1"/>
  <c r="G104" i="21"/>
  <c r="H104" i="21" s="1"/>
  <c r="J104" i="21" s="1"/>
  <c r="G106" i="21"/>
  <c r="H106" i="21" s="1"/>
  <c r="J106" i="21" s="1"/>
  <c r="G108" i="21"/>
  <c r="H108" i="21" s="1"/>
  <c r="J108" i="21" s="1"/>
  <c r="G110" i="21"/>
  <c r="H110" i="21" s="1"/>
  <c r="J110" i="21" s="1"/>
  <c r="G112" i="21"/>
  <c r="H112" i="21" s="1"/>
  <c r="J112" i="21" s="1"/>
  <c r="G114" i="21"/>
  <c r="H114" i="21" s="1"/>
  <c r="J114" i="21" s="1"/>
  <c r="G116" i="21"/>
  <c r="H116" i="21" s="1"/>
  <c r="J116" i="21" s="1"/>
  <c r="G118" i="21"/>
  <c r="H118" i="21" s="1"/>
  <c r="J118" i="21" s="1"/>
  <c r="H91" i="21"/>
  <c r="I91" i="21"/>
  <c r="H93" i="21"/>
  <c r="I93" i="21"/>
  <c r="H95" i="21"/>
  <c r="I95" i="21"/>
  <c r="H97" i="21"/>
  <c r="I97" i="21"/>
  <c r="H99" i="21"/>
  <c r="I99" i="21"/>
  <c r="H101" i="21"/>
  <c r="I101" i="21"/>
  <c r="H103" i="21"/>
  <c r="I103" i="21"/>
  <c r="H105" i="21"/>
  <c r="I105" i="21"/>
  <c r="H107" i="21"/>
  <c r="I107" i="21"/>
  <c r="H109" i="21"/>
  <c r="I109" i="21"/>
  <c r="H111" i="21"/>
  <c r="I111" i="21"/>
  <c r="H113" i="21"/>
  <c r="I113" i="21"/>
  <c r="H115" i="21"/>
  <c r="I115" i="21"/>
  <c r="H117" i="21"/>
  <c r="I117" i="21"/>
  <c r="H119" i="21"/>
  <c r="I119" i="21"/>
  <c r="H121" i="21"/>
  <c r="I121" i="21"/>
  <c r="H123" i="21"/>
  <c r="I123" i="21"/>
  <c r="H125" i="21"/>
  <c r="I125" i="21"/>
  <c r="H127" i="21"/>
  <c r="I127" i="21"/>
  <c r="H129" i="21"/>
  <c r="I129" i="21"/>
  <c r="H131" i="21"/>
  <c r="I131" i="21"/>
  <c r="H11" i="20"/>
  <c r="G16" i="20"/>
  <c r="H16" i="20" s="1"/>
  <c r="G12" i="20"/>
  <c r="H12" i="20" s="1"/>
  <c r="G14" i="20"/>
  <c r="H14" i="20" s="1"/>
  <c r="G18" i="20"/>
  <c r="H18" i="20" s="1"/>
  <c r="G30" i="20"/>
  <c r="H30" i="20" s="1"/>
  <c r="G34" i="20"/>
  <c r="H34" i="20" s="1"/>
  <c r="G38" i="20"/>
  <c r="H38" i="20" s="1"/>
  <c r="G42" i="20"/>
  <c r="H42" i="20" s="1"/>
  <c r="G46" i="20"/>
  <c r="H46" i="20" s="1"/>
  <c r="G50" i="20"/>
  <c r="H50" i="20" s="1"/>
  <c r="H20" i="20"/>
  <c r="H24" i="20"/>
  <c r="G28" i="20"/>
  <c r="H28" i="20" s="1"/>
  <c r="G32" i="20"/>
  <c r="H32" i="20" s="1"/>
  <c r="G36" i="20"/>
  <c r="H36" i="20" s="1"/>
  <c r="G40" i="20"/>
  <c r="H40" i="20" s="1"/>
  <c r="G44" i="20"/>
  <c r="H44" i="20" s="1"/>
  <c r="G48" i="20"/>
  <c r="H48" i="20" s="1"/>
  <c r="H29" i="20"/>
  <c r="H33" i="20"/>
  <c r="H35" i="20"/>
  <c r="H37" i="20"/>
  <c r="H39" i="20"/>
  <c r="H41" i="20"/>
  <c r="H43" i="20"/>
  <c r="H45" i="20"/>
  <c r="H47" i="20"/>
  <c r="H49" i="20"/>
  <c r="H51" i="20"/>
  <c r="G103" i="20"/>
  <c r="H103" i="20" s="1"/>
  <c r="G107" i="20"/>
  <c r="H107" i="20" s="1"/>
  <c r="G111" i="20"/>
  <c r="H111" i="20" s="1"/>
  <c r="G115" i="20"/>
  <c r="H115" i="20" s="1"/>
  <c r="G119" i="20"/>
  <c r="H119" i="20" s="1"/>
  <c r="G124" i="20"/>
  <c r="H124" i="20" s="1"/>
  <c r="G133" i="20"/>
  <c r="H133" i="20" s="1"/>
  <c r="H135" i="20"/>
  <c r="G136" i="20"/>
  <c r="H136" i="20" s="1"/>
  <c r="H137" i="20"/>
  <c r="G138" i="20"/>
  <c r="H138" i="20" s="1"/>
  <c r="H139" i="20"/>
  <c r="G140" i="20"/>
  <c r="H140" i="20" s="1"/>
  <c r="H141" i="20"/>
  <c r="G142" i="20"/>
  <c r="H142" i="20" s="1"/>
  <c r="H143" i="20"/>
  <c r="G144" i="20"/>
  <c r="H144" i="20" s="1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G101" i="20"/>
  <c r="H101" i="20" s="1"/>
  <c r="G105" i="20"/>
  <c r="H105" i="20" s="1"/>
  <c r="G109" i="20"/>
  <c r="H109" i="20" s="1"/>
  <c r="G113" i="20"/>
  <c r="H113" i="20" s="1"/>
  <c r="G117" i="20"/>
  <c r="H117" i="20" s="1"/>
  <c r="G121" i="20"/>
  <c r="H121" i="20" s="1"/>
  <c r="G128" i="20"/>
  <c r="H128" i="20" s="1"/>
  <c r="G122" i="20"/>
  <c r="H122" i="20" s="1"/>
  <c r="G126" i="20"/>
  <c r="H126" i="20" s="1"/>
  <c r="G130" i="20"/>
  <c r="H130" i="20" s="1"/>
  <c r="G12" i="19"/>
  <c r="H12" i="19" s="1"/>
  <c r="G14" i="19"/>
  <c r="H14" i="19" s="1"/>
  <c r="G16" i="19"/>
  <c r="H16" i="19" s="1"/>
  <c r="G18" i="19"/>
  <c r="H18" i="19" s="1"/>
  <c r="G20" i="19"/>
  <c r="H20" i="19" s="1"/>
  <c r="G22" i="19"/>
  <c r="H22" i="19" s="1"/>
  <c r="G24" i="19"/>
  <c r="H24" i="19" s="1"/>
  <c r="G26" i="19"/>
  <c r="H26" i="19" s="1"/>
  <c r="G28" i="19"/>
  <c r="H28" i="19" s="1"/>
  <c r="G30" i="19"/>
  <c r="H30" i="19" s="1"/>
  <c r="G32" i="19"/>
  <c r="H32" i="19" s="1"/>
  <c r="G36" i="19"/>
  <c r="H36" i="19" s="1"/>
  <c r="G38" i="19"/>
  <c r="H38" i="19" s="1"/>
  <c r="G39" i="19"/>
  <c r="H39" i="19" s="1"/>
  <c r="G40" i="19"/>
  <c r="H40" i="19" s="1"/>
  <c r="G41" i="19"/>
  <c r="H41" i="19" s="1"/>
  <c r="G42" i="19"/>
  <c r="H42" i="19" s="1"/>
  <c r="G43" i="19"/>
  <c r="H43" i="19" s="1"/>
  <c r="G44" i="19"/>
  <c r="H44" i="19" s="1"/>
  <c r="G45" i="19"/>
  <c r="H45" i="19" s="1"/>
  <c r="G47" i="19"/>
  <c r="H47" i="19" s="1"/>
  <c r="G48" i="19"/>
  <c r="H48" i="19" s="1"/>
  <c r="G49" i="19"/>
  <c r="H49" i="19" s="1"/>
  <c r="G50" i="19"/>
  <c r="H50" i="19" s="1"/>
  <c r="G51" i="19"/>
  <c r="H51" i="19" s="1"/>
  <c r="G52" i="19"/>
  <c r="H52" i="19" s="1"/>
  <c r="G100" i="19"/>
  <c r="H100" i="19" s="1"/>
  <c r="G102" i="19"/>
  <c r="H102" i="19" s="1"/>
  <c r="G104" i="19"/>
  <c r="H104" i="19" s="1"/>
  <c r="G108" i="19"/>
  <c r="H108" i="19" s="1"/>
  <c r="G110" i="19"/>
  <c r="H110" i="19" s="1"/>
  <c r="G112" i="19"/>
  <c r="H112" i="19" s="1"/>
  <c r="G114" i="19"/>
  <c r="H114" i="19" s="1"/>
  <c r="G116" i="19"/>
  <c r="H116" i="19" s="1"/>
  <c r="G118" i="19"/>
  <c r="H118" i="19" s="1"/>
  <c r="G120" i="19"/>
  <c r="H120" i="19" s="1"/>
  <c r="E11" i="19"/>
  <c r="E13" i="19"/>
  <c r="E15" i="19"/>
  <c r="E17" i="19"/>
  <c r="E19" i="19"/>
  <c r="E21" i="19"/>
  <c r="E23" i="19"/>
  <c r="E25" i="19"/>
  <c r="E27" i="19"/>
  <c r="E29" i="19"/>
  <c r="E31" i="19"/>
  <c r="E33" i="19"/>
  <c r="E35" i="19"/>
  <c r="E37" i="19"/>
  <c r="G54" i="19"/>
  <c r="H54" i="19" s="1"/>
  <c r="G56" i="19"/>
  <c r="H56" i="19" s="1"/>
  <c r="G60" i="19"/>
  <c r="H60" i="19" s="1"/>
  <c r="G62" i="19"/>
  <c r="H62" i="19" s="1"/>
  <c r="G64" i="19"/>
  <c r="H64" i="19" s="1"/>
  <c r="G66" i="19"/>
  <c r="H66" i="19" s="1"/>
  <c r="G68" i="19"/>
  <c r="H68" i="19" s="1"/>
  <c r="G72" i="19"/>
  <c r="H72" i="19" s="1"/>
  <c r="G74" i="19"/>
  <c r="H74" i="19" s="1"/>
  <c r="G76" i="19"/>
  <c r="H76" i="19" s="1"/>
  <c r="G78" i="19"/>
  <c r="H78" i="19" s="1"/>
  <c r="G80" i="19"/>
  <c r="H80" i="19" s="1"/>
  <c r="G84" i="19"/>
  <c r="H84" i="19" s="1"/>
  <c r="G88" i="19"/>
  <c r="H88" i="19" s="1"/>
  <c r="G92" i="19"/>
  <c r="H92" i="19" s="1"/>
  <c r="G96" i="19"/>
  <c r="H96" i="19" s="1"/>
  <c r="G98" i="19"/>
  <c r="H98" i="19" s="1"/>
  <c r="H99" i="19"/>
  <c r="H103" i="19"/>
  <c r="H111" i="19"/>
  <c r="H119" i="19"/>
  <c r="G135" i="19"/>
  <c r="H135" i="19" s="1"/>
  <c r="E53" i="19"/>
  <c r="E55" i="19"/>
  <c r="E57" i="19"/>
  <c r="E59" i="19"/>
  <c r="E61" i="19"/>
  <c r="E63" i="19"/>
  <c r="E65" i="19"/>
  <c r="E67" i="19"/>
  <c r="E69" i="19"/>
  <c r="E71" i="19"/>
  <c r="E73" i="19"/>
  <c r="E75" i="19"/>
  <c r="E77" i="19"/>
  <c r="E79" i="19"/>
  <c r="E81" i="19"/>
  <c r="E83" i="19"/>
  <c r="E85" i="19"/>
  <c r="E87" i="19"/>
  <c r="E89" i="19"/>
  <c r="E91" i="19"/>
  <c r="E93" i="19"/>
  <c r="E95" i="19"/>
  <c r="E97" i="19"/>
  <c r="H101" i="19"/>
  <c r="H105" i="19"/>
  <c r="H109" i="19"/>
  <c r="H117" i="19"/>
  <c r="G124" i="19"/>
  <c r="H124" i="19" s="1"/>
  <c r="G122" i="19"/>
  <c r="H122" i="19" s="1"/>
  <c r="G126" i="19"/>
  <c r="H126" i="19" s="1"/>
  <c r="G130" i="19"/>
  <c r="H130" i="19" s="1"/>
  <c r="E123" i="19"/>
  <c r="E125" i="19"/>
  <c r="E127" i="19"/>
  <c r="E129" i="19"/>
  <c r="E134" i="19"/>
  <c r="G137" i="19"/>
  <c r="H137" i="19" s="1"/>
  <c r="H138" i="19"/>
  <c r="G139" i="19"/>
  <c r="H139" i="19" s="1"/>
  <c r="H140" i="19"/>
  <c r="G141" i="19"/>
  <c r="H141" i="19" s="1"/>
  <c r="H142" i="19"/>
  <c r="G143" i="19"/>
  <c r="H143" i="19" s="1"/>
  <c r="H144" i="19"/>
  <c r="G145" i="19"/>
  <c r="H145" i="19" s="1"/>
  <c r="E17" i="18"/>
  <c r="D144" i="15"/>
  <c r="D143" i="15"/>
  <c r="D142" i="15"/>
  <c r="D141" i="15"/>
  <c r="D140" i="15"/>
  <c r="D139" i="15"/>
  <c r="D138" i="15"/>
  <c r="D137" i="15"/>
  <c r="D136" i="15"/>
  <c r="D135" i="15"/>
  <c r="D134" i="15"/>
  <c r="D133" i="15"/>
  <c r="D135" i="16"/>
  <c r="D136" i="16"/>
  <c r="D137" i="16"/>
  <c r="D138" i="16"/>
  <c r="D139" i="16"/>
  <c r="D140" i="16"/>
  <c r="D141" i="16"/>
  <c r="D142" i="16"/>
  <c r="D143" i="16"/>
  <c r="D144" i="16"/>
  <c r="D134" i="16"/>
  <c r="D145" i="17"/>
  <c r="D136" i="17"/>
  <c r="D137" i="17"/>
  <c r="D138" i="17"/>
  <c r="D139" i="17"/>
  <c r="D140" i="17"/>
  <c r="D141" i="17"/>
  <c r="D142" i="17"/>
  <c r="D143" i="17"/>
  <c r="D144" i="17"/>
  <c r="D135" i="17"/>
  <c r="Y135" i="9"/>
  <c r="V135" i="9"/>
  <c r="S135" i="9"/>
  <c r="P135" i="9"/>
  <c r="M135" i="9"/>
  <c r="E135" i="9"/>
  <c r="Y134" i="9"/>
  <c r="V134" i="9"/>
  <c r="S134" i="9"/>
  <c r="P134" i="9"/>
  <c r="M134" i="9"/>
  <c r="E134" i="9"/>
  <c r="G134" i="9" s="1"/>
  <c r="H134" i="20" l="1"/>
  <c r="J117" i="21"/>
  <c r="J115" i="21"/>
  <c r="S115" i="21" s="1"/>
  <c r="U115" i="21" s="1"/>
  <c r="J113" i="21"/>
  <c r="J111" i="21"/>
  <c r="S111" i="21" s="1"/>
  <c r="U111" i="21" s="1"/>
  <c r="J109" i="21"/>
  <c r="J107" i="21"/>
  <c r="J105" i="21"/>
  <c r="J103" i="21"/>
  <c r="J101" i="21"/>
  <c r="J99" i="21"/>
  <c r="J97" i="21"/>
  <c r="J95" i="21"/>
  <c r="J93" i="21"/>
  <c r="J91" i="21"/>
  <c r="J128" i="21"/>
  <c r="H136" i="19"/>
  <c r="H121" i="19"/>
  <c r="H113" i="19"/>
  <c r="H115" i="19"/>
  <c r="H107" i="19"/>
  <c r="J124" i="21"/>
  <c r="S124" i="21" s="1"/>
  <c r="U124" i="21" s="1"/>
  <c r="O17" i="22"/>
  <c r="M17" i="22"/>
  <c r="K17" i="22"/>
  <c r="N17" i="22"/>
  <c r="L17" i="22"/>
  <c r="O13" i="22"/>
  <c r="M13" i="22"/>
  <c r="K13" i="22"/>
  <c r="N13" i="22"/>
  <c r="L13" i="22"/>
  <c r="O15" i="22"/>
  <c r="M15" i="22"/>
  <c r="K15" i="22"/>
  <c r="N15" i="22"/>
  <c r="L15" i="22"/>
  <c r="O11" i="22"/>
  <c r="M11" i="22"/>
  <c r="K11" i="22"/>
  <c r="N11" i="22"/>
  <c r="L11" i="22"/>
  <c r="N16" i="22"/>
  <c r="L16" i="22"/>
  <c r="O16" i="22"/>
  <c r="M16" i="22"/>
  <c r="K16" i="22"/>
  <c r="N14" i="22"/>
  <c r="L14" i="22"/>
  <c r="O14" i="22"/>
  <c r="M14" i="22"/>
  <c r="K14" i="22"/>
  <c r="N12" i="22"/>
  <c r="L12" i="22"/>
  <c r="O12" i="22"/>
  <c r="M12" i="22"/>
  <c r="K12" i="22"/>
  <c r="Y124" i="21"/>
  <c r="AA124" i="21" s="1"/>
  <c r="M124" i="21"/>
  <c r="O124" i="21" s="1"/>
  <c r="P124" i="21"/>
  <c r="R124" i="21" s="1"/>
  <c r="V25" i="21"/>
  <c r="X25" i="21" s="1"/>
  <c r="P25" i="21"/>
  <c r="R25" i="21" s="1"/>
  <c r="L25" i="21"/>
  <c r="Y25" i="21"/>
  <c r="AA25" i="21" s="1"/>
  <c r="S25" i="21"/>
  <c r="U25" i="21" s="1"/>
  <c r="M25" i="21"/>
  <c r="O25" i="21" s="1"/>
  <c r="V23" i="21"/>
  <c r="X23" i="21" s="1"/>
  <c r="P23" i="21"/>
  <c r="R23" i="21" s="1"/>
  <c r="L23" i="21"/>
  <c r="Y23" i="21"/>
  <c r="AA23" i="21" s="1"/>
  <c r="S23" i="21"/>
  <c r="U23" i="21" s="1"/>
  <c r="M23" i="21"/>
  <c r="O23" i="21" s="1"/>
  <c r="V21" i="21"/>
  <c r="X21" i="21" s="1"/>
  <c r="P21" i="21"/>
  <c r="R21" i="21" s="1"/>
  <c r="L21" i="21"/>
  <c r="Y21" i="21"/>
  <c r="AA21" i="21" s="1"/>
  <c r="S21" i="21"/>
  <c r="U21" i="21" s="1"/>
  <c r="M21" i="21"/>
  <c r="O21" i="21" s="1"/>
  <c r="V19" i="21"/>
  <c r="X19" i="21" s="1"/>
  <c r="P19" i="21"/>
  <c r="R19" i="21" s="1"/>
  <c r="L19" i="21"/>
  <c r="Y19" i="21"/>
  <c r="AA19" i="21" s="1"/>
  <c r="S19" i="21"/>
  <c r="U19" i="21" s="1"/>
  <c r="M19" i="21"/>
  <c r="O19" i="21" s="1"/>
  <c r="V17" i="21"/>
  <c r="X17" i="21" s="1"/>
  <c r="P17" i="21"/>
  <c r="R17" i="21" s="1"/>
  <c r="L17" i="21"/>
  <c r="Y17" i="21"/>
  <c r="AA17" i="21" s="1"/>
  <c r="S17" i="21"/>
  <c r="U17" i="21" s="1"/>
  <c r="M17" i="21"/>
  <c r="O17" i="21" s="1"/>
  <c r="V15" i="21"/>
  <c r="X15" i="21" s="1"/>
  <c r="P15" i="21"/>
  <c r="R15" i="21" s="1"/>
  <c r="L15" i="21"/>
  <c r="Y15" i="21"/>
  <c r="AA15" i="21" s="1"/>
  <c r="S15" i="21"/>
  <c r="U15" i="21" s="1"/>
  <c r="M15" i="21"/>
  <c r="O15" i="21" s="1"/>
  <c r="V13" i="21"/>
  <c r="X13" i="21" s="1"/>
  <c r="P13" i="21"/>
  <c r="R13" i="21" s="1"/>
  <c r="L13" i="21"/>
  <c r="Y13" i="21"/>
  <c r="AA13" i="21" s="1"/>
  <c r="S13" i="21"/>
  <c r="U13" i="21" s="1"/>
  <c r="M13" i="21"/>
  <c r="O13" i="21" s="1"/>
  <c r="Y128" i="21"/>
  <c r="AA128" i="21" s="1"/>
  <c r="S128" i="21"/>
  <c r="U128" i="21" s="1"/>
  <c r="M128" i="21"/>
  <c r="O128" i="21" s="1"/>
  <c r="V128" i="21"/>
  <c r="X128" i="21" s="1"/>
  <c r="P128" i="21"/>
  <c r="R128" i="21" s="1"/>
  <c r="L128" i="21"/>
  <c r="Y120" i="21"/>
  <c r="AA120" i="21" s="1"/>
  <c r="S120" i="21"/>
  <c r="U120" i="21" s="1"/>
  <c r="M120" i="21"/>
  <c r="O120" i="21" s="1"/>
  <c r="V120" i="21"/>
  <c r="X120" i="21" s="1"/>
  <c r="P120" i="21"/>
  <c r="R120" i="21" s="1"/>
  <c r="L120" i="21"/>
  <c r="Y117" i="21"/>
  <c r="AA117" i="21" s="1"/>
  <c r="S117" i="21"/>
  <c r="U117" i="21" s="1"/>
  <c r="M117" i="21"/>
  <c r="O117" i="21" s="1"/>
  <c r="V117" i="21"/>
  <c r="X117" i="21" s="1"/>
  <c r="P117" i="21"/>
  <c r="R117" i="21" s="1"/>
  <c r="L117" i="21"/>
  <c r="Y115" i="21"/>
  <c r="AA115" i="21" s="1"/>
  <c r="M115" i="21"/>
  <c r="O115" i="21" s="1"/>
  <c r="P115" i="21"/>
  <c r="R115" i="21" s="1"/>
  <c r="Y113" i="21"/>
  <c r="AA113" i="21" s="1"/>
  <c r="S113" i="21"/>
  <c r="U113" i="21" s="1"/>
  <c r="M113" i="21"/>
  <c r="O113" i="21" s="1"/>
  <c r="V113" i="21"/>
  <c r="X113" i="21" s="1"/>
  <c r="P113" i="21"/>
  <c r="R113" i="21" s="1"/>
  <c r="L113" i="21"/>
  <c r="Y111" i="21"/>
  <c r="AA111" i="21" s="1"/>
  <c r="M111" i="21"/>
  <c r="O111" i="21" s="1"/>
  <c r="P111" i="21"/>
  <c r="R111" i="21" s="1"/>
  <c r="Y109" i="21"/>
  <c r="AA109" i="21" s="1"/>
  <c r="S109" i="21"/>
  <c r="U109" i="21" s="1"/>
  <c r="M109" i="21"/>
  <c r="O109" i="21" s="1"/>
  <c r="V109" i="21"/>
  <c r="X109" i="21" s="1"/>
  <c r="P109" i="21"/>
  <c r="R109" i="21" s="1"/>
  <c r="L109" i="21"/>
  <c r="Y107" i="21"/>
  <c r="AA107" i="21" s="1"/>
  <c r="S107" i="21"/>
  <c r="U107" i="21" s="1"/>
  <c r="M107" i="21"/>
  <c r="O107" i="21" s="1"/>
  <c r="V107" i="21"/>
  <c r="X107" i="21" s="1"/>
  <c r="P107" i="21"/>
  <c r="R107" i="21" s="1"/>
  <c r="L107" i="21"/>
  <c r="Y105" i="21"/>
  <c r="AA105" i="21" s="1"/>
  <c r="S105" i="21"/>
  <c r="U105" i="21" s="1"/>
  <c r="M105" i="21"/>
  <c r="O105" i="21" s="1"/>
  <c r="V105" i="21"/>
  <c r="X105" i="21" s="1"/>
  <c r="P105" i="21"/>
  <c r="R105" i="21" s="1"/>
  <c r="L105" i="21"/>
  <c r="Y103" i="21"/>
  <c r="AA103" i="21" s="1"/>
  <c r="S103" i="21"/>
  <c r="U103" i="21" s="1"/>
  <c r="M103" i="21"/>
  <c r="O103" i="21" s="1"/>
  <c r="V103" i="21"/>
  <c r="X103" i="21" s="1"/>
  <c r="P103" i="21"/>
  <c r="R103" i="21" s="1"/>
  <c r="L103" i="21"/>
  <c r="Y101" i="21"/>
  <c r="AA101" i="21" s="1"/>
  <c r="S101" i="21"/>
  <c r="U101" i="21" s="1"/>
  <c r="M101" i="21"/>
  <c r="O101" i="21" s="1"/>
  <c r="V101" i="21"/>
  <c r="X101" i="21" s="1"/>
  <c r="P101" i="21"/>
  <c r="R101" i="21" s="1"/>
  <c r="L101" i="21"/>
  <c r="Y99" i="21"/>
  <c r="AA99" i="21" s="1"/>
  <c r="S99" i="21"/>
  <c r="U99" i="21" s="1"/>
  <c r="M99" i="21"/>
  <c r="O99" i="21" s="1"/>
  <c r="V99" i="21"/>
  <c r="X99" i="21" s="1"/>
  <c r="P99" i="21"/>
  <c r="R99" i="21" s="1"/>
  <c r="L99" i="21"/>
  <c r="Y97" i="21"/>
  <c r="AA97" i="21" s="1"/>
  <c r="S97" i="21"/>
  <c r="U97" i="21" s="1"/>
  <c r="M97" i="21"/>
  <c r="O97" i="21" s="1"/>
  <c r="V97" i="21"/>
  <c r="X97" i="21" s="1"/>
  <c r="P97" i="21"/>
  <c r="R97" i="21" s="1"/>
  <c r="L97" i="21"/>
  <c r="Y95" i="21"/>
  <c r="AA95" i="21" s="1"/>
  <c r="S95" i="21"/>
  <c r="U95" i="21" s="1"/>
  <c r="M95" i="21"/>
  <c r="O95" i="21" s="1"/>
  <c r="V95" i="21"/>
  <c r="X95" i="21" s="1"/>
  <c r="P95" i="21"/>
  <c r="R95" i="21" s="1"/>
  <c r="L95" i="21"/>
  <c r="Y93" i="21"/>
  <c r="AA93" i="21" s="1"/>
  <c r="S93" i="21"/>
  <c r="U93" i="21" s="1"/>
  <c r="M93" i="21"/>
  <c r="O93" i="21" s="1"/>
  <c r="V93" i="21"/>
  <c r="X93" i="21" s="1"/>
  <c r="P93" i="21"/>
  <c r="R93" i="21" s="1"/>
  <c r="L93" i="21"/>
  <c r="Y91" i="21"/>
  <c r="AA91" i="21" s="1"/>
  <c r="S91" i="21"/>
  <c r="U91" i="21" s="1"/>
  <c r="M91" i="21"/>
  <c r="O91" i="21" s="1"/>
  <c r="V91" i="21"/>
  <c r="X91" i="21" s="1"/>
  <c r="P91" i="21"/>
  <c r="R91" i="21" s="1"/>
  <c r="L91" i="21"/>
  <c r="Y118" i="21"/>
  <c r="AA118" i="21" s="1"/>
  <c r="S118" i="21"/>
  <c r="U118" i="21" s="1"/>
  <c r="M118" i="21"/>
  <c r="O118" i="21" s="1"/>
  <c r="V118" i="21"/>
  <c r="X118" i="21" s="1"/>
  <c r="P118" i="21"/>
  <c r="R118" i="21" s="1"/>
  <c r="L118" i="21"/>
  <c r="Y116" i="21"/>
  <c r="AA116" i="21" s="1"/>
  <c r="S116" i="21"/>
  <c r="U116" i="21" s="1"/>
  <c r="M116" i="21"/>
  <c r="O116" i="21" s="1"/>
  <c r="V116" i="21"/>
  <c r="X116" i="21" s="1"/>
  <c r="P116" i="21"/>
  <c r="R116" i="21" s="1"/>
  <c r="L116" i="21"/>
  <c r="Y114" i="21"/>
  <c r="AA114" i="21" s="1"/>
  <c r="S114" i="21"/>
  <c r="U114" i="21" s="1"/>
  <c r="M114" i="21"/>
  <c r="O114" i="21" s="1"/>
  <c r="V114" i="21"/>
  <c r="X114" i="21" s="1"/>
  <c r="P114" i="21"/>
  <c r="R114" i="21" s="1"/>
  <c r="L114" i="21"/>
  <c r="Y112" i="21"/>
  <c r="AA112" i="21" s="1"/>
  <c r="S112" i="21"/>
  <c r="U112" i="21" s="1"/>
  <c r="M112" i="21"/>
  <c r="O112" i="21" s="1"/>
  <c r="V112" i="21"/>
  <c r="X112" i="21" s="1"/>
  <c r="P112" i="21"/>
  <c r="R112" i="21" s="1"/>
  <c r="L112" i="21"/>
  <c r="Y110" i="21"/>
  <c r="AA110" i="21" s="1"/>
  <c r="S110" i="21"/>
  <c r="U110" i="21" s="1"/>
  <c r="M110" i="21"/>
  <c r="O110" i="21" s="1"/>
  <c r="V110" i="21"/>
  <c r="X110" i="21" s="1"/>
  <c r="P110" i="21"/>
  <c r="R110" i="21" s="1"/>
  <c r="L110" i="21"/>
  <c r="Y108" i="21"/>
  <c r="AA108" i="21" s="1"/>
  <c r="S108" i="21"/>
  <c r="U108" i="21" s="1"/>
  <c r="M108" i="21"/>
  <c r="O108" i="21" s="1"/>
  <c r="V108" i="21"/>
  <c r="X108" i="21" s="1"/>
  <c r="P108" i="21"/>
  <c r="R108" i="21" s="1"/>
  <c r="L108" i="21"/>
  <c r="Y106" i="21"/>
  <c r="AA106" i="21" s="1"/>
  <c r="S106" i="21"/>
  <c r="U106" i="21" s="1"/>
  <c r="M106" i="21"/>
  <c r="O106" i="21" s="1"/>
  <c r="V106" i="21"/>
  <c r="X106" i="21" s="1"/>
  <c r="P106" i="21"/>
  <c r="R106" i="21" s="1"/>
  <c r="L106" i="21"/>
  <c r="Y104" i="21"/>
  <c r="AA104" i="21" s="1"/>
  <c r="S104" i="21"/>
  <c r="U104" i="21" s="1"/>
  <c r="M104" i="21"/>
  <c r="O104" i="21" s="1"/>
  <c r="V104" i="21"/>
  <c r="X104" i="21" s="1"/>
  <c r="P104" i="21"/>
  <c r="R104" i="21" s="1"/>
  <c r="L104" i="21"/>
  <c r="Y102" i="21"/>
  <c r="AA102" i="21" s="1"/>
  <c r="S102" i="21"/>
  <c r="U102" i="21" s="1"/>
  <c r="M102" i="21"/>
  <c r="O102" i="21" s="1"/>
  <c r="V102" i="21"/>
  <c r="X102" i="21" s="1"/>
  <c r="P102" i="21"/>
  <c r="R102" i="21" s="1"/>
  <c r="L102" i="21"/>
  <c r="Y100" i="21"/>
  <c r="AA100" i="21" s="1"/>
  <c r="S100" i="21"/>
  <c r="U100" i="21" s="1"/>
  <c r="M100" i="21"/>
  <c r="O100" i="21" s="1"/>
  <c r="V100" i="21"/>
  <c r="X100" i="21" s="1"/>
  <c r="P100" i="21"/>
  <c r="R100" i="21" s="1"/>
  <c r="L100" i="21"/>
  <c r="Y98" i="21"/>
  <c r="AA98" i="21" s="1"/>
  <c r="S98" i="21"/>
  <c r="U98" i="21" s="1"/>
  <c r="M98" i="21"/>
  <c r="O98" i="21" s="1"/>
  <c r="V98" i="21"/>
  <c r="X98" i="21" s="1"/>
  <c r="P98" i="21"/>
  <c r="R98" i="21" s="1"/>
  <c r="L98" i="21"/>
  <c r="Y96" i="21"/>
  <c r="AA96" i="21" s="1"/>
  <c r="S96" i="21"/>
  <c r="U96" i="21" s="1"/>
  <c r="M96" i="21"/>
  <c r="O96" i="21" s="1"/>
  <c r="V96" i="21"/>
  <c r="X96" i="21" s="1"/>
  <c r="P96" i="21"/>
  <c r="R96" i="21" s="1"/>
  <c r="L96" i="21"/>
  <c r="Y94" i="21"/>
  <c r="AA94" i="21" s="1"/>
  <c r="S94" i="21"/>
  <c r="U94" i="21" s="1"/>
  <c r="M94" i="21"/>
  <c r="O94" i="21" s="1"/>
  <c r="V94" i="21"/>
  <c r="X94" i="21" s="1"/>
  <c r="P94" i="21"/>
  <c r="R94" i="21" s="1"/>
  <c r="L94" i="21"/>
  <c r="Y92" i="21"/>
  <c r="AA92" i="21" s="1"/>
  <c r="S92" i="21"/>
  <c r="U92" i="21" s="1"/>
  <c r="M92" i="21"/>
  <c r="O92" i="21" s="1"/>
  <c r="V92" i="21"/>
  <c r="X92" i="21" s="1"/>
  <c r="P92" i="21"/>
  <c r="R92" i="21" s="1"/>
  <c r="L92" i="21"/>
  <c r="Y90" i="21"/>
  <c r="AA90" i="21" s="1"/>
  <c r="S90" i="21"/>
  <c r="U90" i="21" s="1"/>
  <c r="M90" i="21"/>
  <c r="O90" i="21" s="1"/>
  <c r="V90" i="21"/>
  <c r="X90" i="21" s="1"/>
  <c r="P90" i="21"/>
  <c r="R90" i="21" s="1"/>
  <c r="L90" i="21"/>
  <c r="J130" i="21"/>
  <c r="J126" i="21"/>
  <c r="J122" i="21"/>
  <c r="V26" i="21"/>
  <c r="X26" i="21" s="1"/>
  <c r="P26" i="21"/>
  <c r="R26" i="21" s="1"/>
  <c r="L26" i="21"/>
  <c r="Y26" i="21"/>
  <c r="AA26" i="21" s="1"/>
  <c r="S26" i="21"/>
  <c r="U26" i="21" s="1"/>
  <c r="M26" i="21"/>
  <c r="O26" i="21" s="1"/>
  <c r="V24" i="21"/>
  <c r="X24" i="21" s="1"/>
  <c r="P24" i="21"/>
  <c r="R24" i="21" s="1"/>
  <c r="L24" i="21"/>
  <c r="Y24" i="21"/>
  <c r="AA24" i="21" s="1"/>
  <c r="S24" i="21"/>
  <c r="U24" i="21" s="1"/>
  <c r="M24" i="21"/>
  <c r="O24" i="21" s="1"/>
  <c r="V22" i="21"/>
  <c r="X22" i="21" s="1"/>
  <c r="P22" i="21"/>
  <c r="R22" i="21" s="1"/>
  <c r="L22" i="21"/>
  <c r="Y22" i="21"/>
  <c r="AA22" i="21" s="1"/>
  <c r="S22" i="21"/>
  <c r="U22" i="21" s="1"/>
  <c r="M22" i="21"/>
  <c r="O22" i="21" s="1"/>
  <c r="V20" i="21"/>
  <c r="X20" i="21" s="1"/>
  <c r="P20" i="21"/>
  <c r="R20" i="21" s="1"/>
  <c r="L20" i="21"/>
  <c r="Y20" i="21"/>
  <c r="AA20" i="21" s="1"/>
  <c r="S20" i="21"/>
  <c r="U20" i="21" s="1"/>
  <c r="M20" i="21"/>
  <c r="O20" i="21" s="1"/>
  <c r="V18" i="21"/>
  <c r="X18" i="21" s="1"/>
  <c r="P18" i="21"/>
  <c r="R18" i="21" s="1"/>
  <c r="L18" i="21"/>
  <c r="Y18" i="21"/>
  <c r="AA18" i="21" s="1"/>
  <c r="S18" i="21"/>
  <c r="U18" i="21" s="1"/>
  <c r="M18" i="21"/>
  <c r="O18" i="21" s="1"/>
  <c r="V16" i="21"/>
  <c r="X16" i="21" s="1"/>
  <c r="P16" i="21"/>
  <c r="R16" i="21" s="1"/>
  <c r="L16" i="21"/>
  <c r="Y16" i="21"/>
  <c r="AA16" i="21" s="1"/>
  <c r="S16" i="21"/>
  <c r="U16" i="21" s="1"/>
  <c r="M16" i="21"/>
  <c r="O16" i="21" s="1"/>
  <c r="V14" i="21"/>
  <c r="X14" i="21" s="1"/>
  <c r="P14" i="21"/>
  <c r="R14" i="21" s="1"/>
  <c r="L14" i="21"/>
  <c r="Y14" i="21"/>
  <c r="AA14" i="21" s="1"/>
  <c r="S14" i="21"/>
  <c r="U14" i="21" s="1"/>
  <c r="M14" i="21"/>
  <c r="O14" i="21" s="1"/>
  <c r="V12" i="21"/>
  <c r="X12" i="21" s="1"/>
  <c r="P12" i="21"/>
  <c r="R12" i="21" s="1"/>
  <c r="L12" i="21"/>
  <c r="Y12" i="21"/>
  <c r="AA12" i="21" s="1"/>
  <c r="S12" i="21"/>
  <c r="U12" i="21" s="1"/>
  <c r="M12" i="21"/>
  <c r="O12" i="21" s="1"/>
  <c r="J131" i="21"/>
  <c r="J129" i="21"/>
  <c r="J127" i="21"/>
  <c r="J125" i="21"/>
  <c r="J123" i="21"/>
  <c r="J121" i="21"/>
  <c r="J119" i="21"/>
  <c r="J89" i="21"/>
  <c r="J88" i="21"/>
  <c r="J87" i="21"/>
  <c r="J86" i="21"/>
  <c r="J85" i="21"/>
  <c r="J84" i="21"/>
  <c r="J83" i="21"/>
  <c r="J82" i="21"/>
  <c r="J81" i="21"/>
  <c r="J80" i="21"/>
  <c r="J79" i="21"/>
  <c r="J78" i="21"/>
  <c r="J77" i="21"/>
  <c r="J76" i="21"/>
  <c r="J75" i="21"/>
  <c r="J74" i="21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I147" i="20"/>
  <c r="H131" i="20"/>
  <c r="I11" i="20" s="1"/>
  <c r="G134" i="19"/>
  <c r="H134" i="19" s="1"/>
  <c r="I148" i="19" s="1"/>
  <c r="G127" i="19"/>
  <c r="H127" i="19" s="1"/>
  <c r="G123" i="19"/>
  <c r="H123" i="19" s="1"/>
  <c r="G95" i="19"/>
  <c r="H95" i="19" s="1"/>
  <c r="G91" i="19"/>
  <c r="H91" i="19" s="1"/>
  <c r="G87" i="19"/>
  <c r="H87" i="19" s="1"/>
  <c r="G83" i="19"/>
  <c r="H83" i="19" s="1"/>
  <c r="G79" i="19"/>
  <c r="H79" i="19" s="1"/>
  <c r="G75" i="19"/>
  <c r="H75" i="19" s="1"/>
  <c r="G71" i="19"/>
  <c r="H71" i="19" s="1"/>
  <c r="G67" i="19"/>
  <c r="H67" i="19" s="1"/>
  <c r="G63" i="19"/>
  <c r="H63" i="19" s="1"/>
  <c r="G59" i="19"/>
  <c r="H59" i="19" s="1"/>
  <c r="G55" i="19"/>
  <c r="H55" i="19" s="1"/>
  <c r="G37" i="19"/>
  <c r="H37" i="19" s="1"/>
  <c r="G33" i="19"/>
  <c r="H33" i="19" s="1"/>
  <c r="G29" i="19"/>
  <c r="H29" i="19" s="1"/>
  <c r="G25" i="19"/>
  <c r="H25" i="19" s="1"/>
  <c r="G21" i="19"/>
  <c r="H21" i="19" s="1"/>
  <c r="G17" i="19"/>
  <c r="H17" i="19" s="1"/>
  <c r="G13" i="19"/>
  <c r="H13" i="19" s="1"/>
  <c r="G129" i="19"/>
  <c r="H129" i="19" s="1"/>
  <c r="G125" i="19"/>
  <c r="H125" i="19" s="1"/>
  <c r="G97" i="19"/>
  <c r="H97" i="19" s="1"/>
  <c r="G93" i="19"/>
  <c r="H93" i="19" s="1"/>
  <c r="G89" i="19"/>
  <c r="H89" i="19" s="1"/>
  <c r="G85" i="19"/>
  <c r="H85" i="19" s="1"/>
  <c r="G81" i="19"/>
  <c r="H81" i="19" s="1"/>
  <c r="G77" i="19"/>
  <c r="H77" i="19" s="1"/>
  <c r="G73" i="19"/>
  <c r="H73" i="19" s="1"/>
  <c r="G69" i="19"/>
  <c r="H69" i="19" s="1"/>
  <c r="G65" i="19"/>
  <c r="H65" i="19" s="1"/>
  <c r="G61" i="19"/>
  <c r="H61" i="19" s="1"/>
  <c r="G57" i="19"/>
  <c r="H57" i="19" s="1"/>
  <c r="G53" i="19"/>
  <c r="H53" i="19" s="1"/>
  <c r="G35" i="19"/>
  <c r="H35" i="19" s="1"/>
  <c r="G31" i="19"/>
  <c r="H31" i="19" s="1"/>
  <c r="G27" i="19"/>
  <c r="H27" i="19" s="1"/>
  <c r="G23" i="19"/>
  <c r="H23" i="19" s="1"/>
  <c r="G19" i="19"/>
  <c r="H19" i="19" s="1"/>
  <c r="G15" i="19"/>
  <c r="H15" i="19" s="1"/>
  <c r="G11" i="19"/>
  <c r="H11" i="19" s="1"/>
  <c r="G135" i="9"/>
  <c r="H135" i="9" s="1"/>
  <c r="H134" i="9"/>
  <c r="L111" i="21" l="1"/>
  <c r="V111" i="21"/>
  <c r="X111" i="21" s="1"/>
  <c r="L115" i="21"/>
  <c r="V115" i="21"/>
  <c r="X115" i="21" s="1"/>
  <c r="L124" i="21"/>
  <c r="V124" i="21"/>
  <c r="X124" i="21" s="1"/>
  <c r="V27" i="21"/>
  <c r="X27" i="21" s="1"/>
  <c r="P27" i="21"/>
  <c r="R27" i="21" s="1"/>
  <c r="L27" i="21"/>
  <c r="Y27" i="21"/>
  <c r="AA27" i="21" s="1"/>
  <c r="S27" i="21"/>
  <c r="U27" i="21" s="1"/>
  <c r="M27" i="21"/>
  <c r="O27" i="21" s="1"/>
  <c r="V29" i="21"/>
  <c r="X29" i="21" s="1"/>
  <c r="P29" i="21"/>
  <c r="R29" i="21" s="1"/>
  <c r="L29" i="21"/>
  <c r="Y29" i="21"/>
  <c r="AA29" i="21" s="1"/>
  <c r="S29" i="21"/>
  <c r="U29" i="21" s="1"/>
  <c r="M29" i="21"/>
  <c r="O29" i="21" s="1"/>
  <c r="V31" i="21"/>
  <c r="X31" i="21" s="1"/>
  <c r="P31" i="21"/>
  <c r="R31" i="21" s="1"/>
  <c r="L31" i="21"/>
  <c r="Y31" i="21"/>
  <c r="AA31" i="21" s="1"/>
  <c r="S31" i="21"/>
  <c r="U31" i="21" s="1"/>
  <c r="M31" i="21"/>
  <c r="O31" i="21" s="1"/>
  <c r="V33" i="21"/>
  <c r="X33" i="21" s="1"/>
  <c r="P33" i="21"/>
  <c r="R33" i="21" s="1"/>
  <c r="L33" i="21"/>
  <c r="Y33" i="21"/>
  <c r="AA33" i="21" s="1"/>
  <c r="S33" i="21"/>
  <c r="U33" i="21" s="1"/>
  <c r="M33" i="21"/>
  <c r="O33" i="21" s="1"/>
  <c r="V35" i="21"/>
  <c r="X35" i="21" s="1"/>
  <c r="P35" i="21"/>
  <c r="R35" i="21" s="1"/>
  <c r="L35" i="21"/>
  <c r="Y35" i="21"/>
  <c r="AA35" i="21" s="1"/>
  <c r="S35" i="21"/>
  <c r="U35" i="21" s="1"/>
  <c r="M35" i="21"/>
  <c r="O35" i="21" s="1"/>
  <c r="V37" i="21"/>
  <c r="X37" i="21" s="1"/>
  <c r="P37" i="21"/>
  <c r="R37" i="21" s="1"/>
  <c r="L37" i="21"/>
  <c r="Y37" i="21"/>
  <c r="AA37" i="21" s="1"/>
  <c r="S37" i="21"/>
  <c r="U37" i="21" s="1"/>
  <c r="M37" i="21"/>
  <c r="O37" i="21" s="1"/>
  <c r="V39" i="21"/>
  <c r="X39" i="21" s="1"/>
  <c r="P39" i="21"/>
  <c r="R39" i="21" s="1"/>
  <c r="L39" i="21"/>
  <c r="Y39" i="21"/>
  <c r="AA39" i="21" s="1"/>
  <c r="S39" i="21"/>
  <c r="U39" i="21" s="1"/>
  <c r="M39" i="21"/>
  <c r="O39" i="21" s="1"/>
  <c r="V41" i="21"/>
  <c r="X41" i="21" s="1"/>
  <c r="P41" i="21"/>
  <c r="R41" i="21" s="1"/>
  <c r="L41" i="21"/>
  <c r="Y41" i="21"/>
  <c r="AA41" i="21" s="1"/>
  <c r="S41" i="21"/>
  <c r="U41" i="21" s="1"/>
  <c r="M41" i="21"/>
  <c r="O41" i="21" s="1"/>
  <c r="V43" i="21"/>
  <c r="X43" i="21" s="1"/>
  <c r="P43" i="21"/>
  <c r="R43" i="21" s="1"/>
  <c r="L43" i="21"/>
  <c r="Y43" i="21"/>
  <c r="AA43" i="21" s="1"/>
  <c r="S43" i="21"/>
  <c r="U43" i="21" s="1"/>
  <c r="M43" i="21"/>
  <c r="O43" i="21" s="1"/>
  <c r="V45" i="21"/>
  <c r="X45" i="21" s="1"/>
  <c r="P45" i="21"/>
  <c r="R45" i="21" s="1"/>
  <c r="L45" i="21"/>
  <c r="Y45" i="21"/>
  <c r="AA45" i="21" s="1"/>
  <c r="S45" i="21"/>
  <c r="U45" i="21" s="1"/>
  <c r="M45" i="21"/>
  <c r="O45" i="21" s="1"/>
  <c r="V47" i="21"/>
  <c r="X47" i="21" s="1"/>
  <c r="P47" i="21"/>
  <c r="R47" i="21" s="1"/>
  <c r="L47" i="21"/>
  <c r="Y47" i="21"/>
  <c r="AA47" i="21" s="1"/>
  <c r="S47" i="21"/>
  <c r="U47" i="21" s="1"/>
  <c r="M47" i="21"/>
  <c r="O47" i="21" s="1"/>
  <c r="V49" i="21"/>
  <c r="X49" i="21" s="1"/>
  <c r="P49" i="21"/>
  <c r="R49" i="21" s="1"/>
  <c r="L49" i="21"/>
  <c r="Y49" i="21"/>
  <c r="AA49" i="21" s="1"/>
  <c r="S49" i="21"/>
  <c r="U49" i="21" s="1"/>
  <c r="M49" i="21"/>
  <c r="O49" i="21" s="1"/>
  <c r="V51" i="21"/>
  <c r="X51" i="21" s="1"/>
  <c r="P51" i="21"/>
  <c r="R51" i="21" s="1"/>
  <c r="L51" i="21"/>
  <c r="Y51" i="21"/>
  <c r="AA51" i="21" s="1"/>
  <c r="S51" i="21"/>
  <c r="U51" i="21" s="1"/>
  <c r="M51" i="21"/>
  <c r="O51" i="21" s="1"/>
  <c r="V53" i="21"/>
  <c r="X53" i="21" s="1"/>
  <c r="P53" i="21"/>
  <c r="R53" i="21" s="1"/>
  <c r="L53" i="21"/>
  <c r="Y53" i="21"/>
  <c r="AA53" i="21" s="1"/>
  <c r="S53" i="21"/>
  <c r="U53" i="21" s="1"/>
  <c r="M53" i="21"/>
  <c r="O53" i="21" s="1"/>
  <c r="V55" i="21"/>
  <c r="X55" i="21" s="1"/>
  <c r="P55" i="21"/>
  <c r="R55" i="21" s="1"/>
  <c r="L55" i="21"/>
  <c r="Y55" i="21"/>
  <c r="AA55" i="21" s="1"/>
  <c r="S55" i="21"/>
  <c r="U55" i="21" s="1"/>
  <c r="M55" i="21"/>
  <c r="O55" i="21" s="1"/>
  <c r="V57" i="21"/>
  <c r="X57" i="21" s="1"/>
  <c r="P57" i="21"/>
  <c r="R57" i="21" s="1"/>
  <c r="L57" i="21"/>
  <c r="Y57" i="21"/>
  <c r="AA57" i="21" s="1"/>
  <c r="S57" i="21"/>
  <c r="U57" i="21" s="1"/>
  <c r="M57" i="21"/>
  <c r="O57" i="21" s="1"/>
  <c r="V59" i="21"/>
  <c r="X59" i="21" s="1"/>
  <c r="P59" i="21"/>
  <c r="R59" i="21" s="1"/>
  <c r="L59" i="21"/>
  <c r="Y59" i="21"/>
  <c r="AA59" i="21" s="1"/>
  <c r="S59" i="21"/>
  <c r="U59" i="21" s="1"/>
  <c r="M59" i="21"/>
  <c r="O59" i="21" s="1"/>
  <c r="V61" i="21"/>
  <c r="X61" i="21" s="1"/>
  <c r="P61" i="21"/>
  <c r="R61" i="21" s="1"/>
  <c r="L61" i="21"/>
  <c r="Y61" i="21"/>
  <c r="AA61" i="21" s="1"/>
  <c r="S61" i="21"/>
  <c r="U61" i="21" s="1"/>
  <c r="M61" i="21"/>
  <c r="O61" i="21" s="1"/>
  <c r="V63" i="21"/>
  <c r="X63" i="21" s="1"/>
  <c r="P63" i="21"/>
  <c r="R63" i="21" s="1"/>
  <c r="L63" i="21"/>
  <c r="Y63" i="21"/>
  <c r="AA63" i="21" s="1"/>
  <c r="S63" i="21"/>
  <c r="U63" i="21" s="1"/>
  <c r="M63" i="21"/>
  <c r="O63" i="21" s="1"/>
  <c r="V65" i="21"/>
  <c r="X65" i="21" s="1"/>
  <c r="P65" i="21"/>
  <c r="R65" i="21" s="1"/>
  <c r="L65" i="21"/>
  <c r="Y65" i="21"/>
  <c r="AA65" i="21" s="1"/>
  <c r="S65" i="21"/>
  <c r="U65" i="21" s="1"/>
  <c r="M65" i="21"/>
  <c r="O65" i="21" s="1"/>
  <c r="V67" i="21"/>
  <c r="X67" i="21" s="1"/>
  <c r="P67" i="21"/>
  <c r="R67" i="21" s="1"/>
  <c r="L67" i="21"/>
  <c r="Y67" i="21"/>
  <c r="AA67" i="21" s="1"/>
  <c r="S67" i="21"/>
  <c r="U67" i="21" s="1"/>
  <c r="M67" i="21"/>
  <c r="O67" i="21" s="1"/>
  <c r="V69" i="21"/>
  <c r="X69" i="21" s="1"/>
  <c r="P69" i="21"/>
  <c r="R69" i="21" s="1"/>
  <c r="L69" i="21"/>
  <c r="Y69" i="21"/>
  <c r="AA69" i="21" s="1"/>
  <c r="S69" i="21"/>
  <c r="U69" i="21" s="1"/>
  <c r="M69" i="21"/>
  <c r="O69" i="21" s="1"/>
  <c r="V71" i="21"/>
  <c r="X71" i="21" s="1"/>
  <c r="P71" i="21"/>
  <c r="R71" i="21" s="1"/>
  <c r="L71" i="21"/>
  <c r="Y71" i="21"/>
  <c r="AA71" i="21" s="1"/>
  <c r="S71" i="21"/>
  <c r="U71" i="21" s="1"/>
  <c r="M71" i="21"/>
  <c r="O71" i="21" s="1"/>
  <c r="V73" i="21"/>
  <c r="X73" i="21" s="1"/>
  <c r="P73" i="21"/>
  <c r="R73" i="21" s="1"/>
  <c r="L73" i="21"/>
  <c r="Y73" i="21"/>
  <c r="AA73" i="21" s="1"/>
  <c r="S73" i="21"/>
  <c r="U73" i="21" s="1"/>
  <c r="M73" i="21"/>
  <c r="O73" i="21" s="1"/>
  <c r="V75" i="21"/>
  <c r="X75" i="21" s="1"/>
  <c r="P75" i="21"/>
  <c r="R75" i="21" s="1"/>
  <c r="L75" i="21"/>
  <c r="Y75" i="21"/>
  <c r="AA75" i="21" s="1"/>
  <c r="S75" i="21"/>
  <c r="U75" i="21" s="1"/>
  <c r="M75" i="21"/>
  <c r="O75" i="21" s="1"/>
  <c r="V77" i="21"/>
  <c r="X77" i="21" s="1"/>
  <c r="P77" i="21"/>
  <c r="R77" i="21" s="1"/>
  <c r="L77" i="21"/>
  <c r="Y77" i="21"/>
  <c r="AA77" i="21" s="1"/>
  <c r="S77" i="21"/>
  <c r="U77" i="21" s="1"/>
  <c r="M77" i="21"/>
  <c r="O77" i="21" s="1"/>
  <c r="V79" i="21"/>
  <c r="X79" i="21" s="1"/>
  <c r="P79" i="21"/>
  <c r="R79" i="21" s="1"/>
  <c r="L79" i="21"/>
  <c r="Y79" i="21"/>
  <c r="AA79" i="21" s="1"/>
  <c r="S79" i="21"/>
  <c r="U79" i="21" s="1"/>
  <c r="M79" i="21"/>
  <c r="O79" i="21" s="1"/>
  <c r="V81" i="21"/>
  <c r="X81" i="21" s="1"/>
  <c r="P81" i="21"/>
  <c r="R81" i="21" s="1"/>
  <c r="L81" i="21"/>
  <c r="Y81" i="21"/>
  <c r="AA81" i="21" s="1"/>
  <c r="S81" i="21"/>
  <c r="U81" i="21" s="1"/>
  <c r="M81" i="21"/>
  <c r="O81" i="21" s="1"/>
  <c r="V83" i="21"/>
  <c r="X83" i="21" s="1"/>
  <c r="P83" i="21"/>
  <c r="R83" i="21" s="1"/>
  <c r="L83" i="21"/>
  <c r="Y83" i="21"/>
  <c r="AA83" i="21" s="1"/>
  <c r="S83" i="21"/>
  <c r="U83" i="21" s="1"/>
  <c r="M83" i="21"/>
  <c r="O83" i="21" s="1"/>
  <c r="V85" i="21"/>
  <c r="X85" i="21" s="1"/>
  <c r="P85" i="21"/>
  <c r="R85" i="21" s="1"/>
  <c r="L85" i="21"/>
  <c r="Y85" i="21"/>
  <c r="AA85" i="21" s="1"/>
  <c r="S85" i="21"/>
  <c r="U85" i="21" s="1"/>
  <c r="M85" i="21"/>
  <c r="O85" i="21" s="1"/>
  <c r="V87" i="21"/>
  <c r="X87" i="21" s="1"/>
  <c r="P87" i="21"/>
  <c r="R87" i="21" s="1"/>
  <c r="L87" i="21"/>
  <c r="Y87" i="21"/>
  <c r="AA87" i="21" s="1"/>
  <c r="S87" i="21"/>
  <c r="U87" i="21" s="1"/>
  <c r="M87" i="21"/>
  <c r="O87" i="21" s="1"/>
  <c r="Y89" i="21"/>
  <c r="AA89" i="21" s="1"/>
  <c r="P89" i="21"/>
  <c r="R89" i="21" s="1"/>
  <c r="L89" i="21"/>
  <c r="V89" i="21"/>
  <c r="X89" i="21" s="1"/>
  <c r="S89" i="21"/>
  <c r="U89" i="21" s="1"/>
  <c r="M89" i="21"/>
  <c r="O89" i="21" s="1"/>
  <c r="Y121" i="21"/>
  <c r="AA121" i="21" s="1"/>
  <c r="S121" i="21"/>
  <c r="U121" i="21" s="1"/>
  <c r="M121" i="21"/>
  <c r="O121" i="21" s="1"/>
  <c r="V121" i="21"/>
  <c r="X121" i="21" s="1"/>
  <c r="P121" i="21"/>
  <c r="R121" i="21" s="1"/>
  <c r="L121" i="21"/>
  <c r="Y125" i="21"/>
  <c r="AA125" i="21" s="1"/>
  <c r="S125" i="21"/>
  <c r="U125" i="21" s="1"/>
  <c r="M125" i="21"/>
  <c r="O125" i="21" s="1"/>
  <c r="V125" i="21"/>
  <c r="X125" i="21" s="1"/>
  <c r="P125" i="21"/>
  <c r="R125" i="21" s="1"/>
  <c r="L125" i="21"/>
  <c r="Y129" i="21"/>
  <c r="AA129" i="21" s="1"/>
  <c r="S129" i="21"/>
  <c r="U129" i="21" s="1"/>
  <c r="M129" i="21"/>
  <c r="O129" i="21" s="1"/>
  <c r="V129" i="21"/>
  <c r="X129" i="21" s="1"/>
  <c r="P129" i="21"/>
  <c r="R129" i="21" s="1"/>
  <c r="L129" i="21"/>
  <c r="Y126" i="21"/>
  <c r="AA126" i="21" s="1"/>
  <c r="S126" i="21"/>
  <c r="U126" i="21" s="1"/>
  <c r="M126" i="21"/>
  <c r="O126" i="21" s="1"/>
  <c r="V126" i="21"/>
  <c r="X126" i="21" s="1"/>
  <c r="P126" i="21"/>
  <c r="R126" i="21" s="1"/>
  <c r="L126" i="21"/>
  <c r="V28" i="21"/>
  <c r="X28" i="21" s="1"/>
  <c r="P28" i="21"/>
  <c r="R28" i="21" s="1"/>
  <c r="L28" i="21"/>
  <c r="Y28" i="21"/>
  <c r="AA28" i="21" s="1"/>
  <c r="S28" i="21"/>
  <c r="U28" i="21" s="1"/>
  <c r="M28" i="21"/>
  <c r="O28" i="21" s="1"/>
  <c r="V30" i="21"/>
  <c r="X30" i="21" s="1"/>
  <c r="P30" i="21"/>
  <c r="R30" i="21" s="1"/>
  <c r="L30" i="21"/>
  <c r="Y30" i="21"/>
  <c r="AA30" i="21" s="1"/>
  <c r="S30" i="21"/>
  <c r="U30" i="21" s="1"/>
  <c r="M30" i="21"/>
  <c r="O30" i="21" s="1"/>
  <c r="V32" i="21"/>
  <c r="X32" i="21" s="1"/>
  <c r="P32" i="21"/>
  <c r="R32" i="21" s="1"/>
  <c r="L32" i="21"/>
  <c r="Y32" i="21"/>
  <c r="AA32" i="21" s="1"/>
  <c r="S32" i="21"/>
  <c r="U32" i="21" s="1"/>
  <c r="M32" i="21"/>
  <c r="O32" i="21" s="1"/>
  <c r="V34" i="21"/>
  <c r="X34" i="21" s="1"/>
  <c r="P34" i="21"/>
  <c r="R34" i="21" s="1"/>
  <c r="L34" i="21"/>
  <c r="Y34" i="21"/>
  <c r="AA34" i="21" s="1"/>
  <c r="S34" i="21"/>
  <c r="U34" i="21" s="1"/>
  <c r="M34" i="21"/>
  <c r="O34" i="21" s="1"/>
  <c r="V36" i="21"/>
  <c r="X36" i="21" s="1"/>
  <c r="P36" i="21"/>
  <c r="R36" i="21" s="1"/>
  <c r="L36" i="21"/>
  <c r="Y36" i="21"/>
  <c r="AA36" i="21" s="1"/>
  <c r="S36" i="21"/>
  <c r="U36" i="21" s="1"/>
  <c r="M36" i="21"/>
  <c r="O36" i="21" s="1"/>
  <c r="V38" i="21"/>
  <c r="X38" i="21" s="1"/>
  <c r="P38" i="21"/>
  <c r="R38" i="21" s="1"/>
  <c r="L38" i="21"/>
  <c r="Y38" i="21"/>
  <c r="AA38" i="21" s="1"/>
  <c r="S38" i="21"/>
  <c r="U38" i="21" s="1"/>
  <c r="M38" i="21"/>
  <c r="O38" i="21" s="1"/>
  <c r="V40" i="21"/>
  <c r="X40" i="21" s="1"/>
  <c r="P40" i="21"/>
  <c r="R40" i="21" s="1"/>
  <c r="L40" i="21"/>
  <c r="Y40" i="21"/>
  <c r="AA40" i="21" s="1"/>
  <c r="S40" i="21"/>
  <c r="U40" i="21" s="1"/>
  <c r="M40" i="21"/>
  <c r="O40" i="21" s="1"/>
  <c r="V42" i="21"/>
  <c r="X42" i="21" s="1"/>
  <c r="P42" i="21"/>
  <c r="R42" i="21" s="1"/>
  <c r="L42" i="21"/>
  <c r="Y42" i="21"/>
  <c r="AA42" i="21" s="1"/>
  <c r="S42" i="21"/>
  <c r="U42" i="21" s="1"/>
  <c r="M42" i="21"/>
  <c r="O42" i="21" s="1"/>
  <c r="V44" i="21"/>
  <c r="X44" i="21" s="1"/>
  <c r="P44" i="21"/>
  <c r="R44" i="21" s="1"/>
  <c r="L44" i="21"/>
  <c r="Y44" i="21"/>
  <c r="AA44" i="21" s="1"/>
  <c r="S44" i="21"/>
  <c r="U44" i="21" s="1"/>
  <c r="M44" i="21"/>
  <c r="O44" i="21" s="1"/>
  <c r="V46" i="21"/>
  <c r="X46" i="21" s="1"/>
  <c r="P46" i="21"/>
  <c r="R46" i="21" s="1"/>
  <c r="L46" i="21"/>
  <c r="Y46" i="21"/>
  <c r="AA46" i="21" s="1"/>
  <c r="S46" i="21"/>
  <c r="U46" i="21" s="1"/>
  <c r="M46" i="21"/>
  <c r="O46" i="21" s="1"/>
  <c r="V48" i="21"/>
  <c r="X48" i="21" s="1"/>
  <c r="P48" i="21"/>
  <c r="R48" i="21" s="1"/>
  <c r="L48" i="21"/>
  <c r="Y48" i="21"/>
  <c r="AA48" i="21" s="1"/>
  <c r="S48" i="21"/>
  <c r="U48" i="21" s="1"/>
  <c r="M48" i="21"/>
  <c r="O48" i="21" s="1"/>
  <c r="V50" i="21"/>
  <c r="X50" i="21" s="1"/>
  <c r="P50" i="21"/>
  <c r="R50" i="21" s="1"/>
  <c r="L50" i="21"/>
  <c r="Y50" i="21"/>
  <c r="AA50" i="21" s="1"/>
  <c r="S50" i="21"/>
  <c r="U50" i="21" s="1"/>
  <c r="M50" i="21"/>
  <c r="O50" i="21" s="1"/>
  <c r="V52" i="21"/>
  <c r="X52" i="21" s="1"/>
  <c r="P52" i="21"/>
  <c r="R52" i="21" s="1"/>
  <c r="L52" i="21"/>
  <c r="Y52" i="21"/>
  <c r="AA52" i="21" s="1"/>
  <c r="S52" i="21"/>
  <c r="U52" i="21" s="1"/>
  <c r="M52" i="21"/>
  <c r="O52" i="21" s="1"/>
  <c r="V54" i="21"/>
  <c r="X54" i="21" s="1"/>
  <c r="P54" i="21"/>
  <c r="R54" i="21" s="1"/>
  <c r="L54" i="21"/>
  <c r="Y54" i="21"/>
  <c r="AA54" i="21" s="1"/>
  <c r="S54" i="21"/>
  <c r="U54" i="21" s="1"/>
  <c r="M54" i="21"/>
  <c r="O54" i="21" s="1"/>
  <c r="V56" i="21"/>
  <c r="X56" i="21" s="1"/>
  <c r="P56" i="21"/>
  <c r="R56" i="21" s="1"/>
  <c r="L56" i="21"/>
  <c r="Y56" i="21"/>
  <c r="AA56" i="21" s="1"/>
  <c r="S56" i="21"/>
  <c r="U56" i="21" s="1"/>
  <c r="M56" i="21"/>
  <c r="O56" i="21" s="1"/>
  <c r="V58" i="21"/>
  <c r="X58" i="21" s="1"/>
  <c r="P58" i="21"/>
  <c r="R58" i="21" s="1"/>
  <c r="L58" i="21"/>
  <c r="Y58" i="21"/>
  <c r="AA58" i="21" s="1"/>
  <c r="S58" i="21"/>
  <c r="U58" i="21" s="1"/>
  <c r="M58" i="21"/>
  <c r="O58" i="21" s="1"/>
  <c r="V60" i="21"/>
  <c r="X60" i="21" s="1"/>
  <c r="P60" i="21"/>
  <c r="R60" i="21" s="1"/>
  <c r="L60" i="21"/>
  <c r="Y60" i="21"/>
  <c r="AA60" i="21" s="1"/>
  <c r="S60" i="21"/>
  <c r="U60" i="21" s="1"/>
  <c r="M60" i="21"/>
  <c r="O60" i="21" s="1"/>
  <c r="V62" i="21"/>
  <c r="X62" i="21" s="1"/>
  <c r="P62" i="21"/>
  <c r="R62" i="21" s="1"/>
  <c r="L62" i="21"/>
  <c r="Y62" i="21"/>
  <c r="AA62" i="21" s="1"/>
  <c r="S62" i="21"/>
  <c r="U62" i="21" s="1"/>
  <c r="M62" i="21"/>
  <c r="O62" i="21" s="1"/>
  <c r="V64" i="21"/>
  <c r="X64" i="21" s="1"/>
  <c r="P64" i="21"/>
  <c r="R64" i="21" s="1"/>
  <c r="L64" i="21"/>
  <c r="Y64" i="21"/>
  <c r="AA64" i="21" s="1"/>
  <c r="S64" i="21"/>
  <c r="U64" i="21" s="1"/>
  <c r="M64" i="21"/>
  <c r="O64" i="21" s="1"/>
  <c r="V66" i="21"/>
  <c r="X66" i="21" s="1"/>
  <c r="P66" i="21"/>
  <c r="R66" i="21" s="1"/>
  <c r="L66" i="21"/>
  <c r="Y66" i="21"/>
  <c r="AA66" i="21" s="1"/>
  <c r="S66" i="21"/>
  <c r="U66" i="21" s="1"/>
  <c r="M66" i="21"/>
  <c r="O66" i="21" s="1"/>
  <c r="V68" i="21"/>
  <c r="X68" i="21" s="1"/>
  <c r="P68" i="21"/>
  <c r="R68" i="21" s="1"/>
  <c r="L68" i="21"/>
  <c r="Y68" i="21"/>
  <c r="AA68" i="21" s="1"/>
  <c r="S68" i="21"/>
  <c r="U68" i="21" s="1"/>
  <c r="M68" i="21"/>
  <c r="O68" i="21" s="1"/>
  <c r="V70" i="21"/>
  <c r="X70" i="21" s="1"/>
  <c r="P70" i="21"/>
  <c r="R70" i="21" s="1"/>
  <c r="L70" i="21"/>
  <c r="Y70" i="21"/>
  <c r="AA70" i="21" s="1"/>
  <c r="S70" i="21"/>
  <c r="U70" i="21" s="1"/>
  <c r="M70" i="21"/>
  <c r="O70" i="21" s="1"/>
  <c r="V72" i="21"/>
  <c r="X72" i="21" s="1"/>
  <c r="P72" i="21"/>
  <c r="R72" i="21" s="1"/>
  <c r="L72" i="21"/>
  <c r="Y72" i="21"/>
  <c r="AA72" i="21" s="1"/>
  <c r="S72" i="21"/>
  <c r="U72" i="21" s="1"/>
  <c r="M72" i="21"/>
  <c r="O72" i="21" s="1"/>
  <c r="V74" i="21"/>
  <c r="X74" i="21" s="1"/>
  <c r="P74" i="21"/>
  <c r="R74" i="21" s="1"/>
  <c r="L74" i="21"/>
  <c r="Y74" i="21"/>
  <c r="AA74" i="21" s="1"/>
  <c r="S74" i="21"/>
  <c r="U74" i="21" s="1"/>
  <c r="M74" i="21"/>
  <c r="O74" i="21" s="1"/>
  <c r="V76" i="21"/>
  <c r="X76" i="21" s="1"/>
  <c r="P76" i="21"/>
  <c r="R76" i="21" s="1"/>
  <c r="L76" i="21"/>
  <c r="Y76" i="21"/>
  <c r="AA76" i="21" s="1"/>
  <c r="S76" i="21"/>
  <c r="U76" i="21" s="1"/>
  <c r="M76" i="21"/>
  <c r="O76" i="21" s="1"/>
  <c r="V78" i="21"/>
  <c r="X78" i="21" s="1"/>
  <c r="P78" i="21"/>
  <c r="R78" i="21" s="1"/>
  <c r="L78" i="21"/>
  <c r="Y78" i="21"/>
  <c r="AA78" i="21" s="1"/>
  <c r="S78" i="21"/>
  <c r="U78" i="21" s="1"/>
  <c r="M78" i="21"/>
  <c r="O78" i="21" s="1"/>
  <c r="V80" i="21"/>
  <c r="X80" i="21" s="1"/>
  <c r="P80" i="21"/>
  <c r="R80" i="21" s="1"/>
  <c r="L80" i="21"/>
  <c r="Y80" i="21"/>
  <c r="AA80" i="21" s="1"/>
  <c r="S80" i="21"/>
  <c r="U80" i="21" s="1"/>
  <c r="M80" i="21"/>
  <c r="O80" i="21" s="1"/>
  <c r="V82" i="21"/>
  <c r="X82" i="21" s="1"/>
  <c r="P82" i="21"/>
  <c r="R82" i="21" s="1"/>
  <c r="L82" i="21"/>
  <c r="Y82" i="21"/>
  <c r="AA82" i="21" s="1"/>
  <c r="S82" i="21"/>
  <c r="U82" i="21" s="1"/>
  <c r="M82" i="21"/>
  <c r="O82" i="21" s="1"/>
  <c r="V84" i="21"/>
  <c r="X84" i="21" s="1"/>
  <c r="P84" i="21"/>
  <c r="R84" i="21" s="1"/>
  <c r="L84" i="21"/>
  <c r="Y84" i="21"/>
  <c r="AA84" i="21" s="1"/>
  <c r="S84" i="21"/>
  <c r="U84" i="21" s="1"/>
  <c r="M84" i="21"/>
  <c r="O84" i="21" s="1"/>
  <c r="V86" i="21"/>
  <c r="X86" i="21" s="1"/>
  <c r="P86" i="21"/>
  <c r="R86" i="21" s="1"/>
  <c r="L86" i="21"/>
  <c r="Y86" i="21"/>
  <c r="AA86" i="21" s="1"/>
  <c r="S86" i="21"/>
  <c r="U86" i="21" s="1"/>
  <c r="M86" i="21"/>
  <c r="O86" i="21" s="1"/>
  <c r="V88" i="21"/>
  <c r="X88" i="21" s="1"/>
  <c r="P88" i="21"/>
  <c r="R88" i="21" s="1"/>
  <c r="L88" i="21"/>
  <c r="Y88" i="21"/>
  <c r="AA88" i="21" s="1"/>
  <c r="S88" i="21"/>
  <c r="U88" i="21" s="1"/>
  <c r="M88" i="21"/>
  <c r="O88" i="21" s="1"/>
  <c r="Y119" i="21"/>
  <c r="AA119" i="21" s="1"/>
  <c r="S119" i="21"/>
  <c r="U119" i="21" s="1"/>
  <c r="M119" i="21"/>
  <c r="O119" i="21" s="1"/>
  <c r="V119" i="21"/>
  <c r="X119" i="21" s="1"/>
  <c r="P119" i="21"/>
  <c r="R119" i="21" s="1"/>
  <c r="L119" i="21"/>
  <c r="Y123" i="21"/>
  <c r="AA123" i="21" s="1"/>
  <c r="S123" i="21"/>
  <c r="U123" i="21" s="1"/>
  <c r="M123" i="21"/>
  <c r="O123" i="21" s="1"/>
  <c r="V123" i="21"/>
  <c r="X123" i="21" s="1"/>
  <c r="P123" i="21"/>
  <c r="R123" i="21" s="1"/>
  <c r="L123" i="21"/>
  <c r="Y127" i="21"/>
  <c r="AA127" i="21" s="1"/>
  <c r="S127" i="21"/>
  <c r="U127" i="21" s="1"/>
  <c r="M127" i="21"/>
  <c r="O127" i="21" s="1"/>
  <c r="V127" i="21"/>
  <c r="X127" i="21" s="1"/>
  <c r="P127" i="21"/>
  <c r="R127" i="21" s="1"/>
  <c r="L127" i="21"/>
  <c r="Y131" i="21"/>
  <c r="AA131" i="21" s="1"/>
  <c r="S131" i="21"/>
  <c r="U131" i="21" s="1"/>
  <c r="M131" i="21"/>
  <c r="O131" i="21" s="1"/>
  <c r="V131" i="21"/>
  <c r="X131" i="21" s="1"/>
  <c r="P131" i="21"/>
  <c r="R131" i="21" s="1"/>
  <c r="L131" i="21"/>
  <c r="Y122" i="21"/>
  <c r="AA122" i="21" s="1"/>
  <c r="S122" i="21"/>
  <c r="U122" i="21" s="1"/>
  <c r="M122" i="21"/>
  <c r="O122" i="21" s="1"/>
  <c r="V122" i="21"/>
  <c r="X122" i="21" s="1"/>
  <c r="P122" i="21"/>
  <c r="R122" i="21" s="1"/>
  <c r="L122" i="21"/>
  <c r="Y130" i="21"/>
  <c r="AA130" i="21" s="1"/>
  <c r="S130" i="21"/>
  <c r="U130" i="21" s="1"/>
  <c r="M130" i="21"/>
  <c r="O130" i="21" s="1"/>
  <c r="V130" i="21"/>
  <c r="X130" i="21" s="1"/>
  <c r="P130" i="21"/>
  <c r="R130" i="21" s="1"/>
  <c r="L130" i="21"/>
  <c r="I12" i="20"/>
  <c r="K129" i="20"/>
  <c r="K127" i="20"/>
  <c r="K125" i="20"/>
  <c r="K123" i="20"/>
  <c r="I133" i="20"/>
  <c r="K130" i="20"/>
  <c r="K128" i="20"/>
  <c r="K126" i="20"/>
  <c r="K124" i="20"/>
  <c r="K122" i="20"/>
  <c r="K120" i="20"/>
  <c r="K118" i="20"/>
  <c r="K116" i="20"/>
  <c r="K114" i="20"/>
  <c r="K112" i="20"/>
  <c r="K110" i="20"/>
  <c r="K108" i="20"/>
  <c r="K106" i="20"/>
  <c r="K104" i="20"/>
  <c r="K102" i="20"/>
  <c r="K121" i="20"/>
  <c r="K119" i="20"/>
  <c r="K117" i="20"/>
  <c r="K115" i="20"/>
  <c r="K113" i="20"/>
  <c r="K111" i="20"/>
  <c r="K109" i="20"/>
  <c r="K107" i="20"/>
  <c r="K105" i="20"/>
  <c r="K103" i="20"/>
  <c r="K101" i="20"/>
  <c r="K99" i="20"/>
  <c r="K97" i="20"/>
  <c r="K95" i="20"/>
  <c r="K93" i="20"/>
  <c r="K91" i="20"/>
  <c r="K89" i="20"/>
  <c r="K87" i="20"/>
  <c r="K85" i="20"/>
  <c r="K83" i="20"/>
  <c r="K81" i="20"/>
  <c r="K79" i="20"/>
  <c r="K77" i="20"/>
  <c r="K75" i="20"/>
  <c r="K73" i="20"/>
  <c r="K71" i="20"/>
  <c r="K69" i="20"/>
  <c r="K67" i="20"/>
  <c r="K65" i="20"/>
  <c r="K63" i="20"/>
  <c r="K61" i="20"/>
  <c r="K59" i="20"/>
  <c r="K57" i="20"/>
  <c r="K55" i="20"/>
  <c r="K53" i="20"/>
  <c r="K51" i="20"/>
  <c r="K49" i="20"/>
  <c r="K47" i="20"/>
  <c r="K45" i="20"/>
  <c r="K43" i="20"/>
  <c r="K41" i="20"/>
  <c r="K39" i="20"/>
  <c r="K37" i="20"/>
  <c r="K35" i="20"/>
  <c r="K33" i="20"/>
  <c r="K31" i="20"/>
  <c r="K29" i="20"/>
  <c r="K27" i="20"/>
  <c r="K25" i="20"/>
  <c r="K23" i="20"/>
  <c r="K21" i="20"/>
  <c r="K19" i="20"/>
  <c r="K17" i="20"/>
  <c r="K15" i="20"/>
  <c r="K13" i="20"/>
  <c r="K11" i="20"/>
  <c r="K100" i="20"/>
  <c r="K98" i="20"/>
  <c r="K96" i="20"/>
  <c r="K94" i="20"/>
  <c r="K92" i="20"/>
  <c r="K90" i="20"/>
  <c r="K88" i="20"/>
  <c r="K86" i="20"/>
  <c r="K84" i="20"/>
  <c r="K82" i="20"/>
  <c r="K80" i="20"/>
  <c r="K78" i="20"/>
  <c r="K76" i="20"/>
  <c r="K74" i="20"/>
  <c r="K72" i="20"/>
  <c r="K70" i="20"/>
  <c r="K68" i="20"/>
  <c r="K66" i="20"/>
  <c r="K64" i="20"/>
  <c r="K62" i="20"/>
  <c r="K60" i="20"/>
  <c r="K58" i="20"/>
  <c r="K56" i="20"/>
  <c r="K54" i="20"/>
  <c r="K52" i="20"/>
  <c r="K50" i="20"/>
  <c r="K48" i="20"/>
  <c r="K46" i="20"/>
  <c r="K44" i="20"/>
  <c r="K42" i="20"/>
  <c r="K40" i="20"/>
  <c r="K38" i="20"/>
  <c r="K36" i="20"/>
  <c r="K34" i="20"/>
  <c r="K32" i="20"/>
  <c r="K30" i="20"/>
  <c r="K28" i="20"/>
  <c r="K26" i="20"/>
  <c r="K24" i="20"/>
  <c r="K22" i="20"/>
  <c r="K20" i="20"/>
  <c r="K18" i="20"/>
  <c r="K16" i="20"/>
  <c r="K14" i="20"/>
  <c r="K12" i="20"/>
  <c r="K129" i="19"/>
  <c r="K127" i="19"/>
  <c r="K125" i="19"/>
  <c r="K123" i="19"/>
  <c r="K121" i="19"/>
  <c r="K120" i="19"/>
  <c r="K119" i="19"/>
  <c r="K118" i="19"/>
  <c r="K117" i="19"/>
  <c r="K116" i="19"/>
  <c r="K115" i="19"/>
  <c r="K114" i="19"/>
  <c r="K113" i="19"/>
  <c r="K112" i="19"/>
  <c r="K111" i="19"/>
  <c r="K110" i="19"/>
  <c r="K109" i="19"/>
  <c r="K108" i="19"/>
  <c r="K107" i="19"/>
  <c r="K106" i="19"/>
  <c r="K105" i="19"/>
  <c r="K104" i="19"/>
  <c r="K103" i="19"/>
  <c r="K102" i="19"/>
  <c r="K101" i="19"/>
  <c r="K100" i="19"/>
  <c r="K99" i="19"/>
  <c r="I134" i="19"/>
  <c r="K128" i="19"/>
  <c r="K124" i="19"/>
  <c r="K126" i="19"/>
  <c r="K97" i="19"/>
  <c r="K95" i="19"/>
  <c r="K93" i="19"/>
  <c r="K91" i="19"/>
  <c r="K89" i="19"/>
  <c r="K87" i="19"/>
  <c r="K85" i="19"/>
  <c r="K83" i="19"/>
  <c r="K81" i="19"/>
  <c r="K79" i="19"/>
  <c r="K77" i="19"/>
  <c r="K75" i="19"/>
  <c r="K73" i="19"/>
  <c r="K71" i="19"/>
  <c r="K69" i="19"/>
  <c r="K67" i="19"/>
  <c r="K65" i="19"/>
  <c r="K63" i="19"/>
  <c r="K61" i="19"/>
  <c r="K59" i="19"/>
  <c r="K57" i="19"/>
  <c r="K55" i="19"/>
  <c r="K53" i="19"/>
  <c r="K130" i="19"/>
  <c r="K122" i="19"/>
  <c r="K98" i="19"/>
  <c r="K96" i="19"/>
  <c r="K94" i="19"/>
  <c r="K92" i="19"/>
  <c r="K90" i="19"/>
  <c r="K88" i="19"/>
  <c r="K86" i="19"/>
  <c r="K84" i="19"/>
  <c r="K82" i="19"/>
  <c r="K80" i="19"/>
  <c r="K78" i="19"/>
  <c r="K76" i="19"/>
  <c r="K74" i="19"/>
  <c r="K72" i="19"/>
  <c r="K70" i="19"/>
  <c r="K68" i="19"/>
  <c r="K66" i="19"/>
  <c r="K64" i="19"/>
  <c r="K62" i="19"/>
  <c r="K60" i="19"/>
  <c r="K58" i="19"/>
  <c r="K56" i="19"/>
  <c r="K54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5" i="19"/>
  <c r="K33" i="19"/>
  <c r="K31" i="19"/>
  <c r="K29" i="19"/>
  <c r="K27" i="19"/>
  <c r="K25" i="19"/>
  <c r="K23" i="19"/>
  <c r="K21" i="19"/>
  <c r="K19" i="19"/>
  <c r="K17" i="19"/>
  <c r="K15" i="19"/>
  <c r="K13" i="19"/>
  <c r="K11" i="19"/>
  <c r="K36" i="19"/>
  <c r="K34" i="19"/>
  <c r="K32" i="19"/>
  <c r="K30" i="19"/>
  <c r="K28" i="19"/>
  <c r="K26" i="19"/>
  <c r="K24" i="19"/>
  <c r="K22" i="19"/>
  <c r="K20" i="19"/>
  <c r="K18" i="19"/>
  <c r="K16" i="19"/>
  <c r="K14" i="19"/>
  <c r="K12" i="19"/>
  <c r="C135" i="10"/>
  <c r="C134" i="21" s="1"/>
  <c r="E134" i="21" s="1"/>
  <c r="G134" i="21" l="1"/>
  <c r="H134" i="21" s="1"/>
  <c r="I134" i="21"/>
  <c r="Z14" i="20"/>
  <c r="T14" i="20"/>
  <c r="N14" i="20"/>
  <c r="W14" i="20"/>
  <c r="Q14" i="20"/>
  <c r="Z18" i="20"/>
  <c r="T18" i="20"/>
  <c r="N18" i="20"/>
  <c r="W18" i="20"/>
  <c r="Q18" i="20"/>
  <c r="Z22" i="20"/>
  <c r="T22" i="20"/>
  <c r="N22" i="20"/>
  <c r="Q22" i="20"/>
  <c r="W22" i="20"/>
  <c r="Z26" i="20"/>
  <c r="T26" i="20"/>
  <c r="N26" i="20"/>
  <c r="Q26" i="20"/>
  <c r="W26" i="20"/>
  <c r="Z30" i="20"/>
  <c r="T30" i="20"/>
  <c r="N30" i="20"/>
  <c r="W30" i="20"/>
  <c r="Q30" i="20"/>
  <c r="Z34" i="20"/>
  <c r="T34" i="20"/>
  <c r="N34" i="20"/>
  <c r="W34" i="20"/>
  <c r="Q34" i="20"/>
  <c r="Z38" i="20"/>
  <c r="T38" i="20"/>
  <c r="N38" i="20"/>
  <c r="W38" i="20"/>
  <c r="Q38" i="20"/>
  <c r="Z42" i="20"/>
  <c r="T42" i="20"/>
  <c r="N42" i="20"/>
  <c r="W42" i="20"/>
  <c r="Q42" i="20"/>
  <c r="Z46" i="20"/>
  <c r="T46" i="20"/>
  <c r="N46" i="20"/>
  <c r="W46" i="20"/>
  <c r="Q46" i="20"/>
  <c r="Z50" i="20"/>
  <c r="T50" i="20"/>
  <c r="N50" i="20"/>
  <c r="W50" i="20"/>
  <c r="Q50" i="20"/>
  <c r="Z54" i="20"/>
  <c r="T54" i="20"/>
  <c r="N54" i="20"/>
  <c r="Q54" i="20"/>
  <c r="W54" i="20"/>
  <c r="Z58" i="20"/>
  <c r="T58" i="20"/>
  <c r="N58" i="20"/>
  <c r="Q58" i="20"/>
  <c r="W58" i="20"/>
  <c r="Z62" i="20"/>
  <c r="T62" i="20"/>
  <c r="N62" i="20"/>
  <c r="Q62" i="20"/>
  <c r="W62" i="20"/>
  <c r="Z66" i="20"/>
  <c r="T66" i="20"/>
  <c r="N66" i="20"/>
  <c r="Q66" i="20"/>
  <c r="W66" i="20"/>
  <c r="Z70" i="20"/>
  <c r="T70" i="20"/>
  <c r="N70" i="20"/>
  <c r="Q70" i="20"/>
  <c r="W70" i="20"/>
  <c r="Z74" i="20"/>
  <c r="T74" i="20"/>
  <c r="N74" i="20"/>
  <c r="Q74" i="20"/>
  <c r="W74" i="20"/>
  <c r="Z78" i="20"/>
  <c r="T78" i="20"/>
  <c r="N78" i="20"/>
  <c r="Q78" i="20"/>
  <c r="W78" i="20"/>
  <c r="Z82" i="20"/>
  <c r="T82" i="20"/>
  <c r="N82" i="20"/>
  <c r="Q82" i="20"/>
  <c r="W82" i="20"/>
  <c r="Z86" i="20"/>
  <c r="T86" i="20"/>
  <c r="N86" i="20"/>
  <c r="Q86" i="20"/>
  <c r="W86" i="20"/>
  <c r="Z90" i="20"/>
  <c r="T90" i="20"/>
  <c r="N90" i="20"/>
  <c r="Q90" i="20"/>
  <c r="W90" i="20"/>
  <c r="Z94" i="20"/>
  <c r="T94" i="20"/>
  <c r="N94" i="20"/>
  <c r="Q94" i="20"/>
  <c r="W94" i="20"/>
  <c r="Z98" i="20"/>
  <c r="T98" i="20"/>
  <c r="N98" i="20"/>
  <c r="Q98" i="20"/>
  <c r="W98" i="20"/>
  <c r="W11" i="20"/>
  <c r="Q11" i="20"/>
  <c r="Z11" i="20"/>
  <c r="N11" i="20"/>
  <c r="T11" i="20"/>
  <c r="W15" i="20"/>
  <c r="Q15" i="20"/>
  <c r="Z15" i="20"/>
  <c r="N15" i="20"/>
  <c r="T15" i="20"/>
  <c r="W19" i="20"/>
  <c r="Q19" i="20"/>
  <c r="T19" i="20"/>
  <c r="Z19" i="20"/>
  <c r="N19" i="20"/>
  <c r="W23" i="20"/>
  <c r="Q23" i="20"/>
  <c r="T23" i="20"/>
  <c r="Z23" i="20"/>
  <c r="N23" i="20"/>
  <c r="W27" i="20"/>
  <c r="Q27" i="20"/>
  <c r="Z27" i="20"/>
  <c r="T27" i="20"/>
  <c r="N27" i="20"/>
  <c r="W31" i="20"/>
  <c r="Q31" i="20"/>
  <c r="Z31" i="20"/>
  <c r="T31" i="20"/>
  <c r="N31" i="20"/>
  <c r="W35" i="20"/>
  <c r="Q35" i="20"/>
  <c r="Z35" i="20"/>
  <c r="T35" i="20"/>
  <c r="N35" i="20"/>
  <c r="W39" i="20"/>
  <c r="Q39" i="20"/>
  <c r="Z39" i="20"/>
  <c r="T39" i="20"/>
  <c r="N39" i="20"/>
  <c r="W43" i="20"/>
  <c r="Q43" i="20"/>
  <c r="Z43" i="20"/>
  <c r="T43" i="20"/>
  <c r="N43" i="20"/>
  <c r="W47" i="20"/>
  <c r="Q47" i="20"/>
  <c r="Z47" i="20"/>
  <c r="T47" i="20"/>
  <c r="N47" i="20"/>
  <c r="W51" i="20"/>
  <c r="Q51" i="20"/>
  <c r="Z51" i="20"/>
  <c r="T51" i="20"/>
  <c r="N51" i="20"/>
  <c r="W55" i="20"/>
  <c r="Q55" i="20"/>
  <c r="T55" i="20"/>
  <c r="Z55" i="20"/>
  <c r="N55" i="20"/>
  <c r="W59" i="20"/>
  <c r="Q59" i="20"/>
  <c r="T59" i="20"/>
  <c r="Z59" i="20"/>
  <c r="N59" i="20"/>
  <c r="W63" i="20"/>
  <c r="Q63" i="20"/>
  <c r="T63" i="20"/>
  <c r="Z63" i="20"/>
  <c r="N63" i="20"/>
  <c r="W67" i="20"/>
  <c r="Q67" i="20"/>
  <c r="T67" i="20"/>
  <c r="Z67" i="20"/>
  <c r="N67" i="20"/>
  <c r="W71" i="20"/>
  <c r="Q71" i="20"/>
  <c r="T71" i="20"/>
  <c r="Z71" i="20"/>
  <c r="N71" i="20"/>
  <c r="W75" i="20"/>
  <c r="Q75" i="20"/>
  <c r="T75" i="20"/>
  <c r="Z75" i="20"/>
  <c r="N75" i="20"/>
  <c r="W79" i="20"/>
  <c r="Q79" i="20"/>
  <c r="T79" i="20"/>
  <c r="Z79" i="20"/>
  <c r="N79" i="20"/>
  <c r="W83" i="20"/>
  <c r="Q83" i="20"/>
  <c r="T83" i="20"/>
  <c r="Z83" i="20"/>
  <c r="N83" i="20"/>
  <c r="W87" i="20"/>
  <c r="Q87" i="20"/>
  <c r="T87" i="20"/>
  <c r="Z87" i="20"/>
  <c r="N87" i="20"/>
  <c r="W91" i="20"/>
  <c r="Q91" i="20"/>
  <c r="T91" i="20"/>
  <c r="Z91" i="20"/>
  <c r="N91" i="20"/>
  <c r="W95" i="20"/>
  <c r="Q95" i="20"/>
  <c r="T95" i="20"/>
  <c r="Z95" i="20"/>
  <c r="N95" i="20"/>
  <c r="W99" i="20"/>
  <c r="Q99" i="20"/>
  <c r="T99" i="20"/>
  <c r="Z99" i="20"/>
  <c r="N99" i="20"/>
  <c r="Z103" i="20"/>
  <c r="T103" i="20"/>
  <c r="N103" i="20"/>
  <c r="W103" i="20"/>
  <c r="Q103" i="20"/>
  <c r="Z107" i="20"/>
  <c r="T107" i="20"/>
  <c r="N107" i="20"/>
  <c r="W107" i="20"/>
  <c r="Q107" i="20"/>
  <c r="Z111" i="20"/>
  <c r="T111" i="20"/>
  <c r="N111" i="20"/>
  <c r="W111" i="20"/>
  <c r="Q111" i="20"/>
  <c r="Z115" i="20"/>
  <c r="T115" i="20"/>
  <c r="N115" i="20"/>
  <c r="W115" i="20"/>
  <c r="Q115" i="20"/>
  <c r="Z119" i="20"/>
  <c r="T119" i="20"/>
  <c r="N119" i="20"/>
  <c r="W119" i="20"/>
  <c r="Q119" i="20"/>
  <c r="W102" i="20"/>
  <c r="Q102" i="20"/>
  <c r="Z102" i="20"/>
  <c r="N102" i="20"/>
  <c r="T102" i="20"/>
  <c r="W106" i="20"/>
  <c r="Q106" i="20"/>
  <c r="Z106" i="20"/>
  <c r="N106" i="20"/>
  <c r="T106" i="20"/>
  <c r="W110" i="20"/>
  <c r="Q110" i="20"/>
  <c r="Z110" i="20"/>
  <c r="N110" i="20"/>
  <c r="T110" i="20"/>
  <c r="W114" i="20"/>
  <c r="Q114" i="20"/>
  <c r="Z114" i="20"/>
  <c r="N114" i="20"/>
  <c r="T114" i="20"/>
  <c r="W118" i="20"/>
  <c r="Q118" i="20"/>
  <c r="Z118" i="20"/>
  <c r="N118" i="20"/>
  <c r="T118" i="20"/>
  <c r="Z122" i="20"/>
  <c r="T122" i="20"/>
  <c r="N122" i="20"/>
  <c r="W122" i="20"/>
  <c r="Q122" i="20"/>
  <c r="Z126" i="20"/>
  <c r="T126" i="20"/>
  <c r="N126" i="20"/>
  <c r="W126" i="20"/>
  <c r="Q126" i="20"/>
  <c r="Z130" i="20"/>
  <c r="T130" i="20"/>
  <c r="N130" i="20"/>
  <c r="W130" i="20"/>
  <c r="Q130" i="20"/>
  <c r="W123" i="20"/>
  <c r="Q123" i="20"/>
  <c r="Z123" i="20"/>
  <c r="N123" i="20"/>
  <c r="T123" i="20"/>
  <c r="W127" i="20"/>
  <c r="Q127" i="20"/>
  <c r="Z127" i="20"/>
  <c r="N127" i="20"/>
  <c r="T127" i="20"/>
  <c r="I13" i="20"/>
  <c r="J12" i="20"/>
  <c r="Z12" i="20"/>
  <c r="T12" i="20"/>
  <c r="N12" i="20"/>
  <c r="W12" i="20"/>
  <c r="Q12" i="20"/>
  <c r="Z16" i="20"/>
  <c r="T16" i="20"/>
  <c r="N16" i="20"/>
  <c r="W16" i="20"/>
  <c r="Q16" i="20"/>
  <c r="Z20" i="20"/>
  <c r="T20" i="20"/>
  <c r="N20" i="20"/>
  <c r="Q20" i="20"/>
  <c r="W20" i="20"/>
  <c r="Z24" i="20"/>
  <c r="T24" i="20"/>
  <c r="N24" i="20"/>
  <c r="Q24" i="20"/>
  <c r="W24" i="20"/>
  <c r="Z28" i="20"/>
  <c r="T28" i="20"/>
  <c r="N28" i="20"/>
  <c r="W28" i="20"/>
  <c r="Q28" i="20"/>
  <c r="Z32" i="20"/>
  <c r="T32" i="20"/>
  <c r="N32" i="20"/>
  <c r="W32" i="20"/>
  <c r="Q32" i="20"/>
  <c r="Z36" i="20"/>
  <c r="T36" i="20"/>
  <c r="N36" i="20"/>
  <c r="W36" i="20"/>
  <c r="Q36" i="20"/>
  <c r="Z40" i="20"/>
  <c r="T40" i="20"/>
  <c r="N40" i="20"/>
  <c r="W40" i="20"/>
  <c r="Q40" i="20"/>
  <c r="Z44" i="20"/>
  <c r="T44" i="20"/>
  <c r="N44" i="20"/>
  <c r="W44" i="20"/>
  <c r="Q44" i="20"/>
  <c r="Z48" i="20"/>
  <c r="T48" i="20"/>
  <c r="N48" i="20"/>
  <c r="W48" i="20"/>
  <c r="Q48" i="20"/>
  <c r="Z52" i="20"/>
  <c r="T52" i="20"/>
  <c r="N52" i="20"/>
  <c r="Q52" i="20"/>
  <c r="W52" i="20"/>
  <c r="Z56" i="20"/>
  <c r="T56" i="20"/>
  <c r="N56" i="20"/>
  <c r="Q56" i="20"/>
  <c r="W56" i="20"/>
  <c r="Z60" i="20"/>
  <c r="T60" i="20"/>
  <c r="N60" i="20"/>
  <c r="Q60" i="20"/>
  <c r="W60" i="20"/>
  <c r="Z64" i="20"/>
  <c r="T64" i="20"/>
  <c r="N64" i="20"/>
  <c r="Q64" i="20"/>
  <c r="W64" i="20"/>
  <c r="Z68" i="20"/>
  <c r="T68" i="20"/>
  <c r="N68" i="20"/>
  <c r="Q68" i="20"/>
  <c r="W68" i="20"/>
  <c r="Z72" i="20"/>
  <c r="T72" i="20"/>
  <c r="N72" i="20"/>
  <c r="Q72" i="20"/>
  <c r="W72" i="20"/>
  <c r="Z76" i="20"/>
  <c r="T76" i="20"/>
  <c r="N76" i="20"/>
  <c r="Q76" i="20"/>
  <c r="W76" i="20"/>
  <c r="Z80" i="20"/>
  <c r="T80" i="20"/>
  <c r="N80" i="20"/>
  <c r="Q80" i="20"/>
  <c r="W80" i="20"/>
  <c r="Z84" i="20"/>
  <c r="T84" i="20"/>
  <c r="N84" i="20"/>
  <c r="Q84" i="20"/>
  <c r="W84" i="20"/>
  <c r="Z88" i="20"/>
  <c r="T88" i="20"/>
  <c r="N88" i="20"/>
  <c r="Q88" i="20"/>
  <c r="W88" i="20"/>
  <c r="Z92" i="20"/>
  <c r="T92" i="20"/>
  <c r="N92" i="20"/>
  <c r="Q92" i="20"/>
  <c r="W92" i="20"/>
  <c r="Z96" i="20"/>
  <c r="T96" i="20"/>
  <c r="N96" i="20"/>
  <c r="Q96" i="20"/>
  <c r="W96" i="20"/>
  <c r="W100" i="20"/>
  <c r="Z100" i="20"/>
  <c r="T100" i="20"/>
  <c r="N100" i="20"/>
  <c r="Q100" i="20"/>
  <c r="W13" i="20"/>
  <c r="Q13" i="20"/>
  <c r="Z13" i="20"/>
  <c r="N13" i="20"/>
  <c r="T13" i="20"/>
  <c r="W17" i="20"/>
  <c r="Q17" i="20"/>
  <c r="Z17" i="20"/>
  <c r="N17" i="20"/>
  <c r="T17" i="20"/>
  <c r="W21" i="20"/>
  <c r="Q21" i="20"/>
  <c r="T21" i="20"/>
  <c r="Z21" i="20"/>
  <c r="N21" i="20"/>
  <c r="W25" i="20"/>
  <c r="Q25" i="20"/>
  <c r="T25" i="20"/>
  <c r="Z25" i="20"/>
  <c r="N25" i="20"/>
  <c r="W29" i="20"/>
  <c r="Q29" i="20"/>
  <c r="Z29" i="20"/>
  <c r="T29" i="20"/>
  <c r="N29" i="20"/>
  <c r="W33" i="20"/>
  <c r="Q33" i="20"/>
  <c r="Z33" i="20"/>
  <c r="T33" i="20"/>
  <c r="N33" i="20"/>
  <c r="W37" i="20"/>
  <c r="Q37" i="20"/>
  <c r="Z37" i="20"/>
  <c r="T37" i="20"/>
  <c r="N37" i="20"/>
  <c r="W41" i="20"/>
  <c r="Q41" i="20"/>
  <c r="Z41" i="20"/>
  <c r="T41" i="20"/>
  <c r="N41" i="20"/>
  <c r="W45" i="20"/>
  <c r="Q45" i="20"/>
  <c r="Z45" i="20"/>
  <c r="T45" i="20"/>
  <c r="N45" i="20"/>
  <c r="W49" i="20"/>
  <c r="Q49" i="20"/>
  <c r="Z49" i="20"/>
  <c r="T49" i="20"/>
  <c r="N49" i="20"/>
  <c r="W53" i="20"/>
  <c r="Q53" i="20"/>
  <c r="T53" i="20"/>
  <c r="Z53" i="20"/>
  <c r="N53" i="20"/>
  <c r="W57" i="20"/>
  <c r="Q57" i="20"/>
  <c r="T57" i="20"/>
  <c r="Z57" i="20"/>
  <c r="N57" i="20"/>
  <c r="W61" i="20"/>
  <c r="Q61" i="20"/>
  <c r="T61" i="20"/>
  <c r="Z61" i="20"/>
  <c r="N61" i="20"/>
  <c r="W65" i="20"/>
  <c r="Q65" i="20"/>
  <c r="T65" i="20"/>
  <c r="Z65" i="20"/>
  <c r="N65" i="20"/>
  <c r="W69" i="20"/>
  <c r="Q69" i="20"/>
  <c r="T69" i="20"/>
  <c r="Z69" i="20"/>
  <c r="N69" i="20"/>
  <c r="W73" i="20"/>
  <c r="Q73" i="20"/>
  <c r="T73" i="20"/>
  <c r="Z73" i="20"/>
  <c r="N73" i="20"/>
  <c r="W77" i="20"/>
  <c r="Q77" i="20"/>
  <c r="T77" i="20"/>
  <c r="Z77" i="20"/>
  <c r="N77" i="20"/>
  <c r="W81" i="20"/>
  <c r="Q81" i="20"/>
  <c r="T81" i="20"/>
  <c r="Z81" i="20"/>
  <c r="N81" i="20"/>
  <c r="W85" i="20"/>
  <c r="Q85" i="20"/>
  <c r="T85" i="20"/>
  <c r="Z85" i="20"/>
  <c r="N85" i="20"/>
  <c r="W89" i="20"/>
  <c r="Q89" i="20"/>
  <c r="T89" i="20"/>
  <c r="Z89" i="20"/>
  <c r="N89" i="20"/>
  <c r="W93" i="20"/>
  <c r="Q93" i="20"/>
  <c r="T93" i="20"/>
  <c r="Z93" i="20"/>
  <c r="N93" i="20"/>
  <c r="W97" i="20"/>
  <c r="Q97" i="20"/>
  <c r="T97" i="20"/>
  <c r="Z97" i="20"/>
  <c r="N97" i="20"/>
  <c r="Z101" i="20"/>
  <c r="T101" i="20"/>
  <c r="N101" i="20"/>
  <c r="W101" i="20"/>
  <c r="Q101" i="20"/>
  <c r="Z105" i="20"/>
  <c r="T105" i="20"/>
  <c r="N105" i="20"/>
  <c r="W105" i="20"/>
  <c r="Q105" i="20"/>
  <c r="Z109" i="20"/>
  <c r="T109" i="20"/>
  <c r="N109" i="20"/>
  <c r="W109" i="20"/>
  <c r="Q109" i="20"/>
  <c r="Z113" i="20"/>
  <c r="T113" i="20"/>
  <c r="N113" i="20"/>
  <c r="W113" i="20"/>
  <c r="Q113" i="20"/>
  <c r="Z117" i="20"/>
  <c r="T117" i="20"/>
  <c r="N117" i="20"/>
  <c r="W117" i="20"/>
  <c r="Q117" i="20"/>
  <c r="Z121" i="20"/>
  <c r="T121" i="20"/>
  <c r="N121" i="20"/>
  <c r="W121" i="20"/>
  <c r="Q121" i="20"/>
  <c r="W104" i="20"/>
  <c r="Q104" i="20"/>
  <c r="Z104" i="20"/>
  <c r="N104" i="20"/>
  <c r="T104" i="20"/>
  <c r="W108" i="20"/>
  <c r="Q108" i="20"/>
  <c r="Z108" i="20"/>
  <c r="N108" i="20"/>
  <c r="T108" i="20"/>
  <c r="W112" i="20"/>
  <c r="Q112" i="20"/>
  <c r="Z112" i="20"/>
  <c r="N112" i="20"/>
  <c r="T112" i="20"/>
  <c r="W116" i="20"/>
  <c r="Q116" i="20"/>
  <c r="Z116" i="20"/>
  <c r="N116" i="20"/>
  <c r="T116" i="20"/>
  <c r="W120" i="20"/>
  <c r="Q120" i="20"/>
  <c r="Z120" i="20"/>
  <c r="N120" i="20"/>
  <c r="T120" i="20"/>
  <c r="Z124" i="20"/>
  <c r="T124" i="20"/>
  <c r="N124" i="20"/>
  <c r="W124" i="20"/>
  <c r="Q124" i="20"/>
  <c r="Z128" i="20"/>
  <c r="T128" i="20"/>
  <c r="N128" i="20"/>
  <c r="W128" i="20"/>
  <c r="Q128" i="20"/>
  <c r="I134" i="20"/>
  <c r="K133" i="20"/>
  <c r="W125" i="20"/>
  <c r="Q125" i="20"/>
  <c r="Z125" i="20"/>
  <c r="N125" i="20"/>
  <c r="T125" i="20"/>
  <c r="W129" i="20"/>
  <c r="Q129" i="20"/>
  <c r="Z129" i="20"/>
  <c r="N129" i="20"/>
  <c r="T129" i="20"/>
  <c r="J11" i="20"/>
  <c r="Z14" i="19"/>
  <c r="T14" i="19"/>
  <c r="N14" i="19"/>
  <c r="Q14" i="19"/>
  <c r="W14" i="19"/>
  <c r="Z18" i="19"/>
  <c r="T18" i="19"/>
  <c r="N18" i="19"/>
  <c r="Q18" i="19"/>
  <c r="W18" i="19"/>
  <c r="Z22" i="19"/>
  <c r="T22" i="19"/>
  <c r="N22" i="19"/>
  <c r="Q22" i="19"/>
  <c r="W22" i="19"/>
  <c r="Z26" i="19"/>
  <c r="T26" i="19"/>
  <c r="N26" i="19"/>
  <c r="Q26" i="19"/>
  <c r="W26" i="19"/>
  <c r="Z30" i="19"/>
  <c r="T30" i="19"/>
  <c r="N30" i="19"/>
  <c r="Q30" i="19"/>
  <c r="W30" i="19"/>
  <c r="Z34" i="19"/>
  <c r="T34" i="19"/>
  <c r="N34" i="19"/>
  <c r="Q34" i="19"/>
  <c r="W34" i="19"/>
  <c r="Z11" i="19"/>
  <c r="T11" i="19"/>
  <c r="N11" i="19"/>
  <c r="W11" i="19"/>
  <c r="Q11" i="19"/>
  <c r="Z15" i="19"/>
  <c r="T15" i="19"/>
  <c r="N15" i="19"/>
  <c r="W15" i="19"/>
  <c r="Q15" i="19"/>
  <c r="Z19" i="19"/>
  <c r="T19" i="19"/>
  <c r="N19" i="19"/>
  <c r="W19" i="19"/>
  <c r="Q19" i="19"/>
  <c r="Z23" i="19"/>
  <c r="T23" i="19"/>
  <c r="N23" i="19"/>
  <c r="W23" i="19"/>
  <c r="Q23" i="19"/>
  <c r="Z27" i="19"/>
  <c r="T27" i="19"/>
  <c r="N27" i="19"/>
  <c r="W27" i="19"/>
  <c r="Q27" i="19"/>
  <c r="Z31" i="19"/>
  <c r="T31" i="19"/>
  <c r="N31" i="19"/>
  <c r="W31" i="19"/>
  <c r="Q31" i="19"/>
  <c r="Z35" i="19"/>
  <c r="T35" i="19"/>
  <c r="N35" i="19"/>
  <c r="W35" i="19"/>
  <c r="Q35" i="19"/>
  <c r="Z38" i="19"/>
  <c r="T38" i="19"/>
  <c r="N38" i="19"/>
  <c r="W38" i="19"/>
  <c r="Q38" i="19"/>
  <c r="Z40" i="19"/>
  <c r="T40" i="19"/>
  <c r="N40" i="19"/>
  <c r="W40" i="19"/>
  <c r="Q40" i="19"/>
  <c r="Z42" i="19"/>
  <c r="T42" i="19"/>
  <c r="N42" i="19"/>
  <c r="W42" i="19"/>
  <c r="Q42" i="19"/>
  <c r="Z44" i="19"/>
  <c r="T44" i="19"/>
  <c r="N44" i="19"/>
  <c r="W44" i="19"/>
  <c r="Q44" i="19"/>
  <c r="Z46" i="19"/>
  <c r="T46" i="19"/>
  <c r="N46" i="19"/>
  <c r="W46" i="19"/>
  <c r="Q46" i="19"/>
  <c r="Z48" i="19"/>
  <c r="T48" i="19"/>
  <c r="N48" i="19"/>
  <c r="W48" i="19"/>
  <c r="Q48" i="19"/>
  <c r="Z50" i="19"/>
  <c r="T50" i="19"/>
  <c r="N50" i="19"/>
  <c r="W50" i="19"/>
  <c r="Q50" i="19"/>
  <c r="Z52" i="19"/>
  <c r="T52" i="19"/>
  <c r="N52" i="19"/>
  <c r="W52" i="19"/>
  <c r="Q52" i="19"/>
  <c r="Z56" i="19"/>
  <c r="T56" i="19"/>
  <c r="N56" i="19"/>
  <c r="Q56" i="19"/>
  <c r="W56" i="19"/>
  <c r="Z60" i="19"/>
  <c r="T60" i="19"/>
  <c r="N60" i="19"/>
  <c r="Q60" i="19"/>
  <c r="W60" i="19"/>
  <c r="Z64" i="19"/>
  <c r="T64" i="19"/>
  <c r="N64" i="19"/>
  <c r="Q64" i="19"/>
  <c r="W64" i="19"/>
  <c r="Z68" i="19"/>
  <c r="T68" i="19"/>
  <c r="N68" i="19"/>
  <c r="Q68" i="19"/>
  <c r="W68" i="19"/>
  <c r="Z72" i="19"/>
  <c r="T72" i="19"/>
  <c r="N72" i="19"/>
  <c r="Q72" i="19"/>
  <c r="W72" i="19"/>
  <c r="Z76" i="19"/>
  <c r="T76" i="19"/>
  <c r="N76" i="19"/>
  <c r="Q76" i="19"/>
  <c r="W76" i="19"/>
  <c r="Z80" i="19"/>
  <c r="T80" i="19"/>
  <c r="N80" i="19"/>
  <c r="Q80" i="19"/>
  <c r="W80" i="19"/>
  <c r="Z84" i="19"/>
  <c r="T84" i="19"/>
  <c r="N84" i="19"/>
  <c r="Q84" i="19"/>
  <c r="W84" i="19"/>
  <c r="Z88" i="19"/>
  <c r="T88" i="19"/>
  <c r="N88" i="19"/>
  <c r="Q88" i="19"/>
  <c r="W88" i="19"/>
  <c r="Z92" i="19"/>
  <c r="T92" i="19"/>
  <c r="N92" i="19"/>
  <c r="Q92" i="19"/>
  <c r="W92" i="19"/>
  <c r="Z96" i="19"/>
  <c r="T96" i="19"/>
  <c r="N96" i="19"/>
  <c r="Q96" i="19"/>
  <c r="W96" i="19"/>
  <c r="Z122" i="19"/>
  <c r="T122" i="19"/>
  <c r="N122" i="19"/>
  <c r="Q122" i="19"/>
  <c r="W122" i="19"/>
  <c r="Z53" i="19"/>
  <c r="T53" i="19"/>
  <c r="N53" i="19"/>
  <c r="W53" i="19"/>
  <c r="Q53" i="19"/>
  <c r="Z57" i="19"/>
  <c r="T57" i="19"/>
  <c r="N57" i="19"/>
  <c r="W57" i="19"/>
  <c r="Q57" i="19"/>
  <c r="Z61" i="19"/>
  <c r="T61" i="19"/>
  <c r="N61" i="19"/>
  <c r="W61" i="19"/>
  <c r="Q61" i="19"/>
  <c r="Z65" i="19"/>
  <c r="T65" i="19"/>
  <c r="N65" i="19"/>
  <c r="W65" i="19"/>
  <c r="Q65" i="19"/>
  <c r="Z69" i="19"/>
  <c r="T69" i="19"/>
  <c r="N69" i="19"/>
  <c r="W69" i="19"/>
  <c r="Q69" i="19"/>
  <c r="Z73" i="19"/>
  <c r="T73" i="19"/>
  <c r="N73" i="19"/>
  <c r="W73" i="19"/>
  <c r="Q73" i="19"/>
  <c r="Z77" i="19"/>
  <c r="T77" i="19"/>
  <c r="N77" i="19"/>
  <c r="W77" i="19"/>
  <c r="Q77" i="19"/>
  <c r="Z81" i="19"/>
  <c r="T81" i="19"/>
  <c r="N81" i="19"/>
  <c r="W81" i="19"/>
  <c r="Q81" i="19"/>
  <c r="Z85" i="19"/>
  <c r="T85" i="19"/>
  <c r="N85" i="19"/>
  <c r="W85" i="19"/>
  <c r="Q85" i="19"/>
  <c r="Z89" i="19"/>
  <c r="T89" i="19"/>
  <c r="N89" i="19"/>
  <c r="W89" i="19"/>
  <c r="Q89" i="19"/>
  <c r="Z93" i="19"/>
  <c r="T93" i="19"/>
  <c r="N93" i="19"/>
  <c r="W93" i="19"/>
  <c r="Q93" i="19"/>
  <c r="Z97" i="19"/>
  <c r="T97" i="19"/>
  <c r="N97" i="19"/>
  <c r="W97" i="19"/>
  <c r="Q97" i="19"/>
  <c r="Z124" i="19"/>
  <c r="T124" i="19"/>
  <c r="N124" i="19"/>
  <c r="Q124" i="19"/>
  <c r="W124" i="19"/>
  <c r="I135" i="19"/>
  <c r="K134" i="19"/>
  <c r="W100" i="19"/>
  <c r="Q100" i="19"/>
  <c r="T100" i="19"/>
  <c r="N100" i="19"/>
  <c r="Z100" i="19"/>
  <c r="W102" i="19"/>
  <c r="Q102" i="19"/>
  <c r="T102" i="19"/>
  <c r="Z102" i="19"/>
  <c r="N102" i="19"/>
  <c r="W104" i="19"/>
  <c r="Q104" i="19"/>
  <c r="T104" i="19"/>
  <c r="N104" i="19"/>
  <c r="Z104" i="19"/>
  <c r="W106" i="19"/>
  <c r="Q106" i="19"/>
  <c r="T106" i="19"/>
  <c r="Z106" i="19"/>
  <c r="N106" i="19"/>
  <c r="W108" i="19"/>
  <c r="Q108" i="19"/>
  <c r="T108" i="19"/>
  <c r="N108" i="19"/>
  <c r="Z108" i="19"/>
  <c r="W110" i="19"/>
  <c r="Q110" i="19"/>
  <c r="T110" i="19"/>
  <c r="Z110" i="19"/>
  <c r="N110" i="19"/>
  <c r="W112" i="19"/>
  <c r="Q112" i="19"/>
  <c r="T112" i="19"/>
  <c r="N112" i="19"/>
  <c r="Z112" i="19"/>
  <c r="W114" i="19"/>
  <c r="Q114" i="19"/>
  <c r="T114" i="19"/>
  <c r="Z114" i="19"/>
  <c r="N114" i="19"/>
  <c r="W116" i="19"/>
  <c r="Q116" i="19"/>
  <c r="T116" i="19"/>
  <c r="N116" i="19"/>
  <c r="Z116" i="19"/>
  <c r="W118" i="19"/>
  <c r="Q118" i="19"/>
  <c r="T118" i="19"/>
  <c r="Z118" i="19"/>
  <c r="N118" i="19"/>
  <c r="W120" i="19"/>
  <c r="Q120" i="19"/>
  <c r="T120" i="19"/>
  <c r="N120" i="19"/>
  <c r="Z120" i="19"/>
  <c r="Z123" i="19"/>
  <c r="T123" i="19"/>
  <c r="N123" i="19"/>
  <c r="W123" i="19"/>
  <c r="Q123" i="19"/>
  <c r="Z127" i="19"/>
  <c r="T127" i="19"/>
  <c r="N127" i="19"/>
  <c r="W127" i="19"/>
  <c r="Q127" i="19"/>
  <c r="Z12" i="19"/>
  <c r="T12" i="19"/>
  <c r="N12" i="19"/>
  <c r="Q12" i="19"/>
  <c r="W12" i="19"/>
  <c r="Z16" i="19"/>
  <c r="T16" i="19"/>
  <c r="N16" i="19"/>
  <c r="Q16" i="19"/>
  <c r="W16" i="19"/>
  <c r="Z20" i="19"/>
  <c r="T20" i="19"/>
  <c r="N20" i="19"/>
  <c r="Q20" i="19"/>
  <c r="W20" i="19"/>
  <c r="Z24" i="19"/>
  <c r="T24" i="19"/>
  <c r="N24" i="19"/>
  <c r="Q24" i="19"/>
  <c r="W24" i="19"/>
  <c r="Z28" i="19"/>
  <c r="T28" i="19"/>
  <c r="N28" i="19"/>
  <c r="Q28" i="19"/>
  <c r="W28" i="19"/>
  <c r="Z32" i="19"/>
  <c r="T32" i="19"/>
  <c r="N32" i="19"/>
  <c r="Q32" i="19"/>
  <c r="W32" i="19"/>
  <c r="Z36" i="19"/>
  <c r="T36" i="19"/>
  <c r="N36" i="19"/>
  <c r="Q36" i="19"/>
  <c r="W36" i="19"/>
  <c r="Z13" i="19"/>
  <c r="T13" i="19"/>
  <c r="N13" i="19"/>
  <c r="W13" i="19"/>
  <c r="Q13" i="19"/>
  <c r="Z17" i="19"/>
  <c r="T17" i="19"/>
  <c r="N17" i="19"/>
  <c r="W17" i="19"/>
  <c r="Q17" i="19"/>
  <c r="Z21" i="19"/>
  <c r="T21" i="19"/>
  <c r="N21" i="19"/>
  <c r="W21" i="19"/>
  <c r="Q21" i="19"/>
  <c r="Z25" i="19"/>
  <c r="T25" i="19"/>
  <c r="N25" i="19"/>
  <c r="W25" i="19"/>
  <c r="Q25" i="19"/>
  <c r="Z29" i="19"/>
  <c r="T29" i="19"/>
  <c r="N29" i="19"/>
  <c r="W29" i="19"/>
  <c r="Q29" i="19"/>
  <c r="Z33" i="19"/>
  <c r="T33" i="19"/>
  <c r="N33" i="19"/>
  <c r="W33" i="19"/>
  <c r="Q33" i="19"/>
  <c r="Z37" i="19"/>
  <c r="T37" i="19"/>
  <c r="N37" i="19"/>
  <c r="W37" i="19"/>
  <c r="Q37" i="19"/>
  <c r="Z39" i="19"/>
  <c r="T39" i="19"/>
  <c r="N39" i="19"/>
  <c r="W39" i="19"/>
  <c r="Q39" i="19"/>
  <c r="Z41" i="19"/>
  <c r="T41" i="19"/>
  <c r="N41" i="19"/>
  <c r="W41" i="19"/>
  <c r="Q41" i="19"/>
  <c r="Z43" i="19"/>
  <c r="T43" i="19"/>
  <c r="N43" i="19"/>
  <c r="W43" i="19"/>
  <c r="Q43" i="19"/>
  <c r="Z45" i="19"/>
  <c r="T45" i="19"/>
  <c r="N45" i="19"/>
  <c r="W45" i="19"/>
  <c r="Q45" i="19"/>
  <c r="Z47" i="19"/>
  <c r="T47" i="19"/>
  <c r="N47" i="19"/>
  <c r="W47" i="19"/>
  <c r="Q47" i="19"/>
  <c r="Z49" i="19"/>
  <c r="T49" i="19"/>
  <c r="N49" i="19"/>
  <c r="W49" i="19"/>
  <c r="Q49" i="19"/>
  <c r="Z51" i="19"/>
  <c r="T51" i="19"/>
  <c r="N51" i="19"/>
  <c r="W51" i="19"/>
  <c r="Q51" i="19"/>
  <c r="Z54" i="19"/>
  <c r="T54" i="19"/>
  <c r="N54" i="19"/>
  <c r="Q54" i="19"/>
  <c r="W54" i="19"/>
  <c r="Z58" i="19"/>
  <c r="T58" i="19"/>
  <c r="N58" i="19"/>
  <c r="Q58" i="19"/>
  <c r="W58" i="19"/>
  <c r="Z62" i="19"/>
  <c r="T62" i="19"/>
  <c r="N62" i="19"/>
  <c r="Q62" i="19"/>
  <c r="W62" i="19"/>
  <c r="Z66" i="19"/>
  <c r="T66" i="19"/>
  <c r="N66" i="19"/>
  <c r="Q66" i="19"/>
  <c r="W66" i="19"/>
  <c r="Z70" i="19"/>
  <c r="T70" i="19"/>
  <c r="N70" i="19"/>
  <c r="Q70" i="19"/>
  <c r="W70" i="19"/>
  <c r="Z74" i="19"/>
  <c r="T74" i="19"/>
  <c r="N74" i="19"/>
  <c r="Q74" i="19"/>
  <c r="W74" i="19"/>
  <c r="Z78" i="19"/>
  <c r="T78" i="19"/>
  <c r="N78" i="19"/>
  <c r="Q78" i="19"/>
  <c r="W78" i="19"/>
  <c r="Z82" i="19"/>
  <c r="T82" i="19"/>
  <c r="N82" i="19"/>
  <c r="Q82" i="19"/>
  <c r="W82" i="19"/>
  <c r="Z86" i="19"/>
  <c r="T86" i="19"/>
  <c r="N86" i="19"/>
  <c r="Q86" i="19"/>
  <c r="W86" i="19"/>
  <c r="Z90" i="19"/>
  <c r="T90" i="19"/>
  <c r="N90" i="19"/>
  <c r="Q90" i="19"/>
  <c r="W90" i="19"/>
  <c r="Z94" i="19"/>
  <c r="T94" i="19"/>
  <c r="N94" i="19"/>
  <c r="Q94" i="19"/>
  <c r="W94" i="19"/>
  <c r="T98" i="19"/>
  <c r="N98" i="19"/>
  <c r="Z98" i="19"/>
  <c r="Q98" i="19"/>
  <c r="W98" i="19"/>
  <c r="Z130" i="19"/>
  <c r="T130" i="19"/>
  <c r="N130" i="19"/>
  <c r="Q130" i="19"/>
  <c r="W130" i="19"/>
  <c r="Z55" i="19"/>
  <c r="T55" i="19"/>
  <c r="N55" i="19"/>
  <c r="W55" i="19"/>
  <c r="Q55" i="19"/>
  <c r="Z59" i="19"/>
  <c r="T59" i="19"/>
  <c r="N59" i="19"/>
  <c r="W59" i="19"/>
  <c r="Q59" i="19"/>
  <c r="Z63" i="19"/>
  <c r="T63" i="19"/>
  <c r="N63" i="19"/>
  <c r="W63" i="19"/>
  <c r="Q63" i="19"/>
  <c r="Z67" i="19"/>
  <c r="T67" i="19"/>
  <c r="N67" i="19"/>
  <c r="W67" i="19"/>
  <c r="Q67" i="19"/>
  <c r="Z71" i="19"/>
  <c r="T71" i="19"/>
  <c r="N71" i="19"/>
  <c r="W71" i="19"/>
  <c r="Q71" i="19"/>
  <c r="Z75" i="19"/>
  <c r="T75" i="19"/>
  <c r="N75" i="19"/>
  <c r="W75" i="19"/>
  <c r="Q75" i="19"/>
  <c r="Z79" i="19"/>
  <c r="T79" i="19"/>
  <c r="N79" i="19"/>
  <c r="W79" i="19"/>
  <c r="Q79" i="19"/>
  <c r="Z83" i="19"/>
  <c r="T83" i="19"/>
  <c r="N83" i="19"/>
  <c r="W83" i="19"/>
  <c r="Q83" i="19"/>
  <c r="Z87" i="19"/>
  <c r="T87" i="19"/>
  <c r="N87" i="19"/>
  <c r="W87" i="19"/>
  <c r="Q87" i="19"/>
  <c r="Z91" i="19"/>
  <c r="T91" i="19"/>
  <c r="N91" i="19"/>
  <c r="W91" i="19"/>
  <c r="Q91" i="19"/>
  <c r="Z95" i="19"/>
  <c r="T95" i="19"/>
  <c r="N95" i="19"/>
  <c r="W95" i="19"/>
  <c r="Q95" i="19"/>
  <c r="Z126" i="19"/>
  <c r="T126" i="19"/>
  <c r="N126" i="19"/>
  <c r="Q126" i="19"/>
  <c r="W126" i="19"/>
  <c r="Z128" i="19"/>
  <c r="T128" i="19"/>
  <c r="N128" i="19"/>
  <c r="Q128" i="19"/>
  <c r="W128" i="19"/>
  <c r="W99" i="19"/>
  <c r="Q99" i="19"/>
  <c r="Z99" i="19"/>
  <c r="N99" i="19"/>
  <c r="T99" i="19"/>
  <c r="W101" i="19"/>
  <c r="Q101" i="19"/>
  <c r="Z101" i="19"/>
  <c r="N101" i="19"/>
  <c r="T101" i="19"/>
  <c r="W103" i="19"/>
  <c r="Q103" i="19"/>
  <c r="Z103" i="19"/>
  <c r="N103" i="19"/>
  <c r="T103" i="19"/>
  <c r="W105" i="19"/>
  <c r="Q105" i="19"/>
  <c r="Z105" i="19"/>
  <c r="N105" i="19"/>
  <c r="T105" i="19"/>
  <c r="W107" i="19"/>
  <c r="Q107" i="19"/>
  <c r="Z107" i="19"/>
  <c r="N107" i="19"/>
  <c r="T107" i="19"/>
  <c r="W109" i="19"/>
  <c r="Q109" i="19"/>
  <c r="Z109" i="19"/>
  <c r="N109" i="19"/>
  <c r="T109" i="19"/>
  <c r="W111" i="19"/>
  <c r="Q111" i="19"/>
  <c r="Z111" i="19"/>
  <c r="N111" i="19"/>
  <c r="T111" i="19"/>
  <c r="W113" i="19"/>
  <c r="Q113" i="19"/>
  <c r="Z113" i="19"/>
  <c r="N113" i="19"/>
  <c r="T113" i="19"/>
  <c r="W115" i="19"/>
  <c r="Q115" i="19"/>
  <c r="Z115" i="19"/>
  <c r="N115" i="19"/>
  <c r="T115" i="19"/>
  <c r="W117" i="19"/>
  <c r="Q117" i="19"/>
  <c r="Z117" i="19"/>
  <c r="N117" i="19"/>
  <c r="T117" i="19"/>
  <c r="W119" i="19"/>
  <c r="Q119" i="19"/>
  <c r="Z119" i="19"/>
  <c r="N119" i="19"/>
  <c r="T119" i="19"/>
  <c r="Z121" i="19"/>
  <c r="W121" i="19"/>
  <c r="Q121" i="19"/>
  <c r="N121" i="19"/>
  <c r="T121" i="19"/>
  <c r="Z125" i="19"/>
  <c r="T125" i="19"/>
  <c r="N125" i="19"/>
  <c r="W125" i="19"/>
  <c r="Q125" i="19"/>
  <c r="Z129" i="19"/>
  <c r="T129" i="19"/>
  <c r="N129" i="19"/>
  <c r="W129" i="19"/>
  <c r="Q129" i="19"/>
  <c r="E16" i="18"/>
  <c r="E15" i="18"/>
  <c r="E14" i="18"/>
  <c r="E13" i="18"/>
  <c r="E12" i="18"/>
  <c r="E11" i="18"/>
  <c r="J134" i="21" l="1"/>
  <c r="W133" i="20"/>
  <c r="X133" i="20" s="1"/>
  <c r="Q133" i="20"/>
  <c r="R133" i="20" s="1"/>
  <c r="Z133" i="20"/>
  <c r="AA133" i="20" s="1"/>
  <c r="T133" i="20"/>
  <c r="U133" i="20" s="1"/>
  <c r="N133" i="20"/>
  <c r="O133" i="20" s="1"/>
  <c r="L133" i="20"/>
  <c r="V12" i="20"/>
  <c r="X12" i="20" s="1"/>
  <c r="P12" i="20"/>
  <c r="R12" i="20" s="1"/>
  <c r="L12" i="20"/>
  <c r="Y12" i="20"/>
  <c r="AA12" i="20" s="1"/>
  <c r="S12" i="20"/>
  <c r="U12" i="20" s="1"/>
  <c r="M12" i="20"/>
  <c r="O12" i="20" s="1"/>
  <c r="Y11" i="20"/>
  <c r="AA11" i="20" s="1"/>
  <c r="S11" i="20"/>
  <c r="U11" i="20" s="1"/>
  <c r="M11" i="20"/>
  <c r="O11" i="20" s="1"/>
  <c r="V11" i="20"/>
  <c r="X11" i="20" s="1"/>
  <c r="P11" i="20"/>
  <c r="R11" i="20" s="1"/>
  <c r="L11" i="20"/>
  <c r="I135" i="20"/>
  <c r="K134" i="20"/>
  <c r="J13" i="20"/>
  <c r="I14" i="20"/>
  <c r="W134" i="19"/>
  <c r="X134" i="19" s="1"/>
  <c r="Q134" i="19"/>
  <c r="R134" i="19" s="1"/>
  <c r="Z134" i="19"/>
  <c r="AA134" i="19" s="1"/>
  <c r="T134" i="19"/>
  <c r="U134" i="19" s="1"/>
  <c r="N134" i="19"/>
  <c r="O134" i="19" s="1"/>
  <c r="L134" i="19"/>
  <c r="I136" i="19"/>
  <c r="K135" i="19"/>
  <c r="C130" i="17"/>
  <c r="C121" i="17"/>
  <c r="C122" i="17"/>
  <c r="C123" i="17"/>
  <c r="C124" i="17"/>
  <c r="C125" i="17"/>
  <c r="C126" i="17"/>
  <c r="C127" i="17"/>
  <c r="C128" i="17"/>
  <c r="C129" i="17"/>
  <c r="C120" i="17"/>
  <c r="C119" i="17"/>
  <c r="C118" i="17"/>
  <c r="C109" i="17"/>
  <c r="C110" i="17"/>
  <c r="C111" i="17"/>
  <c r="C112" i="17"/>
  <c r="C113" i="17"/>
  <c r="C114" i="17"/>
  <c r="C115" i="17"/>
  <c r="C116" i="17"/>
  <c r="C117" i="17"/>
  <c r="C108" i="17"/>
  <c r="C107" i="17"/>
  <c r="C97" i="17"/>
  <c r="C98" i="17"/>
  <c r="C99" i="17"/>
  <c r="C100" i="17"/>
  <c r="C101" i="17"/>
  <c r="C102" i="17"/>
  <c r="C103" i="17"/>
  <c r="C104" i="17"/>
  <c r="C105" i="17"/>
  <c r="C96" i="17"/>
  <c r="C95" i="17"/>
  <c r="C85" i="17"/>
  <c r="C86" i="17"/>
  <c r="C87" i="17"/>
  <c r="C88" i="17"/>
  <c r="C89" i="17"/>
  <c r="C90" i="17"/>
  <c r="C91" i="17"/>
  <c r="C92" i="17"/>
  <c r="C93" i="17"/>
  <c r="C84" i="17"/>
  <c r="C83" i="17"/>
  <c r="C73" i="17"/>
  <c r="C74" i="17"/>
  <c r="C75" i="17"/>
  <c r="C76" i="17"/>
  <c r="C77" i="17"/>
  <c r="C78" i="17"/>
  <c r="C79" i="17"/>
  <c r="C80" i="17"/>
  <c r="C81" i="17"/>
  <c r="C72" i="17"/>
  <c r="C71" i="17"/>
  <c r="C61" i="17"/>
  <c r="C62" i="17"/>
  <c r="C63" i="17"/>
  <c r="C64" i="17"/>
  <c r="C65" i="17"/>
  <c r="C66" i="17"/>
  <c r="C67" i="17"/>
  <c r="C68" i="17"/>
  <c r="C69" i="17"/>
  <c r="C60" i="17"/>
  <c r="C59" i="17"/>
  <c r="C49" i="17"/>
  <c r="C50" i="17"/>
  <c r="C51" i="17"/>
  <c r="C52" i="17"/>
  <c r="C53" i="17"/>
  <c r="C54" i="17"/>
  <c r="C55" i="17"/>
  <c r="C56" i="17"/>
  <c r="C57" i="17"/>
  <c r="C48" i="17"/>
  <c r="C47" i="17"/>
  <c r="C37" i="17"/>
  <c r="C38" i="17"/>
  <c r="C39" i="17"/>
  <c r="C40" i="17"/>
  <c r="C41" i="17"/>
  <c r="C42" i="17"/>
  <c r="C43" i="17"/>
  <c r="C44" i="17"/>
  <c r="C45" i="17"/>
  <c r="C36" i="17"/>
  <c r="C35" i="17"/>
  <c r="C25" i="17"/>
  <c r="C26" i="17"/>
  <c r="C27" i="17"/>
  <c r="C28" i="17"/>
  <c r="C29" i="17"/>
  <c r="C30" i="17"/>
  <c r="C31" i="17"/>
  <c r="C32" i="17"/>
  <c r="C33" i="17"/>
  <c r="C24" i="17"/>
  <c r="C23" i="17"/>
  <c r="C22" i="17"/>
  <c r="C13" i="17"/>
  <c r="C14" i="17"/>
  <c r="C15" i="17"/>
  <c r="C16" i="17"/>
  <c r="C17" i="17"/>
  <c r="C18" i="17"/>
  <c r="C19" i="17"/>
  <c r="C20" i="17"/>
  <c r="C21" i="17"/>
  <c r="C12" i="17"/>
  <c r="C11" i="17"/>
  <c r="C106" i="9"/>
  <c r="C106" i="19" s="1"/>
  <c r="E106" i="19" s="1"/>
  <c r="C94" i="9"/>
  <c r="C94" i="19" s="1"/>
  <c r="E94" i="19" s="1"/>
  <c r="G94" i="19" s="1"/>
  <c r="H94" i="19" s="1"/>
  <c r="C82" i="9"/>
  <c r="C82" i="19" s="1"/>
  <c r="E82" i="19" s="1"/>
  <c r="G82" i="19" s="1"/>
  <c r="H82" i="19" s="1"/>
  <c r="C70" i="9"/>
  <c r="C70" i="19" s="1"/>
  <c r="E70" i="19" s="1"/>
  <c r="G70" i="19" s="1"/>
  <c r="H70" i="19" s="1"/>
  <c r="C58" i="9"/>
  <c r="C58" i="19" s="1"/>
  <c r="E58" i="19" s="1"/>
  <c r="G58" i="19" s="1"/>
  <c r="H58" i="19" s="1"/>
  <c r="C46" i="9"/>
  <c r="C46" i="19" s="1"/>
  <c r="E46" i="19" s="1"/>
  <c r="G46" i="19" s="1"/>
  <c r="H46" i="19" s="1"/>
  <c r="C34" i="9"/>
  <c r="C34" i="19" s="1"/>
  <c r="E34" i="19" s="1"/>
  <c r="G34" i="19" s="1"/>
  <c r="H34" i="19" s="1"/>
  <c r="S134" i="21" l="1"/>
  <c r="U134" i="21" s="1"/>
  <c r="V134" i="21"/>
  <c r="X134" i="21" s="1"/>
  <c r="M134" i="21"/>
  <c r="O134" i="21" s="1"/>
  <c r="Y134" i="21"/>
  <c r="AA134" i="21" s="1"/>
  <c r="L134" i="21"/>
  <c r="P134" i="21"/>
  <c r="R134" i="21" s="1"/>
  <c r="G106" i="19"/>
  <c r="H106" i="19" s="1"/>
  <c r="H131" i="19" s="1"/>
  <c r="I11" i="19" s="1"/>
  <c r="C34" i="17"/>
  <c r="C46" i="17"/>
  <c r="C58" i="17"/>
  <c r="C70" i="17"/>
  <c r="C82" i="17"/>
  <c r="C94" i="17"/>
  <c r="C106" i="17"/>
  <c r="I15" i="20"/>
  <c r="J14" i="20"/>
  <c r="W134" i="20"/>
  <c r="X134" i="20" s="1"/>
  <c r="Q134" i="20"/>
  <c r="R134" i="20" s="1"/>
  <c r="N134" i="20"/>
  <c r="O134" i="20" s="1"/>
  <c r="L134" i="20"/>
  <c r="Z134" i="20"/>
  <c r="AA134" i="20" s="1"/>
  <c r="T134" i="20"/>
  <c r="U134" i="20" s="1"/>
  <c r="Y13" i="20"/>
  <c r="AA13" i="20" s="1"/>
  <c r="S13" i="20"/>
  <c r="U13" i="20" s="1"/>
  <c r="M13" i="20"/>
  <c r="O13" i="20" s="1"/>
  <c r="V13" i="20"/>
  <c r="X13" i="20" s="1"/>
  <c r="L13" i="20"/>
  <c r="P13" i="20"/>
  <c r="R13" i="20" s="1"/>
  <c r="I136" i="20"/>
  <c r="K135" i="20"/>
  <c r="W135" i="19"/>
  <c r="X135" i="19" s="1"/>
  <c r="Q135" i="19"/>
  <c r="R135" i="19" s="1"/>
  <c r="N135" i="19"/>
  <c r="O135" i="19" s="1"/>
  <c r="L135" i="19"/>
  <c r="Z135" i="19"/>
  <c r="AA135" i="19" s="1"/>
  <c r="T135" i="19"/>
  <c r="U135" i="19" s="1"/>
  <c r="I137" i="19"/>
  <c r="K136" i="19"/>
  <c r="D17" i="18"/>
  <c r="F17" i="18" s="1"/>
  <c r="I149" i="10"/>
  <c r="I12" i="19" l="1"/>
  <c r="J11" i="19"/>
  <c r="Z135" i="20"/>
  <c r="AA135" i="20" s="1"/>
  <c r="T135" i="20"/>
  <c r="U135" i="20" s="1"/>
  <c r="N135" i="20"/>
  <c r="O135" i="20" s="1"/>
  <c r="L135" i="20"/>
  <c r="W135" i="20"/>
  <c r="X135" i="20" s="1"/>
  <c r="Q135" i="20"/>
  <c r="R135" i="20" s="1"/>
  <c r="V14" i="20"/>
  <c r="X14" i="20" s="1"/>
  <c r="P14" i="20"/>
  <c r="R14" i="20" s="1"/>
  <c r="L14" i="20"/>
  <c r="S14" i="20"/>
  <c r="U14" i="20" s="1"/>
  <c r="M14" i="20"/>
  <c r="O14" i="20" s="1"/>
  <c r="Y14" i="20"/>
  <c r="AA14" i="20" s="1"/>
  <c r="I137" i="20"/>
  <c r="K136" i="20"/>
  <c r="J15" i="20"/>
  <c r="I16" i="20"/>
  <c r="Z136" i="19"/>
  <c r="AA136" i="19" s="1"/>
  <c r="T136" i="19"/>
  <c r="U136" i="19" s="1"/>
  <c r="N136" i="19"/>
  <c r="O136" i="19" s="1"/>
  <c r="L136" i="19"/>
  <c r="W136" i="19"/>
  <c r="X136" i="19" s="1"/>
  <c r="Q136" i="19"/>
  <c r="R136" i="19" s="1"/>
  <c r="I138" i="19"/>
  <c r="K137" i="19"/>
  <c r="H17" i="18"/>
  <c r="I17" i="18" s="1"/>
  <c r="J17" i="18" s="1"/>
  <c r="V11" i="19" l="1"/>
  <c r="X11" i="19" s="1"/>
  <c r="L11" i="19"/>
  <c r="Y11" i="19"/>
  <c r="AA11" i="19" s="1"/>
  <c r="P11" i="19"/>
  <c r="R11" i="19" s="1"/>
  <c r="S11" i="19"/>
  <c r="U11" i="19" s="1"/>
  <c r="M11" i="19"/>
  <c r="O11" i="19" s="1"/>
  <c r="J12" i="19"/>
  <c r="I13" i="19"/>
  <c r="I17" i="20"/>
  <c r="J16" i="20"/>
  <c r="W136" i="20"/>
  <c r="X136" i="20" s="1"/>
  <c r="Q136" i="20"/>
  <c r="R136" i="20" s="1"/>
  <c r="Z136" i="20"/>
  <c r="AA136" i="20" s="1"/>
  <c r="T136" i="20"/>
  <c r="U136" i="20" s="1"/>
  <c r="N136" i="20"/>
  <c r="O136" i="20" s="1"/>
  <c r="L136" i="20"/>
  <c r="Y15" i="20"/>
  <c r="AA15" i="20" s="1"/>
  <c r="S15" i="20"/>
  <c r="U15" i="20" s="1"/>
  <c r="M15" i="20"/>
  <c r="O15" i="20" s="1"/>
  <c r="V15" i="20"/>
  <c r="X15" i="20" s="1"/>
  <c r="P15" i="20"/>
  <c r="R15" i="20" s="1"/>
  <c r="L15" i="20"/>
  <c r="I138" i="20"/>
  <c r="K137" i="20"/>
  <c r="W137" i="19"/>
  <c r="X137" i="19" s="1"/>
  <c r="Q137" i="19"/>
  <c r="R137" i="19" s="1"/>
  <c r="Z137" i="19"/>
  <c r="AA137" i="19" s="1"/>
  <c r="T137" i="19"/>
  <c r="U137" i="19" s="1"/>
  <c r="N137" i="19"/>
  <c r="O137" i="19" s="1"/>
  <c r="L137" i="19"/>
  <c r="I139" i="19"/>
  <c r="K138" i="19"/>
  <c r="O17" i="18"/>
  <c r="M17" i="18"/>
  <c r="K17" i="18"/>
  <c r="N17" i="18"/>
  <c r="L17" i="18"/>
  <c r="J13" i="19" l="1"/>
  <c r="I14" i="19"/>
  <c r="V12" i="19"/>
  <c r="X12" i="19" s="1"/>
  <c r="L12" i="19"/>
  <c r="M12" i="19"/>
  <c r="O12" i="19" s="1"/>
  <c r="P12" i="19"/>
  <c r="R12" i="19" s="1"/>
  <c r="Y12" i="19"/>
  <c r="AA12" i="19" s="1"/>
  <c r="S12" i="19"/>
  <c r="U12" i="19" s="1"/>
  <c r="Z137" i="20"/>
  <c r="AA137" i="20" s="1"/>
  <c r="T137" i="20"/>
  <c r="U137" i="20" s="1"/>
  <c r="N137" i="20"/>
  <c r="O137" i="20" s="1"/>
  <c r="L137" i="20"/>
  <c r="W137" i="20"/>
  <c r="X137" i="20" s="1"/>
  <c r="Q137" i="20"/>
  <c r="R137" i="20" s="1"/>
  <c r="V16" i="20"/>
  <c r="X16" i="20" s="1"/>
  <c r="P16" i="20"/>
  <c r="R16" i="20" s="1"/>
  <c r="L16" i="20"/>
  <c r="S16" i="20"/>
  <c r="U16" i="20" s="1"/>
  <c r="Y16" i="20"/>
  <c r="AA16" i="20" s="1"/>
  <c r="M16" i="20"/>
  <c r="O16" i="20" s="1"/>
  <c r="I139" i="20"/>
  <c r="K138" i="20"/>
  <c r="J17" i="20"/>
  <c r="I18" i="20"/>
  <c r="Z138" i="19"/>
  <c r="AA138" i="19" s="1"/>
  <c r="T138" i="19"/>
  <c r="U138" i="19" s="1"/>
  <c r="N138" i="19"/>
  <c r="O138" i="19" s="1"/>
  <c r="L138" i="19"/>
  <c r="W138" i="19"/>
  <c r="X138" i="19" s="1"/>
  <c r="Q138" i="19"/>
  <c r="R138" i="19" s="1"/>
  <c r="I140" i="19"/>
  <c r="K139" i="19"/>
  <c r="H149" i="9"/>
  <c r="J14" i="19" l="1"/>
  <c r="I15" i="19"/>
  <c r="V13" i="19"/>
  <c r="X13" i="19" s="1"/>
  <c r="L13" i="19"/>
  <c r="Y13" i="19"/>
  <c r="AA13" i="19" s="1"/>
  <c r="P13" i="19"/>
  <c r="R13" i="19" s="1"/>
  <c r="S13" i="19"/>
  <c r="U13" i="19" s="1"/>
  <c r="M13" i="19"/>
  <c r="O13" i="19" s="1"/>
  <c r="I19" i="20"/>
  <c r="J18" i="20"/>
  <c r="W138" i="20"/>
  <c r="X138" i="20" s="1"/>
  <c r="Q138" i="20"/>
  <c r="R138" i="20" s="1"/>
  <c r="Z138" i="20"/>
  <c r="AA138" i="20" s="1"/>
  <c r="T138" i="20"/>
  <c r="U138" i="20" s="1"/>
  <c r="N138" i="20"/>
  <c r="O138" i="20" s="1"/>
  <c r="L138" i="20"/>
  <c r="Y17" i="20"/>
  <c r="AA17" i="20" s="1"/>
  <c r="S17" i="20"/>
  <c r="U17" i="20" s="1"/>
  <c r="M17" i="20"/>
  <c r="O17" i="20" s="1"/>
  <c r="V17" i="20"/>
  <c r="X17" i="20" s="1"/>
  <c r="L17" i="20"/>
  <c r="P17" i="20"/>
  <c r="R17" i="20" s="1"/>
  <c r="I140" i="20"/>
  <c r="K139" i="20"/>
  <c r="W139" i="19"/>
  <c r="X139" i="19" s="1"/>
  <c r="Q139" i="19"/>
  <c r="R139" i="19" s="1"/>
  <c r="Z139" i="19"/>
  <c r="AA139" i="19" s="1"/>
  <c r="T139" i="19"/>
  <c r="U139" i="19" s="1"/>
  <c r="N139" i="19"/>
  <c r="O139" i="19" s="1"/>
  <c r="L139" i="19"/>
  <c r="I141" i="19"/>
  <c r="K140" i="19"/>
  <c r="D16" i="18"/>
  <c r="D15" i="18"/>
  <c r="D14" i="18"/>
  <c r="D13" i="18"/>
  <c r="D12" i="18"/>
  <c r="D11" i="18"/>
  <c r="J15" i="19" l="1"/>
  <c r="I16" i="19"/>
  <c r="V14" i="19"/>
  <c r="X14" i="19" s="1"/>
  <c r="L14" i="19"/>
  <c r="M14" i="19"/>
  <c r="O14" i="19" s="1"/>
  <c r="P14" i="19"/>
  <c r="R14" i="19" s="1"/>
  <c r="Y14" i="19"/>
  <c r="AA14" i="19" s="1"/>
  <c r="S14" i="19"/>
  <c r="U14" i="19" s="1"/>
  <c r="Z139" i="20"/>
  <c r="AA139" i="20" s="1"/>
  <c r="T139" i="20"/>
  <c r="U139" i="20" s="1"/>
  <c r="N139" i="20"/>
  <c r="O139" i="20" s="1"/>
  <c r="L139" i="20"/>
  <c r="W139" i="20"/>
  <c r="X139" i="20" s="1"/>
  <c r="Q139" i="20"/>
  <c r="R139" i="20" s="1"/>
  <c r="V18" i="20"/>
  <c r="X18" i="20" s="1"/>
  <c r="P18" i="20"/>
  <c r="R18" i="20" s="1"/>
  <c r="L18" i="20"/>
  <c r="Y18" i="20"/>
  <c r="AA18" i="20" s="1"/>
  <c r="S18" i="20"/>
  <c r="U18" i="20" s="1"/>
  <c r="M18" i="20"/>
  <c r="O18" i="20" s="1"/>
  <c r="I141" i="20"/>
  <c r="K140" i="20"/>
  <c r="I20" i="20"/>
  <c r="J19" i="20"/>
  <c r="I142" i="19"/>
  <c r="K141" i="19"/>
  <c r="Z140" i="19"/>
  <c r="AA140" i="19" s="1"/>
  <c r="T140" i="19"/>
  <c r="U140" i="19" s="1"/>
  <c r="N140" i="19"/>
  <c r="O140" i="19" s="1"/>
  <c r="L140" i="19"/>
  <c r="W140" i="19"/>
  <c r="X140" i="19" s="1"/>
  <c r="Q140" i="19"/>
  <c r="R140" i="19" s="1"/>
  <c r="F12" i="18"/>
  <c r="F13" i="18"/>
  <c r="H13" i="18" s="1"/>
  <c r="I13" i="18" s="1"/>
  <c r="J13" i="18" s="1"/>
  <c r="F14" i="18"/>
  <c r="H14" i="18" s="1"/>
  <c r="I14" i="18" s="1"/>
  <c r="J14" i="18" s="1"/>
  <c r="F15" i="18"/>
  <c r="H15" i="18" s="1"/>
  <c r="I15" i="18" s="1"/>
  <c r="J15" i="18" s="1"/>
  <c r="F16" i="18"/>
  <c r="H16" i="18" s="1"/>
  <c r="I16" i="18" s="1"/>
  <c r="J16" i="18" s="1"/>
  <c r="F11" i="18"/>
  <c r="H11" i="18" s="1"/>
  <c r="I11" i="18" s="1"/>
  <c r="J11" i="18" s="1"/>
  <c r="H12" i="18"/>
  <c r="I12" i="18" s="1"/>
  <c r="J12" i="18" s="1"/>
  <c r="J16" i="19" l="1"/>
  <c r="I17" i="19"/>
  <c r="V15" i="19"/>
  <c r="X15" i="19" s="1"/>
  <c r="L15" i="19"/>
  <c r="Y15" i="19"/>
  <c r="AA15" i="19" s="1"/>
  <c r="P15" i="19"/>
  <c r="R15" i="19" s="1"/>
  <c r="S15" i="19"/>
  <c r="U15" i="19" s="1"/>
  <c r="M15" i="19"/>
  <c r="O15" i="19" s="1"/>
  <c r="Y19" i="20"/>
  <c r="AA19" i="20" s="1"/>
  <c r="S19" i="20"/>
  <c r="U19" i="20" s="1"/>
  <c r="M19" i="20"/>
  <c r="O19" i="20" s="1"/>
  <c r="P19" i="20"/>
  <c r="R19" i="20" s="1"/>
  <c r="L19" i="20"/>
  <c r="V19" i="20"/>
  <c r="X19" i="20" s="1"/>
  <c r="W140" i="20"/>
  <c r="X140" i="20" s="1"/>
  <c r="Q140" i="20"/>
  <c r="R140" i="20" s="1"/>
  <c r="Z140" i="20"/>
  <c r="AA140" i="20" s="1"/>
  <c r="T140" i="20"/>
  <c r="U140" i="20" s="1"/>
  <c r="N140" i="20"/>
  <c r="O140" i="20" s="1"/>
  <c r="L140" i="20"/>
  <c r="I21" i="20"/>
  <c r="J20" i="20"/>
  <c r="I142" i="20"/>
  <c r="K141" i="20"/>
  <c r="W141" i="19"/>
  <c r="X141" i="19" s="1"/>
  <c r="Q141" i="19"/>
  <c r="R141" i="19" s="1"/>
  <c r="Z141" i="19"/>
  <c r="AA141" i="19" s="1"/>
  <c r="T141" i="19"/>
  <c r="U141" i="19" s="1"/>
  <c r="N141" i="19"/>
  <c r="O141" i="19" s="1"/>
  <c r="L141" i="19"/>
  <c r="I143" i="19"/>
  <c r="K142" i="19"/>
  <c r="O16" i="18"/>
  <c r="M16" i="18"/>
  <c r="K16" i="18"/>
  <c r="N16" i="18"/>
  <c r="L16" i="18"/>
  <c r="O12" i="18"/>
  <c r="M12" i="18"/>
  <c r="K12" i="18"/>
  <c r="N12" i="18"/>
  <c r="L12" i="18"/>
  <c r="O13" i="18"/>
  <c r="M13" i="18"/>
  <c r="K13" i="18"/>
  <c r="N13" i="18"/>
  <c r="L13" i="18"/>
  <c r="O14" i="18"/>
  <c r="M14" i="18"/>
  <c r="K14" i="18"/>
  <c r="N14" i="18"/>
  <c r="L14" i="18"/>
  <c r="O15" i="18"/>
  <c r="M15" i="18"/>
  <c r="K15" i="18"/>
  <c r="N15" i="18"/>
  <c r="L15" i="18"/>
  <c r="O11" i="18"/>
  <c r="M11" i="18"/>
  <c r="K11" i="18"/>
  <c r="N11" i="18"/>
  <c r="L11" i="18"/>
  <c r="J17" i="19" l="1"/>
  <c r="I18" i="19"/>
  <c r="V16" i="19"/>
  <c r="X16" i="19" s="1"/>
  <c r="L16" i="19"/>
  <c r="M16" i="19"/>
  <c r="O16" i="19" s="1"/>
  <c r="P16" i="19"/>
  <c r="R16" i="19" s="1"/>
  <c r="Y16" i="19"/>
  <c r="AA16" i="19" s="1"/>
  <c r="S16" i="19"/>
  <c r="U16" i="19" s="1"/>
  <c r="Z141" i="20"/>
  <c r="AA141" i="20" s="1"/>
  <c r="T141" i="20"/>
  <c r="U141" i="20" s="1"/>
  <c r="N141" i="20"/>
  <c r="O141" i="20" s="1"/>
  <c r="L141" i="20"/>
  <c r="W141" i="20"/>
  <c r="X141" i="20" s="1"/>
  <c r="Q141" i="20"/>
  <c r="R141" i="20" s="1"/>
  <c r="V20" i="20"/>
  <c r="X20" i="20" s="1"/>
  <c r="P20" i="20"/>
  <c r="R20" i="20" s="1"/>
  <c r="L20" i="20"/>
  <c r="Y20" i="20"/>
  <c r="AA20" i="20" s="1"/>
  <c r="M20" i="20"/>
  <c r="O20" i="20" s="1"/>
  <c r="S20" i="20"/>
  <c r="U20" i="20" s="1"/>
  <c r="I143" i="20"/>
  <c r="K142" i="20"/>
  <c r="I22" i="20"/>
  <c r="J21" i="20"/>
  <c r="I144" i="19"/>
  <c r="K143" i="19"/>
  <c r="Z142" i="19"/>
  <c r="AA142" i="19" s="1"/>
  <c r="T142" i="19"/>
  <c r="U142" i="19" s="1"/>
  <c r="N142" i="19"/>
  <c r="O142" i="19" s="1"/>
  <c r="L142" i="19"/>
  <c r="W142" i="19"/>
  <c r="X142" i="19" s="1"/>
  <c r="Q142" i="19"/>
  <c r="R142" i="19" s="1"/>
  <c r="D133" i="16"/>
  <c r="J18" i="19" l="1"/>
  <c r="I19" i="19"/>
  <c r="V17" i="19"/>
  <c r="X17" i="19" s="1"/>
  <c r="L17" i="19"/>
  <c r="Y17" i="19"/>
  <c r="AA17" i="19" s="1"/>
  <c r="P17" i="19"/>
  <c r="R17" i="19" s="1"/>
  <c r="S17" i="19"/>
  <c r="U17" i="19" s="1"/>
  <c r="M17" i="19"/>
  <c r="O17" i="19" s="1"/>
  <c r="Y21" i="20"/>
  <c r="AA21" i="20" s="1"/>
  <c r="S21" i="20"/>
  <c r="U21" i="20" s="1"/>
  <c r="M21" i="20"/>
  <c r="O21" i="20" s="1"/>
  <c r="P21" i="20"/>
  <c r="R21" i="20" s="1"/>
  <c r="L21" i="20"/>
  <c r="V21" i="20"/>
  <c r="X21" i="20" s="1"/>
  <c r="W142" i="20"/>
  <c r="X142" i="20" s="1"/>
  <c r="Q142" i="20"/>
  <c r="R142" i="20" s="1"/>
  <c r="Z142" i="20"/>
  <c r="AA142" i="20" s="1"/>
  <c r="T142" i="20"/>
  <c r="U142" i="20" s="1"/>
  <c r="N142" i="20"/>
  <c r="O142" i="20" s="1"/>
  <c r="L142" i="20"/>
  <c r="I23" i="20"/>
  <c r="J22" i="20"/>
  <c r="I144" i="20"/>
  <c r="K144" i="20" s="1"/>
  <c r="K143" i="20"/>
  <c r="W143" i="19"/>
  <c r="X143" i="19" s="1"/>
  <c r="Q143" i="19"/>
  <c r="R143" i="19" s="1"/>
  <c r="Z143" i="19"/>
  <c r="AA143" i="19" s="1"/>
  <c r="T143" i="19"/>
  <c r="U143" i="19" s="1"/>
  <c r="N143" i="19"/>
  <c r="O143" i="19" s="1"/>
  <c r="L143" i="19"/>
  <c r="I145" i="19"/>
  <c r="K145" i="19" s="1"/>
  <c r="K144" i="19"/>
  <c r="W7" i="10"/>
  <c r="J19" i="19" l="1"/>
  <c r="I20" i="19"/>
  <c r="V18" i="19"/>
  <c r="X18" i="19" s="1"/>
  <c r="L18" i="19"/>
  <c r="M18" i="19"/>
  <c r="O18" i="19" s="1"/>
  <c r="P18" i="19"/>
  <c r="R18" i="19" s="1"/>
  <c r="Y18" i="19"/>
  <c r="AA18" i="19" s="1"/>
  <c r="S18" i="19"/>
  <c r="U18" i="19" s="1"/>
  <c r="Z143" i="20"/>
  <c r="AA143" i="20" s="1"/>
  <c r="T143" i="20"/>
  <c r="U143" i="20" s="1"/>
  <c r="N143" i="20"/>
  <c r="O143" i="20" s="1"/>
  <c r="L143" i="20"/>
  <c r="W143" i="20"/>
  <c r="X143" i="20" s="1"/>
  <c r="Q143" i="20"/>
  <c r="R143" i="20" s="1"/>
  <c r="V22" i="20"/>
  <c r="X22" i="20" s="1"/>
  <c r="P22" i="20"/>
  <c r="R22" i="20" s="1"/>
  <c r="L22" i="20"/>
  <c r="Y22" i="20"/>
  <c r="AA22" i="20" s="1"/>
  <c r="M22" i="20"/>
  <c r="O22" i="20" s="1"/>
  <c r="S22" i="20"/>
  <c r="U22" i="20" s="1"/>
  <c r="W144" i="20"/>
  <c r="X144" i="20" s="1"/>
  <c r="Q144" i="20"/>
  <c r="R144" i="20" s="1"/>
  <c r="Z144" i="20"/>
  <c r="AA144" i="20" s="1"/>
  <c r="T144" i="20"/>
  <c r="U144" i="20" s="1"/>
  <c r="N144" i="20"/>
  <c r="O144" i="20" s="1"/>
  <c r="L144" i="20"/>
  <c r="I24" i="20"/>
  <c r="J23" i="20"/>
  <c r="Z144" i="19"/>
  <c r="AA144" i="19" s="1"/>
  <c r="T144" i="19"/>
  <c r="U144" i="19" s="1"/>
  <c r="N144" i="19"/>
  <c r="O144" i="19" s="1"/>
  <c r="L144" i="19"/>
  <c r="W144" i="19"/>
  <c r="X144" i="19" s="1"/>
  <c r="Q144" i="19"/>
  <c r="R144" i="19" s="1"/>
  <c r="W145" i="19"/>
  <c r="X145" i="19" s="1"/>
  <c r="Q145" i="19"/>
  <c r="R145" i="19" s="1"/>
  <c r="Z145" i="19"/>
  <c r="AA145" i="19" s="1"/>
  <c r="T145" i="19"/>
  <c r="U145" i="19" s="1"/>
  <c r="N145" i="19"/>
  <c r="O145" i="19" s="1"/>
  <c r="L145" i="19"/>
  <c r="D13" i="16"/>
  <c r="D14" i="16"/>
  <c r="J20" i="19" l="1"/>
  <c r="I21" i="19"/>
  <c r="V19" i="19"/>
  <c r="X19" i="19" s="1"/>
  <c r="L19" i="19"/>
  <c r="Y19" i="19"/>
  <c r="AA19" i="19" s="1"/>
  <c r="P19" i="19"/>
  <c r="R19" i="19" s="1"/>
  <c r="S19" i="19"/>
  <c r="U19" i="19" s="1"/>
  <c r="M19" i="19"/>
  <c r="O19" i="19" s="1"/>
  <c r="Y23" i="20"/>
  <c r="AA23" i="20" s="1"/>
  <c r="S23" i="20"/>
  <c r="U23" i="20" s="1"/>
  <c r="M23" i="20"/>
  <c r="O23" i="20" s="1"/>
  <c r="P23" i="20"/>
  <c r="R23" i="20" s="1"/>
  <c r="L23" i="20"/>
  <c r="V23" i="20"/>
  <c r="X23" i="20" s="1"/>
  <c r="I25" i="20"/>
  <c r="J24" i="20"/>
  <c r="D134" i="17"/>
  <c r="D13" i="17"/>
  <c r="E13" i="17" s="1"/>
  <c r="G13" i="17" s="1"/>
  <c r="D14" i="17"/>
  <c r="E14" i="17" s="1"/>
  <c r="G14" i="17" s="1"/>
  <c r="D15" i="17"/>
  <c r="E15" i="17" s="1"/>
  <c r="G15" i="17" s="1"/>
  <c r="D16" i="17"/>
  <c r="D17" i="17"/>
  <c r="E17" i="17" s="1"/>
  <c r="G17" i="17" s="1"/>
  <c r="D18" i="17"/>
  <c r="E18" i="17" s="1"/>
  <c r="G18" i="17" s="1"/>
  <c r="D19" i="17"/>
  <c r="E19" i="17" s="1"/>
  <c r="G19" i="17" s="1"/>
  <c r="D20" i="17"/>
  <c r="D21" i="17"/>
  <c r="E21" i="17" s="1"/>
  <c r="G21" i="17" s="1"/>
  <c r="D22" i="17"/>
  <c r="E22" i="17" s="1"/>
  <c r="G22" i="17" s="1"/>
  <c r="D23" i="17"/>
  <c r="E23" i="17" s="1"/>
  <c r="G23" i="17" s="1"/>
  <c r="D24" i="17"/>
  <c r="D25" i="17"/>
  <c r="E25" i="17" s="1"/>
  <c r="G25" i="17" s="1"/>
  <c r="D26" i="17"/>
  <c r="E26" i="17" s="1"/>
  <c r="G26" i="17" s="1"/>
  <c r="D27" i="17"/>
  <c r="E27" i="17" s="1"/>
  <c r="G27" i="17" s="1"/>
  <c r="D28" i="17"/>
  <c r="D29" i="17"/>
  <c r="E29" i="17" s="1"/>
  <c r="D30" i="17"/>
  <c r="D31" i="17"/>
  <c r="E31" i="17" s="1"/>
  <c r="D32" i="17"/>
  <c r="D33" i="17"/>
  <c r="E33" i="17" s="1"/>
  <c r="D34" i="17"/>
  <c r="D35" i="17"/>
  <c r="E35" i="17" s="1"/>
  <c r="D36" i="17"/>
  <c r="D37" i="17"/>
  <c r="E37" i="17" s="1"/>
  <c r="D38" i="17"/>
  <c r="D39" i="17"/>
  <c r="E39" i="17" s="1"/>
  <c r="D40" i="17"/>
  <c r="D41" i="17"/>
  <c r="E41" i="17" s="1"/>
  <c r="D42" i="17"/>
  <c r="D43" i="17"/>
  <c r="E43" i="17" s="1"/>
  <c r="D44" i="17"/>
  <c r="D45" i="17"/>
  <c r="E45" i="17" s="1"/>
  <c r="D46" i="17"/>
  <c r="D47" i="17"/>
  <c r="E47" i="17" s="1"/>
  <c r="G47" i="17" s="1"/>
  <c r="D48" i="17"/>
  <c r="D49" i="17"/>
  <c r="E49" i="17" s="1"/>
  <c r="G49" i="17" s="1"/>
  <c r="D50" i="17"/>
  <c r="D51" i="17"/>
  <c r="E51" i="17" s="1"/>
  <c r="G51" i="17" s="1"/>
  <c r="D52" i="17"/>
  <c r="D53" i="17"/>
  <c r="E53" i="17" s="1"/>
  <c r="D54" i="17"/>
  <c r="E54" i="17" s="1"/>
  <c r="D55" i="17"/>
  <c r="E55" i="17" s="1"/>
  <c r="G55" i="17" s="1"/>
  <c r="D56" i="17"/>
  <c r="D57" i="17"/>
  <c r="E57" i="17" s="1"/>
  <c r="D58" i="17"/>
  <c r="D59" i="17"/>
  <c r="E59" i="17" s="1"/>
  <c r="G59" i="17" s="1"/>
  <c r="D60" i="17"/>
  <c r="E60" i="17" s="1"/>
  <c r="G60" i="17" s="1"/>
  <c r="D61" i="17"/>
  <c r="E61" i="17" s="1"/>
  <c r="G61" i="17" s="1"/>
  <c r="D62" i="17"/>
  <c r="E62" i="17" s="1"/>
  <c r="G62" i="17" s="1"/>
  <c r="D63" i="17"/>
  <c r="E63" i="17" s="1"/>
  <c r="G63" i="17" s="1"/>
  <c r="D64" i="17"/>
  <c r="E64" i="17" s="1"/>
  <c r="G64" i="17" s="1"/>
  <c r="D65" i="17"/>
  <c r="E65" i="17" s="1"/>
  <c r="G65" i="17" s="1"/>
  <c r="D66" i="17"/>
  <c r="E66" i="17" s="1"/>
  <c r="G66" i="17" s="1"/>
  <c r="D67" i="17"/>
  <c r="E67" i="17" s="1"/>
  <c r="G67" i="17" s="1"/>
  <c r="D68" i="17"/>
  <c r="E68" i="17" s="1"/>
  <c r="G68" i="17" s="1"/>
  <c r="D69" i="17"/>
  <c r="E69" i="17" s="1"/>
  <c r="G69" i="17" s="1"/>
  <c r="D70" i="17"/>
  <c r="D71" i="17"/>
  <c r="E71" i="17" s="1"/>
  <c r="G71" i="17" s="1"/>
  <c r="D72" i="17"/>
  <c r="D73" i="17"/>
  <c r="E73" i="17" s="1"/>
  <c r="D74" i="17"/>
  <c r="E74" i="17" s="1"/>
  <c r="D75" i="17"/>
  <c r="E75" i="17" s="1"/>
  <c r="G75" i="17" s="1"/>
  <c r="D76" i="17"/>
  <c r="D77" i="17"/>
  <c r="E77" i="17" s="1"/>
  <c r="D78" i="17"/>
  <c r="E78" i="17" s="1"/>
  <c r="D79" i="17"/>
  <c r="E79" i="17" s="1"/>
  <c r="G79" i="17" s="1"/>
  <c r="D80" i="17"/>
  <c r="D81" i="17"/>
  <c r="E81" i="17" s="1"/>
  <c r="D82" i="17"/>
  <c r="D83" i="17"/>
  <c r="E83" i="17" s="1"/>
  <c r="G83" i="17" s="1"/>
  <c r="D84" i="17"/>
  <c r="E84" i="17" s="1"/>
  <c r="G84" i="17" s="1"/>
  <c r="D85" i="17"/>
  <c r="E85" i="17" s="1"/>
  <c r="G85" i="17" s="1"/>
  <c r="D86" i="17"/>
  <c r="E86" i="17" s="1"/>
  <c r="G86" i="17" s="1"/>
  <c r="D87" i="17"/>
  <c r="E87" i="17" s="1"/>
  <c r="G87" i="17" s="1"/>
  <c r="D88" i="17"/>
  <c r="E88" i="17" s="1"/>
  <c r="G88" i="17" s="1"/>
  <c r="D89" i="17"/>
  <c r="E89" i="17" s="1"/>
  <c r="G89" i="17" s="1"/>
  <c r="D90" i="17"/>
  <c r="E90" i="17" s="1"/>
  <c r="G90" i="17" s="1"/>
  <c r="D91" i="17"/>
  <c r="E91" i="17" s="1"/>
  <c r="G91" i="17" s="1"/>
  <c r="D92" i="17"/>
  <c r="E92" i="17" s="1"/>
  <c r="G92" i="17" s="1"/>
  <c r="D93" i="17"/>
  <c r="E93" i="17" s="1"/>
  <c r="G93" i="17" s="1"/>
  <c r="D94" i="17"/>
  <c r="D95" i="17"/>
  <c r="E95" i="17" s="1"/>
  <c r="G95" i="17" s="1"/>
  <c r="D96" i="17"/>
  <c r="D97" i="17"/>
  <c r="E97" i="17" s="1"/>
  <c r="D98" i="17"/>
  <c r="E98" i="17" s="1"/>
  <c r="G98" i="17" s="1"/>
  <c r="D99" i="17"/>
  <c r="E99" i="17" s="1"/>
  <c r="D100" i="17"/>
  <c r="D101" i="17"/>
  <c r="E101" i="17" s="1"/>
  <c r="D102" i="17"/>
  <c r="E102" i="17" s="1"/>
  <c r="G102" i="17" s="1"/>
  <c r="D103" i="17"/>
  <c r="E103" i="17" s="1"/>
  <c r="D104" i="17"/>
  <c r="E104" i="17" s="1"/>
  <c r="G104" i="17" s="1"/>
  <c r="D105" i="17"/>
  <c r="E105" i="17" s="1"/>
  <c r="D106" i="17"/>
  <c r="D107" i="17"/>
  <c r="E107" i="17" s="1"/>
  <c r="D108" i="17"/>
  <c r="E108" i="17" s="1"/>
  <c r="D109" i="17"/>
  <c r="E109" i="17" s="1"/>
  <c r="D110" i="17"/>
  <c r="D111" i="17"/>
  <c r="E111" i="17" s="1"/>
  <c r="D112" i="17"/>
  <c r="E112" i="17" s="1"/>
  <c r="D113" i="17"/>
  <c r="E113" i="17" s="1"/>
  <c r="D114" i="17"/>
  <c r="E114" i="17" s="1"/>
  <c r="G114" i="17" s="1"/>
  <c r="D115" i="17"/>
  <c r="E115" i="17" s="1"/>
  <c r="D116" i="17"/>
  <c r="E116" i="17" s="1"/>
  <c r="D117" i="17"/>
  <c r="E117" i="17" s="1"/>
  <c r="D118" i="17"/>
  <c r="D119" i="17"/>
  <c r="E119" i="17" s="1"/>
  <c r="G119" i="17" s="1"/>
  <c r="D120" i="17"/>
  <c r="E120" i="17" s="1"/>
  <c r="G120" i="17" s="1"/>
  <c r="D121" i="17"/>
  <c r="E121" i="17" s="1"/>
  <c r="G121" i="17" s="1"/>
  <c r="D122" i="17"/>
  <c r="E122" i="17" s="1"/>
  <c r="D123" i="17"/>
  <c r="E123" i="17" s="1"/>
  <c r="D124" i="17"/>
  <c r="D125" i="17"/>
  <c r="E125" i="17" s="1"/>
  <c r="D126" i="17"/>
  <c r="E126" i="17" s="1"/>
  <c r="D127" i="17"/>
  <c r="E127" i="17" s="1"/>
  <c r="D128" i="17"/>
  <c r="E128" i="17" s="1"/>
  <c r="G128" i="17" s="1"/>
  <c r="D129" i="17"/>
  <c r="E129" i="17" s="1"/>
  <c r="D130" i="17"/>
  <c r="D12" i="17"/>
  <c r="E12" i="17" s="1"/>
  <c r="G12" i="17" s="1"/>
  <c r="D11" i="17"/>
  <c r="E11" i="17" s="1"/>
  <c r="G11" i="17" s="1"/>
  <c r="D20" i="15"/>
  <c r="Y145" i="17"/>
  <c r="V145" i="17"/>
  <c r="S145" i="17"/>
  <c r="P145" i="17"/>
  <c r="M145" i="17"/>
  <c r="C145" i="17"/>
  <c r="Y144" i="17"/>
  <c r="V144" i="17"/>
  <c r="S144" i="17"/>
  <c r="P144" i="17"/>
  <c r="M144" i="17"/>
  <c r="C144" i="17"/>
  <c r="Y143" i="17"/>
  <c r="V143" i="17"/>
  <c r="S143" i="17"/>
  <c r="P143" i="17"/>
  <c r="M143" i="17"/>
  <c r="C143" i="17"/>
  <c r="Y142" i="17"/>
  <c r="V142" i="17"/>
  <c r="S142" i="17"/>
  <c r="P142" i="17"/>
  <c r="M142" i="17"/>
  <c r="C142" i="17"/>
  <c r="Y141" i="17"/>
  <c r="V141" i="17"/>
  <c r="S141" i="17"/>
  <c r="P141" i="17"/>
  <c r="M141" i="17"/>
  <c r="C141" i="17"/>
  <c r="Y140" i="17"/>
  <c r="V140" i="17"/>
  <c r="S140" i="17"/>
  <c r="P140" i="17"/>
  <c r="M140" i="17"/>
  <c r="C140" i="17"/>
  <c r="Y139" i="17"/>
  <c r="V139" i="17"/>
  <c r="S139" i="17"/>
  <c r="P139" i="17"/>
  <c r="M139" i="17"/>
  <c r="C139" i="17"/>
  <c r="Y138" i="17"/>
  <c r="V138" i="17"/>
  <c r="S138" i="17"/>
  <c r="P138" i="17"/>
  <c r="M138" i="17"/>
  <c r="C138" i="17"/>
  <c r="Y137" i="17"/>
  <c r="V137" i="17"/>
  <c r="S137" i="17"/>
  <c r="P137" i="17"/>
  <c r="M137" i="17"/>
  <c r="C137" i="17"/>
  <c r="Y136" i="17"/>
  <c r="V136" i="17"/>
  <c r="S136" i="17"/>
  <c r="P136" i="17"/>
  <c r="M136" i="17"/>
  <c r="C136" i="17"/>
  <c r="Y135" i="17"/>
  <c r="V135" i="17"/>
  <c r="S135" i="17"/>
  <c r="P135" i="17"/>
  <c r="M135" i="17"/>
  <c r="C135" i="17"/>
  <c r="Y134" i="17"/>
  <c r="V134" i="17"/>
  <c r="S134" i="17"/>
  <c r="P134" i="17"/>
  <c r="M134" i="17"/>
  <c r="C134" i="17"/>
  <c r="E124" i="17"/>
  <c r="G124" i="17" s="1"/>
  <c r="E118" i="17"/>
  <c r="E110" i="17"/>
  <c r="G110" i="17" s="1"/>
  <c r="E100" i="17"/>
  <c r="G100" i="17" s="1"/>
  <c r="E96" i="17"/>
  <c r="E80" i="17"/>
  <c r="E76" i="17"/>
  <c r="E72" i="17"/>
  <c r="E56" i="17"/>
  <c r="E52" i="17"/>
  <c r="E50" i="17"/>
  <c r="E48" i="17"/>
  <c r="E46" i="17"/>
  <c r="E44" i="17"/>
  <c r="G44" i="17" s="1"/>
  <c r="E42" i="17"/>
  <c r="G42" i="17" s="1"/>
  <c r="E40" i="17"/>
  <c r="G40" i="17" s="1"/>
  <c r="E38" i="17"/>
  <c r="G38" i="17" s="1"/>
  <c r="E36" i="17"/>
  <c r="G36" i="17" s="1"/>
  <c r="E34" i="17"/>
  <c r="G34" i="17" s="1"/>
  <c r="E32" i="17"/>
  <c r="G32" i="17" s="1"/>
  <c r="E30" i="17"/>
  <c r="G30" i="17" s="1"/>
  <c r="E28" i="17"/>
  <c r="G28" i="17" s="1"/>
  <c r="E24" i="17"/>
  <c r="G24" i="17" s="1"/>
  <c r="E20" i="17"/>
  <c r="G20" i="17" s="1"/>
  <c r="E16" i="17"/>
  <c r="G16" i="17" s="1"/>
  <c r="B8" i="17"/>
  <c r="J21" i="19" l="1"/>
  <c r="I22" i="19"/>
  <c r="V20" i="19"/>
  <c r="X20" i="19" s="1"/>
  <c r="L20" i="19"/>
  <c r="M20" i="19"/>
  <c r="O20" i="19" s="1"/>
  <c r="P20" i="19"/>
  <c r="R20" i="19" s="1"/>
  <c r="Y20" i="19"/>
  <c r="AA20" i="19" s="1"/>
  <c r="S20" i="19"/>
  <c r="U20" i="19" s="1"/>
  <c r="V24" i="20"/>
  <c r="X24" i="20" s="1"/>
  <c r="P24" i="20"/>
  <c r="R24" i="20" s="1"/>
  <c r="L24" i="20"/>
  <c r="Y24" i="20"/>
  <c r="AA24" i="20" s="1"/>
  <c r="M24" i="20"/>
  <c r="O24" i="20" s="1"/>
  <c r="S24" i="20"/>
  <c r="U24" i="20" s="1"/>
  <c r="I26" i="20"/>
  <c r="J25" i="20"/>
  <c r="E136" i="17"/>
  <c r="G136" i="17" s="1"/>
  <c r="G97" i="17"/>
  <c r="H97" i="17" s="1"/>
  <c r="G81" i="17"/>
  <c r="H81" i="17" s="1"/>
  <c r="G77" i="17"/>
  <c r="H77" i="17" s="1"/>
  <c r="G73" i="17"/>
  <c r="H73" i="17" s="1"/>
  <c r="G57" i="17"/>
  <c r="H57" i="17" s="1"/>
  <c r="G53" i="17"/>
  <c r="H53" i="17" s="1"/>
  <c r="E138" i="17"/>
  <c r="G138" i="17" s="1"/>
  <c r="E140" i="17"/>
  <c r="G140" i="17" s="1"/>
  <c r="E142" i="17"/>
  <c r="G142" i="17" s="1"/>
  <c r="E144" i="17"/>
  <c r="G144" i="17" s="1"/>
  <c r="E135" i="17"/>
  <c r="G135" i="17" s="1"/>
  <c r="H135" i="17" s="1"/>
  <c r="E137" i="17"/>
  <c r="G137" i="17" s="1"/>
  <c r="H137" i="17" s="1"/>
  <c r="E139" i="17"/>
  <c r="G139" i="17" s="1"/>
  <c r="H139" i="17" s="1"/>
  <c r="E141" i="17"/>
  <c r="G141" i="17" s="1"/>
  <c r="H141" i="17" s="1"/>
  <c r="E143" i="17"/>
  <c r="G143" i="17" s="1"/>
  <c r="H143" i="17" s="1"/>
  <c r="E145" i="17"/>
  <c r="G145" i="17" s="1"/>
  <c r="H145" i="17" s="1"/>
  <c r="G126" i="17"/>
  <c r="H126" i="17" s="1"/>
  <c r="G122" i="17"/>
  <c r="H122" i="17" s="1"/>
  <c r="G116" i="17"/>
  <c r="H116" i="17"/>
  <c r="G112" i="17"/>
  <c r="H112" i="17"/>
  <c r="G108" i="17"/>
  <c r="H108" i="17"/>
  <c r="H55" i="17"/>
  <c r="E58" i="17"/>
  <c r="H71" i="17"/>
  <c r="H75" i="17"/>
  <c r="H79" i="17"/>
  <c r="E82" i="17"/>
  <c r="H95" i="17"/>
  <c r="E106" i="17"/>
  <c r="G106" i="17" s="1"/>
  <c r="H110" i="17"/>
  <c r="H114" i="17"/>
  <c r="H124" i="17"/>
  <c r="H128" i="17"/>
  <c r="E130" i="17"/>
  <c r="G130" i="17" s="1"/>
  <c r="G29" i="17"/>
  <c r="H29" i="17" s="1"/>
  <c r="G33" i="17"/>
  <c r="H33" i="17" s="1"/>
  <c r="G37" i="17"/>
  <c r="H37" i="17" s="1"/>
  <c r="G41" i="17"/>
  <c r="H41" i="17" s="1"/>
  <c r="G45" i="17"/>
  <c r="H45" i="17" s="1"/>
  <c r="G50" i="17"/>
  <c r="H50" i="17" s="1"/>
  <c r="G82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G31" i="17"/>
  <c r="H31" i="17" s="1"/>
  <c r="G35" i="17"/>
  <c r="H35" i="17" s="1"/>
  <c r="G39" i="17"/>
  <c r="H39" i="17" s="1"/>
  <c r="G43" i="17"/>
  <c r="H43" i="17" s="1"/>
  <c r="G46" i="17"/>
  <c r="H46" i="17" s="1"/>
  <c r="G48" i="17"/>
  <c r="H48" i="17" s="1"/>
  <c r="H30" i="17"/>
  <c r="H32" i="17"/>
  <c r="H34" i="17"/>
  <c r="H36" i="17"/>
  <c r="H38" i="17"/>
  <c r="H40" i="17"/>
  <c r="H42" i="17"/>
  <c r="H44" i="17"/>
  <c r="H47" i="17"/>
  <c r="H49" i="17"/>
  <c r="H51" i="17"/>
  <c r="G99" i="17"/>
  <c r="H99" i="17" s="1"/>
  <c r="G101" i="17"/>
  <c r="H101" i="17" s="1"/>
  <c r="G103" i="17"/>
  <c r="H103" i="17" s="1"/>
  <c r="G105" i="17"/>
  <c r="H105" i="17" s="1"/>
  <c r="G109" i="17"/>
  <c r="H109" i="17" s="1"/>
  <c r="G113" i="17"/>
  <c r="H113" i="17" s="1"/>
  <c r="G117" i="17"/>
  <c r="H117" i="17" s="1"/>
  <c r="G118" i="17"/>
  <c r="H118" i="17" s="1"/>
  <c r="G123" i="17"/>
  <c r="H123" i="17" s="1"/>
  <c r="G127" i="17"/>
  <c r="H127" i="17" s="1"/>
  <c r="G52" i="17"/>
  <c r="H52" i="17" s="1"/>
  <c r="G54" i="17"/>
  <c r="H54" i="17" s="1"/>
  <c r="G56" i="17"/>
  <c r="H56" i="17" s="1"/>
  <c r="H59" i="17"/>
  <c r="H60" i="17"/>
  <c r="H61" i="17"/>
  <c r="H62" i="17"/>
  <c r="H63" i="17"/>
  <c r="H64" i="17"/>
  <c r="H65" i="17"/>
  <c r="H66" i="17"/>
  <c r="H67" i="17"/>
  <c r="H68" i="17"/>
  <c r="H69" i="17"/>
  <c r="E70" i="17"/>
  <c r="G72" i="17"/>
  <c r="H72" i="17" s="1"/>
  <c r="G74" i="17"/>
  <c r="H74" i="17" s="1"/>
  <c r="G76" i="17"/>
  <c r="H76" i="17" s="1"/>
  <c r="G78" i="17"/>
  <c r="H78" i="17" s="1"/>
  <c r="G80" i="17"/>
  <c r="H80" i="17" s="1"/>
  <c r="H83" i="17"/>
  <c r="H84" i="17"/>
  <c r="H85" i="17"/>
  <c r="H86" i="17"/>
  <c r="H87" i="17"/>
  <c r="H88" i="17"/>
  <c r="H89" i="17"/>
  <c r="H90" i="17"/>
  <c r="H91" i="17"/>
  <c r="H92" i="17"/>
  <c r="H93" i="17"/>
  <c r="E94" i="17"/>
  <c r="G96" i="17"/>
  <c r="H96" i="17" s="1"/>
  <c r="G107" i="17"/>
  <c r="H107" i="17" s="1"/>
  <c r="G111" i="17"/>
  <c r="H111" i="17" s="1"/>
  <c r="G115" i="17"/>
  <c r="H115" i="17" s="1"/>
  <c r="G125" i="17"/>
  <c r="H125" i="17" s="1"/>
  <c r="G129" i="17"/>
  <c r="H129" i="17" s="1"/>
  <c r="H98" i="17"/>
  <c r="H100" i="17"/>
  <c r="H102" i="17"/>
  <c r="H104" i="17"/>
  <c r="H119" i="17"/>
  <c r="H120" i="17"/>
  <c r="H121" i="17"/>
  <c r="H130" i="17"/>
  <c r="E134" i="17"/>
  <c r="H136" i="17"/>
  <c r="H140" i="17"/>
  <c r="D120" i="15"/>
  <c r="N120" i="15"/>
  <c r="Q120" i="15"/>
  <c r="T120" i="15"/>
  <c r="W120" i="15"/>
  <c r="Z120" i="15"/>
  <c r="D121" i="15"/>
  <c r="N121" i="15"/>
  <c r="Q121" i="15"/>
  <c r="T121" i="15"/>
  <c r="W121" i="15"/>
  <c r="Z121" i="15"/>
  <c r="D122" i="15"/>
  <c r="N122" i="15"/>
  <c r="Q122" i="15"/>
  <c r="T122" i="15"/>
  <c r="W122" i="15"/>
  <c r="Z122" i="15"/>
  <c r="D123" i="15"/>
  <c r="N123" i="15"/>
  <c r="Q123" i="15"/>
  <c r="T123" i="15"/>
  <c r="W123" i="15"/>
  <c r="Z123" i="15"/>
  <c r="D124" i="15"/>
  <c r="N124" i="15"/>
  <c r="Q124" i="15"/>
  <c r="T124" i="15"/>
  <c r="W124" i="15"/>
  <c r="Z124" i="15"/>
  <c r="D125" i="15"/>
  <c r="N125" i="15"/>
  <c r="Q125" i="15"/>
  <c r="T125" i="15"/>
  <c r="W125" i="15"/>
  <c r="Z125" i="15"/>
  <c r="D126" i="15"/>
  <c r="N126" i="15"/>
  <c r="Q126" i="15"/>
  <c r="T126" i="15"/>
  <c r="W126" i="15"/>
  <c r="Z126" i="15"/>
  <c r="D127" i="15"/>
  <c r="N127" i="15"/>
  <c r="Q127" i="15"/>
  <c r="T127" i="15"/>
  <c r="W127" i="15"/>
  <c r="Z127" i="15"/>
  <c r="D128" i="15"/>
  <c r="N128" i="15"/>
  <c r="Q128" i="15"/>
  <c r="T128" i="15"/>
  <c r="W128" i="15"/>
  <c r="Z128" i="15"/>
  <c r="D129" i="15"/>
  <c r="N129" i="15"/>
  <c r="Q129" i="15"/>
  <c r="T129" i="15"/>
  <c r="W129" i="15"/>
  <c r="Z129" i="15"/>
  <c r="D130" i="15"/>
  <c r="N130" i="15"/>
  <c r="Q130" i="15"/>
  <c r="T130" i="15"/>
  <c r="W130" i="15"/>
  <c r="Z130" i="15"/>
  <c r="D131" i="15"/>
  <c r="N131" i="15"/>
  <c r="Q131" i="15"/>
  <c r="T131" i="15"/>
  <c r="W131" i="15"/>
  <c r="Z131" i="15"/>
  <c r="D15" i="16"/>
  <c r="D16" i="16"/>
  <c r="D17" i="16"/>
  <c r="D18" i="16"/>
  <c r="D19" i="16"/>
  <c r="D20" i="16"/>
  <c r="D21" i="16"/>
  <c r="D22" i="16"/>
  <c r="D23" i="16"/>
  <c r="E23" i="16" s="1"/>
  <c r="D24" i="16"/>
  <c r="D25" i="16"/>
  <c r="D26" i="16"/>
  <c r="E26" i="16" s="1"/>
  <c r="D27" i="16"/>
  <c r="E27" i="16" s="1"/>
  <c r="D28" i="16"/>
  <c r="E28" i="16" s="1"/>
  <c r="G28" i="16" s="1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E47" i="16" s="1"/>
  <c r="D48" i="16"/>
  <c r="D49" i="16"/>
  <c r="D50" i="16"/>
  <c r="E50" i="16" s="1"/>
  <c r="G50" i="16" s="1"/>
  <c r="D51" i="16"/>
  <c r="D52" i="16"/>
  <c r="E52" i="16" s="1"/>
  <c r="G52" i="16" s="1"/>
  <c r="D53" i="16"/>
  <c r="E53" i="16" s="1"/>
  <c r="G53" i="16" s="1"/>
  <c r="D54" i="16"/>
  <c r="E54" i="16" s="1"/>
  <c r="G54" i="16" s="1"/>
  <c r="D55" i="16"/>
  <c r="D56" i="16"/>
  <c r="E56" i="16" s="1"/>
  <c r="G56" i="16" s="1"/>
  <c r="D57" i="16"/>
  <c r="E57" i="16" s="1"/>
  <c r="G57" i="16" s="1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E72" i="16" s="1"/>
  <c r="G72" i="16" s="1"/>
  <c r="D73" i="16"/>
  <c r="E73" i="16" s="1"/>
  <c r="G73" i="16" s="1"/>
  <c r="D74" i="16"/>
  <c r="E74" i="16" s="1"/>
  <c r="G74" i="16" s="1"/>
  <c r="D75" i="16"/>
  <c r="D76" i="16"/>
  <c r="E76" i="16" s="1"/>
  <c r="G76" i="16" s="1"/>
  <c r="D77" i="16"/>
  <c r="E77" i="16" s="1"/>
  <c r="G77" i="16" s="1"/>
  <c r="D78" i="16"/>
  <c r="E78" i="16" s="1"/>
  <c r="G78" i="16" s="1"/>
  <c r="D79" i="16"/>
  <c r="D80" i="16"/>
  <c r="E80" i="16" s="1"/>
  <c r="G80" i="16" s="1"/>
  <c r="D81" i="16"/>
  <c r="E81" i="16" s="1"/>
  <c r="G81" i="16" s="1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E96" i="16" s="1"/>
  <c r="G96" i="16" s="1"/>
  <c r="D97" i="16"/>
  <c r="E97" i="16" s="1"/>
  <c r="G97" i="16" s="1"/>
  <c r="D98" i="16"/>
  <c r="E98" i="16" s="1"/>
  <c r="G98" i="16" s="1"/>
  <c r="D99" i="16"/>
  <c r="D100" i="16"/>
  <c r="D101" i="16"/>
  <c r="E101" i="16" s="1"/>
  <c r="G101" i="16" s="1"/>
  <c r="D102" i="16"/>
  <c r="D103" i="16"/>
  <c r="D104" i="16"/>
  <c r="D105" i="16"/>
  <c r="E105" i="16" s="1"/>
  <c r="G105" i="16" s="1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E120" i="16" s="1"/>
  <c r="D121" i="16"/>
  <c r="E121" i="16" s="1"/>
  <c r="D122" i="16"/>
  <c r="E122" i="16" s="1"/>
  <c r="D123" i="16"/>
  <c r="D124" i="16"/>
  <c r="E124" i="16" s="1"/>
  <c r="D125" i="16"/>
  <c r="E125" i="16" s="1"/>
  <c r="D126" i="16"/>
  <c r="E126" i="16" s="1"/>
  <c r="D127" i="16"/>
  <c r="D128" i="16"/>
  <c r="E128" i="16" s="1"/>
  <c r="D129" i="16"/>
  <c r="D130" i="16"/>
  <c r="D12" i="16"/>
  <c r="E12" i="16" s="1"/>
  <c r="G12" i="16" s="1"/>
  <c r="D11" i="16"/>
  <c r="E11" i="16" s="1"/>
  <c r="G11" i="16" s="1"/>
  <c r="Y144" i="16"/>
  <c r="V144" i="16"/>
  <c r="S144" i="16"/>
  <c r="P144" i="16"/>
  <c r="M144" i="16"/>
  <c r="C144" i="16"/>
  <c r="E144" i="16" s="1"/>
  <c r="Y143" i="16"/>
  <c r="V143" i="16"/>
  <c r="S143" i="16"/>
  <c r="P143" i="16"/>
  <c r="M143" i="16"/>
  <c r="C143" i="16"/>
  <c r="E143" i="16" s="1"/>
  <c r="G143" i="16" s="1"/>
  <c r="Y142" i="16"/>
  <c r="V142" i="16"/>
  <c r="S142" i="16"/>
  <c r="P142" i="16"/>
  <c r="M142" i="16"/>
  <c r="C142" i="16"/>
  <c r="E142" i="16" s="1"/>
  <c r="G142" i="16" s="1"/>
  <c r="Y141" i="16"/>
  <c r="V141" i="16"/>
  <c r="S141" i="16"/>
  <c r="P141" i="16"/>
  <c r="M141" i="16"/>
  <c r="C141" i="16"/>
  <c r="E141" i="16" s="1"/>
  <c r="G141" i="16" s="1"/>
  <c r="Y140" i="16"/>
  <c r="V140" i="16"/>
  <c r="S140" i="16"/>
  <c r="P140" i="16"/>
  <c r="M140" i="16"/>
  <c r="C140" i="16"/>
  <c r="E140" i="16" s="1"/>
  <c r="G140" i="16" s="1"/>
  <c r="Y139" i="16"/>
  <c r="V139" i="16"/>
  <c r="S139" i="16"/>
  <c r="P139" i="16"/>
  <c r="M139" i="16"/>
  <c r="C139" i="16"/>
  <c r="E139" i="16" s="1"/>
  <c r="G139" i="16" s="1"/>
  <c r="Y138" i="16"/>
  <c r="V138" i="16"/>
  <c r="S138" i="16"/>
  <c r="P138" i="16"/>
  <c r="M138" i="16"/>
  <c r="C138" i="16"/>
  <c r="E138" i="16" s="1"/>
  <c r="G138" i="16" s="1"/>
  <c r="Y137" i="16"/>
  <c r="V137" i="16"/>
  <c r="S137" i="16"/>
  <c r="P137" i="16"/>
  <c r="M137" i="16"/>
  <c r="C137" i="16"/>
  <c r="E137" i="16" s="1"/>
  <c r="G137" i="16" s="1"/>
  <c r="Y136" i="16"/>
  <c r="V136" i="16"/>
  <c r="S136" i="16"/>
  <c r="P136" i="16"/>
  <c r="M136" i="16"/>
  <c r="C136" i="16"/>
  <c r="E136" i="16" s="1"/>
  <c r="G136" i="16" s="1"/>
  <c r="Y135" i="16"/>
  <c r="V135" i="16"/>
  <c r="S135" i="16"/>
  <c r="P135" i="16"/>
  <c r="M135" i="16"/>
  <c r="C135" i="16"/>
  <c r="Y134" i="16"/>
  <c r="V134" i="16"/>
  <c r="S134" i="16"/>
  <c r="P134" i="16"/>
  <c r="M134" i="16"/>
  <c r="C134" i="16"/>
  <c r="E134" i="16" s="1"/>
  <c r="Y133" i="16"/>
  <c r="V133" i="16"/>
  <c r="S133" i="16"/>
  <c r="P133" i="16"/>
  <c r="M133" i="16"/>
  <c r="C133" i="16"/>
  <c r="E127" i="16"/>
  <c r="E123" i="16"/>
  <c r="E119" i="16"/>
  <c r="E103" i="16"/>
  <c r="E99" i="16"/>
  <c r="E95" i="16"/>
  <c r="G95" i="16" s="1"/>
  <c r="E79" i="16"/>
  <c r="G79" i="16" s="1"/>
  <c r="E75" i="16"/>
  <c r="G75" i="16" s="1"/>
  <c r="E71" i="16"/>
  <c r="G71" i="16" s="1"/>
  <c r="E55" i="16"/>
  <c r="G55" i="16" s="1"/>
  <c r="E51" i="16"/>
  <c r="G51" i="16" s="1"/>
  <c r="E31" i="16"/>
  <c r="E25" i="16"/>
  <c r="E14" i="16"/>
  <c r="G14" i="16" s="1"/>
  <c r="B8" i="16"/>
  <c r="W7" i="16"/>
  <c r="E129" i="10"/>
  <c r="G129" i="10" s="1"/>
  <c r="H129" i="10" s="1"/>
  <c r="E119" i="9"/>
  <c r="E120" i="9"/>
  <c r="G120" i="9" s="1"/>
  <c r="E121" i="9"/>
  <c r="G121" i="9" s="1"/>
  <c r="E122" i="9"/>
  <c r="G122" i="9" s="1"/>
  <c r="E123" i="9"/>
  <c r="E124" i="9"/>
  <c r="G124" i="9" s="1"/>
  <c r="E125" i="9"/>
  <c r="G125" i="9" s="1"/>
  <c r="E126" i="9"/>
  <c r="G126" i="9" s="1"/>
  <c r="E127" i="9"/>
  <c r="E128" i="9"/>
  <c r="G128" i="9" s="1"/>
  <c r="E129" i="9"/>
  <c r="E130" i="9"/>
  <c r="J22" i="19" l="1"/>
  <c r="I23" i="19"/>
  <c r="V21" i="19"/>
  <c r="X21" i="19" s="1"/>
  <c r="L21" i="19"/>
  <c r="Y21" i="19"/>
  <c r="AA21" i="19" s="1"/>
  <c r="P21" i="19"/>
  <c r="R21" i="19" s="1"/>
  <c r="S21" i="19"/>
  <c r="U21" i="19" s="1"/>
  <c r="M21" i="19"/>
  <c r="O21" i="19" s="1"/>
  <c r="Y25" i="20"/>
  <c r="AA25" i="20" s="1"/>
  <c r="S25" i="20"/>
  <c r="U25" i="20" s="1"/>
  <c r="M25" i="20"/>
  <c r="O25" i="20" s="1"/>
  <c r="P25" i="20"/>
  <c r="R25" i="20" s="1"/>
  <c r="L25" i="20"/>
  <c r="V25" i="20"/>
  <c r="X25" i="20" s="1"/>
  <c r="I27" i="20"/>
  <c r="J26" i="20"/>
  <c r="G144" i="16"/>
  <c r="H144" i="16" s="1"/>
  <c r="E35" i="16"/>
  <c r="G35" i="16" s="1"/>
  <c r="H35" i="16" s="1"/>
  <c r="E39" i="16"/>
  <c r="G39" i="16" s="1"/>
  <c r="H39" i="16" s="1"/>
  <c r="E43" i="16"/>
  <c r="G43" i="16" s="1"/>
  <c r="H43" i="16" s="1"/>
  <c r="E59" i="16"/>
  <c r="G59" i="16" s="1"/>
  <c r="E61" i="16"/>
  <c r="G61" i="16" s="1"/>
  <c r="E63" i="16"/>
  <c r="G63" i="16" s="1"/>
  <c r="E65" i="16"/>
  <c r="G65" i="16" s="1"/>
  <c r="E67" i="16"/>
  <c r="G67" i="16" s="1"/>
  <c r="E69" i="16"/>
  <c r="G69" i="16" s="1"/>
  <c r="E83" i="16"/>
  <c r="G83" i="16" s="1"/>
  <c r="E85" i="16"/>
  <c r="G85" i="16" s="1"/>
  <c r="E87" i="16"/>
  <c r="G87" i="16" s="1"/>
  <c r="E89" i="16"/>
  <c r="G89" i="16" s="1"/>
  <c r="E91" i="16"/>
  <c r="G91" i="16" s="1"/>
  <c r="E93" i="16"/>
  <c r="G93" i="16" s="1"/>
  <c r="E107" i="16"/>
  <c r="G107" i="16" s="1"/>
  <c r="E109" i="16"/>
  <c r="G109" i="16" s="1"/>
  <c r="H109" i="16" s="1"/>
  <c r="E111" i="16"/>
  <c r="G111" i="16" s="1"/>
  <c r="H111" i="16" s="1"/>
  <c r="E113" i="16"/>
  <c r="G113" i="16" s="1"/>
  <c r="H113" i="16" s="1"/>
  <c r="E115" i="16"/>
  <c r="G115" i="16" s="1"/>
  <c r="H115" i="16" s="1"/>
  <c r="H138" i="17"/>
  <c r="E135" i="16"/>
  <c r="G135" i="16" s="1"/>
  <c r="H142" i="17"/>
  <c r="E18" i="16"/>
  <c r="G18" i="16" s="1"/>
  <c r="E20" i="16"/>
  <c r="G20" i="16" s="1"/>
  <c r="E34" i="16"/>
  <c r="G34" i="16" s="1"/>
  <c r="H34" i="16" s="1"/>
  <c r="E36" i="16"/>
  <c r="G36" i="16" s="1"/>
  <c r="E42" i="16"/>
  <c r="G42" i="16" s="1"/>
  <c r="E44" i="16"/>
  <c r="G44" i="16" s="1"/>
  <c r="E60" i="16"/>
  <c r="G60" i="16" s="1"/>
  <c r="E62" i="16"/>
  <c r="G62" i="16" s="1"/>
  <c r="E64" i="16"/>
  <c r="G64" i="16" s="1"/>
  <c r="E66" i="16"/>
  <c r="G66" i="16" s="1"/>
  <c r="E68" i="16"/>
  <c r="G68" i="16" s="1"/>
  <c r="E84" i="16"/>
  <c r="G84" i="16" s="1"/>
  <c r="E86" i="16"/>
  <c r="G86" i="16" s="1"/>
  <c r="E88" i="16"/>
  <c r="G88" i="16" s="1"/>
  <c r="E90" i="16"/>
  <c r="G90" i="16" s="1"/>
  <c r="E92" i="16"/>
  <c r="G92" i="16" s="1"/>
  <c r="H144" i="17"/>
  <c r="G130" i="9"/>
  <c r="H130" i="9" s="1"/>
  <c r="G129" i="9"/>
  <c r="H129" i="9" s="1"/>
  <c r="G127" i="9"/>
  <c r="H127" i="9" s="1"/>
  <c r="G123" i="9"/>
  <c r="H123" i="9" s="1"/>
  <c r="G119" i="9"/>
  <c r="H119" i="9" s="1"/>
  <c r="E133" i="16"/>
  <c r="G133" i="16" s="1"/>
  <c r="H133" i="16" s="1"/>
  <c r="E127" i="10"/>
  <c r="G127" i="10" s="1"/>
  <c r="H127" i="10" s="1"/>
  <c r="E123" i="10"/>
  <c r="G123" i="10" s="1"/>
  <c r="H123" i="10" s="1"/>
  <c r="E106" i="16"/>
  <c r="G106" i="16" s="1"/>
  <c r="H106" i="16" s="1"/>
  <c r="E125" i="10"/>
  <c r="G125" i="10" s="1"/>
  <c r="H125" i="10" s="1"/>
  <c r="E121" i="10"/>
  <c r="G121" i="10" s="1"/>
  <c r="H121" i="10" s="1"/>
  <c r="G99" i="16"/>
  <c r="H99" i="16" s="1"/>
  <c r="E58" i="16"/>
  <c r="G58" i="16" s="1"/>
  <c r="E70" i="16"/>
  <c r="G70" i="16" s="1"/>
  <c r="E82" i="16"/>
  <c r="G82" i="16" s="1"/>
  <c r="E94" i="16"/>
  <c r="G94" i="16" s="1"/>
  <c r="E38" i="16"/>
  <c r="G38" i="16" s="1"/>
  <c r="E30" i="16"/>
  <c r="G30" i="16" s="1"/>
  <c r="H82" i="17"/>
  <c r="E16" i="16"/>
  <c r="G16" i="16" s="1"/>
  <c r="E24" i="16"/>
  <c r="G24" i="16" s="1"/>
  <c r="H24" i="16" s="1"/>
  <c r="E32" i="16"/>
  <c r="G32" i="16" s="1"/>
  <c r="E40" i="16"/>
  <c r="G40" i="16" s="1"/>
  <c r="E46" i="16"/>
  <c r="G46" i="16" s="1"/>
  <c r="H46" i="16" s="1"/>
  <c r="E48" i="16"/>
  <c r="G48" i="16" s="1"/>
  <c r="E100" i="16"/>
  <c r="G100" i="16" s="1"/>
  <c r="H100" i="16" s="1"/>
  <c r="E102" i="16"/>
  <c r="G102" i="16" s="1"/>
  <c r="H102" i="16" s="1"/>
  <c r="E104" i="16"/>
  <c r="G104" i="16" s="1"/>
  <c r="H104" i="16" s="1"/>
  <c r="E108" i="16"/>
  <c r="G108" i="16" s="1"/>
  <c r="H108" i="16" s="1"/>
  <c r="E110" i="16"/>
  <c r="G110" i="16" s="1"/>
  <c r="H110" i="16" s="1"/>
  <c r="E112" i="16"/>
  <c r="G112" i="16" s="1"/>
  <c r="H112" i="16" s="1"/>
  <c r="E114" i="16"/>
  <c r="G114" i="16" s="1"/>
  <c r="H114" i="16" s="1"/>
  <c r="E116" i="16"/>
  <c r="G116" i="16" s="1"/>
  <c r="H116" i="16" s="1"/>
  <c r="G58" i="17"/>
  <c r="H58" i="17" s="1"/>
  <c r="G103" i="16"/>
  <c r="H103" i="16" s="1"/>
  <c r="E128" i="10"/>
  <c r="G128" i="10" s="1"/>
  <c r="H128" i="10" s="1"/>
  <c r="E129" i="16"/>
  <c r="G129" i="16" s="1"/>
  <c r="E130" i="16"/>
  <c r="G130" i="16" s="1"/>
  <c r="H130" i="16" s="1"/>
  <c r="G134" i="16"/>
  <c r="H134" i="16" s="1"/>
  <c r="E127" i="15"/>
  <c r="I127" i="15" s="1"/>
  <c r="E123" i="15"/>
  <c r="I123" i="15" s="1"/>
  <c r="E117" i="16"/>
  <c r="G117" i="16" s="1"/>
  <c r="H117" i="16" s="1"/>
  <c r="E118" i="16"/>
  <c r="G118" i="16" s="1"/>
  <c r="H118" i="16" s="1"/>
  <c r="E129" i="15"/>
  <c r="I129" i="15" s="1"/>
  <c r="E125" i="15"/>
  <c r="I125" i="15" s="1"/>
  <c r="E121" i="15"/>
  <c r="I121" i="15" s="1"/>
  <c r="E119" i="10"/>
  <c r="G119" i="10" s="1"/>
  <c r="H119" i="10" s="1"/>
  <c r="E130" i="15"/>
  <c r="I130" i="15" s="1"/>
  <c r="E128" i="15"/>
  <c r="I128" i="15" s="1"/>
  <c r="E126" i="15"/>
  <c r="I126" i="15" s="1"/>
  <c r="E124" i="15"/>
  <c r="I124" i="15" s="1"/>
  <c r="E122" i="15"/>
  <c r="E120" i="15"/>
  <c r="I120" i="15" s="1"/>
  <c r="H106" i="17"/>
  <c r="G70" i="17"/>
  <c r="H70" i="17" s="1"/>
  <c r="G134" i="17"/>
  <c r="H134" i="17" s="1"/>
  <c r="G94" i="17"/>
  <c r="H94" i="17" s="1"/>
  <c r="G26" i="16"/>
  <c r="H26" i="16" s="1"/>
  <c r="G127" i="16"/>
  <c r="H127" i="16" s="1"/>
  <c r="G125" i="16"/>
  <c r="H125" i="16" s="1"/>
  <c r="G123" i="16"/>
  <c r="H123" i="16" s="1"/>
  <c r="G121" i="16"/>
  <c r="H121" i="16" s="1"/>
  <c r="G119" i="16"/>
  <c r="H119" i="16" s="1"/>
  <c r="H101" i="16"/>
  <c r="H105" i="16"/>
  <c r="E13" i="16"/>
  <c r="G13" i="16" s="1"/>
  <c r="E15" i="16"/>
  <c r="G15" i="16" s="1"/>
  <c r="E17" i="16"/>
  <c r="G17" i="16" s="1"/>
  <c r="E19" i="16"/>
  <c r="G19" i="16" s="1"/>
  <c r="E29" i="16"/>
  <c r="G29" i="16" s="1"/>
  <c r="H29" i="16" s="1"/>
  <c r="E37" i="16"/>
  <c r="G37" i="16" s="1"/>
  <c r="H37" i="16" s="1"/>
  <c r="E41" i="16"/>
  <c r="G41" i="16" s="1"/>
  <c r="H41" i="16" s="1"/>
  <c r="E49" i="16"/>
  <c r="G49" i="16" s="1"/>
  <c r="H49" i="16" s="1"/>
  <c r="G27" i="16"/>
  <c r="H27" i="16" s="1"/>
  <c r="G31" i="16"/>
  <c r="H31" i="16" s="1"/>
  <c r="G47" i="16"/>
  <c r="H47" i="16" s="1"/>
  <c r="H11" i="16"/>
  <c r="H12" i="16"/>
  <c r="H14" i="16"/>
  <c r="E22" i="16"/>
  <c r="E21" i="16"/>
  <c r="G23" i="16"/>
  <c r="H23" i="16" s="1"/>
  <c r="G25" i="16"/>
  <c r="H25" i="16" s="1"/>
  <c r="H28" i="16"/>
  <c r="H50" i="16"/>
  <c r="G124" i="16"/>
  <c r="H124" i="16" s="1"/>
  <c r="E33" i="16"/>
  <c r="E45" i="16"/>
  <c r="H51" i="16"/>
  <c r="H52" i="16"/>
  <c r="H53" i="16"/>
  <c r="H54" i="16"/>
  <c r="H55" i="16"/>
  <c r="H56" i="16"/>
  <c r="H57" i="16"/>
  <c r="H71" i="16"/>
  <c r="H72" i="16"/>
  <c r="H73" i="16"/>
  <c r="H74" i="16"/>
  <c r="H75" i="16"/>
  <c r="H76" i="16"/>
  <c r="H77" i="16"/>
  <c r="H78" i="16"/>
  <c r="H79" i="16"/>
  <c r="H80" i="16"/>
  <c r="H81" i="16"/>
  <c r="H95" i="16"/>
  <c r="H96" i="16"/>
  <c r="H97" i="16"/>
  <c r="H98" i="16"/>
  <c r="G120" i="16"/>
  <c r="H120" i="16" s="1"/>
  <c r="G128" i="16"/>
  <c r="H128" i="16" s="1"/>
  <c r="G122" i="16"/>
  <c r="H122" i="16" s="1"/>
  <c r="G126" i="16"/>
  <c r="H126" i="16" s="1"/>
  <c r="H136" i="16"/>
  <c r="H137" i="16"/>
  <c r="H138" i="16"/>
  <c r="H139" i="16"/>
  <c r="H140" i="16"/>
  <c r="H141" i="16"/>
  <c r="H142" i="16"/>
  <c r="H143" i="16"/>
  <c r="E126" i="10"/>
  <c r="E124" i="10"/>
  <c r="E122" i="10"/>
  <c r="E120" i="10"/>
  <c r="H125" i="9"/>
  <c r="H124" i="9"/>
  <c r="H128" i="9"/>
  <c r="H126" i="9"/>
  <c r="H122" i="9"/>
  <c r="H121" i="9"/>
  <c r="H120" i="9"/>
  <c r="G122" i="15" l="1"/>
  <c r="I122" i="15"/>
  <c r="J23" i="19"/>
  <c r="I24" i="19"/>
  <c r="V22" i="19"/>
  <c r="X22" i="19" s="1"/>
  <c r="L22" i="19"/>
  <c r="M22" i="19"/>
  <c r="O22" i="19" s="1"/>
  <c r="P22" i="19"/>
  <c r="R22" i="19" s="1"/>
  <c r="Y22" i="19"/>
  <c r="AA22" i="19" s="1"/>
  <c r="S22" i="19"/>
  <c r="U22" i="19" s="1"/>
  <c r="V26" i="20"/>
  <c r="X26" i="20" s="1"/>
  <c r="P26" i="20"/>
  <c r="R26" i="20" s="1"/>
  <c r="L26" i="20"/>
  <c r="Y26" i="20"/>
  <c r="AA26" i="20" s="1"/>
  <c r="M26" i="20"/>
  <c r="O26" i="20" s="1"/>
  <c r="S26" i="20"/>
  <c r="U26" i="20" s="1"/>
  <c r="I28" i="20"/>
  <c r="J27" i="20"/>
  <c r="H93" i="16"/>
  <c r="H61" i="16"/>
  <c r="H85" i="16"/>
  <c r="H69" i="16"/>
  <c r="H89" i="16"/>
  <c r="H65" i="16"/>
  <c r="H90" i="16"/>
  <c r="H60" i="16"/>
  <c r="H68" i="16"/>
  <c r="H18" i="16"/>
  <c r="H13" i="16"/>
  <c r="H135" i="16"/>
  <c r="I147" i="16" s="1"/>
  <c r="K129" i="16" s="1"/>
  <c r="H91" i="16"/>
  <c r="H59" i="16"/>
  <c r="H87" i="16"/>
  <c r="H83" i="16"/>
  <c r="H67" i="16"/>
  <c r="H63" i="16"/>
  <c r="I148" i="17"/>
  <c r="K129" i="17" s="1"/>
  <c r="H107" i="16"/>
  <c r="H86" i="16"/>
  <c r="H64" i="16"/>
  <c r="H42" i="16"/>
  <c r="H94" i="16"/>
  <c r="H92" i="16"/>
  <c r="H88" i="16"/>
  <c r="H84" i="16"/>
  <c r="H66" i="16"/>
  <c r="H62" i="16"/>
  <c r="H44" i="16"/>
  <c r="H36" i="16"/>
  <c r="H20" i="16"/>
  <c r="H16" i="16"/>
  <c r="G128" i="15"/>
  <c r="H128" i="15" s="1"/>
  <c r="J128" i="15" s="1"/>
  <c r="H70" i="16"/>
  <c r="H82" i="16"/>
  <c r="H58" i="16"/>
  <c r="H38" i="16"/>
  <c r="H32" i="16"/>
  <c r="H40" i="16"/>
  <c r="H30" i="16"/>
  <c r="G120" i="15"/>
  <c r="H120" i="15" s="1"/>
  <c r="J120" i="15" s="1"/>
  <c r="G130" i="15"/>
  <c r="H130" i="15" s="1"/>
  <c r="J130" i="15" s="1"/>
  <c r="G126" i="15"/>
  <c r="H126" i="15" s="1"/>
  <c r="J126" i="15" s="1"/>
  <c r="H129" i="16"/>
  <c r="H48" i="16"/>
  <c r="G124" i="15"/>
  <c r="H124" i="15" s="1"/>
  <c r="H17" i="16"/>
  <c r="H122" i="15"/>
  <c r="E130" i="10"/>
  <c r="G130" i="10" s="1"/>
  <c r="H130" i="10" s="1"/>
  <c r="E131" i="15"/>
  <c r="G125" i="15"/>
  <c r="H125" i="15" s="1"/>
  <c r="G121" i="15"/>
  <c r="H121" i="15" s="1"/>
  <c r="J121" i="15" s="1"/>
  <c r="G123" i="15"/>
  <c r="H123" i="15" s="1"/>
  <c r="G127" i="15"/>
  <c r="H127" i="15" s="1"/>
  <c r="K92" i="17"/>
  <c r="K60" i="17"/>
  <c r="K54" i="17"/>
  <c r="K22" i="17"/>
  <c r="K87" i="17"/>
  <c r="K37" i="17"/>
  <c r="H131" i="17"/>
  <c r="I11" i="17" s="1"/>
  <c r="G129" i="15"/>
  <c r="H129" i="15" s="1"/>
  <c r="J129" i="15" s="1"/>
  <c r="H19" i="16"/>
  <c r="H15" i="16"/>
  <c r="G33" i="16"/>
  <c r="H33" i="16" s="1"/>
  <c r="G21" i="16"/>
  <c r="H21" i="16" s="1"/>
  <c r="G45" i="16"/>
  <c r="H45" i="16" s="1"/>
  <c r="G22" i="16"/>
  <c r="H22" i="16" s="1"/>
  <c r="G124" i="10"/>
  <c r="H124" i="10" s="1"/>
  <c r="G120" i="10"/>
  <c r="H120" i="10" s="1"/>
  <c r="G122" i="10"/>
  <c r="H122" i="10" s="1"/>
  <c r="G126" i="10"/>
  <c r="H126" i="10" s="1"/>
  <c r="X8" i="15"/>
  <c r="W7" i="9"/>
  <c r="K126" i="17" l="1"/>
  <c r="J123" i="15"/>
  <c r="Y123" i="15" s="1"/>
  <c r="J125" i="15"/>
  <c r="Y125" i="15" s="1"/>
  <c r="J127" i="15"/>
  <c r="Y127" i="15" s="1"/>
  <c r="Y121" i="15"/>
  <c r="J124" i="15"/>
  <c r="Y124" i="15" s="1"/>
  <c r="AA124" i="15" s="1"/>
  <c r="J122" i="15"/>
  <c r="J24" i="19"/>
  <c r="I25" i="19"/>
  <c r="V23" i="19"/>
  <c r="X23" i="19" s="1"/>
  <c r="L23" i="19"/>
  <c r="Y23" i="19"/>
  <c r="AA23" i="19" s="1"/>
  <c r="P23" i="19"/>
  <c r="R23" i="19" s="1"/>
  <c r="S23" i="19"/>
  <c r="U23" i="19" s="1"/>
  <c r="M23" i="19"/>
  <c r="O23" i="19" s="1"/>
  <c r="Y27" i="20"/>
  <c r="AA27" i="20" s="1"/>
  <c r="S27" i="20"/>
  <c r="U27" i="20" s="1"/>
  <c r="M27" i="20"/>
  <c r="O27" i="20" s="1"/>
  <c r="P27" i="20"/>
  <c r="R27" i="20" s="1"/>
  <c r="L27" i="20"/>
  <c r="V27" i="20"/>
  <c r="X27" i="20" s="1"/>
  <c r="I29" i="20"/>
  <c r="J28" i="20"/>
  <c r="K21" i="17"/>
  <c r="K59" i="17"/>
  <c r="Z59" i="17" s="1"/>
  <c r="K119" i="17"/>
  <c r="T119" i="17" s="1"/>
  <c r="K38" i="17"/>
  <c r="W38" i="17" s="1"/>
  <c r="K94" i="17"/>
  <c r="N94" i="17" s="1"/>
  <c r="K77" i="17"/>
  <c r="W77" i="17" s="1"/>
  <c r="K117" i="17"/>
  <c r="T117" i="17" s="1"/>
  <c r="K110" i="17"/>
  <c r="Q110" i="17" s="1"/>
  <c r="K13" i="17"/>
  <c r="N13" i="17" s="1"/>
  <c r="K29" i="17"/>
  <c r="Z29" i="17" s="1"/>
  <c r="K45" i="17"/>
  <c r="N45" i="17" s="1"/>
  <c r="K67" i="17"/>
  <c r="Z67" i="17" s="1"/>
  <c r="K98" i="17"/>
  <c r="Q98" i="17" s="1"/>
  <c r="K14" i="17"/>
  <c r="W14" i="17" s="1"/>
  <c r="K30" i="17"/>
  <c r="T30" i="17" s="1"/>
  <c r="K47" i="17"/>
  <c r="W47" i="17" s="1"/>
  <c r="K74" i="17"/>
  <c r="N74" i="17" s="1"/>
  <c r="K53" i="17"/>
  <c r="W53" i="17" s="1"/>
  <c r="K68" i="17"/>
  <c r="T68" i="17" s="1"/>
  <c r="K84" i="17"/>
  <c r="W84" i="17" s="1"/>
  <c r="K109" i="17"/>
  <c r="W109" i="17" s="1"/>
  <c r="K103" i="17"/>
  <c r="W103" i="17" s="1"/>
  <c r="K122" i="17"/>
  <c r="Z122" i="17" s="1"/>
  <c r="V122" i="15"/>
  <c r="X122" i="15" s="1"/>
  <c r="K17" i="17"/>
  <c r="T17" i="17" s="1"/>
  <c r="K25" i="17"/>
  <c r="T25" i="17" s="1"/>
  <c r="K33" i="17"/>
  <c r="N33" i="17" s="1"/>
  <c r="K41" i="17"/>
  <c r="T41" i="17" s="1"/>
  <c r="K48" i="17"/>
  <c r="T48" i="17" s="1"/>
  <c r="K63" i="17"/>
  <c r="T63" i="17" s="1"/>
  <c r="K83" i="17"/>
  <c r="T83" i="17" s="1"/>
  <c r="K91" i="17"/>
  <c r="T91" i="17" s="1"/>
  <c r="K102" i="17"/>
  <c r="N102" i="17" s="1"/>
  <c r="K130" i="17"/>
  <c r="T130" i="17" s="1"/>
  <c r="K18" i="17"/>
  <c r="Q18" i="17" s="1"/>
  <c r="K26" i="17"/>
  <c r="Q26" i="17" s="1"/>
  <c r="K34" i="17"/>
  <c r="Z34" i="17" s="1"/>
  <c r="K42" i="17"/>
  <c r="Q42" i="17" s="1"/>
  <c r="K51" i="17"/>
  <c r="Q51" i="17" s="1"/>
  <c r="K70" i="17"/>
  <c r="T70" i="17" s="1"/>
  <c r="K78" i="17"/>
  <c r="T78" i="17" s="1"/>
  <c r="K118" i="17"/>
  <c r="T118" i="17" s="1"/>
  <c r="K57" i="17"/>
  <c r="Z57" i="17" s="1"/>
  <c r="K64" i="17"/>
  <c r="Q64" i="17" s="1"/>
  <c r="K73" i="17"/>
  <c r="Q73" i="17" s="1"/>
  <c r="K81" i="17"/>
  <c r="Q81" i="17" s="1"/>
  <c r="K88" i="17"/>
  <c r="Q88" i="17" s="1"/>
  <c r="K97" i="17"/>
  <c r="Q97" i="17" s="1"/>
  <c r="K113" i="17"/>
  <c r="N113" i="17" s="1"/>
  <c r="K99" i="17"/>
  <c r="Q99" i="17" s="1"/>
  <c r="K106" i="17"/>
  <c r="N106" i="17" s="1"/>
  <c r="K114" i="17"/>
  <c r="Q114" i="17" s="1"/>
  <c r="K124" i="17"/>
  <c r="Q124" i="17" s="1"/>
  <c r="K128" i="17"/>
  <c r="Q128" i="17" s="1"/>
  <c r="K11" i="17"/>
  <c r="Q11" i="17" s="1"/>
  <c r="K15" i="17"/>
  <c r="T15" i="17" s="1"/>
  <c r="K19" i="17"/>
  <c r="N19" i="17" s="1"/>
  <c r="K23" i="17"/>
  <c r="T23" i="17" s="1"/>
  <c r="K27" i="17"/>
  <c r="T27" i="17" s="1"/>
  <c r="K31" i="17"/>
  <c r="T31" i="17" s="1"/>
  <c r="K35" i="17"/>
  <c r="K39" i="17"/>
  <c r="T39" i="17" s="1"/>
  <c r="K43" i="17"/>
  <c r="W43" i="17" s="1"/>
  <c r="K46" i="17"/>
  <c r="T46" i="17" s="1"/>
  <c r="K50" i="17"/>
  <c r="N50" i="17" s="1"/>
  <c r="K61" i="17"/>
  <c r="T61" i="17" s="1"/>
  <c r="K65" i="17"/>
  <c r="W65" i="17" s="1"/>
  <c r="K69" i="17"/>
  <c r="T69" i="17" s="1"/>
  <c r="K85" i="17"/>
  <c r="K89" i="17"/>
  <c r="T89" i="17" s="1"/>
  <c r="K93" i="17"/>
  <c r="N93" i="17" s="1"/>
  <c r="K100" i="17"/>
  <c r="T100" i="17" s="1"/>
  <c r="K104" i="17"/>
  <c r="K121" i="17"/>
  <c r="N121" i="17" s="1"/>
  <c r="K12" i="17"/>
  <c r="W12" i="17" s="1"/>
  <c r="K16" i="17"/>
  <c r="Q16" i="17" s="1"/>
  <c r="K20" i="17"/>
  <c r="Z20" i="17" s="1"/>
  <c r="K24" i="17"/>
  <c r="Q24" i="17" s="1"/>
  <c r="K28" i="17"/>
  <c r="K32" i="17"/>
  <c r="Q32" i="17" s="1"/>
  <c r="K36" i="17"/>
  <c r="Q36" i="17" s="1"/>
  <c r="K40" i="17"/>
  <c r="Q40" i="17" s="1"/>
  <c r="K44" i="17"/>
  <c r="N44" i="17" s="1"/>
  <c r="K49" i="17"/>
  <c r="Q49" i="17" s="1"/>
  <c r="K52" i="17"/>
  <c r="K56" i="17"/>
  <c r="T56" i="17" s="1"/>
  <c r="K72" i="17"/>
  <c r="N72" i="17" s="1"/>
  <c r="K76" i="17"/>
  <c r="T76" i="17" s="1"/>
  <c r="K80" i="17"/>
  <c r="K96" i="17"/>
  <c r="T96" i="17" s="1"/>
  <c r="K120" i="17"/>
  <c r="Z120" i="17" s="1"/>
  <c r="K55" i="17"/>
  <c r="Q55" i="17" s="1"/>
  <c r="K58" i="17"/>
  <c r="Z58" i="17" s="1"/>
  <c r="K62" i="17"/>
  <c r="Q62" i="17" s="1"/>
  <c r="K66" i="17"/>
  <c r="K71" i="17"/>
  <c r="Q71" i="17" s="1"/>
  <c r="K75" i="17"/>
  <c r="Q75" i="17" s="1"/>
  <c r="K79" i="17"/>
  <c r="Q79" i="17" s="1"/>
  <c r="K82" i="17"/>
  <c r="N82" i="17" s="1"/>
  <c r="K86" i="17"/>
  <c r="Q86" i="17" s="1"/>
  <c r="K90" i="17"/>
  <c r="K95" i="17"/>
  <c r="Q95" i="17" s="1"/>
  <c r="K107" i="17"/>
  <c r="N107" i="17" s="1"/>
  <c r="K111" i="17"/>
  <c r="T111" i="17" s="1"/>
  <c r="K115" i="17"/>
  <c r="Q115" i="17" s="1"/>
  <c r="I134" i="17"/>
  <c r="K134" i="17" s="1"/>
  <c r="K101" i="17"/>
  <c r="W101" i="17" s="1"/>
  <c r="K105" i="17"/>
  <c r="W105" i="17" s="1"/>
  <c r="K108" i="17"/>
  <c r="Q108" i="17" s="1"/>
  <c r="K112" i="17"/>
  <c r="W112" i="17" s="1"/>
  <c r="K116" i="17"/>
  <c r="W116" i="17" s="1"/>
  <c r="K123" i="17"/>
  <c r="W123" i="17" s="1"/>
  <c r="K125" i="17"/>
  <c r="Q125" i="17" s="1"/>
  <c r="K127" i="17"/>
  <c r="W127" i="17" s="1"/>
  <c r="Y128" i="15"/>
  <c r="AA128" i="15" s="1"/>
  <c r="K11" i="16"/>
  <c r="T11" i="16" s="1"/>
  <c r="K51" i="16"/>
  <c r="Q51" i="16" s="1"/>
  <c r="K76" i="16"/>
  <c r="T76" i="16" s="1"/>
  <c r="K116" i="16"/>
  <c r="T116" i="16" s="1"/>
  <c r="K43" i="16"/>
  <c r="T43" i="16" s="1"/>
  <c r="K20" i="16"/>
  <c r="W20" i="16" s="1"/>
  <c r="K83" i="16"/>
  <c r="W83" i="16" s="1"/>
  <c r="K124" i="16"/>
  <c r="Z124" i="16" s="1"/>
  <c r="K27" i="16"/>
  <c r="T27" i="16" s="1"/>
  <c r="K60" i="16"/>
  <c r="T60" i="16" s="1"/>
  <c r="K92" i="16"/>
  <c r="Z92" i="16" s="1"/>
  <c r="K36" i="16"/>
  <c r="Q36" i="16" s="1"/>
  <c r="K67" i="16"/>
  <c r="W67" i="16" s="1"/>
  <c r="K100" i="16"/>
  <c r="Z100" i="16" s="1"/>
  <c r="K109" i="16"/>
  <c r="Q109" i="16" s="1"/>
  <c r="I133" i="16"/>
  <c r="I134" i="16" s="1"/>
  <c r="K19" i="16"/>
  <c r="Z19" i="16" s="1"/>
  <c r="K35" i="16"/>
  <c r="Z35" i="16" s="1"/>
  <c r="K52" i="16"/>
  <c r="Z52" i="16" s="1"/>
  <c r="K68" i="16"/>
  <c r="T68" i="16" s="1"/>
  <c r="K84" i="16"/>
  <c r="T84" i="16" s="1"/>
  <c r="K12" i="16"/>
  <c r="W12" i="16" s="1"/>
  <c r="K28" i="16"/>
  <c r="W28" i="16" s="1"/>
  <c r="K44" i="16"/>
  <c r="W44" i="16" s="1"/>
  <c r="K59" i="16"/>
  <c r="Q59" i="16" s="1"/>
  <c r="K75" i="16"/>
  <c r="Q75" i="16" s="1"/>
  <c r="K91" i="16"/>
  <c r="Q91" i="16" s="1"/>
  <c r="K108" i="16"/>
  <c r="Z108" i="16" s="1"/>
  <c r="K101" i="16"/>
  <c r="W101" i="16" s="1"/>
  <c r="K117" i="16"/>
  <c r="Q117" i="16" s="1"/>
  <c r="K123" i="16"/>
  <c r="Q123" i="16" s="1"/>
  <c r="L124" i="15"/>
  <c r="V130" i="15"/>
  <c r="X130" i="15" s="1"/>
  <c r="L130" i="15"/>
  <c r="K15" i="16"/>
  <c r="Z15" i="16" s="1"/>
  <c r="K23" i="16"/>
  <c r="Z23" i="16" s="1"/>
  <c r="K31" i="16"/>
  <c r="T31" i="16" s="1"/>
  <c r="K39" i="16"/>
  <c r="Z39" i="16" s="1"/>
  <c r="K47" i="16"/>
  <c r="Z47" i="16" s="1"/>
  <c r="K56" i="16"/>
  <c r="Z56" i="16" s="1"/>
  <c r="K64" i="16"/>
  <c r="T64" i="16" s="1"/>
  <c r="K72" i="16"/>
  <c r="Z72" i="16" s="1"/>
  <c r="K80" i="16"/>
  <c r="Z80" i="16" s="1"/>
  <c r="K88" i="16"/>
  <c r="Z88" i="16" s="1"/>
  <c r="K96" i="16"/>
  <c r="T96" i="16" s="1"/>
  <c r="K16" i="16"/>
  <c r="W16" i="16" s="1"/>
  <c r="K24" i="16"/>
  <c r="W24" i="16" s="1"/>
  <c r="K32" i="16"/>
  <c r="W32" i="16" s="1"/>
  <c r="K40" i="16"/>
  <c r="Q40" i="16" s="1"/>
  <c r="K48" i="16"/>
  <c r="W48" i="16" s="1"/>
  <c r="K55" i="16"/>
  <c r="W55" i="16" s="1"/>
  <c r="K63" i="16"/>
  <c r="W63" i="16" s="1"/>
  <c r="K71" i="16"/>
  <c r="Q71" i="16" s="1"/>
  <c r="K79" i="16"/>
  <c r="W79" i="16" s="1"/>
  <c r="K87" i="16"/>
  <c r="W87" i="16" s="1"/>
  <c r="K95" i="16"/>
  <c r="W95" i="16" s="1"/>
  <c r="K104" i="16"/>
  <c r="T104" i="16" s="1"/>
  <c r="K112" i="16"/>
  <c r="Z112" i="16" s="1"/>
  <c r="K120" i="16"/>
  <c r="Z120" i="16" s="1"/>
  <c r="K105" i="16"/>
  <c r="W105" i="16" s="1"/>
  <c r="K113" i="16"/>
  <c r="Q113" i="16" s="1"/>
  <c r="K121" i="16"/>
  <c r="W121" i="16" s="1"/>
  <c r="K128" i="16"/>
  <c r="Z128" i="16" s="1"/>
  <c r="K127" i="16"/>
  <c r="W127" i="16" s="1"/>
  <c r="V128" i="15"/>
  <c r="X128" i="15" s="1"/>
  <c r="S126" i="15"/>
  <c r="U126" i="15" s="1"/>
  <c r="Y120" i="15"/>
  <c r="AA120" i="15" s="1"/>
  <c r="S120" i="15"/>
  <c r="U120" i="15" s="1"/>
  <c r="L128" i="15"/>
  <c r="K13" i="16"/>
  <c r="Q13" i="16" s="1"/>
  <c r="K17" i="16"/>
  <c r="Q17" i="16" s="1"/>
  <c r="K21" i="16"/>
  <c r="T21" i="16" s="1"/>
  <c r="K25" i="16"/>
  <c r="T25" i="16" s="1"/>
  <c r="K29" i="16"/>
  <c r="W29" i="16" s="1"/>
  <c r="K33" i="16"/>
  <c r="W33" i="16" s="1"/>
  <c r="K37" i="16"/>
  <c r="T37" i="16" s="1"/>
  <c r="K41" i="16"/>
  <c r="T41" i="16" s="1"/>
  <c r="K45" i="16"/>
  <c r="W45" i="16" s="1"/>
  <c r="K49" i="16"/>
  <c r="W49" i="16" s="1"/>
  <c r="K54" i="16"/>
  <c r="T54" i="16" s="1"/>
  <c r="K58" i="16"/>
  <c r="T58" i="16" s="1"/>
  <c r="K62" i="16"/>
  <c r="Q62" i="16" s="1"/>
  <c r="K66" i="16"/>
  <c r="Q66" i="16" s="1"/>
  <c r="K70" i="16"/>
  <c r="T70" i="16" s="1"/>
  <c r="K74" i="16"/>
  <c r="T74" i="16" s="1"/>
  <c r="K78" i="16"/>
  <c r="Q78" i="16" s="1"/>
  <c r="K82" i="16"/>
  <c r="Q82" i="16" s="1"/>
  <c r="K86" i="16"/>
  <c r="T86" i="16" s="1"/>
  <c r="K90" i="16"/>
  <c r="T90" i="16" s="1"/>
  <c r="K94" i="16"/>
  <c r="Q94" i="16" s="1"/>
  <c r="K98" i="16"/>
  <c r="Q98" i="16" s="1"/>
  <c r="K14" i="16"/>
  <c r="Q14" i="16" s="1"/>
  <c r="K18" i="16"/>
  <c r="Q18" i="16" s="1"/>
  <c r="K22" i="16"/>
  <c r="N22" i="16" s="1"/>
  <c r="K26" i="16"/>
  <c r="T26" i="16" s="1"/>
  <c r="K30" i="16"/>
  <c r="Q30" i="16" s="1"/>
  <c r="K34" i="16"/>
  <c r="Q34" i="16" s="1"/>
  <c r="K38" i="16"/>
  <c r="T38" i="16" s="1"/>
  <c r="K42" i="16"/>
  <c r="T42" i="16" s="1"/>
  <c r="K46" i="16"/>
  <c r="Q46" i="16" s="1"/>
  <c r="K50" i="16"/>
  <c r="T50" i="16" s="1"/>
  <c r="K53" i="16"/>
  <c r="Z53" i="16" s="1"/>
  <c r="K57" i="16"/>
  <c r="Z57" i="16" s="1"/>
  <c r="K61" i="16"/>
  <c r="Q61" i="16" s="1"/>
  <c r="K65" i="16"/>
  <c r="Q65" i="16" s="1"/>
  <c r="K69" i="16"/>
  <c r="Z69" i="16" s="1"/>
  <c r="K73" i="16"/>
  <c r="Z73" i="16" s="1"/>
  <c r="K77" i="16"/>
  <c r="Q77" i="16" s="1"/>
  <c r="K81" i="16"/>
  <c r="Q81" i="16" s="1"/>
  <c r="K85" i="16"/>
  <c r="Z85" i="16" s="1"/>
  <c r="K89" i="16"/>
  <c r="Z89" i="16" s="1"/>
  <c r="K93" i="16"/>
  <c r="Q93" i="16" s="1"/>
  <c r="K97" i="16"/>
  <c r="Q97" i="16" s="1"/>
  <c r="K102" i="16"/>
  <c r="W102" i="16" s="1"/>
  <c r="K106" i="16"/>
  <c r="W106" i="16" s="1"/>
  <c r="K110" i="16"/>
  <c r="T110" i="16" s="1"/>
  <c r="K114" i="16"/>
  <c r="T114" i="16" s="1"/>
  <c r="K118" i="16"/>
  <c r="W118" i="16" s="1"/>
  <c r="K99" i="16"/>
  <c r="N99" i="16" s="1"/>
  <c r="K103" i="16"/>
  <c r="Q103" i="16" s="1"/>
  <c r="K107" i="16"/>
  <c r="Q107" i="16" s="1"/>
  <c r="K111" i="16"/>
  <c r="N111" i="16" s="1"/>
  <c r="K115" i="16"/>
  <c r="N115" i="16" s="1"/>
  <c r="K119" i="16"/>
  <c r="Q119" i="16" s="1"/>
  <c r="K122" i="16"/>
  <c r="T122" i="16" s="1"/>
  <c r="K126" i="16"/>
  <c r="T126" i="16" s="1"/>
  <c r="K130" i="16"/>
  <c r="Z130" i="16" s="1"/>
  <c r="K125" i="16"/>
  <c r="W125" i="16" s="1"/>
  <c r="L120" i="15"/>
  <c r="V126" i="15"/>
  <c r="X126" i="15" s="1"/>
  <c r="S128" i="15"/>
  <c r="U128" i="15" s="1"/>
  <c r="V120" i="15"/>
  <c r="X120" i="15" s="1"/>
  <c r="I131" i="15"/>
  <c r="G131" i="15"/>
  <c r="H131" i="15" s="1"/>
  <c r="S130" i="15"/>
  <c r="U130" i="15" s="1"/>
  <c r="P128" i="15"/>
  <c r="R128" i="15" s="1"/>
  <c r="M128" i="15"/>
  <c r="O128" i="15" s="1"/>
  <c r="M124" i="15"/>
  <c r="O124" i="15" s="1"/>
  <c r="M120" i="15"/>
  <c r="O120" i="15" s="1"/>
  <c r="P120" i="15"/>
  <c r="R120" i="15" s="1"/>
  <c r="P130" i="15"/>
  <c r="R130" i="15" s="1"/>
  <c r="Y130" i="15"/>
  <c r="AA130" i="15" s="1"/>
  <c r="I12" i="17"/>
  <c r="Z13" i="17"/>
  <c r="Z33" i="17"/>
  <c r="Z37" i="17"/>
  <c r="T37" i="17"/>
  <c r="N37" i="17"/>
  <c r="W37" i="17"/>
  <c r="Q37" i="17"/>
  <c r="Q45" i="17"/>
  <c r="Z87" i="17"/>
  <c r="T87" i="17"/>
  <c r="N87" i="17"/>
  <c r="Q87" i="17"/>
  <c r="W87" i="17"/>
  <c r="W102" i="17"/>
  <c r="W22" i="17"/>
  <c r="Q22" i="17"/>
  <c r="T22" i="17"/>
  <c r="Z22" i="17"/>
  <c r="N22" i="17"/>
  <c r="N34" i="17"/>
  <c r="Q38" i="17"/>
  <c r="Z51" i="17"/>
  <c r="Z54" i="17"/>
  <c r="T54" i="17"/>
  <c r="N54" i="17"/>
  <c r="W54" i="17"/>
  <c r="Q54" i="17"/>
  <c r="Q74" i="17"/>
  <c r="T57" i="17"/>
  <c r="W60" i="17"/>
  <c r="Q60" i="17"/>
  <c r="T60" i="17"/>
  <c r="Z60" i="17"/>
  <c r="N60" i="17"/>
  <c r="W68" i="17"/>
  <c r="W92" i="17"/>
  <c r="Q92" i="17"/>
  <c r="T92" i="17"/>
  <c r="Z92" i="17"/>
  <c r="N92" i="17"/>
  <c r="W117" i="17"/>
  <c r="Z103" i="17"/>
  <c r="Q106" i="17"/>
  <c r="W126" i="17"/>
  <c r="Q126" i="17"/>
  <c r="Z126" i="17"/>
  <c r="N126" i="17"/>
  <c r="T126" i="17"/>
  <c r="Q27" i="17"/>
  <c r="Q50" i="17"/>
  <c r="Q85" i="17"/>
  <c r="T104" i="17"/>
  <c r="N12" i="17"/>
  <c r="Z28" i="17"/>
  <c r="W44" i="17"/>
  <c r="W52" i="17"/>
  <c r="T80" i="17"/>
  <c r="W120" i="17"/>
  <c r="T66" i="17"/>
  <c r="W82" i="17"/>
  <c r="Z90" i="17"/>
  <c r="T115" i="17"/>
  <c r="Q101" i="17"/>
  <c r="W108" i="17"/>
  <c r="T108" i="17"/>
  <c r="N116" i="17"/>
  <c r="T125" i="17"/>
  <c r="W129" i="17"/>
  <c r="Q129" i="17"/>
  <c r="T129" i="17"/>
  <c r="Z129" i="17"/>
  <c r="N129" i="17"/>
  <c r="M130" i="15"/>
  <c r="O130" i="15" s="1"/>
  <c r="Y129" i="15"/>
  <c r="L125" i="15"/>
  <c r="V125" i="15"/>
  <c r="X125" i="15" s="1"/>
  <c r="S125" i="15"/>
  <c r="U125" i="15" s="1"/>
  <c r="L127" i="15"/>
  <c r="V127" i="15"/>
  <c r="X127" i="15" s="1"/>
  <c r="S127" i="15"/>
  <c r="U127" i="15" s="1"/>
  <c r="P123" i="15"/>
  <c r="R123" i="15" s="1"/>
  <c r="M123" i="15"/>
  <c r="L121" i="15"/>
  <c r="P121" i="15"/>
  <c r="R121" i="15" s="1"/>
  <c r="V121" i="15"/>
  <c r="X121" i="15" s="1"/>
  <c r="M121" i="15"/>
  <c r="S121" i="15"/>
  <c r="U121" i="15" s="1"/>
  <c r="H131" i="16"/>
  <c r="I11" i="16" s="1"/>
  <c r="I12" i="16" s="1"/>
  <c r="W129" i="16"/>
  <c r="Q129" i="16"/>
  <c r="Z129" i="16"/>
  <c r="N129" i="16"/>
  <c r="T129" i="16"/>
  <c r="W51" i="16" l="1"/>
  <c r="S123" i="15"/>
  <c r="U123" i="15" s="1"/>
  <c r="V123" i="15"/>
  <c r="X123" i="15" s="1"/>
  <c r="L123" i="15"/>
  <c r="M127" i="15"/>
  <c r="P127" i="15"/>
  <c r="R127" i="15" s="1"/>
  <c r="N125" i="17"/>
  <c r="W125" i="17"/>
  <c r="Q116" i="17"/>
  <c r="Z108" i="17"/>
  <c r="Z101" i="17"/>
  <c r="T43" i="17"/>
  <c r="Z19" i="17"/>
  <c r="T122" i="17"/>
  <c r="Z113" i="17"/>
  <c r="N73" i="17"/>
  <c r="Q30" i="17"/>
  <c r="Z18" i="17"/>
  <c r="T98" i="17"/>
  <c r="Q83" i="17"/>
  <c r="Q17" i="17"/>
  <c r="Z115" i="17"/>
  <c r="N115" i="17"/>
  <c r="T107" i="17"/>
  <c r="W107" i="17"/>
  <c r="W90" i="17"/>
  <c r="T90" i="17"/>
  <c r="N90" i="17"/>
  <c r="Q82" i="17"/>
  <c r="Z82" i="17"/>
  <c r="W75" i="17"/>
  <c r="Z75" i="17"/>
  <c r="T75" i="17"/>
  <c r="Q66" i="17"/>
  <c r="Z66" i="17"/>
  <c r="W58" i="17"/>
  <c r="T58" i="17"/>
  <c r="N58" i="17"/>
  <c r="T120" i="17"/>
  <c r="Q120" i="17"/>
  <c r="Z80" i="17"/>
  <c r="N80" i="17"/>
  <c r="Q80" i="17"/>
  <c r="T72" i="17"/>
  <c r="W72" i="17"/>
  <c r="Z52" i="17"/>
  <c r="N52" i="17"/>
  <c r="Q52" i="17"/>
  <c r="Q44" i="17"/>
  <c r="T44" i="17"/>
  <c r="W36" i="17"/>
  <c r="Z36" i="17"/>
  <c r="N36" i="17"/>
  <c r="Q28" i="17"/>
  <c r="T28" i="17"/>
  <c r="W20" i="17"/>
  <c r="T20" i="17"/>
  <c r="N20" i="17"/>
  <c r="Q12" i="17"/>
  <c r="Z12" i="17"/>
  <c r="Z104" i="17"/>
  <c r="N104" i="17"/>
  <c r="W104" i="17"/>
  <c r="T93" i="17"/>
  <c r="Q93" i="17"/>
  <c r="Z85" i="17"/>
  <c r="N85" i="17"/>
  <c r="W85" i="17"/>
  <c r="Z65" i="17"/>
  <c r="T65" i="17"/>
  <c r="Q65" i="17"/>
  <c r="Z35" i="17"/>
  <c r="Q35" i="17"/>
  <c r="Z94" i="17"/>
  <c r="Q94" i="17"/>
  <c r="Z21" i="17"/>
  <c r="W21" i="17"/>
  <c r="Z125" i="17"/>
  <c r="T116" i="17"/>
  <c r="Z116" i="17"/>
  <c r="N108" i="17"/>
  <c r="N101" i="17"/>
  <c r="T101" i="17"/>
  <c r="W115" i="17"/>
  <c r="Q107" i="17"/>
  <c r="Z107" i="17"/>
  <c r="Q90" i="17"/>
  <c r="T82" i="17"/>
  <c r="N75" i="17"/>
  <c r="N66" i="17"/>
  <c r="W66" i="17"/>
  <c r="Q58" i="17"/>
  <c r="N120" i="17"/>
  <c r="W80" i="17"/>
  <c r="Q72" i="17"/>
  <c r="Z72" i="17"/>
  <c r="T52" i="17"/>
  <c r="Z44" i="17"/>
  <c r="T36" i="17"/>
  <c r="N28" i="17"/>
  <c r="W28" i="17"/>
  <c r="Q20" i="17"/>
  <c r="T12" i="17"/>
  <c r="Q104" i="17"/>
  <c r="W93" i="17"/>
  <c r="Z93" i="17"/>
  <c r="T85" i="17"/>
  <c r="N65" i="17"/>
  <c r="Z50" i="17"/>
  <c r="N35" i="17"/>
  <c r="W19" i="17"/>
  <c r="T11" i="17"/>
  <c r="N124" i="17"/>
  <c r="W122" i="17"/>
  <c r="Q113" i="17"/>
  <c r="T109" i="17"/>
  <c r="Z88" i="17"/>
  <c r="N68" i="17"/>
  <c r="W57" i="17"/>
  <c r="W78" i="17"/>
  <c r="Z74" i="17"/>
  <c r="N51" i="17"/>
  <c r="W34" i="17"/>
  <c r="Q119" i="17"/>
  <c r="Z102" i="17"/>
  <c r="W48" i="17"/>
  <c r="Z45" i="17"/>
  <c r="Q33" i="17"/>
  <c r="N21" i="17"/>
  <c r="W13" i="17"/>
  <c r="T59" i="17"/>
  <c r="W29" i="17"/>
  <c r="M125" i="15"/>
  <c r="P125" i="15"/>
  <c r="R125" i="15" s="1"/>
  <c r="P124" i="15"/>
  <c r="R124" i="15" s="1"/>
  <c r="V124" i="15"/>
  <c r="X124" i="15" s="1"/>
  <c r="S124" i="15"/>
  <c r="U124" i="15" s="1"/>
  <c r="J25" i="19"/>
  <c r="I26" i="19"/>
  <c r="T110" i="17"/>
  <c r="N77" i="17"/>
  <c r="Q47" i="17"/>
  <c r="T67" i="17"/>
  <c r="V24" i="19"/>
  <c r="X24" i="19" s="1"/>
  <c r="L24" i="19"/>
  <c r="M24" i="19"/>
  <c r="O24" i="19" s="1"/>
  <c r="P24" i="19"/>
  <c r="R24" i="19" s="1"/>
  <c r="Y24" i="19"/>
  <c r="AA24" i="19" s="1"/>
  <c r="S24" i="19"/>
  <c r="U24" i="19" s="1"/>
  <c r="W110" i="17"/>
  <c r="Q84" i="17"/>
  <c r="Q77" i="17"/>
  <c r="N53" i="17"/>
  <c r="T38" i="17"/>
  <c r="Z14" i="17"/>
  <c r="Q59" i="17"/>
  <c r="V28" i="20"/>
  <c r="X28" i="20" s="1"/>
  <c r="P28" i="20"/>
  <c r="R28" i="20" s="1"/>
  <c r="L28" i="20"/>
  <c r="Y28" i="20"/>
  <c r="AA28" i="20" s="1"/>
  <c r="S28" i="20"/>
  <c r="U28" i="20" s="1"/>
  <c r="M28" i="20"/>
  <c r="O28" i="20" s="1"/>
  <c r="I30" i="20"/>
  <c r="J29" i="20"/>
  <c r="T50" i="17"/>
  <c r="W50" i="17"/>
  <c r="Z43" i="17"/>
  <c r="N43" i="17"/>
  <c r="Q43" i="17"/>
  <c r="T35" i="17"/>
  <c r="W35" i="17"/>
  <c r="Z27" i="17"/>
  <c r="N27" i="17"/>
  <c r="W27" i="17"/>
  <c r="T19" i="17"/>
  <c r="Q19" i="17"/>
  <c r="J11" i="17"/>
  <c r="V11" i="17" s="1"/>
  <c r="Z11" i="17"/>
  <c r="N11" i="17"/>
  <c r="W11" i="17"/>
  <c r="W124" i="17"/>
  <c r="Z124" i="17"/>
  <c r="T124" i="17"/>
  <c r="W106" i="17"/>
  <c r="Z106" i="17"/>
  <c r="T106" i="17"/>
  <c r="T113" i="17"/>
  <c r="W113" i="17"/>
  <c r="W88" i="17"/>
  <c r="T88" i="17"/>
  <c r="N88" i="17"/>
  <c r="W73" i="17"/>
  <c r="Z73" i="17"/>
  <c r="T73" i="17"/>
  <c r="Q57" i="17"/>
  <c r="N57" i="17"/>
  <c r="Z78" i="17"/>
  <c r="N78" i="17"/>
  <c r="Q78" i="17"/>
  <c r="W51" i="17"/>
  <c r="T51" i="17"/>
  <c r="Q34" i="17"/>
  <c r="T34" i="17"/>
  <c r="W18" i="17"/>
  <c r="T18" i="17"/>
  <c r="N18" i="17"/>
  <c r="T102" i="17"/>
  <c r="Q102" i="17"/>
  <c r="Z83" i="17"/>
  <c r="N83" i="17"/>
  <c r="W83" i="17"/>
  <c r="Z48" i="17"/>
  <c r="N48" i="17"/>
  <c r="Q48" i="17"/>
  <c r="T33" i="17"/>
  <c r="W33" i="17"/>
  <c r="Z17" i="17"/>
  <c r="N17" i="17"/>
  <c r="W17" i="17"/>
  <c r="Q122" i="17"/>
  <c r="N122" i="17"/>
  <c r="Z109" i="17"/>
  <c r="N109" i="17"/>
  <c r="Q109" i="17"/>
  <c r="Q68" i="17"/>
  <c r="Z68" i="17"/>
  <c r="T74" i="17"/>
  <c r="W74" i="17"/>
  <c r="W30" i="17"/>
  <c r="Z30" i="17"/>
  <c r="N30" i="17"/>
  <c r="Z98" i="17"/>
  <c r="N98" i="17"/>
  <c r="W98" i="17"/>
  <c r="T45" i="17"/>
  <c r="W45" i="17"/>
  <c r="T13" i="17"/>
  <c r="Q13" i="17"/>
  <c r="Z117" i="17"/>
  <c r="N117" i="17"/>
  <c r="Q117" i="17"/>
  <c r="T94" i="17"/>
  <c r="W94" i="17"/>
  <c r="Z119" i="17"/>
  <c r="N119" i="17"/>
  <c r="W119" i="17"/>
  <c r="T21" i="17"/>
  <c r="Q21" i="17"/>
  <c r="Z110" i="17"/>
  <c r="T77" i="17"/>
  <c r="Z77" i="17"/>
  <c r="N38" i="17"/>
  <c r="Z38" i="17"/>
  <c r="W59" i="17"/>
  <c r="N59" i="17"/>
  <c r="N110" i="17"/>
  <c r="Z60" i="16"/>
  <c r="W99" i="17"/>
  <c r="T97" i="17"/>
  <c r="Z118" i="17"/>
  <c r="Q70" i="17"/>
  <c r="Z130" i="17"/>
  <c r="W91" i="17"/>
  <c r="Z25" i="17"/>
  <c r="Y122" i="15"/>
  <c r="AA122" i="15" s="1"/>
  <c r="W128" i="17"/>
  <c r="T114" i="17"/>
  <c r="Q103" i="17"/>
  <c r="Z84" i="17"/>
  <c r="W81" i="17"/>
  <c r="N64" i="17"/>
  <c r="Q53" i="17"/>
  <c r="T47" i="17"/>
  <c r="W42" i="17"/>
  <c r="N26" i="17"/>
  <c r="Q14" i="17"/>
  <c r="Q67" i="17"/>
  <c r="Z63" i="17"/>
  <c r="Q41" i="17"/>
  <c r="T29" i="17"/>
  <c r="S122" i="15"/>
  <c r="U122" i="15" s="1"/>
  <c r="M122" i="15"/>
  <c r="O122" i="15" s="1"/>
  <c r="N103" i="17"/>
  <c r="T103" i="17"/>
  <c r="N84" i="17"/>
  <c r="T84" i="17"/>
  <c r="T53" i="17"/>
  <c r="Z53" i="17"/>
  <c r="N47" i="17"/>
  <c r="Z47" i="17"/>
  <c r="N14" i="17"/>
  <c r="T14" i="17"/>
  <c r="W67" i="17"/>
  <c r="N67" i="17"/>
  <c r="Q29" i="17"/>
  <c r="N29" i="17"/>
  <c r="P122" i="15"/>
  <c r="R122" i="15" s="1"/>
  <c r="L122" i="15"/>
  <c r="Z111" i="17"/>
  <c r="T95" i="17"/>
  <c r="W86" i="17"/>
  <c r="T79" i="17"/>
  <c r="W71" i="17"/>
  <c r="N62" i="17"/>
  <c r="W55" i="17"/>
  <c r="Q96" i="17"/>
  <c r="Z76" i="17"/>
  <c r="Q56" i="17"/>
  <c r="W49" i="17"/>
  <c r="N40" i="17"/>
  <c r="W32" i="17"/>
  <c r="N24" i="17"/>
  <c r="W16" i="17"/>
  <c r="W121" i="17"/>
  <c r="Z100" i="17"/>
  <c r="W89" i="17"/>
  <c r="Z69" i="17"/>
  <c r="W61" i="17"/>
  <c r="Z46" i="17"/>
  <c r="Q39" i="17"/>
  <c r="Z31" i="17"/>
  <c r="W23" i="17"/>
  <c r="Z15" i="17"/>
  <c r="T128" i="17"/>
  <c r="W114" i="17"/>
  <c r="N99" i="17"/>
  <c r="W97" i="17"/>
  <c r="T81" i="17"/>
  <c r="W64" i="17"/>
  <c r="W118" i="17"/>
  <c r="Z70" i="17"/>
  <c r="N42" i="17"/>
  <c r="W26" i="17"/>
  <c r="W130" i="17"/>
  <c r="Z91" i="17"/>
  <c r="W63" i="17"/>
  <c r="Z41" i="17"/>
  <c r="W25" i="17"/>
  <c r="Z127" i="17"/>
  <c r="Q123" i="17"/>
  <c r="N112" i="17"/>
  <c r="Q105" i="17"/>
  <c r="I135" i="17"/>
  <c r="I136" i="17" s="1"/>
  <c r="Q111" i="17"/>
  <c r="W95" i="17"/>
  <c r="N86" i="17"/>
  <c r="W79" i="17"/>
  <c r="T71" i="17"/>
  <c r="W62" i="17"/>
  <c r="T55" i="17"/>
  <c r="Z96" i="17"/>
  <c r="Q76" i="17"/>
  <c r="Z56" i="17"/>
  <c r="N49" i="17"/>
  <c r="W40" i="17"/>
  <c r="N32" i="17"/>
  <c r="W24" i="17"/>
  <c r="N16" i="17"/>
  <c r="T121" i="17"/>
  <c r="W100" i="17"/>
  <c r="Z89" i="17"/>
  <c r="W69" i="17"/>
  <c r="Z61" i="17"/>
  <c r="Q46" i="17"/>
  <c r="Z39" i="17"/>
  <c r="Q31" i="17"/>
  <c r="Z23" i="17"/>
  <c r="W15" i="17"/>
  <c r="Z128" i="17"/>
  <c r="Z114" i="17"/>
  <c r="T99" i="17"/>
  <c r="Z97" i="17"/>
  <c r="Z81" i="17"/>
  <c r="T64" i="17"/>
  <c r="N118" i="17"/>
  <c r="N70" i="17"/>
  <c r="Z42" i="17"/>
  <c r="T26" i="17"/>
  <c r="N130" i="17"/>
  <c r="N91" i="17"/>
  <c r="N63" i="17"/>
  <c r="N41" i="17"/>
  <c r="N25" i="17"/>
  <c r="Q127" i="17"/>
  <c r="Z123" i="17"/>
  <c r="Q112" i="17"/>
  <c r="Z105" i="17"/>
  <c r="N111" i="17"/>
  <c r="Z95" i="17"/>
  <c r="T86" i="17"/>
  <c r="Z79" i="17"/>
  <c r="Z71" i="17"/>
  <c r="T62" i="17"/>
  <c r="Z55" i="17"/>
  <c r="N96" i="17"/>
  <c r="N76" i="17"/>
  <c r="N56" i="17"/>
  <c r="Z49" i="17"/>
  <c r="Z40" i="17"/>
  <c r="Z32" i="17"/>
  <c r="T24" i="17"/>
  <c r="T16" i="17"/>
  <c r="Z121" i="17"/>
  <c r="N100" i="17"/>
  <c r="N89" i="17"/>
  <c r="N69" i="17"/>
  <c r="N61" i="17"/>
  <c r="N46" i="17"/>
  <c r="N39" i="17"/>
  <c r="N31" i="17"/>
  <c r="N23" i="17"/>
  <c r="N15" i="17"/>
  <c r="N128" i="17"/>
  <c r="N114" i="17"/>
  <c r="Z99" i="17"/>
  <c r="N97" i="17"/>
  <c r="N81" i="17"/>
  <c r="Z64" i="17"/>
  <c r="Q118" i="17"/>
  <c r="W70" i="17"/>
  <c r="T42" i="17"/>
  <c r="Z26" i="17"/>
  <c r="Q130" i="17"/>
  <c r="Q91" i="17"/>
  <c r="Q63" i="17"/>
  <c r="W41" i="17"/>
  <c r="Q25" i="17"/>
  <c r="N127" i="17"/>
  <c r="T127" i="17"/>
  <c r="N123" i="17"/>
  <c r="T123" i="17"/>
  <c r="T112" i="17"/>
  <c r="Z112" i="17"/>
  <c r="N105" i="17"/>
  <c r="T105" i="17"/>
  <c r="W111" i="17"/>
  <c r="N95" i="17"/>
  <c r="Z86" i="17"/>
  <c r="N79" i="17"/>
  <c r="N71" i="17"/>
  <c r="Z62" i="17"/>
  <c r="N55" i="17"/>
  <c r="W96" i="17"/>
  <c r="W76" i="17"/>
  <c r="W56" i="17"/>
  <c r="T49" i="17"/>
  <c r="T40" i="17"/>
  <c r="T32" i="17"/>
  <c r="Z24" i="17"/>
  <c r="Z16" i="17"/>
  <c r="Q121" i="17"/>
  <c r="Q100" i="17"/>
  <c r="Q89" i="17"/>
  <c r="Q69" i="17"/>
  <c r="Q61" i="17"/>
  <c r="W46" i="17"/>
  <c r="W39" i="17"/>
  <c r="W31" i="17"/>
  <c r="Q23" i="17"/>
  <c r="Q15" i="17"/>
  <c r="N91" i="16"/>
  <c r="Z76" i="16"/>
  <c r="Q52" i="16"/>
  <c r="W123" i="16"/>
  <c r="N59" i="16"/>
  <c r="Q24" i="16"/>
  <c r="Q19" i="16"/>
  <c r="N101" i="16"/>
  <c r="Q83" i="16"/>
  <c r="N84" i="16"/>
  <c r="Z43" i="16"/>
  <c r="N11" i="16"/>
  <c r="T123" i="16"/>
  <c r="Z109" i="16"/>
  <c r="W120" i="16"/>
  <c r="W91" i="16"/>
  <c r="Z67" i="16"/>
  <c r="W59" i="16"/>
  <c r="T28" i="16"/>
  <c r="T92" i="16"/>
  <c r="W76" i="16"/>
  <c r="Q43" i="16"/>
  <c r="N27" i="16"/>
  <c r="W11" i="16"/>
  <c r="Z11" i="16"/>
  <c r="N125" i="16"/>
  <c r="Z123" i="16"/>
  <c r="T109" i="16"/>
  <c r="W109" i="16"/>
  <c r="Q101" i="16"/>
  <c r="Z104" i="16"/>
  <c r="T91" i="16"/>
  <c r="Z83" i="16"/>
  <c r="T71" i="16"/>
  <c r="Q67" i="16"/>
  <c r="T59" i="16"/>
  <c r="Q28" i="16"/>
  <c r="Q92" i="16"/>
  <c r="W84" i="16"/>
  <c r="Z84" i="16"/>
  <c r="N76" i="16"/>
  <c r="T52" i="16"/>
  <c r="N43" i="16"/>
  <c r="Q27" i="16"/>
  <c r="Z27" i="16"/>
  <c r="T19" i="16"/>
  <c r="Q11" i="16"/>
  <c r="W124" i="16"/>
  <c r="Z116" i="16"/>
  <c r="Z95" i="16"/>
  <c r="N51" i="16"/>
  <c r="Q116" i="16"/>
  <c r="T51" i="16"/>
  <c r="N36" i="16"/>
  <c r="Z20" i="16"/>
  <c r="T121" i="16"/>
  <c r="N116" i="16"/>
  <c r="Z51" i="16"/>
  <c r="Q44" i="16"/>
  <c r="Z12" i="16"/>
  <c r="N123" i="16"/>
  <c r="T128" i="16"/>
  <c r="N109" i="16"/>
  <c r="T101" i="16"/>
  <c r="Z101" i="16"/>
  <c r="Z91" i="16"/>
  <c r="N83" i="16"/>
  <c r="T83" i="16"/>
  <c r="N67" i="16"/>
  <c r="T67" i="16"/>
  <c r="Z59" i="16"/>
  <c r="N40" i="16"/>
  <c r="N28" i="16"/>
  <c r="Z28" i="16"/>
  <c r="W92" i="16"/>
  <c r="N92" i="16"/>
  <c r="Q84" i="16"/>
  <c r="Q80" i="16"/>
  <c r="Q76" i="16"/>
  <c r="Z64" i="16"/>
  <c r="W52" i="16"/>
  <c r="N52" i="16"/>
  <c r="W43" i="16"/>
  <c r="N31" i="16"/>
  <c r="W27" i="16"/>
  <c r="W19" i="16"/>
  <c r="N19" i="16"/>
  <c r="N126" i="16"/>
  <c r="Q127" i="16"/>
  <c r="T124" i="16"/>
  <c r="W116" i="16"/>
  <c r="W108" i="16"/>
  <c r="W100" i="16"/>
  <c r="W75" i="16"/>
  <c r="W36" i="16"/>
  <c r="Q20" i="16"/>
  <c r="Z68" i="16"/>
  <c r="W60" i="16"/>
  <c r="T35" i="16"/>
  <c r="K133" i="16"/>
  <c r="T133" i="16" s="1"/>
  <c r="U133" i="16" s="1"/>
  <c r="Q124" i="16"/>
  <c r="N124" i="16"/>
  <c r="Z117" i="16"/>
  <c r="T100" i="16"/>
  <c r="N75" i="16"/>
  <c r="Q48" i="16"/>
  <c r="Z36" i="16"/>
  <c r="N20" i="16"/>
  <c r="T20" i="16"/>
  <c r="W68" i="16"/>
  <c r="N60" i="16"/>
  <c r="T39" i="16"/>
  <c r="Q130" i="16"/>
  <c r="T117" i="16"/>
  <c r="W117" i="16"/>
  <c r="N105" i="16"/>
  <c r="T112" i="16"/>
  <c r="T108" i="16"/>
  <c r="Q100" i="16"/>
  <c r="N100" i="16"/>
  <c r="Z79" i="16"/>
  <c r="T75" i="16"/>
  <c r="Q63" i="16"/>
  <c r="T44" i="16"/>
  <c r="T36" i="16"/>
  <c r="T32" i="16"/>
  <c r="Q16" i="16"/>
  <c r="Q12" i="16"/>
  <c r="T88" i="16"/>
  <c r="Q72" i="16"/>
  <c r="N68" i="16"/>
  <c r="Q60" i="16"/>
  <c r="T56" i="16"/>
  <c r="W35" i="16"/>
  <c r="W23" i="16"/>
  <c r="N127" i="16"/>
  <c r="Q121" i="16"/>
  <c r="N117" i="16"/>
  <c r="Q105" i="16"/>
  <c r="W112" i="16"/>
  <c r="Q108" i="16"/>
  <c r="N108" i="16"/>
  <c r="Q95" i="16"/>
  <c r="Q79" i="16"/>
  <c r="Z75" i="16"/>
  <c r="Z63" i="16"/>
  <c r="T48" i="16"/>
  <c r="N44" i="16"/>
  <c r="Z44" i="16"/>
  <c r="Q32" i="16"/>
  <c r="Z16" i="16"/>
  <c r="N12" i="16"/>
  <c r="T12" i="16"/>
  <c r="Q88" i="16"/>
  <c r="T72" i="16"/>
  <c r="Q68" i="16"/>
  <c r="Q56" i="16"/>
  <c r="W39" i="16"/>
  <c r="Q35" i="16"/>
  <c r="N35" i="16"/>
  <c r="T23" i="16"/>
  <c r="M126" i="15"/>
  <c r="O126" i="15" s="1"/>
  <c r="Y126" i="15"/>
  <c r="AA126" i="15" s="1"/>
  <c r="Z113" i="16"/>
  <c r="Q104" i="16"/>
  <c r="Q87" i="16"/>
  <c r="Z55" i="16"/>
  <c r="W40" i="16"/>
  <c r="N96" i="16"/>
  <c r="W64" i="16"/>
  <c r="T47" i="16"/>
  <c r="Q15" i="16"/>
  <c r="W128" i="16"/>
  <c r="T113" i="16"/>
  <c r="W113" i="16"/>
  <c r="T120" i="16"/>
  <c r="N104" i="16"/>
  <c r="Z87" i="16"/>
  <c r="N71" i="16"/>
  <c r="W71" i="16"/>
  <c r="Q55" i="16"/>
  <c r="Z40" i="16"/>
  <c r="N24" i="16"/>
  <c r="W96" i="16"/>
  <c r="Z96" i="16"/>
  <c r="T80" i="16"/>
  <c r="N64" i="16"/>
  <c r="W47" i="16"/>
  <c r="Q31" i="16"/>
  <c r="Z31" i="16"/>
  <c r="T15" i="16"/>
  <c r="T119" i="16"/>
  <c r="Q128" i="16"/>
  <c r="N128" i="16"/>
  <c r="N113" i="16"/>
  <c r="Q120" i="16"/>
  <c r="N120" i="16"/>
  <c r="W104" i="16"/>
  <c r="N87" i="16"/>
  <c r="T87" i="16"/>
  <c r="Z71" i="16"/>
  <c r="N55" i="16"/>
  <c r="T55" i="16"/>
  <c r="T40" i="16"/>
  <c r="T24" i="16"/>
  <c r="Z24" i="16"/>
  <c r="Q96" i="16"/>
  <c r="W80" i="16"/>
  <c r="N80" i="16"/>
  <c r="Q64" i="16"/>
  <c r="Q47" i="16"/>
  <c r="N47" i="16"/>
  <c r="W31" i="16"/>
  <c r="W15" i="16"/>
  <c r="N15" i="16"/>
  <c r="Q125" i="16"/>
  <c r="Q126" i="16"/>
  <c r="Z126" i="16"/>
  <c r="T127" i="16"/>
  <c r="Z127" i="16"/>
  <c r="N121" i="16"/>
  <c r="Z121" i="16"/>
  <c r="T105" i="16"/>
  <c r="Z105" i="16"/>
  <c r="Q112" i="16"/>
  <c r="N112" i="16"/>
  <c r="N95" i="16"/>
  <c r="T95" i="16"/>
  <c r="N79" i="16"/>
  <c r="T79" i="16"/>
  <c r="N63" i="16"/>
  <c r="T63" i="16"/>
  <c r="N48" i="16"/>
  <c r="Z48" i="16"/>
  <c r="N32" i="16"/>
  <c r="Z32" i="16"/>
  <c r="N16" i="16"/>
  <c r="T16" i="16"/>
  <c r="W88" i="16"/>
  <c r="N88" i="16"/>
  <c r="W72" i="16"/>
  <c r="N72" i="16"/>
  <c r="W56" i="16"/>
  <c r="N56" i="16"/>
  <c r="Q39" i="16"/>
  <c r="N39" i="16"/>
  <c r="Q23" i="16"/>
  <c r="N23" i="16"/>
  <c r="N130" i="16"/>
  <c r="P126" i="15"/>
  <c r="R126" i="15" s="1"/>
  <c r="L126" i="15"/>
  <c r="W119" i="16"/>
  <c r="Z119" i="16"/>
  <c r="W111" i="16"/>
  <c r="Z111" i="16"/>
  <c r="T111" i="16"/>
  <c r="W103" i="16"/>
  <c r="Z103" i="16"/>
  <c r="T103" i="16"/>
  <c r="Z118" i="16"/>
  <c r="N118" i="16"/>
  <c r="Q118" i="16"/>
  <c r="Z110" i="16"/>
  <c r="N110" i="16"/>
  <c r="Q110" i="16"/>
  <c r="Z102" i="16"/>
  <c r="N102" i="16"/>
  <c r="Q102" i="16"/>
  <c r="W93" i="16"/>
  <c r="T93" i="16"/>
  <c r="N93" i="16"/>
  <c r="W85" i="16"/>
  <c r="T85" i="16"/>
  <c r="N85" i="16"/>
  <c r="W77" i="16"/>
  <c r="T77" i="16"/>
  <c r="N77" i="16"/>
  <c r="W69" i="16"/>
  <c r="T69" i="16"/>
  <c r="N69" i="16"/>
  <c r="W61" i="16"/>
  <c r="T61" i="16"/>
  <c r="N61" i="16"/>
  <c r="W53" i="16"/>
  <c r="T53" i="16"/>
  <c r="N53" i="16"/>
  <c r="W46" i="16"/>
  <c r="Z46" i="16"/>
  <c r="N46" i="16"/>
  <c r="W38" i="16"/>
  <c r="Z38" i="16"/>
  <c r="N38" i="16"/>
  <c r="W30" i="16"/>
  <c r="Z30" i="16"/>
  <c r="N30" i="16"/>
  <c r="W22" i="16"/>
  <c r="Z22" i="16"/>
  <c r="T22" i="16"/>
  <c r="W14" i="16"/>
  <c r="T14" i="16"/>
  <c r="N14" i="16"/>
  <c r="Z94" i="16"/>
  <c r="N94" i="16"/>
  <c r="W94" i="16"/>
  <c r="Z86" i="16"/>
  <c r="N86" i="16"/>
  <c r="W86" i="16"/>
  <c r="Z78" i="16"/>
  <c r="N78" i="16"/>
  <c r="W78" i="16"/>
  <c r="Z70" i="16"/>
  <c r="N70" i="16"/>
  <c r="W70" i="16"/>
  <c r="Z62" i="16"/>
  <c r="N62" i="16"/>
  <c r="W62" i="16"/>
  <c r="Z54" i="16"/>
  <c r="N54" i="16"/>
  <c r="W54" i="16"/>
  <c r="Z45" i="16"/>
  <c r="N45" i="16"/>
  <c r="Q45" i="16"/>
  <c r="Z37" i="16"/>
  <c r="N37" i="16"/>
  <c r="Q37" i="16"/>
  <c r="Z29" i="16"/>
  <c r="N29" i="16"/>
  <c r="Q29" i="16"/>
  <c r="Z21" i="16"/>
  <c r="N21" i="16"/>
  <c r="W21" i="16"/>
  <c r="Z13" i="16"/>
  <c r="N13" i="16"/>
  <c r="W13" i="16"/>
  <c r="T125" i="16"/>
  <c r="Z125" i="16"/>
  <c r="W126" i="16"/>
  <c r="N119" i="16"/>
  <c r="Q111" i="16"/>
  <c r="N103" i="16"/>
  <c r="T118" i="16"/>
  <c r="W110" i="16"/>
  <c r="T102" i="16"/>
  <c r="Z93" i="16"/>
  <c r="Q85" i="16"/>
  <c r="Z77" i="16"/>
  <c r="Q69" i="16"/>
  <c r="Z61" i="16"/>
  <c r="Q53" i="16"/>
  <c r="T46" i="16"/>
  <c r="Q38" i="16"/>
  <c r="T30" i="16"/>
  <c r="Q22" i="16"/>
  <c r="Z14" i="16"/>
  <c r="T94" i="16"/>
  <c r="Q86" i="16"/>
  <c r="T78" i="16"/>
  <c r="Q70" i="16"/>
  <c r="T62" i="16"/>
  <c r="Q54" i="16"/>
  <c r="T45" i="16"/>
  <c r="W37" i="16"/>
  <c r="T29" i="16"/>
  <c r="Q21" i="16"/>
  <c r="T13" i="16"/>
  <c r="Z122" i="16"/>
  <c r="N122" i="16"/>
  <c r="Q122" i="16"/>
  <c r="W115" i="16"/>
  <c r="Z115" i="16"/>
  <c r="T115" i="16"/>
  <c r="W107" i="16"/>
  <c r="Z107" i="16"/>
  <c r="T107" i="16"/>
  <c r="W99" i="16"/>
  <c r="Z99" i="16"/>
  <c r="T99" i="16"/>
  <c r="Z114" i="16"/>
  <c r="N114" i="16"/>
  <c r="Q114" i="16"/>
  <c r="Z106" i="16"/>
  <c r="N106" i="16"/>
  <c r="Q106" i="16"/>
  <c r="W97" i="16"/>
  <c r="T97" i="16"/>
  <c r="N97" i="16"/>
  <c r="W89" i="16"/>
  <c r="T89" i="16"/>
  <c r="N89" i="16"/>
  <c r="W81" i="16"/>
  <c r="T81" i="16"/>
  <c r="N81" i="16"/>
  <c r="W73" i="16"/>
  <c r="T73" i="16"/>
  <c r="N73" i="16"/>
  <c r="W65" i="16"/>
  <c r="T65" i="16"/>
  <c r="N65" i="16"/>
  <c r="W57" i="16"/>
  <c r="T57" i="16"/>
  <c r="N57" i="16"/>
  <c r="Z50" i="16"/>
  <c r="Q50" i="16"/>
  <c r="N50" i="16"/>
  <c r="W42" i="16"/>
  <c r="Z42" i="16"/>
  <c r="N42" i="16"/>
  <c r="W34" i="16"/>
  <c r="Z34" i="16"/>
  <c r="N34" i="16"/>
  <c r="W26" i="16"/>
  <c r="Z26" i="16"/>
  <c r="N26" i="16"/>
  <c r="W18" i="16"/>
  <c r="T18" i="16"/>
  <c r="N18" i="16"/>
  <c r="Z98" i="16"/>
  <c r="N98" i="16"/>
  <c r="W98" i="16"/>
  <c r="Z90" i="16"/>
  <c r="N90" i="16"/>
  <c r="W90" i="16"/>
  <c r="Z82" i="16"/>
  <c r="N82" i="16"/>
  <c r="W82" i="16"/>
  <c r="Z74" i="16"/>
  <c r="N74" i="16"/>
  <c r="W74" i="16"/>
  <c r="Z66" i="16"/>
  <c r="N66" i="16"/>
  <c r="W66" i="16"/>
  <c r="Z58" i="16"/>
  <c r="N58" i="16"/>
  <c r="W58" i="16"/>
  <c r="Z49" i="16"/>
  <c r="N49" i="16"/>
  <c r="Q49" i="16"/>
  <c r="Z41" i="16"/>
  <c r="N41" i="16"/>
  <c r="Q41" i="16"/>
  <c r="Z33" i="16"/>
  <c r="N33" i="16"/>
  <c r="Q33" i="16"/>
  <c r="Z25" i="16"/>
  <c r="N25" i="16"/>
  <c r="Q25" i="16"/>
  <c r="Z17" i="16"/>
  <c r="N17" i="16"/>
  <c r="W17" i="16"/>
  <c r="W130" i="16"/>
  <c r="T130" i="16"/>
  <c r="W122" i="16"/>
  <c r="Q115" i="16"/>
  <c r="N107" i="16"/>
  <c r="Q99" i="16"/>
  <c r="W114" i="16"/>
  <c r="T106" i="16"/>
  <c r="Z97" i="16"/>
  <c r="Q89" i="16"/>
  <c r="Z81" i="16"/>
  <c r="Q73" i="16"/>
  <c r="Z65" i="16"/>
  <c r="Q57" i="16"/>
  <c r="W50" i="16"/>
  <c r="Q42" i="16"/>
  <c r="T34" i="16"/>
  <c r="Q26" i="16"/>
  <c r="Z18" i="16"/>
  <c r="T98" i="16"/>
  <c r="Q90" i="16"/>
  <c r="T82" i="16"/>
  <c r="Q74" i="16"/>
  <c r="T66" i="16"/>
  <c r="Q58" i="16"/>
  <c r="T49" i="16"/>
  <c r="W41" i="16"/>
  <c r="T33" i="16"/>
  <c r="W25" i="16"/>
  <c r="T17" i="16"/>
  <c r="J11" i="16"/>
  <c r="V11" i="16" s="1"/>
  <c r="X11" i="16" s="1"/>
  <c r="J131" i="15"/>
  <c r="P131" i="15" s="1"/>
  <c r="R131" i="15" s="1"/>
  <c r="W134" i="17"/>
  <c r="X134" i="17" s="1"/>
  <c r="Q134" i="17"/>
  <c r="R134" i="17" s="1"/>
  <c r="Z134" i="17"/>
  <c r="AA134" i="17" s="1"/>
  <c r="T134" i="17"/>
  <c r="U134" i="17" s="1"/>
  <c r="N134" i="17"/>
  <c r="O134" i="17" s="1"/>
  <c r="L134" i="17"/>
  <c r="I13" i="17"/>
  <c r="J12" i="17"/>
  <c r="M129" i="15"/>
  <c r="V129" i="15"/>
  <c r="X129" i="15" s="1"/>
  <c r="S129" i="15"/>
  <c r="U129" i="15" s="1"/>
  <c r="P129" i="15"/>
  <c r="R129" i="15" s="1"/>
  <c r="L129" i="15"/>
  <c r="O123" i="15"/>
  <c r="AA123" i="15"/>
  <c r="O125" i="15"/>
  <c r="AA125" i="15"/>
  <c r="O121" i="15"/>
  <c r="AA121" i="15"/>
  <c r="O127" i="15"/>
  <c r="AA127" i="15"/>
  <c r="I135" i="16"/>
  <c r="K134" i="16"/>
  <c r="I13" i="16"/>
  <c r="J12" i="16"/>
  <c r="Y11" i="17" l="1"/>
  <c r="AA11" i="17" s="1"/>
  <c r="X11" i="17"/>
  <c r="J26" i="19"/>
  <c r="I27" i="19"/>
  <c r="V25" i="19"/>
  <c r="X25" i="19" s="1"/>
  <c r="L25" i="19"/>
  <c r="Y25" i="19"/>
  <c r="AA25" i="19" s="1"/>
  <c r="P25" i="19"/>
  <c r="R25" i="19" s="1"/>
  <c r="S25" i="19"/>
  <c r="U25" i="19" s="1"/>
  <c r="M25" i="19"/>
  <c r="O25" i="19" s="1"/>
  <c r="S11" i="17"/>
  <c r="U11" i="17" s="1"/>
  <c r="P11" i="17"/>
  <c r="R11" i="17" s="1"/>
  <c r="Y29" i="20"/>
  <c r="AA29" i="20" s="1"/>
  <c r="S29" i="20"/>
  <c r="U29" i="20" s="1"/>
  <c r="M29" i="20"/>
  <c r="O29" i="20" s="1"/>
  <c r="V29" i="20"/>
  <c r="X29" i="20" s="1"/>
  <c r="P29" i="20"/>
  <c r="R29" i="20" s="1"/>
  <c r="L29" i="20"/>
  <c r="I31" i="20"/>
  <c r="J30" i="20"/>
  <c r="M11" i="17"/>
  <c r="O11" i="17" s="1"/>
  <c r="L11" i="17"/>
  <c r="K135" i="17"/>
  <c r="Q135" i="17" s="1"/>
  <c r="R135" i="17" s="1"/>
  <c r="Y131" i="15"/>
  <c r="AA131" i="15" s="1"/>
  <c r="W133" i="16"/>
  <c r="X133" i="16" s="1"/>
  <c r="Z133" i="16"/>
  <c r="AA133" i="16" s="1"/>
  <c r="N133" i="16"/>
  <c r="O133" i="16" s="1"/>
  <c r="Q133" i="16"/>
  <c r="R133" i="16" s="1"/>
  <c r="L133" i="16"/>
  <c r="V131" i="15"/>
  <c r="X131" i="15" s="1"/>
  <c r="M131" i="15"/>
  <c r="O131" i="15" s="1"/>
  <c r="S131" i="15"/>
  <c r="U131" i="15" s="1"/>
  <c r="L131" i="15"/>
  <c r="Y11" i="16"/>
  <c r="AA11" i="16" s="1"/>
  <c r="S11" i="16"/>
  <c r="U11" i="16" s="1"/>
  <c r="P11" i="16"/>
  <c r="R11" i="16" s="1"/>
  <c r="M11" i="16"/>
  <c r="O11" i="16" s="1"/>
  <c r="L11" i="16"/>
  <c r="Y12" i="17"/>
  <c r="AA12" i="17" s="1"/>
  <c r="S12" i="17"/>
  <c r="U12" i="17" s="1"/>
  <c r="M12" i="17"/>
  <c r="O12" i="17" s="1"/>
  <c r="P12" i="17"/>
  <c r="R12" i="17" s="1"/>
  <c r="L12" i="17"/>
  <c r="V12" i="17"/>
  <c r="X12" i="17" s="1"/>
  <c r="W135" i="17"/>
  <c r="X135" i="17" s="1"/>
  <c r="I14" i="17"/>
  <c r="J13" i="17"/>
  <c r="I137" i="17"/>
  <c r="K136" i="17"/>
  <c r="AA129" i="15"/>
  <c r="O129" i="15"/>
  <c r="W134" i="16"/>
  <c r="X134" i="16" s="1"/>
  <c r="Q134" i="16"/>
  <c r="R134" i="16" s="1"/>
  <c r="N134" i="16"/>
  <c r="O134" i="16" s="1"/>
  <c r="L134" i="16"/>
  <c r="Z134" i="16"/>
  <c r="AA134" i="16" s="1"/>
  <c r="T134" i="16"/>
  <c r="U134" i="16" s="1"/>
  <c r="Y12" i="16"/>
  <c r="AA12" i="16" s="1"/>
  <c r="S12" i="16"/>
  <c r="U12" i="16" s="1"/>
  <c r="M12" i="16"/>
  <c r="O12" i="16" s="1"/>
  <c r="P12" i="16"/>
  <c r="R12" i="16" s="1"/>
  <c r="L12" i="16"/>
  <c r="V12" i="16"/>
  <c r="X12" i="16" s="1"/>
  <c r="I14" i="16"/>
  <c r="J13" i="16"/>
  <c r="K135" i="16"/>
  <c r="I136" i="16"/>
  <c r="N96" i="15"/>
  <c r="Q96" i="15"/>
  <c r="T96" i="15"/>
  <c r="W96" i="15"/>
  <c r="Z96" i="15"/>
  <c r="N97" i="15"/>
  <c r="Q97" i="15"/>
  <c r="T97" i="15"/>
  <c r="W97" i="15"/>
  <c r="Z97" i="15"/>
  <c r="N98" i="15"/>
  <c r="Q98" i="15"/>
  <c r="T98" i="15"/>
  <c r="W98" i="15"/>
  <c r="Z98" i="15"/>
  <c r="N99" i="15"/>
  <c r="Q99" i="15"/>
  <c r="T99" i="15"/>
  <c r="W99" i="15"/>
  <c r="Z99" i="15"/>
  <c r="N100" i="15"/>
  <c r="Q100" i="15"/>
  <c r="T100" i="15"/>
  <c r="W100" i="15"/>
  <c r="Z100" i="15"/>
  <c r="N101" i="15"/>
  <c r="Q101" i="15"/>
  <c r="T101" i="15"/>
  <c r="W101" i="15"/>
  <c r="Z101" i="15"/>
  <c r="N102" i="15"/>
  <c r="Q102" i="15"/>
  <c r="T102" i="15"/>
  <c r="W102" i="15"/>
  <c r="Z102" i="15"/>
  <c r="N103" i="15"/>
  <c r="Q103" i="15"/>
  <c r="T103" i="15"/>
  <c r="W103" i="15"/>
  <c r="Z103" i="15"/>
  <c r="N104" i="15"/>
  <c r="Q104" i="15"/>
  <c r="T104" i="15"/>
  <c r="W104" i="15"/>
  <c r="Z104" i="15"/>
  <c r="N105" i="15"/>
  <c r="Q105" i="15"/>
  <c r="T105" i="15"/>
  <c r="W105" i="15"/>
  <c r="Z105" i="15"/>
  <c r="N106" i="15"/>
  <c r="Q106" i="15"/>
  <c r="T106" i="15"/>
  <c r="W106" i="15"/>
  <c r="Z106" i="15"/>
  <c r="N107" i="15"/>
  <c r="Q107" i="15"/>
  <c r="T107" i="15"/>
  <c r="W107" i="15"/>
  <c r="Z107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V26" i="19" l="1"/>
  <c r="X26" i="19" s="1"/>
  <c r="L26" i="19"/>
  <c r="M26" i="19"/>
  <c r="O26" i="19" s="1"/>
  <c r="P26" i="19"/>
  <c r="R26" i="19" s="1"/>
  <c r="Y26" i="19"/>
  <c r="AA26" i="19" s="1"/>
  <c r="S26" i="19"/>
  <c r="U26" i="19" s="1"/>
  <c r="J27" i="19"/>
  <c r="I28" i="19"/>
  <c r="V30" i="20"/>
  <c r="X30" i="20" s="1"/>
  <c r="P30" i="20"/>
  <c r="R30" i="20" s="1"/>
  <c r="L30" i="20"/>
  <c r="Y30" i="20"/>
  <c r="AA30" i="20" s="1"/>
  <c r="S30" i="20"/>
  <c r="U30" i="20" s="1"/>
  <c r="M30" i="20"/>
  <c r="O30" i="20" s="1"/>
  <c r="I32" i="20"/>
  <c r="J31" i="20"/>
  <c r="Z135" i="17"/>
  <c r="AA135" i="17" s="1"/>
  <c r="N135" i="17"/>
  <c r="O135" i="17" s="1"/>
  <c r="T135" i="17"/>
  <c r="U135" i="17" s="1"/>
  <c r="L135" i="17"/>
  <c r="E96" i="15"/>
  <c r="E97" i="10"/>
  <c r="G97" i="10" s="1"/>
  <c r="H97" i="10" s="1"/>
  <c r="E100" i="15"/>
  <c r="E101" i="10"/>
  <c r="G101" i="10" s="1"/>
  <c r="H101" i="10" s="1"/>
  <c r="E104" i="15"/>
  <c r="E97" i="15"/>
  <c r="G97" i="15" s="1"/>
  <c r="H97" i="15" s="1"/>
  <c r="E99" i="15"/>
  <c r="I99" i="15" s="1"/>
  <c r="E101" i="15"/>
  <c r="G101" i="15" s="1"/>
  <c r="H101" i="15" s="1"/>
  <c r="E103" i="15"/>
  <c r="I103" i="15" s="1"/>
  <c r="E105" i="15"/>
  <c r="G105" i="15" s="1"/>
  <c r="H105" i="15" s="1"/>
  <c r="Z136" i="17"/>
  <c r="AA136" i="17" s="1"/>
  <c r="T136" i="17"/>
  <c r="U136" i="17" s="1"/>
  <c r="N136" i="17"/>
  <c r="O136" i="17" s="1"/>
  <c r="L136" i="17"/>
  <c r="W136" i="17"/>
  <c r="X136" i="17" s="1"/>
  <c r="Q136" i="17"/>
  <c r="R136" i="17" s="1"/>
  <c r="V13" i="17"/>
  <c r="X13" i="17" s="1"/>
  <c r="P13" i="17"/>
  <c r="R13" i="17" s="1"/>
  <c r="L13" i="17"/>
  <c r="Y13" i="17"/>
  <c r="AA13" i="17" s="1"/>
  <c r="M13" i="17"/>
  <c r="O13" i="17" s="1"/>
  <c r="S13" i="17"/>
  <c r="U13" i="17" s="1"/>
  <c r="I138" i="17"/>
  <c r="K137" i="17"/>
  <c r="I15" i="17"/>
  <c r="J14" i="17"/>
  <c r="K136" i="16"/>
  <c r="I137" i="16"/>
  <c r="V13" i="16"/>
  <c r="X13" i="16" s="1"/>
  <c r="P13" i="16"/>
  <c r="R13" i="16" s="1"/>
  <c r="L13" i="16"/>
  <c r="Y13" i="16"/>
  <c r="AA13" i="16" s="1"/>
  <c r="M13" i="16"/>
  <c r="O13" i="16" s="1"/>
  <c r="S13" i="16"/>
  <c r="U13" i="16" s="1"/>
  <c r="W135" i="16"/>
  <c r="X135" i="16" s="1"/>
  <c r="Q135" i="16"/>
  <c r="R135" i="16" s="1"/>
  <c r="Z135" i="16"/>
  <c r="AA135" i="16" s="1"/>
  <c r="T135" i="16"/>
  <c r="U135" i="16" s="1"/>
  <c r="N135" i="16"/>
  <c r="O135" i="16" s="1"/>
  <c r="L135" i="16"/>
  <c r="I15" i="16"/>
  <c r="J14" i="16"/>
  <c r="E98" i="15"/>
  <c r="G98" i="15" s="1"/>
  <c r="H98" i="15" s="1"/>
  <c r="E103" i="10"/>
  <c r="G103" i="10" s="1"/>
  <c r="H103" i="10" s="1"/>
  <c r="E98" i="10"/>
  <c r="G98" i="10" s="1"/>
  <c r="H98" i="10" s="1"/>
  <c r="E102" i="10"/>
  <c r="G102" i="10" s="1"/>
  <c r="H102" i="10" s="1"/>
  <c r="E95" i="10"/>
  <c r="G95" i="10" s="1"/>
  <c r="H95" i="10" s="1"/>
  <c r="E102" i="15"/>
  <c r="I102" i="15" s="1"/>
  <c r="E106" i="15"/>
  <c r="I106" i="15" s="1"/>
  <c r="G96" i="15"/>
  <c r="H96" i="15" s="1"/>
  <c r="I96" i="15"/>
  <c r="G100" i="15"/>
  <c r="H100" i="15" s="1"/>
  <c r="I100" i="15"/>
  <c r="G104" i="15"/>
  <c r="H104" i="15" s="1"/>
  <c r="I104" i="15"/>
  <c r="I97" i="15"/>
  <c r="G103" i="15"/>
  <c r="H103" i="15" s="1"/>
  <c r="J103" i="15" s="1"/>
  <c r="Y103" i="15" s="1"/>
  <c r="E105" i="10"/>
  <c r="G105" i="10" s="1"/>
  <c r="H105" i="10" s="1"/>
  <c r="E99" i="10"/>
  <c r="G99" i="10" s="1"/>
  <c r="H99" i="10" s="1"/>
  <c r="E104" i="10"/>
  <c r="G104" i="10" s="1"/>
  <c r="H104" i="10" s="1"/>
  <c r="E100" i="10"/>
  <c r="G100" i="10" s="1"/>
  <c r="H100" i="10" s="1"/>
  <c r="E96" i="10"/>
  <c r="G96" i="10" s="1"/>
  <c r="H96" i="10" s="1"/>
  <c r="J28" i="19" l="1"/>
  <c r="I29" i="19"/>
  <c r="V27" i="19"/>
  <c r="X27" i="19" s="1"/>
  <c r="L27" i="19"/>
  <c r="Y27" i="19"/>
  <c r="AA27" i="19" s="1"/>
  <c r="P27" i="19"/>
  <c r="R27" i="19" s="1"/>
  <c r="S27" i="19"/>
  <c r="U27" i="19" s="1"/>
  <c r="M27" i="19"/>
  <c r="O27" i="19" s="1"/>
  <c r="Y31" i="20"/>
  <c r="AA31" i="20" s="1"/>
  <c r="S31" i="20"/>
  <c r="U31" i="20" s="1"/>
  <c r="M31" i="20"/>
  <c r="O31" i="20" s="1"/>
  <c r="V31" i="20"/>
  <c r="X31" i="20" s="1"/>
  <c r="P31" i="20"/>
  <c r="R31" i="20" s="1"/>
  <c r="L31" i="20"/>
  <c r="I33" i="20"/>
  <c r="J32" i="20"/>
  <c r="I105" i="15"/>
  <c r="G102" i="15"/>
  <c r="H102" i="15" s="1"/>
  <c r="J102" i="15" s="1"/>
  <c r="I101" i="15"/>
  <c r="J101" i="15" s="1"/>
  <c r="Y101" i="15" s="1"/>
  <c r="G99" i="15"/>
  <c r="H99" i="15" s="1"/>
  <c r="J99" i="15" s="1"/>
  <c r="Y99" i="15" s="1"/>
  <c r="Y14" i="17"/>
  <c r="AA14" i="17" s="1"/>
  <c r="S14" i="17"/>
  <c r="U14" i="17" s="1"/>
  <c r="M14" i="17"/>
  <c r="O14" i="17" s="1"/>
  <c r="P14" i="17"/>
  <c r="R14" i="17" s="1"/>
  <c r="L14" i="17"/>
  <c r="V14" i="17"/>
  <c r="X14" i="17" s="1"/>
  <c r="W137" i="17"/>
  <c r="X137" i="17" s="1"/>
  <c r="Q137" i="17"/>
  <c r="R137" i="17" s="1"/>
  <c r="Z137" i="17"/>
  <c r="AA137" i="17" s="1"/>
  <c r="T137" i="17"/>
  <c r="U137" i="17" s="1"/>
  <c r="N137" i="17"/>
  <c r="O137" i="17" s="1"/>
  <c r="L137" i="17"/>
  <c r="I16" i="17"/>
  <c r="J15" i="17"/>
  <c r="I139" i="17"/>
  <c r="K138" i="17"/>
  <c r="G106" i="15"/>
  <c r="H106" i="15" s="1"/>
  <c r="Y14" i="16"/>
  <c r="AA14" i="16" s="1"/>
  <c r="S14" i="16"/>
  <c r="U14" i="16" s="1"/>
  <c r="M14" i="16"/>
  <c r="O14" i="16" s="1"/>
  <c r="P14" i="16"/>
  <c r="R14" i="16" s="1"/>
  <c r="L14" i="16"/>
  <c r="V14" i="16"/>
  <c r="X14" i="16" s="1"/>
  <c r="K137" i="16"/>
  <c r="I138" i="16"/>
  <c r="I16" i="16"/>
  <c r="J15" i="16"/>
  <c r="W136" i="16"/>
  <c r="X136" i="16" s="1"/>
  <c r="Q136" i="16"/>
  <c r="R136" i="16" s="1"/>
  <c r="Z136" i="16"/>
  <c r="AA136" i="16" s="1"/>
  <c r="T136" i="16"/>
  <c r="U136" i="16" s="1"/>
  <c r="N136" i="16"/>
  <c r="O136" i="16" s="1"/>
  <c r="L136" i="16"/>
  <c r="I98" i="15"/>
  <c r="J98" i="15" s="1"/>
  <c r="P103" i="15"/>
  <c r="R103" i="15" s="1"/>
  <c r="L103" i="15"/>
  <c r="S103" i="15"/>
  <c r="U103" i="15" s="1"/>
  <c r="V103" i="15"/>
  <c r="X103" i="15" s="1"/>
  <c r="J106" i="15"/>
  <c r="J104" i="15"/>
  <c r="J100" i="15"/>
  <c r="Y100" i="15" s="1"/>
  <c r="J96" i="15"/>
  <c r="S96" i="15" s="1"/>
  <c r="U96" i="15" s="1"/>
  <c r="E107" i="15"/>
  <c r="E106" i="10"/>
  <c r="G106" i="10" s="1"/>
  <c r="H106" i="10" s="1"/>
  <c r="M103" i="15"/>
  <c r="AA103" i="15" s="1"/>
  <c r="J105" i="15"/>
  <c r="Y105" i="15" s="1"/>
  <c r="J97" i="15"/>
  <c r="Y97" i="15" s="1"/>
  <c r="I30" i="19" l="1"/>
  <c r="J29" i="19"/>
  <c r="P28" i="19"/>
  <c r="R28" i="19" s="1"/>
  <c r="Y28" i="19"/>
  <c r="AA28" i="19" s="1"/>
  <c r="S28" i="19"/>
  <c r="U28" i="19" s="1"/>
  <c r="V28" i="19"/>
  <c r="X28" i="19" s="1"/>
  <c r="L28" i="19"/>
  <c r="M28" i="19"/>
  <c r="O28" i="19" s="1"/>
  <c r="V32" i="20"/>
  <c r="X32" i="20" s="1"/>
  <c r="P32" i="20"/>
  <c r="R32" i="20" s="1"/>
  <c r="L32" i="20"/>
  <c r="Y32" i="20"/>
  <c r="AA32" i="20" s="1"/>
  <c r="S32" i="20"/>
  <c r="U32" i="20" s="1"/>
  <c r="M32" i="20"/>
  <c r="O32" i="20" s="1"/>
  <c r="I34" i="20"/>
  <c r="J33" i="20"/>
  <c r="M99" i="15"/>
  <c r="AA99" i="15" s="1"/>
  <c r="V100" i="15"/>
  <c r="X100" i="15" s="1"/>
  <c r="V99" i="15"/>
  <c r="X99" i="15" s="1"/>
  <c r="S99" i="15"/>
  <c r="U99" i="15" s="1"/>
  <c r="L99" i="15"/>
  <c r="P99" i="15"/>
  <c r="R99" i="15" s="1"/>
  <c r="S106" i="15"/>
  <c r="U106" i="15" s="1"/>
  <c r="Y106" i="15"/>
  <c r="V102" i="15"/>
  <c r="X102" i="15" s="1"/>
  <c r="Y102" i="15"/>
  <c r="V96" i="15"/>
  <c r="X96" i="15" s="1"/>
  <c r="Y96" i="15"/>
  <c r="S104" i="15"/>
  <c r="U104" i="15" s="1"/>
  <c r="Y104" i="15"/>
  <c r="V98" i="15"/>
  <c r="X98" i="15" s="1"/>
  <c r="Y98" i="15"/>
  <c r="Z138" i="17"/>
  <c r="AA138" i="17" s="1"/>
  <c r="T138" i="17"/>
  <c r="U138" i="17" s="1"/>
  <c r="N138" i="17"/>
  <c r="O138" i="17" s="1"/>
  <c r="L138" i="17"/>
  <c r="W138" i="17"/>
  <c r="X138" i="17" s="1"/>
  <c r="Q138" i="17"/>
  <c r="R138" i="17" s="1"/>
  <c r="V15" i="17"/>
  <c r="X15" i="17" s="1"/>
  <c r="P15" i="17"/>
  <c r="R15" i="17" s="1"/>
  <c r="L15" i="17"/>
  <c r="Y15" i="17"/>
  <c r="AA15" i="17" s="1"/>
  <c r="M15" i="17"/>
  <c r="O15" i="17" s="1"/>
  <c r="S15" i="17"/>
  <c r="U15" i="17" s="1"/>
  <c r="I140" i="17"/>
  <c r="K139" i="17"/>
  <c r="I17" i="17"/>
  <c r="J16" i="17"/>
  <c r="V15" i="16"/>
  <c r="X15" i="16" s="1"/>
  <c r="P15" i="16"/>
  <c r="R15" i="16" s="1"/>
  <c r="L15" i="16"/>
  <c r="Y15" i="16"/>
  <c r="AA15" i="16" s="1"/>
  <c r="M15" i="16"/>
  <c r="O15" i="16" s="1"/>
  <c r="S15" i="16"/>
  <c r="U15" i="16" s="1"/>
  <c r="K138" i="16"/>
  <c r="I139" i="16"/>
  <c r="I17" i="16"/>
  <c r="J16" i="16"/>
  <c r="W137" i="16"/>
  <c r="X137" i="16" s="1"/>
  <c r="Q137" i="16"/>
  <c r="R137" i="16" s="1"/>
  <c r="Z137" i="16"/>
  <c r="AA137" i="16" s="1"/>
  <c r="T137" i="16"/>
  <c r="U137" i="16" s="1"/>
  <c r="N137" i="16"/>
  <c r="O137" i="16" s="1"/>
  <c r="L137" i="16"/>
  <c r="O103" i="15"/>
  <c r="V104" i="15"/>
  <c r="X104" i="15" s="1"/>
  <c r="S98" i="15"/>
  <c r="U98" i="15" s="1"/>
  <c r="L100" i="15"/>
  <c r="M100" i="15"/>
  <c r="P100" i="15"/>
  <c r="R100" i="15" s="1"/>
  <c r="L106" i="15"/>
  <c r="P106" i="15"/>
  <c r="R106" i="15" s="1"/>
  <c r="M106" i="15"/>
  <c r="L102" i="15"/>
  <c r="M102" i="15"/>
  <c r="P102" i="15"/>
  <c r="R102" i="15" s="1"/>
  <c r="V106" i="15"/>
  <c r="X106" i="15" s="1"/>
  <c r="S102" i="15"/>
  <c r="U102" i="15" s="1"/>
  <c r="S100" i="15"/>
  <c r="U100" i="15" s="1"/>
  <c r="L96" i="15"/>
  <c r="M96" i="15"/>
  <c r="P96" i="15"/>
  <c r="R96" i="15" s="1"/>
  <c r="L104" i="15"/>
  <c r="P104" i="15"/>
  <c r="R104" i="15" s="1"/>
  <c r="M104" i="15"/>
  <c r="L98" i="15"/>
  <c r="M98" i="15"/>
  <c r="P98" i="15"/>
  <c r="R98" i="15" s="1"/>
  <c r="P101" i="15"/>
  <c r="R101" i="15" s="1"/>
  <c r="M101" i="15"/>
  <c r="L101" i="15"/>
  <c r="V101" i="15"/>
  <c r="X101" i="15" s="1"/>
  <c r="S101" i="15"/>
  <c r="U101" i="15" s="1"/>
  <c r="I107" i="15"/>
  <c r="G107" i="15"/>
  <c r="H107" i="15" s="1"/>
  <c r="P97" i="15"/>
  <c r="R97" i="15" s="1"/>
  <c r="M97" i="15"/>
  <c r="L97" i="15"/>
  <c r="V97" i="15"/>
  <c r="X97" i="15" s="1"/>
  <c r="S97" i="15"/>
  <c r="U97" i="15" s="1"/>
  <c r="P105" i="15"/>
  <c r="R105" i="15" s="1"/>
  <c r="M105" i="15"/>
  <c r="L105" i="15"/>
  <c r="V105" i="15"/>
  <c r="X105" i="15" s="1"/>
  <c r="S105" i="15"/>
  <c r="U105" i="15" s="1"/>
  <c r="O99" i="15" l="1"/>
  <c r="P29" i="19"/>
  <c r="R29" i="19" s="1"/>
  <c r="S29" i="19"/>
  <c r="U29" i="19" s="1"/>
  <c r="M29" i="19"/>
  <c r="O29" i="19" s="1"/>
  <c r="V29" i="19"/>
  <c r="X29" i="19" s="1"/>
  <c r="L29" i="19"/>
  <c r="Y29" i="19"/>
  <c r="AA29" i="19" s="1"/>
  <c r="I31" i="19"/>
  <c r="J30" i="19"/>
  <c r="Y33" i="20"/>
  <c r="AA33" i="20" s="1"/>
  <c r="S33" i="20"/>
  <c r="U33" i="20" s="1"/>
  <c r="M33" i="20"/>
  <c r="O33" i="20" s="1"/>
  <c r="V33" i="20"/>
  <c r="X33" i="20" s="1"/>
  <c r="P33" i="20"/>
  <c r="R33" i="20" s="1"/>
  <c r="L33" i="20"/>
  <c r="I35" i="20"/>
  <c r="J34" i="20"/>
  <c r="Y16" i="17"/>
  <c r="AA16" i="17" s="1"/>
  <c r="S16" i="17"/>
  <c r="U16" i="17" s="1"/>
  <c r="M16" i="17"/>
  <c r="O16" i="17" s="1"/>
  <c r="P16" i="17"/>
  <c r="R16" i="17" s="1"/>
  <c r="L16" i="17"/>
  <c r="V16" i="17"/>
  <c r="X16" i="17" s="1"/>
  <c r="W139" i="17"/>
  <c r="X139" i="17" s="1"/>
  <c r="Q139" i="17"/>
  <c r="R139" i="17" s="1"/>
  <c r="Z139" i="17"/>
  <c r="AA139" i="17" s="1"/>
  <c r="T139" i="17"/>
  <c r="U139" i="17" s="1"/>
  <c r="N139" i="17"/>
  <c r="O139" i="17" s="1"/>
  <c r="L139" i="17"/>
  <c r="I18" i="17"/>
  <c r="J17" i="17"/>
  <c r="I141" i="17"/>
  <c r="K140" i="17"/>
  <c r="Y16" i="16"/>
  <c r="AA16" i="16" s="1"/>
  <c r="S16" i="16"/>
  <c r="U16" i="16" s="1"/>
  <c r="M16" i="16"/>
  <c r="O16" i="16" s="1"/>
  <c r="P16" i="16"/>
  <c r="R16" i="16" s="1"/>
  <c r="L16" i="16"/>
  <c r="V16" i="16"/>
  <c r="X16" i="16" s="1"/>
  <c r="K139" i="16"/>
  <c r="I140" i="16"/>
  <c r="I18" i="16"/>
  <c r="J17" i="16"/>
  <c r="W138" i="16"/>
  <c r="X138" i="16" s="1"/>
  <c r="Q138" i="16"/>
  <c r="R138" i="16" s="1"/>
  <c r="Z138" i="16"/>
  <c r="AA138" i="16" s="1"/>
  <c r="T138" i="16"/>
  <c r="U138" i="16" s="1"/>
  <c r="N138" i="16"/>
  <c r="O138" i="16" s="1"/>
  <c r="L138" i="16"/>
  <c r="J107" i="15"/>
  <c r="AA98" i="15"/>
  <c r="O98" i="15"/>
  <c r="O104" i="15"/>
  <c r="AA104" i="15"/>
  <c r="O96" i="15"/>
  <c r="AA96" i="15"/>
  <c r="O102" i="15"/>
  <c r="AA102" i="15"/>
  <c r="AA106" i="15"/>
  <c r="O106" i="15"/>
  <c r="O100" i="15"/>
  <c r="AA100" i="15"/>
  <c r="AA105" i="15"/>
  <c r="O105" i="15"/>
  <c r="AA101" i="15"/>
  <c r="O101" i="15"/>
  <c r="AA97" i="15"/>
  <c r="O97" i="15"/>
  <c r="V30" i="19" l="1"/>
  <c r="X30" i="19" s="1"/>
  <c r="L30" i="19"/>
  <c r="M30" i="19"/>
  <c r="O30" i="19" s="1"/>
  <c r="P30" i="19"/>
  <c r="R30" i="19" s="1"/>
  <c r="Y30" i="19"/>
  <c r="AA30" i="19" s="1"/>
  <c r="S30" i="19"/>
  <c r="U30" i="19" s="1"/>
  <c r="J31" i="19"/>
  <c r="I32" i="19"/>
  <c r="V34" i="20"/>
  <c r="X34" i="20" s="1"/>
  <c r="P34" i="20"/>
  <c r="R34" i="20" s="1"/>
  <c r="L34" i="20"/>
  <c r="Y34" i="20"/>
  <c r="AA34" i="20" s="1"/>
  <c r="S34" i="20"/>
  <c r="U34" i="20" s="1"/>
  <c r="M34" i="20"/>
  <c r="O34" i="20" s="1"/>
  <c r="I36" i="20"/>
  <c r="J35" i="20"/>
  <c r="P107" i="15"/>
  <c r="R107" i="15" s="1"/>
  <c r="Y107" i="15"/>
  <c r="Z140" i="17"/>
  <c r="AA140" i="17" s="1"/>
  <c r="T140" i="17"/>
  <c r="U140" i="17" s="1"/>
  <c r="N140" i="17"/>
  <c r="O140" i="17" s="1"/>
  <c r="L140" i="17"/>
  <c r="W140" i="17"/>
  <c r="X140" i="17" s="1"/>
  <c r="Q140" i="17"/>
  <c r="R140" i="17" s="1"/>
  <c r="V17" i="17"/>
  <c r="X17" i="17" s="1"/>
  <c r="P17" i="17"/>
  <c r="R17" i="17" s="1"/>
  <c r="L17" i="17"/>
  <c r="Y17" i="17"/>
  <c r="AA17" i="17" s="1"/>
  <c r="M17" i="17"/>
  <c r="O17" i="17" s="1"/>
  <c r="S17" i="17"/>
  <c r="U17" i="17" s="1"/>
  <c r="I142" i="17"/>
  <c r="K141" i="17"/>
  <c r="I19" i="17"/>
  <c r="J18" i="17"/>
  <c r="V17" i="16"/>
  <c r="X17" i="16" s="1"/>
  <c r="P17" i="16"/>
  <c r="R17" i="16" s="1"/>
  <c r="L17" i="16"/>
  <c r="Y17" i="16"/>
  <c r="AA17" i="16" s="1"/>
  <c r="M17" i="16"/>
  <c r="O17" i="16" s="1"/>
  <c r="S17" i="16"/>
  <c r="U17" i="16" s="1"/>
  <c r="K140" i="16"/>
  <c r="I141" i="16"/>
  <c r="I19" i="16"/>
  <c r="J18" i="16"/>
  <c r="W139" i="16"/>
  <c r="X139" i="16" s="1"/>
  <c r="Q139" i="16"/>
  <c r="R139" i="16" s="1"/>
  <c r="Z139" i="16"/>
  <c r="AA139" i="16" s="1"/>
  <c r="T139" i="16"/>
  <c r="U139" i="16" s="1"/>
  <c r="N139" i="16"/>
  <c r="O139" i="16" s="1"/>
  <c r="L139" i="16"/>
  <c r="V107" i="15"/>
  <c r="X107" i="15" s="1"/>
  <c r="M107" i="15"/>
  <c r="AA107" i="15" s="1"/>
  <c r="S107" i="15"/>
  <c r="U107" i="15" s="1"/>
  <c r="L107" i="15"/>
  <c r="I33" i="19" l="1"/>
  <c r="J32" i="19"/>
  <c r="V31" i="19"/>
  <c r="X31" i="19" s="1"/>
  <c r="Y31" i="19"/>
  <c r="AA31" i="19" s="1"/>
  <c r="P31" i="19"/>
  <c r="R31" i="19" s="1"/>
  <c r="S31" i="19"/>
  <c r="U31" i="19" s="1"/>
  <c r="M31" i="19"/>
  <c r="O31" i="19" s="1"/>
  <c r="L31" i="19"/>
  <c r="Y35" i="20"/>
  <c r="AA35" i="20" s="1"/>
  <c r="S35" i="20"/>
  <c r="U35" i="20" s="1"/>
  <c r="M35" i="20"/>
  <c r="O35" i="20" s="1"/>
  <c r="V35" i="20"/>
  <c r="X35" i="20" s="1"/>
  <c r="P35" i="20"/>
  <c r="R35" i="20" s="1"/>
  <c r="L35" i="20"/>
  <c r="I37" i="20"/>
  <c r="J36" i="20"/>
  <c r="Y18" i="17"/>
  <c r="AA18" i="17" s="1"/>
  <c r="S18" i="17"/>
  <c r="U18" i="17" s="1"/>
  <c r="M18" i="17"/>
  <c r="O18" i="17" s="1"/>
  <c r="P18" i="17"/>
  <c r="R18" i="17" s="1"/>
  <c r="L18" i="17"/>
  <c r="V18" i="17"/>
  <c r="X18" i="17" s="1"/>
  <c r="W141" i="17"/>
  <c r="X141" i="17" s="1"/>
  <c r="Q141" i="17"/>
  <c r="R141" i="17" s="1"/>
  <c r="Z141" i="17"/>
  <c r="AA141" i="17" s="1"/>
  <c r="T141" i="17"/>
  <c r="U141" i="17" s="1"/>
  <c r="N141" i="17"/>
  <c r="O141" i="17" s="1"/>
  <c r="L141" i="17"/>
  <c r="I20" i="17"/>
  <c r="J19" i="17"/>
  <c r="I143" i="17"/>
  <c r="K142" i="17"/>
  <c r="Y18" i="16"/>
  <c r="AA18" i="16" s="1"/>
  <c r="S18" i="16"/>
  <c r="U18" i="16" s="1"/>
  <c r="M18" i="16"/>
  <c r="O18" i="16" s="1"/>
  <c r="P18" i="16"/>
  <c r="R18" i="16" s="1"/>
  <c r="L18" i="16"/>
  <c r="V18" i="16"/>
  <c r="X18" i="16" s="1"/>
  <c r="K141" i="16"/>
  <c r="I142" i="16"/>
  <c r="I20" i="16"/>
  <c r="J19" i="16"/>
  <c r="W140" i="16"/>
  <c r="X140" i="16" s="1"/>
  <c r="Q140" i="16"/>
  <c r="R140" i="16" s="1"/>
  <c r="Z140" i="16"/>
  <c r="AA140" i="16" s="1"/>
  <c r="T140" i="16"/>
  <c r="U140" i="16" s="1"/>
  <c r="N140" i="16"/>
  <c r="O140" i="16" s="1"/>
  <c r="L140" i="16"/>
  <c r="O107" i="15"/>
  <c r="E95" i="9"/>
  <c r="E96" i="9"/>
  <c r="E97" i="9"/>
  <c r="E98" i="9"/>
  <c r="E99" i="9"/>
  <c r="E100" i="9"/>
  <c r="E101" i="9"/>
  <c r="E102" i="9"/>
  <c r="E103" i="9"/>
  <c r="E104" i="9"/>
  <c r="E105" i="9"/>
  <c r="E106" i="9"/>
  <c r="V32" i="19" l="1"/>
  <c r="X32" i="19" s="1"/>
  <c r="L32" i="19"/>
  <c r="M32" i="19"/>
  <c r="O32" i="19" s="1"/>
  <c r="P32" i="19"/>
  <c r="R32" i="19" s="1"/>
  <c r="Y32" i="19"/>
  <c r="AA32" i="19" s="1"/>
  <c r="S32" i="19"/>
  <c r="U32" i="19" s="1"/>
  <c r="J33" i="19"/>
  <c r="I34" i="19"/>
  <c r="V36" i="20"/>
  <c r="X36" i="20" s="1"/>
  <c r="P36" i="20"/>
  <c r="R36" i="20" s="1"/>
  <c r="L36" i="20"/>
  <c r="Y36" i="20"/>
  <c r="AA36" i="20" s="1"/>
  <c r="S36" i="20"/>
  <c r="U36" i="20" s="1"/>
  <c r="M36" i="20"/>
  <c r="O36" i="20" s="1"/>
  <c r="I38" i="20"/>
  <c r="J37" i="20"/>
  <c r="G106" i="9"/>
  <c r="H106" i="9" s="1"/>
  <c r="G105" i="9"/>
  <c r="H105" i="9" s="1"/>
  <c r="G103" i="9"/>
  <c r="H103" i="9" s="1"/>
  <c r="G101" i="9"/>
  <c r="H101" i="9" s="1"/>
  <c r="G99" i="9"/>
  <c r="H99" i="9" s="1"/>
  <c r="G97" i="9"/>
  <c r="H97" i="9" s="1"/>
  <c r="G95" i="9"/>
  <c r="H95" i="9" s="1"/>
  <c r="G104" i="9"/>
  <c r="H104" i="9" s="1"/>
  <c r="G102" i="9"/>
  <c r="H102" i="9" s="1"/>
  <c r="G100" i="9"/>
  <c r="H100" i="9" s="1"/>
  <c r="G98" i="9"/>
  <c r="H98" i="9" s="1"/>
  <c r="G96" i="9"/>
  <c r="H96" i="9" s="1"/>
  <c r="Z142" i="17"/>
  <c r="AA142" i="17" s="1"/>
  <c r="T142" i="17"/>
  <c r="U142" i="17" s="1"/>
  <c r="N142" i="17"/>
  <c r="O142" i="17" s="1"/>
  <c r="L142" i="17"/>
  <c r="W142" i="17"/>
  <c r="X142" i="17" s="1"/>
  <c r="Q142" i="17"/>
  <c r="R142" i="17" s="1"/>
  <c r="V19" i="17"/>
  <c r="X19" i="17" s="1"/>
  <c r="P19" i="17"/>
  <c r="R19" i="17" s="1"/>
  <c r="L19" i="17"/>
  <c r="Y19" i="17"/>
  <c r="AA19" i="17" s="1"/>
  <c r="M19" i="17"/>
  <c r="O19" i="17" s="1"/>
  <c r="S19" i="17"/>
  <c r="U19" i="17" s="1"/>
  <c r="I144" i="17"/>
  <c r="K143" i="17"/>
  <c r="I21" i="17"/>
  <c r="J20" i="17"/>
  <c r="V19" i="16"/>
  <c r="X19" i="16" s="1"/>
  <c r="P19" i="16"/>
  <c r="R19" i="16" s="1"/>
  <c r="L19" i="16"/>
  <c r="Y19" i="16"/>
  <c r="AA19" i="16" s="1"/>
  <c r="M19" i="16"/>
  <c r="O19" i="16" s="1"/>
  <c r="S19" i="16"/>
  <c r="U19" i="16" s="1"/>
  <c r="K142" i="16"/>
  <c r="I143" i="16"/>
  <c r="I21" i="16"/>
  <c r="J20" i="16"/>
  <c r="W141" i="16"/>
  <c r="X141" i="16" s="1"/>
  <c r="Q141" i="16"/>
  <c r="R141" i="16" s="1"/>
  <c r="Z141" i="16"/>
  <c r="AA141" i="16" s="1"/>
  <c r="T141" i="16"/>
  <c r="U141" i="16" s="1"/>
  <c r="N141" i="16"/>
  <c r="O141" i="16" s="1"/>
  <c r="L141" i="16"/>
  <c r="E107" i="9"/>
  <c r="J34" i="19" l="1"/>
  <c r="I35" i="19"/>
  <c r="L33" i="19"/>
  <c r="P33" i="19"/>
  <c r="R33" i="19" s="1"/>
  <c r="S33" i="19"/>
  <c r="U33" i="19" s="1"/>
  <c r="M33" i="19"/>
  <c r="O33" i="19" s="1"/>
  <c r="V33" i="19"/>
  <c r="X33" i="19" s="1"/>
  <c r="Y33" i="19"/>
  <c r="AA33" i="19" s="1"/>
  <c r="Y37" i="20"/>
  <c r="AA37" i="20" s="1"/>
  <c r="S37" i="20"/>
  <c r="U37" i="20" s="1"/>
  <c r="M37" i="20"/>
  <c r="O37" i="20" s="1"/>
  <c r="V37" i="20"/>
  <c r="X37" i="20" s="1"/>
  <c r="P37" i="20"/>
  <c r="R37" i="20" s="1"/>
  <c r="L37" i="20"/>
  <c r="I39" i="20"/>
  <c r="J38" i="20"/>
  <c r="G107" i="9"/>
  <c r="H107" i="9" s="1"/>
  <c r="Y20" i="17"/>
  <c r="AA20" i="17" s="1"/>
  <c r="S20" i="17"/>
  <c r="U20" i="17" s="1"/>
  <c r="M20" i="17"/>
  <c r="O20" i="17" s="1"/>
  <c r="P20" i="17"/>
  <c r="R20" i="17" s="1"/>
  <c r="L20" i="17"/>
  <c r="V20" i="17"/>
  <c r="X20" i="17" s="1"/>
  <c r="W143" i="17"/>
  <c r="X143" i="17" s="1"/>
  <c r="Q143" i="17"/>
  <c r="R143" i="17" s="1"/>
  <c r="Z143" i="17"/>
  <c r="AA143" i="17" s="1"/>
  <c r="T143" i="17"/>
  <c r="U143" i="17" s="1"/>
  <c r="N143" i="17"/>
  <c r="O143" i="17" s="1"/>
  <c r="L143" i="17"/>
  <c r="I22" i="17"/>
  <c r="J21" i="17"/>
  <c r="I145" i="17"/>
  <c r="K145" i="17" s="1"/>
  <c r="K144" i="17"/>
  <c r="Y20" i="16"/>
  <c r="AA20" i="16" s="1"/>
  <c r="S20" i="16"/>
  <c r="U20" i="16" s="1"/>
  <c r="M20" i="16"/>
  <c r="O20" i="16" s="1"/>
  <c r="P20" i="16"/>
  <c r="R20" i="16" s="1"/>
  <c r="L20" i="16"/>
  <c r="V20" i="16"/>
  <c r="X20" i="16" s="1"/>
  <c r="I144" i="16"/>
  <c r="K144" i="16" s="1"/>
  <c r="K143" i="16"/>
  <c r="I22" i="16"/>
  <c r="J21" i="16"/>
  <c r="W142" i="16"/>
  <c r="X142" i="16" s="1"/>
  <c r="Q142" i="16"/>
  <c r="R142" i="16" s="1"/>
  <c r="Z142" i="16"/>
  <c r="AA142" i="16" s="1"/>
  <c r="T142" i="16"/>
  <c r="U142" i="16" s="1"/>
  <c r="N142" i="16"/>
  <c r="O142" i="16" s="1"/>
  <c r="L142" i="16"/>
  <c r="J35" i="19" l="1"/>
  <c r="I36" i="19"/>
  <c r="L34" i="19"/>
  <c r="P34" i="19"/>
  <c r="R34" i="19" s="1"/>
  <c r="Y34" i="19"/>
  <c r="AA34" i="19" s="1"/>
  <c r="S34" i="19"/>
  <c r="U34" i="19" s="1"/>
  <c r="V34" i="19"/>
  <c r="X34" i="19" s="1"/>
  <c r="M34" i="19"/>
  <c r="O34" i="19" s="1"/>
  <c r="V38" i="20"/>
  <c r="X38" i="20" s="1"/>
  <c r="P38" i="20"/>
  <c r="R38" i="20" s="1"/>
  <c r="L38" i="20"/>
  <c r="Y38" i="20"/>
  <c r="AA38" i="20" s="1"/>
  <c r="S38" i="20"/>
  <c r="U38" i="20" s="1"/>
  <c r="M38" i="20"/>
  <c r="O38" i="20" s="1"/>
  <c r="I40" i="20"/>
  <c r="J39" i="20"/>
  <c r="Z144" i="17"/>
  <c r="AA144" i="17" s="1"/>
  <c r="T144" i="17"/>
  <c r="U144" i="17" s="1"/>
  <c r="N144" i="17"/>
  <c r="O144" i="17" s="1"/>
  <c r="L144" i="17"/>
  <c r="W144" i="17"/>
  <c r="X144" i="17" s="1"/>
  <c r="Q144" i="17"/>
  <c r="R144" i="17" s="1"/>
  <c r="V21" i="17"/>
  <c r="X21" i="17" s="1"/>
  <c r="P21" i="17"/>
  <c r="R21" i="17" s="1"/>
  <c r="L21" i="17"/>
  <c r="Y21" i="17"/>
  <c r="AA21" i="17" s="1"/>
  <c r="M21" i="17"/>
  <c r="O21" i="17" s="1"/>
  <c r="S21" i="17"/>
  <c r="U21" i="17" s="1"/>
  <c r="W145" i="17"/>
  <c r="X145" i="17" s="1"/>
  <c r="Q145" i="17"/>
  <c r="R145" i="17" s="1"/>
  <c r="Z145" i="17"/>
  <c r="AA145" i="17" s="1"/>
  <c r="T145" i="17"/>
  <c r="U145" i="17" s="1"/>
  <c r="N145" i="17"/>
  <c r="O145" i="17" s="1"/>
  <c r="L145" i="17"/>
  <c r="I23" i="17"/>
  <c r="J22" i="17"/>
  <c r="V21" i="16"/>
  <c r="X21" i="16" s="1"/>
  <c r="P21" i="16"/>
  <c r="R21" i="16" s="1"/>
  <c r="L21" i="16"/>
  <c r="Y21" i="16"/>
  <c r="AA21" i="16" s="1"/>
  <c r="M21" i="16"/>
  <c r="O21" i="16" s="1"/>
  <c r="S21" i="16"/>
  <c r="U21" i="16" s="1"/>
  <c r="W143" i="16"/>
  <c r="X143" i="16" s="1"/>
  <c r="Q143" i="16"/>
  <c r="R143" i="16" s="1"/>
  <c r="Z143" i="16"/>
  <c r="AA143" i="16" s="1"/>
  <c r="T143" i="16"/>
  <c r="U143" i="16" s="1"/>
  <c r="N143" i="16"/>
  <c r="O143" i="16" s="1"/>
  <c r="L143" i="16"/>
  <c r="J22" i="16"/>
  <c r="I23" i="16"/>
  <c r="Z144" i="16"/>
  <c r="AA144" i="16" s="1"/>
  <c r="T144" i="16"/>
  <c r="U144" i="16" s="1"/>
  <c r="N144" i="16"/>
  <c r="O144" i="16" s="1"/>
  <c r="L144" i="16"/>
  <c r="W144" i="16"/>
  <c r="X144" i="16" s="1"/>
  <c r="Q144" i="16"/>
  <c r="R144" i="16" s="1"/>
  <c r="J36" i="19" l="1"/>
  <c r="I37" i="19"/>
  <c r="V35" i="19"/>
  <c r="X35" i="19" s="1"/>
  <c r="L35" i="19"/>
  <c r="Y35" i="19"/>
  <c r="AA35" i="19" s="1"/>
  <c r="P35" i="19"/>
  <c r="R35" i="19" s="1"/>
  <c r="S35" i="19"/>
  <c r="U35" i="19" s="1"/>
  <c r="M35" i="19"/>
  <c r="O35" i="19" s="1"/>
  <c r="Y39" i="20"/>
  <c r="AA39" i="20" s="1"/>
  <c r="S39" i="20"/>
  <c r="U39" i="20" s="1"/>
  <c r="M39" i="20"/>
  <c r="O39" i="20" s="1"/>
  <c r="V39" i="20"/>
  <c r="X39" i="20" s="1"/>
  <c r="P39" i="20"/>
  <c r="R39" i="20" s="1"/>
  <c r="L39" i="20"/>
  <c r="I41" i="20"/>
  <c r="J40" i="20"/>
  <c r="Y22" i="17"/>
  <c r="AA22" i="17" s="1"/>
  <c r="S22" i="17"/>
  <c r="U22" i="17" s="1"/>
  <c r="M22" i="17"/>
  <c r="O22" i="17" s="1"/>
  <c r="P22" i="17"/>
  <c r="R22" i="17" s="1"/>
  <c r="L22" i="17"/>
  <c r="V22" i="17"/>
  <c r="X22" i="17" s="1"/>
  <c r="I24" i="17"/>
  <c r="J23" i="17"/>
  <c r="I24" i="16"/>
  <c r="J23" i="16"/>
  <c r="Y22" i="16"/>
  <c r="AA22" i="16" s="1"/>
  <c r="S22" i="16"/>
  <c r="U22" i="16" s="1"/>
  <c r="M22" i="16"/>
  <c r="O22" i="16" s="1"/>
  <c r="V22" i="16"/>
  <c r="X22" i="16" s="1"/>
  <c r="P22" i="16"/>
  <c r="R22" i="16" s="1"/>
  <c r="L22" i="16"/>
  <c r="Y145" i="10"/>
  <c r="Y144" i="10"/>
  <c r="Y143" i="10"/>
  <c r="Y142" i="10"/>
  <c r="Y141" i="10"/>
  <c r="Y140" i="10"/>
  <c r="Y139" i="10"/>
  <c r="Y138" i="10"/>
  <c r="Y137" i="10"/>
  <c r="Y136" i="10"/>
  <c r="Y135" i="10"/>
  <c r="Y134" i="10"/>
  <c r="V36" i="19" l="1"/>
  <c r="X36" i="19" s="1"/>
  <c r="L36" i="19"/>
  <c r="M36" i="19"/>
  <c r="O36" i="19" s="1"/>
  <c r="P36" i="19"/>
  <c r="R36" i="19" s="1"/>
  <c r="Y36" i="19"/>
  <c r="AA36" i="19" s="1"/>
  <c r="S36" i="19"/>
  <c r="U36" i="19" s="1"/>
  <c r="J37" i="19"/>
  <c r="I38" i="19"/>
  <c r="V40" i="20"/>
  <c r="X40" i="20" s="1"/>
  <c r="P40" i="20"/>
  <c r="R40" i="20" s="1"/>
  <c r="L40" i="20"/>
  <c r="Y40" i="20"/>
  <c r="AA40" i="20" s="1"/>
  <c r="S40" i="20"/>
  <c r="U40" i="20" s="1"/>
  <c r="M40" i="20"/>
  <c r="O40" i="20" s="1"/>
  <c r="I42" i="20"/>
  <c r="J41" i="20"/>
  <c r="V23" i="17"/>
  <c r="X23" i="17" s="1"/>
  <c r="P23" i="17"/>
  <c r="R23" i="17" s="1"/>
  <c r="L23" i="17"/>
  <c r="Y23" i="17"/>
  <c r="AA23" i="17" s="1"/>
  <c r="M23" i="17"/>
  <c r="O23" i="17" s="1"/>
  <c r="S23" i="17"/>
  <c r="U23" i="17" s="1"/>
  <c r="I25" i="17"/>
  <c r="J24" i="17"/>
  <c r="V23" i="16"/>
  <c r="X23" i="16" s="1"/>
  <c r="P23" i="16"/>
  <c r="R23" i="16" s="1"/>
  <c r="L23" i="16"/>
  <c r="S23" i="16"/>
  <c r="U23" i="16" s="1"/>
  <c r="Y23" i="16"/>
  <c r="AA23" i="16" s="1"/>
  <c r="M23" i="16"/>
  <c r="O23" i="16" s="1"/>
  <c r="J24" i="16"/>
  <c r="I25" i="16"/>
  <c r="N137" i="15"/>
  <c r="Q137" i="15"/>
  <c r="T137" i="15"/>
  <c r="W137" i="15"/>
  <c r="Z137" i="15"/>
  <c r="N138" i="15"/>
  <c r="Q138" i="15"/>
  <c r="T138" i="15"/>
  <c r="W138" i="15"/>
  <c r="Z138" i="15"/>
  <c r="N139" i="15"/>
  <c r="Q139" i="15"/>
  <c r="T139" i="15"/>
  <c r="W139" i="15"/>
  <c r="Z139" i="15"/>
  <c r="N140" i="15"/>
  <c r="Q140" i="15"/>
  <c r="T140" i="15"/>
  <c r="W140" i="15"/>
  <c r="Z140" i="15"/>
  <c r="N141" i="15"/>
  <c r="Q141" i="15"/>
  <c r="T141" i="15"/>
  <c r="W141" i="15"/>
  <c r="Z141" i="15"/>
  <c r="N142" i="15"/>
  <c r="Q142" i="15"/>
  <c r="T142" i="15"/>
  <c r="W142" i="15"/>
  <c r="Z142" i="15"/>
  <c r="N143" i="15"/>
  <c r="Q143" i="15"/>
  <c r="T143" i="15"/>
  <c r="W143" i="15"/>
  <c r="Z143" i="15"/>
  <c r="N144" i="15"/>
  <c r="Q144" i="15"/>
  <c r="T144" i="15"/>
  <c r="W144" i="15"/>
  <c r="Z144" i="15"/>
  <c r="J38" i="19" l="1"/>
  <c r="I39" i="19"/>
  <c r="V37" i="19"/>
  <c r="X37" i="19" s="1"/>
  <c r="L37" i="19"/>
  <c r="Y37" i="19"/>
  <c r="AA37" i="19" s="1"/>
  <c r="P37" i="19"/>
  <c r="R37" i="19" s="1"/>
  <c r="S37" i="19"/>
  <c r="U37" i="19" s="1"/>
  <c r="M37" i="19"/>
  <c r="O37" i="19" s="1"/>
  <c r="Y41" i="20"/>
  <c r="AA41" i="20" s="1"/>
  <c r="S41" i="20"/>
  <c r="U41" i="20" s="1"/>
  <c r="M41" i="20"/>
  <c r="O41" i="20" s="1"/>
  <c r="V41" i="20"/>
  <c r="X41" i="20" s="1"/>
  <c r="P41" i="20"/>
  <c r="R41" i="20" s="1"/>
  <c r="L41" i="20"/>
  <c r="I43" i="20"/>
  <c r="J42" i="20"/>
  <c r="Y24" i="17"/>
  <c r="AA24" i="17" s="1"/>
  <c r="S24" i="17"/>
  <c r="U24" i="17" s="1"/>
  <c r="M24" i="17"/>
  <c r="O24" i="17" s="1"/>
  <c r="P24" i="17"/>
  <c r="R24" i="17" s="1"/>
  <c r="L24" i="17"/>
  <c r="V24" i="17"/>
  <c r="X24" i="17" s="1"/>
  <c r="I26" i="17"/>
  <c r="J25" i="17"/>
  <c r="I26" i="16"/>
  <c r="J25" i="16"/>
  <c r="Y24" i="16"/>
  <c r="AA24" i="16" s="1"/>
  <c r="S24" i="16"/>
  <c r="U24" i="16" s="1"/>
  <c r="M24" i="16"/>
  <c r="O24" i="16" s="1"/>
  <c r="V24" i="16"/>
  <c r="X24" i="16" s="1"/>
  <c r="P24" i="16"/>
  <c r="R24" i="16" s="1"/>
  <c r="L24" i="16"/>
  <c r="L38" i="19" l="1"/>
  <c r="P38" i="19"/>
  <c r="R38" i="19" s="1"/>
  <c r="Y38" i="19"/>
  <c r="AA38" i="19" s="1"/>
  <c r="M38" i="19"/>
  <c r="O38" i="19" s="1"/>
  <c r="V38" i="19"/>
  <c r="X38" i="19" s="1"/>
  <c r="S38" i="19"/>
  <c r="U38" i="19" s="1"/>
  <c r="J39" i="19"/>
  <c r="I40" i="19"/>
  <c r="V42" i="20"/>
  <c r="X42" i="20" s="1"/>
  <c r="P42" i="20"/>
  <c r="R42" i="20" s="1"/>
  <c r="L42" i="20"/>
  <c r="Y42" i="20"/>
  <c r="AA42" i="20" s="1"/>
  <c r="S42" i="20"/>
  <c r="U42" i="20" s="1"/>
  <c r="M42" i="20"/>
  <c r="O42" i="20" s="1"/>
  <c r="I44" i="20"/>
  <c r="J43" i="20"/>
  <c r="V25" i="17"/>
  <c r="X25" i="17" s="1"/>
  <c r="P25" i="17"/>
  <c r="R25" i="17" s="1"/>
  <c r="L25" i="17"/>
  <c r="Y25" i="17"/>
  <c r="AA25" i="17" s="1"/>
  <c r="M25" i="17"/>
  <c r="O25" i="17" s="1"/>
  <c r="S25" i="17"/>
  <c r="U25" i="17" s="1"/>
  <c r="I27" i="17"/>
  <c r="J26" i="17"/>
  <c r="V25" i="16"/>
  <c r="X25" i="16" s="1"/>
  <c r="P25" i="16"/>
  <c r="R25" i="16" s="1"/>
  <c r="L25" i="16"/>
  <c r="S25" i="16"/>
  <c r="U25" i="16" s="1"/>
  <c r="Y25" i="16"/>
  <c r="AA25" i="16" s="1"/>
  <c r="M25" i="16"/>
  <c r="O25" i="16" s="1"/>
  <c r="I27" i="16"/>
  <c r="J26" i="16"/>
  <c r="C143" i="10"/>
  <c r="C142" i="21" s="1"/>
  <c r="E142" i="21" s="1"/>
  <c r="I142" i="21" l="1"/>
  <c r="G142" i="21"/>
  <c r="H142" i="21" s="1"/>
  <c r="J142" i="21" s="1"/>
  <c r="L39" i="19"/>
  <c r="P39" i="19"/>
  <c r="R39" i="19" s="1"/>
  <c r="Y39" i="19"/>
  <c r="AA39" i="19" s="1"/>
  <c r="M39" i="19"/>
  <c r="O39" i="19" s="1"/>
  <c r="V39" i="19"/>
  <c r="X39" i="19" s="1"/>
  <c r="S39" i="19"/>
  <c r="U39" i="19" s="1"/>
  <c r="J40" i="19"/>
  <c r="I41" i="19"/>
  <c r="Y43" i="20"/>
  <c r="AA43" i="20" s="1"/>
  <c r="S43" i="20"/>
  <c r="U43" i="20" s="1"/>
  <c r="M43" i="20"/>
  <c r="O43" i="20" s="1"/>
  <c r="V43" i="20"/>
  <c r="X43" i="20" s="1"/>
  <c r="P43" i="20"/>
  <c r="R43" i="20" s="1"/>
  <c r="L43" i="20"/>
  <c r="I45" i="20"/>
  <c r="J44" i="20"/>
  <c r="Y26" i="17"/>
  <c r="AA26" i="17" s="1"/>
  <c r="S26" i="17"/>
  <c r="U26" i="17" s="1"/>
  <c r="M26" i="17"/>
  <c r="O26" i="17" s="1"/>
  <c r="P26" i="17"/>
  <c r="R26" i="17" s="1"/>
  <c r="L26" i="17"/>
  <c r="V26" i="17"/>
  <c r="X26" i="17" s="1"/>
  <c r="I28" i="17"/>
  <c r="J27" i="17"/>
  <c r="Y26" i="16"/>
  <c r="AA26" i="16" s="1"/>
  <c r="S26" i="16"/>
  <c r="U26" i="16" s="1"/>
  <c r="M26" i="16"/>
  <c r="O26" i="16" s="1"/>
  <c r="V26" i="16"/>
  <c r="X26" i="16" s="1"/>
  <c r="P26" i="16"/>
  <c r="R26" i="16" s="1"/>
  <c r="L26" i="16"/>
  <c r="I28" i="16"/>
  <c r="J27" i="16"/>
  <c r="S142" i="21" l="1"/>
  <c r="U142" i="21" s="1"/>
  <c r="V142" i="21"/>
  <c r="X142" i="21" s="1"/>
  <c r="L142" i="21"/>
  <c r="Y142" i="21"/>
  <c r="AA142" i="21" s="1"/>
  <c r="M142" i="21"/>
  <c r="O142" i="21" s="1"/>
  <c r="P142" i="21"/>
  <c r="R142" i="21" s="1"/>
  <c r="V40" i="19"/>
  <c r="X40" i="19" s="1"/>
  <c r="P40" i="19"/>
  <c r="R40" i="19" s="1"/>
  <c r="Y40" i="19"/>
  <c r="AA40" i="19" s="1"/>
  <c r="M40" i="19"/>
  <c r="O40" i="19" s="1"/>
  <c r="L40" i="19"/>
  <c r="S40" i="19"/>
  <c r="U40" i="19" s="1"/>
  <c r="I42" i="19"/>
  <c r="J41" i="19"/>
  <c r="V44" i="20"/>
  <c r="X44" i="20" s="1"/>
  <c r="P44" i="20"/>
  <c r="R44" i="20" s="1"/>
  <c r="L44" i="20"/>
  <c r="Y44" i="20"/>
  <c r="AA44" i="20" s="1"/>
  <c r="S44" i="20"/>
  <c r="U44" i="20" s="1"/>
  <c r="M44" i="20"/>
  <c r="O44" i="20" s="1"/>
  <c r="I46" i="20"/>
  <c r="J45" i="20"/>
  <c r="V27" i="17"/>
  <c r="X27" i="17" s="1"/>
  <c r="P27" i="17"/>
  <c r="R27" i="17" s="1"/>
  <c r="L27" i="17"/>
  <c r="Y27" i="17"/>
  <c r="AA27" i="17" s="1"/>
  <c r="M27" i="17"/>
  <c r="O27" i="17" s="1"/>
  <c r="S27" i="17"/>
  <c r="U27" i="17" s="1"/>
  <c r="I29" i="17"/>
  <c r="J28" i="17"/>
  <c r="V27" i="16"/>
  <c r="X27" i="16" s="1"/>
  <c r="P27" i="16"/>
  <c r="R27" i="16" s="1"/>
  <c r="L27" i="16"/>
  <c r="Y27" i="16"/>
  <c r="AA27" i="16" s="1"/>
  <c r="S27" i="16"/>
  <c r="U27" i="16" s="1"/>
  <c r="M27" i="16"/>
  <c r="O27" i="16" s="1"/>
  <c r="I29" i="16"/>
  <c r="J28" i="16"/>
  <c r="I8" i="9"/>
  <c r="J42" i="19" l="1"/>
  <c r="I43" i="19"/>
  <c r="L41" i="19"/>
  <c r="P41" i="19"/>
  <c r="R41" i="19" s="1"/>
  <c r="Y41" i="19"/>
  <c r="AA41" i="19" s="1"/>
  <c r="M41" i="19"/>
  <c r="O41" i="19" s="1"/>
  <c r="V41" i="19"/>
  <c r="X41" i="19" s="1"/>
  <c r="S41" i="19"/>
  <c r="U41" i="19" s="1"/>
  <c r="I8" i="10"/>
  <c r="I8" i="19"/>
  <c r="I8" i="20"/>
  <c r="Y45" i="20"/>
  <c r="AA45" i="20" s="1"/>
  <c r="S45" i="20"/>
  <c r="U45" i="20" s="1"/>
  <c r="M45" i="20"/>
  <c r="O45" i="20" s="1"/>
  <c r="V45" i="20"/>
  <c r="X45" i="20" s="1"/>
  <c r="P45" i="20"/>
  <c r="R45" i="20" s="1"/>
  <c r="L45" i="20"/>
  <c r="I47" i="20"/>
  <c r="J46" i="20"/>
  <c r="I8" i="17"/>
  <c r="I8" i="16"/>
  <c r="Y28" i="17"/>
  <c r="AA28" i="17" s="1"/>
  <c r="S28" i="17"/>
  <c r="U28" i="17" s="1"/>
  <c r="M28" i="17"/>
  <c r="O28" i="17" s="1"/>
  <c r="V28" i="17"/>
  <c r="X28" i="17" s="1"/>
  <c r="P28" i="17"/>
  <c r="R28" i="17" s="1"/>
  <c r="L28" i="17"/>
  <c r="I30" i="17"/>
  <c r="J29" i="17"/>
  <c r="Y28" i="16"/>
  <c r="AA28" i="16" s="1"/>
  <c r="S28" i="16"/>
  <c r="U28" i="16" s="1"/>
  <c r="M28" i="16"/>
  <c r="O28" i="16" s="1"/>
  <c r="V28" i="16"/>
  <c r="X28" i="16" s="1"/>
  <c r="P28" i="16"/>
  <c r="R28" i="16" s="1"/>
  <c r="L28" i="16"/>
  <c r="I30" i="16"/>
  <c r="J29" i="16"/>
  <c r="F131" i="9"/>
  <c r="F132" i="21" s="1"/>
  <c r="F148" i="9"/>
  <c r="F131" i="10" l="1"/>
  <c r="F148" i="10" s="1"/>
  <c r="F131" i="20"/>
  <c r="F147" i="20" s="1"/>
  <c r="F131" i="19"/>
  <c r="J43" i="19"/>
  <c r="I44" i="19"/>
  <c r="F148" i="17"/>
  <c r="F148" i="19"/>
  <c r="S42" i="19"/>
  <c r="U42" i="19" s="1"/>
  <c r="P42" i="19"/>
  <c r="R42" i="19" s="1"/>
  <c r="Y42" i="19"/>
  <c r="AA42" i="19" s="1"/>
  <c r="M42" i="19"/>
  <c r="O42" i="19" s="1"/>
  <c r="V42" i="19"/>
  <c r="X42" i="19" s="1"/>
  <c r="L42" i="19"/>
  <c r="V46" i="20"/>
  <c r="X46" i="20" s="1"/>
  <c r="P46" i="20"/>
  <c r="R46" i="20" s="1"/>
  <c r="L46" i="20"/>
  <c r="Y46" i="20"/>
  <c r="AA46" i="20" s="1"/>
  <c r="S46" i="20"/>
  <c r="U46" i="20" s="1"/>
  <c r="M46" i="20"/>
  <c r="O46" i="20" s="1"/>
  <c r="I48" i="20"/>
  <c r="J47" i="20"/>
  <c r="F131" i="17"/>
  <c r="F131" i="16"/>
  <c r="F147" i="16" s="1"/>
  <c r="V29" i="17"/>
  <c r="X29" i="17" s="1"/>
  <c r="P29" i="17"/>
  <c r="R29" i="17" s="1"/>
  <c r="L29" i="17"/>
  <c r="Y29" i="17"/>
  <c r="AA29" i="17" s="1"/>
  <c r="S29" i="17"/>
  <c r="U29" i="17" s="1"/>
  <c r="M29" i="17"/>
  <c r="O29" i="17" s="1"/>
  <c r="I31" i="17"/>
  <c r="J30" i="17"/>
  <c r="V29" i="16"/>
  <c r="X29" i="16" s="1"/>
  <c r="P29" i="16"/>
  <c r="R29" i="16" s="1"/>
  <c r="L29" i="16"/>
  <c r="Y29" i="16"/>
  <c r="AA29" i="16" s="1"/>
  <c r="S29" i="16"/>
  <c r="U29" i="16" s="1"/>
  <c r="M29" i="16"/>
  <c r="O29" i="16" s="1"/>
  <c r="I31" i="16"/>
  <c r="J30" i="16"/>
  <c r="E118" i="10"/>
  <c r="G118" i="10" s="1"/>
  <c r="D119" i="15"/>
  <c r="D118" i="15"/>
  <c r="D117" i="15"/>
  <c r="D116" i="15"/>
  <c r="D115" i="15"/>
  <c r="D114" i="15"/>
  <c r="E114" i="15" s="1"/>
  <c r="I114" i="15" s="1"/>
  <c r="D113" i="15"/>
  <c r="D112" i="15"/>
  <c r="E112" i="15" s="1"/>
  <c r="D111" i="15"/>
  <c r="D110" i="15"/>
  <c r="D109" i="15"/>
  <c r="E108" i="15"/>
  <c r="D95" i="15"/>
  <c r="D94" i="15"/>
  <c r="E94" i="15" s="1"/>
  <c r="G94" i="15" s="1"/>
  <c r="D93" i="15"/>
  <c r="D92" i="15"/>
  <c r="E92" i="15" s="1"/>
  <c r="G92" i="15" s="1"/>
  <c r="D91" i="15"/>
  <c r="D90" i="15"/>
  <c r="D89" i="15"/>
  <c r="D88" i="15"/>
  <c r="D87" i="15"/>
  <c r="D86" i="15"/>
  <c r="D85" i="15"/>
  <c r="D84" i="15"/>
  <c r="E84" i="15" s="1"/>
  <c r="D83" i="15"/>
  <c r="D82" i="15"/>
  <c r="D81" i="15"/>
  <c r="D80" i="15"/>
  <c r="D79" i="15"/>
  <c r="D78" i="15"/>
  <c r="D77" i="15"/>
  <c r="D76" i="15"/>
  <c r="E76" i="15" s="1"/>
  <c r="G76" i="15" s="1"/>
  <c r="H76" i="15" s="1"/>
  <c r="D75" i="15"/>
  <c r="D74" i="15"/>
  <c r="D73" i="15"/>
  <c r="D72" i="15"/>
  <c r="D71" i="15"/>
  <c r="D70" i="15"/>
  <c r="E70" i="15" s="1"/>
  <c r="D69" i="15"/>
  <c r="D68" i="15"/>
  <c r="E68" i="15" s="1"/>
  <c r="D67" i="15"/>
  <c r="D66" i="15"/>
  <c r="D65" i="15"/>
  <c r="D64" i="15"/>
  <c r="E64" i="15" s="1"/>
  <c r="I64" i="15" s="1"/>
  <c r="D63" i="15"/>
  <c r="D62" i="15"/>
  <c r="E62" i="15" s="1"/>
  <c r="I62" i="15" s="1"/>
  <c r="D61" i="15"/>
  <c r="D60" i="15"/>
  <c r="D59" i="15"/>
  <c r="D58" i="15"/>
  <c r="E58" i="15" s="1"/>
  <c r="D57" i="15"/>
  <c r="D56" i="15"/>
  <c r="D55" i="15"/>
  <c r="D54" i="15"/>
  <c r="D53" i="15"/>
  <c r="D52" i="15"/>
  <c r="D51" i="15"/>
  <c r="D50" i="15"/>
  <c r="E50" i="15" s="1"/>
  <c r="D49" i="15"/>
  <c r="D48" i="15"/>
  <c r="D47" i="15"/>
  <c r="D46" i="15"/>
  <c r="E46" i="15" s="1"/>
  <c r="D45" i="15"/>
  <c r="D44" i="15"/>
  <c r="D43" i="15"/>
  <c r="D42" i="15"/>
  <c r="E42" i="15" s="1"/>
  <c r="D41" i="15"/>
  <c r="D40" i="15"/>
  <c r="D39" i="15"/>
  <c r="E39" i="15" s="1"/>
  <c r="D38" i="15"/>
  <c r="E38" i="15" s="1"/>
  <c r="D37" i="15"/>
  <c r="D36" i="15"/>
  <c r="D35" i="15"/>
  <c r="D34" i="15"/>
  <c r="E34" i="15" s="1"/>
  <c r="G34" i="15" s="1"/>
  <c r="D33" i="15"/>
  <c r="D32" i="15"/>
  <c r="E32" i="15" s="1"/>
  <c r="G32" i="15" s="1"/>
  <c r="D31" i="15"/>
  <c r="D30" i="15"/>
  <c r="D29" i="15"/>
  <c r="D28" i="15"/>
  <c r="D27" i="15"/>
  <c r="D26" i="15"/>
  <c r="E26" i="15" s="1"/>
  <c r="G26" i="15" s="1"/>
  <c r="D25" i="15"/>
  <c r="D24" i="15"/>
  <c r="D23" i="15"/>
  <c r="D22" i="15"/>
  <c r="E22" i="15" s="1"/>
  <c r="D21" i="15"/>
  <c r="D19" i="15"/>
  <c r="D18" i="15"/>
  <c r="E18" i="15" s="1"/>
  <c r="D17" i="15"/>
  <c r="D16" i="15"/>
  <c r="D15" i="15"/>
  <c r="D14" i="15"/>
  <c r="D13" i="15"/>
  <c r="D12" i="15"/>
  <c r="E12" i="15" s="1"/>
  <c r="I12" i="15" s="1"/>
  <c r="E117" i="10"/>
  <c r="G117" i="10" s="1"/>
  <c r="E116" i="10"/>
  <c r="E115" i="10"/>
  <c r="G115" i="10" s="1"/>
  <c r="E114" i="10"/>
  <c r="G114" i="10" s="1"/>
  <c r="H114" i="10" s="1"/>
  <c r="E113" i="10"/>
  <c r="E112" i="10"/>
  <c r="G112" i="10" s="1"/>
  <c r="H112" i="10" s="1"/>
  <c r="E111" i="10"/>
  <c r="E110" i="10"/>
  <c r="G110" i="10" s="1"/>
  <c r="H110" i="10" s="1"/>
  <c r="E109" i="10"/>
  <c r="E108" i="10"/>
  <c r="G108" i="10" s="1"/>
  <c r="E107" i="10"/>
  <c r="G107" i="10" s="1"/>
  <c r="H107" i="10" s="1"/>
  <c r="E94" i="10"/>
  <c r="E93" i="10"/>
  <c r="G93" i="10" s="1"/>
  <c r="E92" i="10"/>
  <c r="G92" i="10" s="1"/>
  <c r="E91" i="10"/>
  <c r="G91" i="10" s="1"/>
  <c r="H91" i="10" s="1"/>
  <c r="E90" i="10"/>
  <c r="E89" i="10"/>
  <c r="G89" i="10" s="1"/>
  <c r="H89" i="10" s="1"/>
  <c r="E88" i="10"/>
  <c r="G88" i="10" s="1"/>
  <c r="H88" i="10" s="1"/>
  <c r="E87" i="10"/>
  <c r="G87" i="10" s="1"/>
  <c r="E86" i="10"/>
  <c r="G86" i="10" s="1"/>
  <c r="H86" i="10" s="1"/>
  <c r="E85" i="10"/>
  <c r="G85" i="10" s="1"/>
  <c r="E84" i="10"/>
  <c r="G84" i="10" s="1"/>
  <c r="H84" i="10" s="1"/>
  <c r="E83" i="10"/>
  <c r="G83" i="10" s="1"/>
  <c r="E82" i="10"/>
  <c r="G82" i="10" s="1"/>
  <c r="H82" i="10" s="1"/>
  <c r="E81" i="10"/>
  <c r="G81" i="10" s="1"/>
  <c r="E80" i="10"/>
  <c r="G80" i="10" s="1"/>
  <c r="H80" i="10" s="1"/>
  <c r="E79" i="10"/>
  <c r="G79" i="10" s="1"/>
  <c r="E78" i="10"/>
  <c r="G78" i="10" s="1"/>
  <c r="H78" i="10" s="1"/>
  <c r="E77" i="10"/>
  <c r="E76" i="10"/>
  <c r="G76" i="10" s="1"/>
  <c r="E75" i="10"/>
  <c r="G75" i="10" s="1"/>
  <c r="H75" i="10" s="1"/>
  <c r="E74" i="10"/>
  <c r="G74" i="10" s="1"/>
  <c r="E73" i="10"/>
  <c r="G73" i="10" s="1"/>
  <c r="H73" i="10" s="1"/>
  <c r="E72" i="10"/>
  <c r="G72" i="10" s="1"/>
  <c r="E71" i="10"/>
  <c r="G71" i="10" s="1"/>
  <c r="H71" i="10" s="1"/>
  <c r="E70" i="10"/>
  <c r="G70" i="10" s="1"/>
  <c r="E69" i="10"/>
  <c r="E68" i="10"/>
  <c r="G68" i="10" s="1"/>
  <c r="H68" i="10" s="1"/>
  <c r="E67" i="10"/>
  <c r="G67" i="10" s="1"/>
  <c r="E66" i="10"/>
  <c r="G66" i="10" s="1"/>
  <c r="H66" i="10" s="1"/>
  <c r="E65" i="10"/>
  <c r="G65" i="10" s="1"/>
  <c r="E64" i="10"/>
  <c r="G64" i="10" s="1"/>
  <c r="H64" i="10" s="1"/>
  <c r="E63" i="10"/>
  <c r="G63" i="10" s="1"/>
  <c r="E62" i="10"/>
  <c r="G62" i="10" s="1"/>
  <c r="H62" i="10" s="1"/>
  <c r="E61" i="10"/>
  <c r="E60" i="10"/>
  <c r="G60" i="10" s="1"/>
  <c r="E59" i="10"/>
  <c r="G59" i="10" s="1"/>
  <c r="H59" i="10" s="1"/>
  <c r="E58" i="10"/>
  <c r="G58" i="10" s="1"/>
  <c r="E57" i="10"/>
  <c r="G57" i="10" s="1"/>
  <c r="E56" i="10"/>
  <c r="G56" i="10" s="1"/>
  <c r="E55" i="10"/>
  <c r="G55" i="10" s="1"/>
  <c r="H55" i="10" s="1"/>
  <c r="E54" i="10"/>
  <c r="E53" i="10"/>
  <c r="G53" i="10" s="1"/>
  <c r="E52" i="10"/>
  <c r="G52" i="10" s="1"/>
  <c r="E51" i="10"/>
  <c r="G51" i="10" s="1"/>
  <c r="H51" i="10" s="1"/>
  <c r="E50" i="10"/>
  <c r="E49" i="10"/>
  <c r="G49" i="10" s="1"/>
  <c r="E48" i="10"/>
  <c r="G48" i="10" s="1"/>
  <c r="E47" i="10"/>
  <c r="G47" i="10" s="1"/>
  <c r="H47" i="10" s="1"/>
  <c r="E46" i="10"/>
  <c r="G46" i="10" s="1"/>
  <c r="E45" i="10"/>
  <c r="G45" i="10" s="1"/>
  <c r="H45" i="10" s="1"/>
  <c r="E44" i="10"/>
  <c r="G44" i="10" s="1"/>
  <c r="E43" i="10"/>
  <c r="G43" i="10" s="1"/>
  <c r="H43" i="10" s="1"/>
  <c r="E42" i="10"/>
  <c r="G42" i="10" s="1"/>
  <c r="E41" i="10"/>
  <c r="E40" i="10"/>
  <c r="G40" i="10" s="1"/>
  <c r="E39" i="10"/>
  <c r="G39" i="10" s="1"/>
  <c r="H39" i="10" s="1"/>
  <c r="E38" i="10"/>
  <c r="G38" i="10" s="1"/>
  <c r="E37" i="10"/>
  <c r="G37" i="10" s="1"/>
  <c r="E36" i="10"/>
  <c r="G36" i="10" s="1"/>
  <c r="H36" i="10" s="1"/>
  <c r="E35" i="10"/>
  <c r="G35" i="10" s="1"/>
  <c r="E34" i="10"/>
  <c r="G34" i="10" s="1"/>
  <c r="H34" i="10" s="1"/>
  <c r="E33" i="10"/>
  <c r="G33" i="10" s="1"/>
  <c r="E32" i="10"/>
  <c r="G32" i="10" s="1"/>
  <c r="H32" i="10" s="1"/>
  <c r="E31" i="10"/>
  <c r="G31" i="10" s="1"/>
  <c r="E30" i="10"/>
  <c r="G30" i="10" s="1"/>
  <c r="E29" i="10"/>
  <c r="G29" i="10" s="1"/>
  <c r="H29" i="10" s="1"/>
  <c r="E28" i="10"/>
  <c r="G28" i="10" s="1"/>
  <c r="H28" i="10" s="1"/>
  <c r="E27" i="10"/>
  <c r="G27" i="10" s="1"/>
  <c r="E26" i="10"/>
  <c r="G26" i="10" s="1"/>
  <c r="H26" i="10" s="1"/>
  <c r="E25" i="10"/>
  <c r="G25" i="10" s="1"/>
  <c r="E24" i="10"/>
  <c r="G24" i="10" s="1"/>
  <c r="H24" i="10" s="1"/>
  <c r="E23" i="10"/>
  <c r="G23" i="10" s="1"/>
  <c r="E22" i="10"/>
  <c r="G22" i="10" s="1"/>
  <c r="H22" i="10" s="1"/>
  <c r="E21" i="10"/>
  <c r="G21" i="10" s="1"/>
  <c r="E20" i="10"/>
  <c r="E19" i="10"/>
  <c r="G19" i="10" s="1"/>
  <c r="E18" i="10"/>
  <c r="E17" i="10"/>
  <c r="G17" i="10" s="1"/>
  <c r="E16" i="10"/>
  <c r="G16" i="10" s="1"/>
  <c r="E15" i="10"/>
  <c r="G15" i="10" s="1"/>
  <c r="H15" i="10" s="1"/>
  <c r="E14" i="10"/>
  <c r="G14" i="10" s="1"/>
  <c r="H14" i="10" s="1"/>
  <c r="E13" i="10"/>
  <c r="G13" i="10" s="1"/>
  <c r="E12" i="10"/>
  <c r="G12" i="10" s="1"/>
  <c r="E11" i="10"/>
  <c r="E12" i="9"/>
  <c r="G12" i="9" s="1"/>
  <c r="E13" i="9"/>
  <c r="G13" i="9" s="1"/>
  <c r="E14" i="9"/>
  <c r="E15" i="9"/>
  <c r="E16" i="9"/>
  <c r="G16" i="9" s="1"/>
  <c r="E17" i="9"/>
  <c r="G17" i="9" s="1"/>
  <c r="E18" i="9"/>
  <c r="E19" i="9"/>
  <c r="E20" i="9"/>
  <c r="G20" i="9" s="1"/>
  <c r="E21" i="9"/>
  <c r="G21" i="9" s="1"/>
  <c r="E22" i="9"/>
  <c r="E23" i="9"/>
  <c r="G20" i="10"/>
  <c r="H20" i="10" s="1"/>
  <c r="F132" i="15"/>
  <c r="C136" i="10"/>
  <c r="C135" i="21" s="1"/>
  <c r="E135" i="21" s="1"/>
  <c r="C137" i="10"/>
  <c r="C136" i="21" s="1"/>
  <c r="E136" i="21" s="1"/>
  <c r="C138" i="10"/>
  <c r="C137" i="21" s="1"/>
  <c r="E137" i="21" s="1"/>
  <c r="C139" i="10"/>
  <c r="C138" i="21" s="1"/>
  <c r="E138" i="21" s="1"/>
  <c r="C140" i="10"/>
  <c r="C139" i="21" s="1"/>
  <c r="E139" i="21" s="1"/>
  <c r="C141" i="10"/>
  <c r="C140" i="21" s="1"/>
  <c r="E140" i="21" s="1"/>
  <c r="C142" i="10"/>
  <c r="C141" i="21" s="1"/>
  <c r="E141" i="21" s="1"/>
  <c r="C142" i="15"/>
  <c r="E142" i="15" s="1"/>
  <c r="C144" i="10"/>
  <c r="C143" i="21" s="1"/>
  <c r="E143" i="21" s="1"/>
  <c r="C145" i="10"/>
  <c r="C144" i="21" s="1"/>
  <c r="E144" i="21" s="1"/>
  <c r="C134" i="10"/>
  <c r="C133" i="21" s="1"/>
  <c r="E133" i="21" s="1"/>
  <c r="W119" i="15"/>
  <c r="T119" i="15"/>
  <c r="Q119" i="15"/>
  <c r="N119" i="15"/>
  <c r="Z119" i="15" s="1"/>
  <c r="W118" i="15"/>
  <c r="T118" i="15"/>
  <c r="Q118" i="15"/>
  <c r="N118" i="15"/>
  <c r="Z118" i="15" s="1"/>
  <c r="W117" i="15"/>
  <c r="T117" i="15"/>
  <c r="Q117" i="15"/>
  <c r="N117" i="15"/>
  <c r="Z117" i="15" s="1"/>
  <c r="W116" i="15"/>
  <c r="T116" i="15"/>
  <c r="Q116" i="15"/>
  <c r="N116" i="15"/>
  <c r="Z116" i="15" s="1"/>
  <c r="W115" i="15"/>
  <c r="T115" i="15"/>
  <c r="Q115" i="15"/>
  <c r="N115" i="15"/>
  <c r="Z115" i="15" s="1"/>
  <c r="W114" i="15"/>
  <c r="T114" i="15"/>
  <c r="Q114" i="15"/>
  <c r="N114" i="15"/>
  <c r="Z114" i="15" s="1"/>
  <c r="W113" i="15"/>
  <c r="T113" i="15"/>
  <c r="Q113" i="15"/>
  <c r="N113" i="15"/>
  <c r="Z113" i="15" s="1"/>
  <c r="W112" i="15"/>
  <c r="T112" i="15"/>
  <c r="Q112" i="15"/>
  <c r="N112" i="15"/>
  <c r="Z112" i="15" s="1"/>
  <c r="W111" i="15"/>
  <c r="T111" i="15"/>
  <c r="Q111" i="15"/>
  <c r="N111" i="15"/>
  <c r="Z111" i="15" s="1"/>
  <c r="W110" i="15"/>
  <c r="T110" i="15"/>
  <c r="Q110" i="15"/>
  <c r="N110" i="15"/>
  <c r="Z110" i="15" s="1"/>
  <c r="W109" i="15"/>
  <c r="T109" i="15"/>
  <c r="Q109" i="15"/>
  <c r="N109" i="15"/>
  <c r="Z109" i="15" s="1"/>
  <c r="W108" i="15"/>
  <c r="T108" i="15"/>
  <c r="Q108" i="15"/>
  <c r="N108" i="15"/>
  <c r="Z108" i="15" s="1"/>
  <c r="W95" i="15"/>
  <c r="T95" i="15"/>
  <c r="Q95" i="15"/>
  <c r="N95" i="15"/>
  <c r="Z95" i="15" s="1"/>
  <c r="W94" i="15"/>
  <c r="T94" i="15"/>
  <c r="Q94" i="15"/>
  <c r="N94" i="15"/>
  <c r="Z94" i="15" s="1"/>
  <c r="W93" i="15"/>
  <c r="T93" i="15"/>
  <c r="Q93" i="15"/>
  <c r="N93" i="15"/>
  <c r="Z93" i="15" s="1"/>
  <c r="W92" i="15"/>
  <c r="T92" i="15"/>
  <c r="Q92" i="15"/>
  <c r="N92" i="15"/>
  <c r="Z92" i="15" s="1"/>
  <c r="W91" i="15"/>
  <c r="T91" i="15"/>
  <c r="Q91" i="15"/>
  <c r="N91" i="15"/>
  <c r="Z91" i="15" s="1"/>
  <c r="W90" i="15"/>
  <c r="T90" i="15"/>
  <c r="Q90" i="15"/>
  <c r="N90" i="15"/>
  <c r="Z90" i="15" s="1"/>
  <c r="W89" i="15"/>
  <c r="T89" i="15"/>
  <c r="Q89" i="15"/>
  <c r="N89" i="15"/>
  <c r="Z89" i="15" s="1"/>
  <c r="W88" i="15"/>
  <c r="T88" i="15"/>
  <c r="Q88" i="15"/>
  <c r="N88" i="15"/>
  <c r="Z88" i="15" s="1"/>
  <c r="W87" i="15"/>
  <c r="T87" i="15"/>
  <c r="Q87" i="15"/>
  <c r="N87" i="15"/>
  <c r="Z87" i="15" s="1"/>
  <c r="W86" i="15"/>
  <c r="T86" i="15"/>
  <c r="Q86" i="15"/>
  <c r="N86" i="15"/>
  <c r="Z86" i="15" s="1"/>
  <c r="W85" i="15"/>
  <c r="T85" i="15"/>
  <c r="Q85" i="15"/>
  <c r="N85" i="15"/>
  <c r="Z85" i="15" s="1"/>
  <c r="W84" i="15"/>
  <c r="T84" i="15"/>
  <c r="Q84" i="15"/>
  <c r="N84" i="15"/>
  <c r="Z84" i="15" s="1"/>
  <c r="W83" i="15"/>
  <c r="T83" i="15"/>
  <c r="Q83" i="15"/>
  <c r="N83" i="15"/>
  <c r="Z83" i="15" s="1"/>
  <c r="W82" i="15"/>
  <c r="T82" i="15"/>
  <c r="Q82" i="15"/>
  <c r="N82" i="15"/>
  <c r="Z82" i="15" s="1"/>
  <c r="W81" i="15"/>
  <c r="T81" i="15"/>
  <c r="Q81" i="15"/>
  <c r="N81" i="15"/>
  <c r="Z81" i="15" s="1"/>
  <c r="W80" i="15"/>
  <c r="T80" i="15"/>
  <c r="Q80" i="15"/>
  <c r="N80" i="15"/>
  <c r="Z80" i="15" s="1"/>
  <c r="W79" i="15"/>
  <c r="T79" i="15"/>
  <c r="Q79" i="15"/>
  <c r="N79" i="15"/>
  <c r="Z79" i="15" s="1"/>
  <c r="W78" i="15"/>
  <c r="T78" i="15"/>
  <c r="Q78" i="15"/>
  <c r="N78" i="15"/>
  <c r="Z78" i="15" s="1"/>
  <c r="W77" i="15"/>
  <c r="T77" i="15"/>
  <c r="Q77" i="15"/>
  <c r="N77" i="15"/>
  <c r="Z77" i="15" s="1"/>
  <c r="W76" i="15"/>
  <c r="T76" i="15"/>
  <c r="Q76" i="15"/>
  <c r="N76" i="15"/>
  <c r="Z76" i="15" s="1"/>
  <c r="W75" i="15"/>
  <c r="T75" i="15"/>
  <c r="Q75" i="15"/>
  <c r="N75" i="15"/>
  <c r="Z75" i="15" s="1"/>
  <c r="W74" i="15"/>
  <c r="T74" i="15"/>
  <c r="Q74" i="15"/>
  <c r="N74" i="15"/>
  <c r="Z74" i="15" s="1"/>
  <c r="W73" i="15"/>
  <c r="T73" i="15"/>
  <c r="Q73" i="15"/>
  <c r="N73" i="15"/>
  <c r="Z73" i="15" s="1"/>
  <c r="W72" i="15"/>
  <c r="T72" i="15"/>
  <c r="Q72" i="15"/>
  <c r="N72" i="15"/>
  <c r="Z72" i="15" s="1"/>
  <c r="W71" i="15"/>
  <c r="T71" i="15"/>
  <c r="Q71" i="15"/>
  <c r="N71" i="15"/>
  <c r="Z71" i="15" s="1"/>
  <c r="W70" i="15"/>
  <c r="T70" i="15"/>
  <c r="Q70" i="15"/>
  <c r="N70" i="15"/>
  <c r="Z70" i="15" s="1"/>
  <c r="W69" i="15"/>
  <c r="T69" i="15"/>
  <c r="Q69" i="15"/>
  <c r="N69" i="15"/>
  <c r="Z69" i="15" s="1"/>
  <c r="W68" i="15"/>
  <c r="T68" i="15"/>
  <c r="Q68" i="15"/>
  <c r="N68" i="15"/>
  <c r="Z68" i="15" s="1"/>
  <c r="W67" i="15"/>
  <c r="T67" i="15"/>
  <c r="Q67" i="15"/>
  <c r="N67" i="15"/>
  <c r="Z67" i="15" s="1"/>
  <c r="W66" i="15"/>
  <c r="T66" i="15"/>
  <c r="Q66" i="15"/>
  <c r="N66" i="15"/>
  <c r="Z66" i="15" s="1"/>
  <c r="W65" i="15"/>
  <c r="T65" i="15"/>
  <c r="Q65" i="15"/>
  <c r="N65" i="15"/>
  <c r="Z65" i="15" s="1"/>
  <c r="W64" i="15"/>
  <c r="T64" i="15"/>
  <c r="Q64" i="15"/>
  <c r="N64" i="15"/>
  <c r="Z64" i="15" s="1"/>
  <c r="W63" i="15"/>
  <c r="T63" i="15"/>
  <c r="Q63" i="15"/>
  <c r="N63" i="15"/>
  <c r="Z63" i="15" s="1"/>
  <c r="W62" i="15"/>
  <c r="T62" i="15"/>
  <c r="Q62" i="15"/>
  <c r="N62" i="15"/>
  <c r="Z62" i="15" s="1"/>
  <c r="W61" i="15"/>
  <c r="T61" i="15"/>
  <c r="Q61" i="15"/>
  <c r="N61" i="15"/>
  <c r="Z61" i="15" s="1"/>
  <c r="W60" i="15"/>
  <c r="T60" i="15"/>
  <c r="Q60" i="15"/>
  <c r="N60" i="15"/>
  <c r="Z60" i="15" s="1"/>
  <c r="W59" i="15"/>
  <c r="T59" i="15"/>
  <c r="Q59" i="15"/>
  <c r="N59" i="15"/>
  <c r="Z59" i="15" s="1"/>
  <c r="W58" i="15"/>
  <c r="T58" i="15"/>
  <c r="Q58" i="15"/>
  <c r="N58" i="15"/>
  <c r="Z58" i="15" s="1"/>
  <c r="W57" i="15"/>
  <c r="T57" i="15"/>
  <c r="Q57" i="15"/>
  <c r="N57" i="15"/>
  <c r="Z57" i="15" s="1"/>
  <c r="W56" i="15"/>
  <c r="T56" i="15"/>
  <c r="Q56" i="15"/>
  <c r="N56" i="15"/>
  <c r="Z56" i="15" s="1"/>
  <c r="W55" i="15"/>
  <c r="T55" i="15"/>
  <c r="Q55" i="15"/>
  <c r="N55" i="15"/>
  <c r="Z55" i="15" s="1"/>
  <c r="W54" i="15"/>
  <c r="T54" i="15"/>
  <c r="Q54" i="15"/>
  <c r="N54" i="15"/>
  <c r="Z54" i="15" s="1"/>
  <c r="W53" i="15"/>
  <c r="T53" i="15"/>
  <c r="Q53" i="15"/>
  <c r="N53" i="15"/>
  <c r="Z53" i="15" s="1"/>
  <c r="W52" i="15"/>
  <c r="T52" i="15"/>
  <c r="Q52" i="15"/>
  <c r="N52" i="15"/>
  <c r="Z52" i="15" s="1"/>
  <c r="W51" i="15"/>
  <c r="T51" i="15"/>
  <c r="Q51" i="15"/>
  <c r="N51" i="15"/>
  <c r="Z51" i="15" s="1"/>
  <c r="W50" i="15"/>
  <c r="T50" i="15"/>
  <c r="Q50" i="15"/>
  <c r="N50" i="15"/>
  <c r="Z50" i="15" s="1"/>
  <c r="W49" i="15"/>
  <c r="T49" i="15"/>
  <c r="Q49" i="15"/>
  <c r="N49" i="15"/>
  <c r="Z49" i="15" s="1"/>
  <c r="W48" i="15"/>
  <c r="T48" i="15"/>
  <c r="Q48" i="15"/>
  <c r="N48" i="15"/>
  <c r="Z48" i="15" s="1"/>
  <c r="W47" i="15"/>
  <c r="T47" i="15"/>
  <c r="Q47" i="15"/>
  <c r="N47" i="15"/>
  <c r="Z47" i="15" s="1"/>
  <c r="W46" i="15"/>
  <c r="T46" i="15"/>
  <c r="Q46" i="15"/>
  <c r="N46" i="15"/>
  <c r="Z46" i="15" s="1"/>
  <c r="W45" i="15"/>
  <c r="T45" i="15"/>
  <c r="Q45" i="15"/>
  <c r="N45" i="15"/>
  <c r="Z45" i="15" s="1"/>
  <c r="W44" i="15"/>
  <c r="T44" i="15"/>
  <c r="Q44" i="15"/>
  <c r="N44" i="15"/>
  <c r="Z44" i="15" s="1"/>
  <c r="W43" i="15"/>
  <c r="T43" i="15"/>
  <c r="Q43" i="15"/>
  <c r="N43" i="15"/>
  <c r="Z43" i="15" s="1"/>
  <c r="W42" i="15"/>
  <c r="T42" i="15"/>
  <c r="Q42" i="15"/>
  <c r="N42" i="15"/>
  <c r="Z42" i="15" s="1"/>
  <c r="W41" i="15"/>
  <c r="T41" i="15"/>
  <c r="Q41" i="15"/>
  <c r="N41" i="15"/>
  <c r="Z41" i="15" s="1"/>
  <c r="W40" i="15"/>
  <c r="T40" i="15"/>
  <c r="Q40" i="15"/>
  <c r="N40" i="15"/>
  <c r="Z40" i="15" s="1"/>
  <c r="W39" i="15"/>
  <c r="T39" i="15"/>
  <c r="Q39" i="15"/>
  <c r="N39" i="15"/>
  <c r="Z39" i="15" s="1"/>
  <c r="W38" i="15"/>
  <c r="T38" i="15"/>
  <c r="Q38" i="15"/>
  <c r="N38" i="15"/>
  <c r="Z38" i="15" s="1"/>
  <c r="W37" i="15"/>
  <c r="T37" i="15"/>
  <c r="Q37" i="15"/>
  <c r="N37" i="15"/>
  <c r="Z37" i="15" s="1"/>
  <c r="W36" i="15"/>
  <c r="T36" i="15"/>
  <c r="Q36" i="15"/>
  <c r="N36" i="15"/>
  <c r="Z36" i="15" s="1"/>
  <c r="W35" i="15"/>
  <c r="T35" i="15"/>
  <c r="Q35" i="15"/>
  <c r="N35" i="15"/>
  <c r="Z35" i="15" s="1"/>
  <c r="W34" i="15"/>
  <c r="T34" i="15"/>
  <c r="Q34" i="15"/>
  <c r="N34" i="15"/>
  <c r="Z34" i="15" s="1"/>
  <c r="W33" i="15"/>
  <c r="T33" i="15"/>
  <c r="Q33" i="15"/>
  <c r="N33" i="15"/>
  <c r="Z33" i="15" s="1"/>
  <c r="W32" i="15"/>
  <c r="T32" i="15"/>
  <c r="Q32" i="15"/>
  <c r="N32" i="15"/>
  <c r="Z32" i="15" s="1"/>
  <c r="W31" i="15"/>
  <c r="T31" i="15"/>
  <c r="Q31" i="15"/>
  <c r="N31" i="15"/>
  <c r="Z31" i="15" s="1"/>
  <c r="W30" i="15"/>
  <c r="T30" i="15"/>
  <c r="Q30" i="15"/>
  <c r="N30" i="15"/>
  <c r="Z30" i="15" s="1"/>
  <c r="W29" i="15"/>
  <c r="T29" i="15"/>
  <c r="Q29" i="15"/>
  <c r="N29" i="15"/>
  <c r="Z29" i="15" s="1"/>
  <c r="W28" i="15"/>
  <c r="T28" i="15"/>
  <c r="Q28" i="15"/>
  <c r="N28" i="15"/>
  <c r="Z28" i="15" s="1"/>
  <c r="W27" i="15"/>
  <c r="T27" i="15"/>
  <c r="Q27" i="15"/>
  <c r="N27" i="15"/>
  <c r="Z27" i="15" s="1"/>
  <c r="W26" i="15"/>
  <c r="T26" i="15"/>
  <c r="Q26" i="15"/>
  <c r="N26" i="15"/>
  <c r="Z26" i="15" s="1"/>
  <c r="W25" i="15"/>
  <c r="T25" i="15"/>
  <c r="Q25" i="15"/>
  <c r="N25" i="15"/>
  <c r="Z25" i="15" s="1"/>
  <c r="W24" i="15"/>
  <c r="T24" i="15"/>
  <c r="Q24" i="15"/>
  <c r="N24" i="15"/>
  <c r="Z24" i="15" s="1"/>
  <c r="W23" i="15"/>
  <c r="T23" i="15"/>
  <c r="Q23" i="15"/>
  <c r="N23" i="15"/>
  <c r="Z23" i="15" s="1"/>
  <c r="W22" i="15"/>
  <c r="T22" i="15"/>
  <c r="Q22" i="15"/>
  <c r="N22" i="15"/>
  <c r="Z22" i="15" s="1"/>
  <c r="W21" i="15"/>
  <c r="T21" i="15"/>
  <c r="Q21" i="15"/>
  <c r="N21" i="15"/>
  <c r="Z21" i="15" s="1"/>
  <c r="W20" i="15"/>
  <c r="T20" i="15"/>
  <c r="Q20" i="15"/>
  <c r="N20" i="15"/>
  <c r="Z20" i="15" s="1"/>
  <c r="W19" i="15"/>
  <c r="T19" i="15"/>
  <c r="Q19" i="15"/>
  <c r="N19" i="15"/>
  <c r="Z19" i="15" s="1"/>
  <c r="W18" i="15"/>
  <c r="T18" i="15"/>
  <c r="Q18" i="15"/>
  <c r="N18" i="15"/>
  <c r="Z18" i="15" s="1"/>
  <c r="W17" i="15"/>
  <c r="T17" i="15"/>
  <c r="Q17" i="15"/>
  <c r="N17" i="15"/>
  <c r="Z17" i="15" s="1"/>
  <c r="W16" i="15"/>
  <c r="T16" i="15"/>
  <c r="Q16" i="15"/>
  <c r="N16" i="15"/>
  <c r="Z16" i="15" s="1"/>
  <c r="W15" i="15"/>
  <c r="T15" i="15"/>
  <c r="Q15" i="15"/>
  <c r="N15" i="15"/>
  <c r="Z15" i="15" s="1"/>
  <c r="W14" i="15"/>
  <c r="T14" i="15"/>
  <c r="Q14" i="15"/>
  <c r="N14" i="15"/>
  <c r="Z14" i="15" s="1"/>
  <c r="W13" i="15"/>
  <c r="T13" i="15"/>
  <c r="Q13" i="15"/>
  <c r="N13" i="15"/>
  <c r="Z13" i="15" s="1"/>
  <c r="W12" i="15"/>
  <c r="T12" i="15"/>
  <c r="Q12" i="15"/>
  <c r="N12" i="15"/>
  <c r="Z12" i="15" s="1"/>
  <c r="E93" i="9"/>
  <c r="G93" i="9" s="1"/>
  <c r="V145" i="10"/>
  <c r="S145" i="10"/>
  <c r="P145" i="10"/>
  <c r="M145" i="10"/>
  <c r="V138" i="10"/>
  <c r="S138" i="10"/>
  <c r="P138" i="10"/>
  <c r="M138" i="10"/>
  <c r="V137" i="10"/>
  <c r="S137" i="10"/>
  <c r="P137" i="10"/>
  <c r="M137" i="10"/>
  <c r="E117" i="9"/>
  <c r="E116" i="9"/>
  <c r="E115" i="9"/>
  <c r="E114" i="9"/>
  <c r="E113" i="9"/>
  <c r="E112" i="9"/>
  <c r="E111" i="9"/>
  <c r="E110" i="9"/>
  <c r="E109" i="9"/>
  <c r="E108" i="9"/>
  <c r="V144" i="10"/>
  <c r="S144" i="10"/>
  <c r="P144" i="10"/>
  <c r="M144" i="10"/>
  <c r="V143" i="10"/>
  <c r="S143" i="10"/>
  <c r="P143" i="10"/>
  <c r="M143" i="10"/>
  <c r="E143" i="10"/>
  <c r="V142" i="10"/>
  <c r="S142" i="10"/>
  <c r="P142" i="10"/>
  <c r="M142" i="10"/>
  <c r="B8" i="10"/>
  <c r="V141" i="10"/>
  <c r="S141" i="10"/>
  <c r="P141" i="10"/>
  <c r="M141" i="10"/>
  <c r="V140" i="10"/>
  <c r="V139" i="10"/>
  <c r="V136" i="10"/>
  <c r="V135" i="10"/>
  <c r="V134" i="10"/>
  <c r="S140" i="10"/>
  <c r="S139" i="10"/>
  <c r="S136" i="10"/>
  <c r="S135" i="10"/>
  <c r="S134" i="10"/>
  <c r="P140" i="10"/>
  <c r="P139" i="10"/>
  <c r="P136" i="10"/>
  <c r="P135" i="10"/>
  <c r="P134" i="10"/>
  <c r="M140" i="10"/>
  <c r="M139" i="10"/>
  <c r="M136" i="10"/>
  <c r="M135" i="10"/>
  <c r="M134" i="10"/>
  <c r="E94" i="9"/>
  <c r="G94" i="9" s="1"/>
  <c r="E92" i="9"/>
  <c r="G92" i="9" s="1"/>
  <c r="E91" i="9"/>
  <c r="E90" i="9"/>
  <c r="G90" i="9" s="1"/>
  <c r="E89" i="9"/>
  <c r="E88" i="9"/>
  <c r="G88" i="9" s="1"/>
  <c r="E87" i="9"/>
  <c r="G87" i="9" s="1"/>
  <c r="E86" i="9"/>
  <c r="E85" i="9"/>
  <c r="G85" i="9" s="1"/>
  <c r="E84" i="9"/>
  <c r="E83" i="9"/>
  <c r="G83" i="9" s="1"/>
  <c r="E82" i="9"/>
  <c r="E81" i="9"/>
  <c r="G81" i="9" s="1"/>
  <c r="E80" i="9"/>
  <c r="E79" i="9"/>
  <c r="G79" i="9" s="1"/>
  <c r="E78" i="9"/>
  <c r="E77" i="9"/>
  <c r="G77" i="9" s="1"/>
  <c r="E76" i="9"/>
  <c r="G76" i="9" s="1"/>
  <c r="E75" i="9"/>
  <c r="E74" i="9"/>
  <c r="G74" i="9" s="1"/>
  <c r="E73" i="9"/>
  <c r="E72" i="9"/>
  <c r="G72" i="9" s="1"/>
  <c r="E71" i="9"/>
  <c r="E70" i="9"/>
  <c r="G70" i="9" s="1"/>
  <c r="E69" i="9"/>
  <c r="E68" i="9"/>
  <c r="G68" i="9" s="1"/>
  <c r="E67" i="9"/>
  <c r="E66" i="9"/>
  <c r="E65" i="9"/>
  <c r="G65" i="9" s="1"/>
  <c r="E64" i="9"/>
  <c r="E63" i="9"/>
  <c r="E62" i="9"/>
  <c r="G62" i="9" s="1"/>
  <c r="E61" i="9"/>
  <c r="E60" i="9"/>
  <c r="G60" i="9" s="1"/>
  <c r="E59" i="9"/>
  <c r="E58" i="9"/>
  <c r="G58" i="9" s="1"/>
  <c r="E57" i="9"/>
  <c r="E56" i="9"/>
  <c r="G56" i="9" s="1"/>
  <c r="E55" i="9"/>
  <c r="E54" i="9"/>
  <c r="G54" i="9" s="1"/>
  <c r="E53" i="9"/>
  <c r="G53" i="9" s="1"/>
  <c r="E52" i="9"/>
  <c r="E51" i="9"/>
  <c r="G51" i="9" s="1"/>
  <c r="E50" i="9"/>
  <c r="E49" i="9"/>
  <c r="G49" i="9" s="1"/>
  <c r="E48" i="9"/>
  <c r="E47" i="9"/>
  <c r="G47" i="9" s="1"/>
  <c r="E46" i="9"/>
  <c r="E45" i="9"/>
  <c r="E44" i="9"/>
  <c r="G44" i="9" s="1"/>
  <c r="E43" i="9"/>
  <c r="E42" i="9"/>
  <c r="G42" i="9" s="1"/>
  <c r="E41" i="9"/>
  <c r="G41" i="9" s="1"/>
  <c r="E40" i="9"/>
  <c r="E39" i="9"/>
  <c r="G39" i="9" s="1"/>
  <c r="E38" i="9"/>
  <c r="E37" i="9"/>
  <c r="G37" i="9" s="1"/>
  <c r="E36" i="9"/>
  <c r="E35" i="9"/>
  <c r="G35" i="9" s="1"/>
  <c r="E34" i="9"/>
  <c r="G34" i="9" s="1"/>
  <c r="E33" i="9"/>
  <c r="E32" i="9"/>
  <c r="E31" i="9"/>
  <c r="G31" i="9" s="1"/>
  <c r="E30" i="9"/>
  <c r="E29" i="9"/>
  <c r="G29" i="9" s="1"/>
  <c r="E28" i="9"/>
  <c r="E27" i="9"/>
  <c r="G27" i="9" s="1"/>
  <c r="E26" i="9"/>
  <c r="G26" i="9" s="1"/>
  <c r="E25" i="9"/>
  <c r="E24" i="9"/>
  <c r="G24" i="9" s="1"/>
  <c r="E11" i="9"/>
  <c r="I144" i="21" l="1"/>
  <c r="G144" i="21"/>
  <c r="H144" i="21" s="1"/>
  <c r="J144" i="21" s="1"/>
  <c r="I140" i="21"/>
  <c r="G140" i="21"/>
  <c r="H140" i="21" s="1"/>
  <c r="J140" i="21" s="1"/>
  <c r="I138" i="21"/>
  <c r="G138" i="21"/>
  <c r="H138" i="21" s="1"/>
  <c r="J138" i="21" s="1"/>
  <c r="I136" i="21"/>
  <c r="G136" i="21"/>
  <c r="H136" i="21" s="1"/>
  <c r="H133" i="21"/>
  <c r="I133" i="21"/>
  <c r="G133" i="21"/>
  <c r="G143" i="21"/>
  <c r="H143" i="21" s="1"/>
  <c r="J143" i="21" s="1"/>
  <c r="I143" i="21"/>
  <c r="I141" i="21"/>
  <c r="G141" i="21"/>
  <c r="H141" i="21" s="1"/>
  <c r="I139" i="21"/>
  <c r="G139" i="21"/>
  <c r="H139" i="21" s="1"/>
  <c r="I137" i="21"/>
  <c r="G137" i="21"/>
  <c r="H137" i="21" s="1"/>
  <c r="I135" i="21"/>
  <c r="G135" i="21"/>
  <c r="H135" i="21" s="1"/>
  <c r="V43" i="19"/>
  <c r="X43" i="19" s="1"/>
  <c r="P43" i="19"/>
  <c r="R43" i="19" s="1"/>
  <c r="Y43" i="19"/>
  <c r="AA43" i="19" s="1"/>
  <c r="M43" i="19"/>
  <c r="O43" i="19" s="1"/>
  <c r="L43" i="19"/>
  <c r="S43" i="19"/>
  <c r="U43" i="19" s="1"/>
  <c r="I45" i="19"/>
  <c r="J44" i="19"/>
  <c r="Y47" i="20"/>
  <c r="AA47" i="20" s="1"/>
  <c r="S47" i="20"/>
  <c r="U47" i="20" s="1"/>
  <c r="M47" i="20"/>
  <c r="O47" i="20" s="1"/>
  <c r="V47" i="20"/>
  <c r="X47" i="20" s="1"/>
  <c r="P47" i="20"/>
  <c r="R47" i="20" s="1"/>
  <c r="L47" i="20"/>
  <c r="I49" i="20"/>
  <c r="J48" i="20"/>
  <c r="G28" i="9"/>
  <c r="H28" i="9" s="1"/>
  <c r="G30" i="9"/>
  <c r="H30" i="9" s="1"/>
  <c r="G32" i="9"/>
  <c r="H32" i="9" s="1"/>
  <c r="G36" i="9"/>
  <c r="H36" i="9" s="1"/>
  <c r="G38" i="9"/>
  <c r="H38" i="9" s="1"/>
  <c r="G40" i="9"/>
  <c r="H40" i="9" s="1"/>
  <c r="G46" i="9"/>
  <c r="H46" i="9" s="1"/>
  <c r="G48" i="9"/>
  <c r="H48" i="9" s="1"/>
  <c r="G50" i="9"/>
  <c r="H50" i="9" s="1"/>
  <c r="G52" i="9"/>
  <c r="H52" i="9" s="1"/>
  <c r="G64" i="9"/>
  <c r="H64" i="9" s="1"/>
  <c r="G66" i="9"/>
  <c r="H66" i="9" s="1"/>
  <c r="G78" i="9"/>
  <c r="H78" i="9" s="1"/>
  <c r="G80" i="9"/>
  <c r="H80" i="9" s="1"/>
  <c r="G82" i="9"/>
  <c r="H82" i="9" s="1"/>
  <c r="G84" i="9"/>
  <c r="H84" i="9" s="1"/>
  <c r="G86" i="9"/>
  <c r="H86" i="9" s="1"/>
  <c r="G109" i="9"/>
  <c r="H109" i="9" s="1"/>
  <c r="G111" i="9"/>
  <c r="H111" i="9" s="1"/>
  <c r="G113" i="9"/>
  <c r="H113" i="9" s="1"/>
  <c r="G115" i="9"/>
  <c r="H115" i="9" s="1"/>
  <c r="G117" i="9"/>
  <c r="H117" i="9" s="1"/>
  <c r="G23" i="9"/>
  <c r="H23" i="9" s="1"/>
  <c r="G19" i="9"/>
  <c r="H19" i="9" s="1"/>
  <c r="G15" i="9"/>
  <c r="H15" i="9" s="1"/>
  <c r="G11" i="9"/>
  <c r="H11" i="9" s="1"/>
  <c r="G25" i="9"/>
  <c r="H25" i="9" s="1"/>
  <c r="G33" i="9"/>
  <c r="H33" i="9" s="1"/>
  <c r="G43" i="9"/>
  <c r="H43" i="9" s="1"/>
  <c r="G45" i="9"/>
  <c r="H45" i="9" s="1"/>
  <c r="G55" i="9"/>
  <c r="H55" i="9" s="1"/>
  <c r="G57" i="9"/>
  <c r="H57" i="9" s="1"/>
  <c r="G59" i="9"/>
  <c r="H59" i="9" s="1"/>
  <c r="G61" i="9"/>
  <c r="H61" i="9" s="1"/>
  <c r="G63" i="9"/>
  <c r="H63" i="9" s="1"/>
  <c r="G67" i="9"/>
  <c r="H67" i="9" s="1"/>
  <c r="G69" i="9"/>
  <c r="H69" i="9" s="1"/>
  <c r="G71" i="9"/>
  <c r="H71" i="9" s="1"/>
  <c r="G73" i="9"/>
  <c r="H73" i="9" s="1"/>
  <c r="G75" i="9"/>
  <c r="H75" i="9" s="1"/>
  <c r="G89" i="9"/>
  <c r="H89" i="9" s="1"/>
  <c r="G91" i="9"/>
  <c r="H91" i="9" s="1"/>
  <c r="G108" i="9"/>
  <c r="H108" i="9" s="1"/>
  <c r="G110" i="9"/>
  <c r="H110" i="9" s="1"/>
  <c r="G112" i="9"/>
  <c r="H112" i="9" s="1"/>
  <c r="G114" i="9"/>
  <c r="H114" i="9" s="1"/>
  <c r="G116" i="9"/>
  <c r="H116" i="9" s="1"/>
  <c r="G22" i="9"/>
  <c r="H22" i="9" s="1"/>
  <c r="G18" i="9"/>
  <c r="H18" i="9" s="1"/>
  <c r="G14" i="9"/>
  <c r="H14" i="9" s="1"/>
  <c r="C144" i="15"/>
  <c r="E144" i="15" s="1"/>
  <c r="I144" i="15" s="1"/>
  <c r="C136" i="15"/>
  <c r="E136" i="15" s="1"/>
  <c r="G136" i="15" s="1"/>
  <c r="C133" i="15"/>
  <c r="C143" i="15"/>
  <c r="E143" i="15" s="1"/>
  <c r="I143" i="15" s="1"/>
  <c r="C139" i="15"/>
  <c r="Y30" i="17"/>
  <c r="AA30" i="17" s="1"/>
  <c r="S30" i="17"/>
  <c r="U30" i="17" s="1"/>
  <c r="M30" i="17"/>
  <c r="O30" i="17" s="1"/>
  <c r="V30" i="17"/>
  <c r="X30" i="17" s="1"/>
  <c r="P30" i="17"/>
  <c r="R30" i="17" s="1"/>
  <c r="L30" i="17"/>
  <c r="I32" i="17"/>
  <c r="J31" i="17"/>
  <c r="Y30" i="16"/>
  <c r="AA30" i="16" s="1"/>
  <c r="S30" i="16"/>
  <c r="U30" i="16" s="1"/>
  <c r="M30" i="16"/>
  <c r="O30" i="16" s="1"/>
  <c r="V30" i="16"/>
  <c r="X30" i="16" s="1"/>
  <c r="P30" i="16"/>
  <c r="R30" i="16" s="1"/>
  <c r="L30" i="16"/>
  <c r="I32" i="16"/>
  <c r="J31" i="16"/>
  <c r="H49" i="10"/>
  <c r="H25" i="10"/>
  <c r="H40" i="10"/>
  <c r="H60" i="10"/>
  <c r="H54" i="9"/>
  <c r="H52" i="10"/>
  <c r="E145" i="10"/>
  <c r="H53" i="10"/>
  <c r="G41" i="10"/>
  <c r="H41" i="10" s="1"/>
  <c r="H65" i="10"/>
  <c r="H13" i="10"/>
  <c r="H57" i="10"/>
  <c r="G143" i="15"/>
  <c r="H143" i="15" s="1"/>
  <c r="G144" i="15"/>
  <c r="H144" i="15" s="1"/>
  <c r="G142" i="15"/>
  <c r="H142" i="15" s="1"/>
  <c r="I142" i="15"/>
  <c r="E137" i="10"/>
  <c r="G137" i="10" s="1"/>
  <c r="H137" i="10" s="1"/>
  <c r="H92" i="10"/>
  <c r="H85" i="10"/>
  <c r="H27" i="9"/>
  <c r="H117" i="10"/>
  <c r="H30" i="10"/>
  <c r="H17" i="10"/>
  <c r="H35" i="10"/>
  <c r="H37" i="10"/>
  <c r="H93" i="10"/>
  <c r="H63" i="10"/>
  <c r="H76" i="10"/>
  <c r="H44" i="10"/>
  <c r="H67" i="10"/>
  <c r="E142" i="10"/>
  <c r="G142" i="10" s="1"/>
  <c r="H142" i="10" s="1"/>
  <c r="C141" i="15"/>
  <c r="E141" i="15" s="1"/>
  <c r="I141" i="15" s="1"/>
  <c r="E138" i="10"/>
  <c r="G138" i="10" s="1"/>
  <c r="H138" i="10" s="1"/>
  <c r="C137" i="15"/>
  <c r="E137" i="15" s="1"/>
  <c r="E141" i="10"/>
  <c r="G141" i="10" s="1"/>
  <c r="H141" i="10" s="1"/>
  <c r="C140" i="15"/>
  <c r="E140" i="15" s="1"/>
  <c r="E136" i="10"/>
  <c r="G136" i="10" s="1"/>
  <c r="H136" i="10" s="1"/>
  <c r="C135" i="15"/>
  <c r="E135" i="15" s="1"/>
  <c r="G135" i="15" s="1"/>
  <c r="E140" i="10"/>
  <c r="G140" i="10" s="1"/>
  <c r="H140" i="10" s="1"/>
  <c r="E144" i="10"/>
  <c r="G144" i="10" s="1"/>
  <c r="H144" i="10" s="1"/>
  <c r="E139" i="10"/>
  <c r="G139" i="10" s="1"/>
  <c r="H139" i="10" s="1"/>
  <c r="C138" i="15"/>
  <c r="E138" i="15" s="1"/>
  <c r="E135" i="10"/>
  <c r="G135" i="10" s="1"/>
  <c r="H135" i="10" s="1"/>
  <c r="C134" i="15"/>
  <c r="E134" i="15" s="1"/>
  <c r="G134" i="15" s="1"/>
  <c r="H34" i="9"/>
  <c r="H79" i="9"/>
  <c r="H81" i="9"/>
  <c r="H83" i="9"/>
  <c r="H85" i="9"/>
  <c r="H87" i="9"/>
  <c r="H93" i="9"/>
  <c r="H13" i="9"/>
  <c r="H16" i="9"/>
  <c r="H20" i="9"/>
  <c r="E134" i="10"/>
  <c r="G134" i="10" s="1"/>
  <c r="H134" i="10" s="1"/>
  <c r="G46" i="15"/>
  <c r="H46" i="15" s="1"/>
  <c r="I46" i="15"/>
  <c r="E28" i="15"/>
  <c r="G28" i="15" s="1"/>
  <c r="H28" i="15" s="1"/>
  <c r="E116" i="15"/>
  <c r="G116" i="15" s="1"/>
  <c r="H116" i="15" s="1"/>
  <c r="E88" i="15"/>
  <c r="G88" i="15" s="1"/>
  <c r="H88" i="15" s="1"/>
  <c r="E80" i="15"/>
  <c r="G80" i="15" s="1"/>
  <c r="H80" i="15" s="1"/>
  <c r="E72" i="15"/>
  <c r="I72" i="15" s="1"/>
  <c r="E56" i="15"/>
  <c r="G56" i="15" s="1"/>
  <c r="H56" i="15" s="1"/>
  <c r="E48" i="15"/>
  <c r="G48" i="15" s="1"/>
  <c r="H48" i="15" s="1"/>
  <c r="E40" i="15"/>
  <c r="G40" i="15" s="1"/>
  <c r="H40" i="15" s="1"/>
  <c r="E24" i="15"/>
  <c r="G24" i="15" s="1"/>
  <c r="H24" i="15" s="1"/>
  <c r="E16" i="15"/>
  <c r="G16" i="15" s="1"/>
  <c r="H16" i="15" s="1"/>
  <c r="E60" i="15"/>
  <c r="I60" i="15" s="1"/>
  <c r="E52" i="15"/>
  <c r="G52" i="15" s="1"/>
  <c r="H52" i="15" s="1"/>
  <c r="E44" i="15"/>
  <c r="I44" i="15" s="1"/>
  <c r="E36" i="15"/>
  <c r="I36" i="15" s="1"/>
  <c r="E20" i="15"/>
  <c r="I20" i="15" s="1"/>
  <c r="G58" i="15"/>
  <c r="H58" i="15" s="1"/>
  <c r="I58" i="15"/>
  <c r="E118" i="15"/>
  <c r="I118" i="15" s="1"/>
  <c r="E110" i="15"/>
  <c r="I110" i="15" s="1"/>
  <c r="E90" i="15"/>
  <c r="I90" i="15" s="1"/>
  <c r="E82" i="15"/>
  <c r="G82" i="15" s="1"/>
  <c r="E74" i="15"/>
  <c r="I74" i="15" s="1"/>
  <c r="E66" i="15"/>
  <c r="G66" i="15" s="1"/>
  <c r="H66" i="15" s="1"/>
  <c r="E41" i="15"/>
  <c r="G41" i="15" s="1"/>
  <c r="H41" i="15" s="1"/>
  <c r="E86" i="15"/>
  <c r="I86" i="15" s="1"/>
  <c r="E78" i="15"/>
  <c r="G78" i="15" s="1"/>
  <c r="E54" i="15"/>
  <c r="G54" i="15" s="1"/>
  <c r="H54" i="15" s="1"/>
  <c r="E30" i="15"/>
  <c r="G30" i="15" s="1"/>
  <c r="H30" i="15" s="1"/>
  <c r="E14" i="15"/>
  <c r="G14" i="15" s="1"/>
  <c r="H14" i="15" s="1"/>
  <c r="H56" i="9"/>
  <c r="H21" i="9"/>
  <c r="H12" i="10"/>
  <c r="G18" i="10"/>
  <c r="H18" i="10" s="1"/>
  <c r="G50" i="10"/>
  <c r="H50" i="10" s="1"/>
  <c r="G54" i="10"/>
  <c r="H54" i="10" s="1"/>
  <c r="G69" i="10"/>
  <c r="H69" i="10" s="1"/>
  <c r="G111" i="10"/>
  <c r="H111" i="10" s="1"/>
  <c r="H31" i="9"/>
  <c r="H77" i="9"/>
  <c r="I68" i="15"/>
  <c r="G68" i="15"/>
  <c r="H68" i="15" s="1"/>
  <c r="H72" i="10"/>
  <c r="H115" i="10"/>
  <c r="E118" i="9"/>
  <c r="H29" i="9"/>
  <c r="H60" i="9"/>
  <c r="I22" i="15"/>
  <c r="G22" i="15"/>
  <c r="H22" i="15" s="1"/>
  <c r="H41" i="9"/>
  <c r="H58" i="9"/>
  <c r="E19" i="15"/>
  <c r="G19" i="15" s="1"/>
  <c r="H16" i="10"/>
  <c r="G113" i="10"/>
  <c r="H113" i="10" s="1"/>
  <c r="G90" i="10"/>
  <c r="H90" i="10" s="1"/>
  <c r="G94" i="10"/>
  <c r="H94" i="10" s="1"/>
  <c r="I92" i="15"/>
  <c r="H92" i="15"/>
  <c r="I76" i="15"/>
  <c r="J76" i="15" s="1"/>
  <c r="Y76" i="15" s="1"/>
  <c r="E13" i="15"/>
  <c r="G13" i="15" s="1"/>
  <c r="E15" i="15"/>
  <c r="G15" i="15" s="1"/>
  <c r="H15" i="15" s="1"/>
  <c r="E17" i="15"/>
  <c r="G17" i="15" s="1"/>
  <c r="H17" i="15" s="1"/>
  <c r="E21" i="15"/>
  <c r="G21" i="15" s="1"/>
  <c r="E23" i="15"/>
  <c r="G23" i="15" s="1"/>
  <c r="E25" i="15"/>
  <c r="I25" i="15" s="1"/>
  <c r="E27" i="15"/>
  <c r="I27" i="15" s="1"/>
  <c r="E29" i="15"/>
  <c r="G29" i="15" s="1"/>
  <c r="E31" i="15"/>
  <c r="I31" i="15" s="1"/>
  <c r="E33" i="15"/>
  <c r="I33" i="15" s="1"/>
  <c r="E35" i="15"/>
  <c r="G35" i="15" s="1"/>
  <c r="H35" i="15" s="1"/>
  <c r="E37" i="15"/>
  <c r="G37" i="15" s="1"/>
  <c r="E43" i="15"/>
  <c r="G43" i="15" s="1"/>
  <c r="E45" i="15"/>
  <c r="G45" i="15" s="1"/>
  <c r="H45" i="15" s="1"/>
  <c r="E47" i="15"/>
  <c r="G47" i="15" s="1"/>
  <c r="E49" i="15"/>
  <c r="G49" i="15" s="1"/>
  <c r="H49" i="15" s="1"/>
  <c r="E51" i="15"/>
  <c r="I51" i="15" s="1"/>
  <c r="E53" i="15"/>
  <c r="I53" i="15" s="1"/>
  <c r="E55" i="15"/>
  <c r="G55" i="15" s="1"/>
  <c r="E57" i="15"/>
  <c r="G57" i="15" s="1"/>
  <c r="E59" i="15"/>
  <c r="I59" i="15" s="1"/>
  <c r="E61" i="15"/>
  <c r="G61" i="15" s="1"/>
  <c r="H61" i="15" s="1"/>
  <c r="E63" i="15"/>
  <c r="G63" i="15" s="1"/>
  <c r="H63" i="15" s="1"/>
  <c r="E65" i="15"/>
  <c r="G65" i="15" s="1"/>
  <c r="H65" i="15" s="1"/>
  <c r="E67" i="15"/>
  <c r="G67" i="15" s="1"/>
  <c r="E69" i="15"/>
  <c r="G69" i="15" s="1"/>
  <c r="E71" i="15"/>
  <c r="G71" i="15" s="1"/>
  <c r="H71" i="15" s="1"/>
  <c r="E73" i="15"/>
  <c r="G73" i="15" s="1"/>
  <c r="E75" i="15"/>
  <c r="G75" i="15" s="1"/>
  <c r="H75" i="15" s="1"/>
  <c r="E77" i="15"/>
  <c r="G77" i="15" s="1"/>
  <c r="H77" i="15" s="1"/>
  <c r="E79" i="15"/>
  <c r="G79" i="15" s="1"/>
  <c r="H79" i="15" s="1"/>
  <c r="E81" i="15"/>
  <c r="I81" i="15" s="1"/>
  <c r="E83" i="15"/>
  <c r="G83" i="15" s="1"/>
  <c r="H83" i="15" s="1"/>
  <c r="E85" i="15"/>
  <c r="G85" i="15" s="1"/>
  <c r="E87" i="15"/>
  <c r="G87" i="15" s="1"/>
  <c r="E89" i="15"/>
  <c r="I89" i="15" s="1"/>
  <c r="E91" i="15"/>
  <c r="I91" i="15" s="1"/>
  <c r="E93" i="15"/>
  <c r="I93" i="15" s="1"/>
  <c r="E95" i="15"/>
  <c r="I95" i="15" s="1"/>
  <c r="E109" i="15"/>
  <c r="G109" i="15" s="1"/>
  <c r="H109" i="15" s="1"/>
  <c r="E111" i="15"/>
  <c r="I111" i="15" s="1"/>
  <c r="E113" i="15"/>
  <c r="G113" i="15" s="1"/>
  <c r="H113" i="15" s="1"/>
  <c r="E115" i="15"/>
  <c r="G115" i="15" s="1"/>
  <c r="H115" i="15" s="1"/>
  <c r="E117" i="15"/>
  <c r="I117" i="15" s="1"/>
  <c r="E119" i="15"/>
  <c r="I119" i="15" s="1"/>
  <c r="G114" i="15"/>
  <c r="H114" i="15" s="1"/>
  <c r="J114" i="15" s="1"/>
  <c r="G12" i="15"/>
  <c r="H12" i="15" s="1"/>
  <c r="J12" i="15" s="1"/>
  <c r="H32" i="15"/>
  <c r="I32" i="15"/>
  <c r="G38" i="15"/>
  <c r="H38" i="15" s="1"/>
  <c r="I38" i="15"/>
  <c r="I34" i="15"/>
  <c r="H34" i="15"/>
  <c r="I26" i="15"/>
  <c r="H26" i="15"/>
  <c r="E139" i="15"/>
  <c r="I112" i="15"/>
  <c r="G112" i="15"/>
  <c r="H112" i="15" s="1"/>
  <c r="I94" i="15"/>
  <c r="H94" i="15"/>
  <c r="I39" i="15"/>
  <c r="G39" i="15"/>
  <c r="H39" i="15" s="1"/>
  <c r="I18" i="15"/>
  <c r="G18" i="15"/>
  <c r="H18" i="15" s="1"/>
  <c r="G64" i="15"/>
  <c r="H64" i="15" s="1"/>
  <c r="J64" i="15" s="1"/>
  <c r="Y64" i="15" s="1"/>
  <c r="I108" i="15"/>
  <c r="G108" i="15"/>
  <c r="H108" i="15" s="1"/>
  <c r="G84" i="15"/>
  <c r="H84" i="15" s="1"/>
  <c r="I84" i="15"/>
  <c r="G70" i="15"/>
  <c r="H70" i="15" s="1"/>
  <c r="I70" i="15"/>
  <c r="G50" i="15"/>
  <c r="H50" i="15" s="1"/>
  <c r="I50" i="15"/>
  <c r="G62" i="15"/>
  <c r="H62" i="15" s="1"/>
  <c r="J62" i="15" s="1"/>
  <c r="Y62" i="15" s="1"/>
  <c r="G42" i="15"/>
  <c r="H42" i="15" s="1"/>
  <c r="I42" i="15"/>
  <c r="H58" i="10"/>
  <c r="H46" i="10"/>
  <c r="G77" i="10"/>
  <c r="H77" i="10" s="1"/>
  <c r="G116" i="10"/>
  <c r="H116" i="10" s="1"/>
  <c r="H108" i="10"/>
  <c r="H56" i="10"/>
  <c r="H48" i="10"/>
  <c r="H81" i="10"/>
  <c r="H33" i="10"/>
  <c r="H21" i="10"/>
  <c r="H31" i="10"/>
  <c r="G11" i="10"/>
  <c r="H11" i="10" s="1"/>
  <c r="H19" i="10"/>
  <c r="H23" i="10"/>
  <c r="H27" i="10"/>
  <c r="H38" i="10"/>
  <c r="H42" i="10"/>
  <c r="G61" i="10"/>
  <c r="H61" i="10" s="1"/>
  <c r="H70" i="10"/>
  <c r="H74" i="10"/>
  <c r="H79" i="10"/>
  <c r="H83" i="10"/>
  <c r="H87" i="10"/>
  <c r="G109" i="10"/>
  <c r="H109" i="10" s="1"/>
  <c r="H118" i="10"/>
  <c r="G143" i="10"/>
  <c r="H143" i="10" s="1"/>
  <c r="H94" i="9"/>
  <c r="H17" i="9"/>
  <c r="H12" i="9"/>
  <c r="H26" i="9"/>
  <c r="H35" i="9"/>
  <c r="H39" i="9"/>
  <c r="H44" i="9"/>
  <c r="H49" i="9"/>
  <c r="H53" i="9"/>
  <c r="H65" i="9"/>
  <c r="H70" i="9"/>
  <c r="H74" i="9"/>
  <c r="H90" i="9"/>
  <c r="H24" i="9"/>
  <c r="H37" i="9"/>
  <c r="H42" i="9"/>
  <c r="H47" i="9"/>
  <c r="H51" i="9"/>
  <c r="H62" i="9"/>
  <c r="H68" i="9"/>
  <c r="H72" i="9"/>
  <c r="H76" i="9"/>
  <c r="H88" i="9"/>
  <c r="H92" i="9"/>
  <c r="J137" i="21" l="1"/>
  <c r="V137" i="21" s="1"/>
  <c r="X137" i="21" s="1"/>
  <c r="J139" i="21"/>
  <c r="J141" i="21"/>
  <c r="V141" i="21" s="1"/>
  <c r="X141" i="21" s="1"/>
  <c r="J136" i="21"/>
  <c r="V136" i="21" s="1"/>
  <c r="X136" i="21" s="1"/>
  <c r="J135" i="21"/>
  <c r="P135" i="21" s="1"/>
  <c r="R135" i="21" s="1"/>
  <c r="P141" i="21"/>
  <c r="R141" i="21" s="1"/>
  <c r="M141" i="21"/>
  <c r="O141" i="21" s="1"/>
  <c r="Y135" i="21"/>
  <c r="AA135" i="21" s="1"/>
  <c r="V135" i="21"/>
  <c r="X135" i="21" s="1"/>
  <c r="S135" i="21"/>
  <c r="U135" i="21" s="1"/>
  <c r="L137" i="21"/>
  <c r="P137" i="21"/>
  <c r="R137" i="21" s="1"/>
  <c r="M137" i="21"/>
  <c r="O137" i="21" s="1"/>
  <c r="P139" i="21"/>
  <c r="R139" i="21" s="1"/>
  <c r="Y139" i="21"/>
  <c r="AA139" i="21" s="1"/>
  <c r="M139" i="21"/>
  <c r="O139" i="21" s="1"/>
  <c r="V139" i="21"/>
  <c r="X139" i="21" s="1"/>
  <c r="L139" i="21"/>
  <c r="S139" i="21"/>
  <c r="U139" i="21" s="1"/>
  <c r="P143" i="21"/>
  <c r="R143" i="21" s="1"/>
  <c r="Y143" i="21"/>
  <c r="AA143" i="21" s="1"/>
  <c r="M143" i="21"/>
  <c r="O143" i="21" s="1"/>
  <c r="V143" i="21"/>
  <c r="X143" i="21" s="1"/>
  <c r="L143" i="21"/>
  <c r="S143" i="21"/>
  <c r="U143" i="21" s="1"/>
  <c r="S136" i="21"/>
  <c r="U136" i="21" s="1"/>
  <c r="L136" i="21"/>
  <c r="M136" i="21"/>
  <c r="O136" i="21" s="1"/>
  <c r="S138" i="21"/>
  <c r="U138" i="21" s="1"/>
  <c r="V138" i="21"/>
  <c r="X138" i="21" s="1"/>
  <c r="L138" i="21"/>
  <c r="Y138" i="21"/>
  <c r="AA138" i="21" s="1"/>
  <c r="M138" i="21"/>
  <c r="O138" i="21" s="1"/>
  <c r="P138" i="21"/>
  <c r="R138" i="21" s="1"/>
  <c r="S140" i="21"/>
  <c r="U140" i="21" s="1"/>
  <c r="V140" i="21"/>
  <c r="X140" i="21" s="1"/>
  <c r="L140" i="21"/>
  <c r="Y140" i="21"/>
  <c r="AA140" i="21" s="1"/>
  <c r="M140" i="21"/>
  <c r="O140" i="21" s="1"/>
  <c r="P140" i="21"/>
  <c r="R140" i="21" s="1"/>
  <c r="S144" i="21"/>
  <c r="U144" i="21" s="1"/>
  <c r="V144" i="21"/>
  <c r="X144" i="21" s="1"/>
  <c r="L144" i="21"/>
  <c r="Y144" i="21"/>
  <c r="AA144" i="21" s="1"/>
  <c r="M144" i="21"/>
  <c r="O144" i="21" s="1"/>
  <c r="P144" i="21"/>
  <c r="R144" i="21" s="1"/>
  <c r="J133" i="21"/>
  <c r="V44" i="19"/>
  <c r="X44" i="19" s="1"/>
  <c r="S44" i="19"/>
  <c r="U44" i="19" s="1"/>
  <c r="P44" i="19"/>
  <c r="R44" i="19" s="1"/>
  <c r="Y44" i="19"/>
  <c r="AA44" i="19" s="1"/>
  <c r="M44" i="19"/>
  <c r="O44" i="19" s="1"/>
  <c r="L44" i="19"/>
  <c r="I46" i="19"/>
  <c r="J45" i="19"/>
  <c r="V48" i="20"/>
  <c r="X48" i="20" s="1"/>
  <c r="P48" i="20"/>
  <c r="R48" i="20" s="1"/>
  <c r="L48" i="20"/>
  <c r="Y48" i="20"/>
  <c r="AA48" i="20" s="1"/>
  <c r="S48" i="20"/>
  <c r="U48" i="20" s="1"/>
  <c r="M48" i="20"/>
  <c r="O48" i="20" s="1"/>
  <c r="I50" i="20"/>
  <c r="J49" i="20"/>
  <c r="G145" i="10"/>
  <c r="H145" i="10" s="1"/>
  <c r="I148" i="10" s="1"/>
  <c r="V12" i="15"/>
  <c r="X12" i="15" s="1"/>
  <c r="Y12" i="15"/>
  <c r="H131" i="10"/>
  <c r="I11" i="10" s="1"/>
  <c r="I12" i="10" s="1"/>
  <c r="I13" i="10" s="1"/>
  <c r="G118" i="9"/>
  <c r="H118" i="9" s="1"/>
  <c r="H131" i="9" s="1"/>
  <c r="I11" i="9" s="1"/>
  <c r="L114" i="15"/>
  <c r="Y114" i="15"/>
  <c r="V31" i="17"/>
  <c r="X31" i="17" s="1"/>
  <c r="P31" i="17"/>
  <c r="R31" i="17" s="1"/>
  <c r="L31" i="17"/>
  <c r="Y31" i="17"/>
  <c r="AA31" i="17" s="1"/>
  <c r="S31" i="17"/>
  <c r="U31" i="17" s="1"/>
  <c r="M31" i="17"/>
  <c r="O31" i="17" s="1"/>
  <c r="I33" i="17"/>
  <c r="J32" i="17"/>
  <c r="V31" i="16"/>
  <c r="X31" i="16" s="1"/>
  <c r="P31" i="16"/>
  <c r="R31" i="16" s="1"/>
  <c r="L31" i="16"/>
  <c r="Y31" i="16"/>
  <c r="AA31" i="16" s="1"/>
  <c r="S31" i="16"/>
  <c r="U31" i="16" s="1"/>
  <c r="M31" i="16"/>
  <c r="O31" i="16" s="1"/>
  <c r="I33" i="16"/>
  <c r="J32" i="16"/>
  <c r="J143" i="15"/>
  <c r="Y143" i="15" s="1"/>
  <c r="AA143" i="15" s="1"/>
  <c r="G141" i="15"/>
  <c r="H141" i="15" s="1"/>
  <c r="J141" i="15" s="1"/>
  <c r="L141" i="15" s="1"/>
  <c r="J142" i="15"/>
  <c r="L142" i="15" s="1"/>
  <c r="G138" i="15"/>
  <c r="H138" i="15" s="1"/>
  <c r="I138" i="15"/>
  <c r="G137" i="15"/>
  <c r="H137" i="15" s="1"/>
  <c r="I137" i="15"/>
  <c r="J144" i="15"/>
  <c r="V143" i="15"/>
  <c r="X143" i="15" s="1"/>
  <c r="G139" i="15"/>
  <c r="H139" i="15" s="1"/>
  <c r="I139" i="15"/>
  <c r="G140" i="15"/>
  <c r="H140" i="15" s="1"/>
  <c r="I140" i="15"/>
  <c r="I45" i="15"/>
  <c r="J45" i="15" s="1"/>
  <c r="I66" i="15"/>
  <c r="J66" i="15" s="1"/>
  <c r="G110" i="15"/>
  <c r="H110" i="15" s="1"/>
  <c r="J110" i="15" s="1"/>
  <c r="H135" i="15"/>
  <c r="I135" i="15"/>
  <c r="E133" i="15"/>
  <c r="I61" i="15"/>
  <c r="J61" i="15" s="1"/>
  <c r="I113" i="15"/>
  <c r="J113" i="15" s="1"/>
  <c r="Y113" i="15" s="1"/>
  <c r="G60" i="15"/>
  <c r="H60" i="15" s="1"/>
  <c r="J60" i="15" s="1"/>
  <c r="I48" i="15"/>
  <c r="J48" i="15" s="1"/>
  <c r="I88" i="15"/>
  <c r="J88" i="15" s="1"/>
  <c r="I80" i="15"/>
  <c r="J80" i="15" s="1"/>
  <c r="H47" i="15"/>
  <c r="G31" i="15"/>
  <c r="H31" i="15" s="1"/>
  <c r="J31" i="15" s="1"/>
  <c r="I30" i="15"/>
  <c r="J30" i="15" s="1"/>
  <c r="I24" i="15"/>
  <c r="J24" i="15" s="1"/>
  <c r="G72" i="15"/>
  <c r="H72" i="15" s="1"/>
  <c r="J72" i="15" s="1"/>
  <c r="Y72" i="15" s="1"/>
  <c r="G44" i="15"/>
  <c r="H44" i="15" s="1"/>
  <c r="J44" i="15" s="1"/>
  <c r="Y44" i="15" s="1"/>
  <c r="H134" i="15"/>
  <c r="I41" i="15"/>
  <c r="J41" i="15" s="1"/>
  <c r="H85" i="15"/>
  <c r="I54" i="15"/>
  <c r="J54" i="15" s="1"/>
  <c r="H82" i="15"/>
  <c r="G74" i="15"/>
  <c r="H74" i="15" s="1"/>
  <c r="J74" i="15" s="1"/>
  <c r="I69" i="15"/>
  <c r="H13" i="15"/>
  <c r="I134" i="15"/>
  <c r="G33" i="15"/>
  <c r="H33" i="15" s="1"/>
  <c r="J33" i="15" s="1"/>
  <c r="Y33" i="15" s="1"/>
  <c r="I28" i="15"/>
  <c r="J28" i="15" s="1"/>
  <c r="G118" i="15"/>
  <c r="H118" i="15" s="1"/>
  <c r="J118" i="15" s="1"/>
  <c r="I52" i="15"/>
  <c r="J52" i="15" s="1"/>
  <c r="Y52" i="15" s="1"/>
  <c r="J68" i="15"/>
  <c r="I40" i="15"/>
  <c r="J40" i="15" s="1"/>
  <c r="I71" i="15"/>
  <c r="J71" i="15" s="1"/>
  <c r="Y71" i="15" s="1"/>
  <c r="I79" i="15"/>
  <c r="J79" i="15" s="1"/>
  <c r="I136" i="15"/>
  <c r="I16" i="15"/>
  <c r="J16" i="15" s="1"/>
  <c r="Y16" i="15" s="1"/>
  <c r="I116" i="15"/>
  <c r="J116" i="15" s="1"/>
  <c r="G36" i="15"/>
  <c r="H36" i="15" s="1"/>
  <c r="J36" i="15" s="1"/>
  <c r="H136" i="15"/>
  <c r="J136" i="15" s="1"/>
  <c r="I115" i="15"/>
  <c r="J115" i="15" s="1"/>
  <c r="I17" i="15"/>
  <c r="J17" i="15" s="1"/>
  <c r="Y17" i="15" s="1"/>
  <c r="I14" i="15"/>
  <c r="J14" i="15" s="1"/>
  <c r="J46" i="15"/>
  <c r="I56" i="15"/>
  <c r="J56" i="15" s="1"/>
  <c r="H78" i="15"/>
  <c r="G20" i="15"/>
  <c r="H20" i="15" s="1"/>
  <c r="J20" i="15" s="1"/>
  <c r="Y20" i="15" s="1"/>
  <c r="H73" i="15"/>
  <c r="I82" i="15"/>
  <c r="I78" i="15"/>
  <c r="I19" i="15"/>
  <c r="G90" i="15"/>
  <c r="H90" i="15" s="1"/>
  <c r="J90" i="15" s="1"/>
  <c r="J22" i="15"/>
  <c r="Y22" i="15" s="1"/>
  <c r="J58" i="15"/>
  <c r="Y58" i="15" s="1"/>
  <c r="H19" i="15"/>
  <c r="G86" i="15"/>
  <c r="H86" i="15" s="1"/>
  <c r="J86" i="15" s="1"/>
  <c r="I57" i="15"/>
  <c r="G95" i="15"/>
  <c r="H95" i="15" s="1"/>
  <c r="J95" i="15" s="1"/>
  <c r="Y95" i="15" s="1"/>
  <c r="I63" i="15"/>
  <c r="J63" i="15" s="1"/>
  <c r="Y63" i="15" s="1"/>
  <c r="H148" i="9"/>
  <c r="I49" i="15"/>
  <c r="J49" i="15" s="1"/>
  <c r="Y49" i="15" s="1"/>
  <c r="H21" i="15"/>
  <c r="G117" i="15"/>
  <c r="H117" i="15" s="1"/>
  <c r="J117" i="15" s="1"/>
  <c r="M114" i="15"/>
  <c r="O114" i="15" s="1"/>
  <c r="G53" i="15"/>
  <c r="H53" i="15" s="1"/>
  <c r="J53" i="15" s="1"/>
  <c r="Y53" i="15" s="1"/>
  <c r="I109" i="15"/>
  <c r="J109" i="15" s="1"/>
  <c r="Y109" i="15" s="1"/>
  <c r="G89" i="15"/>
  <c r="H89" i="15" s="1"/>
  <c r="J89" i="15" s="1"/>
  <c r="Y89" i="15" s="1"/>
  <c r="I65" i="15"/>
  <c r="J65" i="15" s="1"/>
  <c r="Y65" i="15" s="1"/>
  <c r="I37" i="15"/>
  <c r="H29" i="15"/>
  <c r="G81" i="15"/>
  <c r="H81" i="15" s="1"/>
  <c r="J81" i="15" s="1"/>
  <c r="Y81" i="15" s="1"/>
  <c r="I77" i="15"/>
  <c r="J77" i="15" s="1"/>
  <c r="Y77" i="15" s="1"/>
  <c r="G25" i="15"/>
  <c r="H25" i="15" s="1"/>
  <c r="J25" i="15" s="1"/>
  <c r="Y25" i="15" s="1"/>
  <c r="I73" i="15"/>
  <c r="I15" i="15"/>
  <c r="J15" i="15" s="1"/>
  <c r="I85" i="15"/>
  <c r="H69" i="15"/>
  <c r="H37" i="15"/>
  <c r="I29" i="15"/>
  <c r="I21" i="15"/>
  <c r="H57" i="15"/>
  <c r="G93" i="15"/>
  <c r="H93" i="15" s="1"/>
  <c r="J93" i="15" s="1"/>
  <c r="J92" i="15"/>
  <c r="H87" i="15"/>
  <c r="I43" i="15"/>
  <c r="G111" i="15"/>
  <c r="H111" i="15" s="1"/>
  <c r="J111" i="15" s="1"/>
  <c r="I83" i="15"/>
  <c r="J83" i="15" s="1"/>
  <c r="Y83" i="15" s="1"/>
  <c r="I67" i="15"/>
  <c r="G51" i="15"/>
  <c r="H51" i="15" s="1"/>
  <c r="J51" i="15" s="1"/>
  <c r="Y51" i="15" s="1"/>
  <c r="I35" i="15"/>
  <c r="J35" i="15" s="1"/>
  <c r="Y35" i="15" s="1"/>
  <c r="I23" i="15"/>
  <c r="G119" i="15"/>
  <c r="H119" i="15" s="1"/>
  <c r="J119" i="15" s="1"/>
  <c r="Y119" i="15" s="1"/>
  <c r="I75" i="15"/>
  <c r="J75" i="15" s="1"/>
  <c r="I55" i="15"/>
  <c r="G91" i="15"/>
  <c r="H91" i="15" s="1"/>
  <c r="J91" i="15" s="1"/>
  <c r="G27" i="15"/>
  <c r="H27" i="15" s="1"/>
  <c r="J27" i="15" s="1"/>
  <c r="G59" i="15"/>
  <c r="H59" i="15" s="1"/>
  <c r="J59" i="15" s="1"/>
  <c r="H67" i="15"/>
  <c r="I47" i="15"/>
  <c r="H43" i="15"/>
  <c r="H23" i="15"/>
  <c r="I13" i="15"/>
  <c r="H55" i="15"/>
  <c r="I87" i="15"/>
  <c r="J34" i="15"/>
  <c r="S114" i="15"/>
  <c r="U114" i="15" s="1"/>
  <c r="P114" i="15"/>
  <c r="R114" i="15" s="1"/>
  <c r="J112" i="15"/>
  <c r="V114" i="15"/>
  <c r="X114" i="15" s="1"/>
  <c r="J26" i="15"/>
  <c r="J70" i="15"/>
  <c r="J108" i="15"/>
  <c r="J18" i="15"/>
  <c r="J39" i="15"/>
  <c r="V76" i="15"/>
  <c r="X76" i="15" s="1"/>
  <c r="S76" i="15"/>
  <c r="U76" i="15" s="1"/>
  <c r="M76" i="15"/>
  <c r="L76" i="15"/>
  <c r="P76" i="15"/>
  <c r="R76" i="15" s="1"/>
  <c r="J38" i="15"/>
  <c r="Y38" i="15" s="1"/>
  <c r="J32" i="15"/>
  <c r="Y32" i="15" s="1"/>
  <c r="V64" i="15"/>
  <c r="X64" i="15" s="1"/>
  <c r="M64" i="15"/>
  <c r="S64" i="15"/>
  <c r="U64" i="15" s="1"/>
  <c r="L64" i="15"/>
  <c r="P64" i="15"/>
  <c r="R64" i="15" s="1"/>
  <c r="M62" i="15"/>
  <c r="P62" i="15"/>
  <c r="R62" i="15" s="1"/>
  <c r="V62" i="15"/>
  <c r="X62" i="15" s="1"/>
  <c r="S62" i="15"/>
  <c r="U62" i="15" s="1"/>
  <c r="L62" i="15"/>
  <c r="J42" i="15"/>
  <c r="Y42" i="15" s="1"/>
  <c r="J50" i="15"/>
  <c r="Y50" i="15" s="1"/>
  <c r="J84" i="15"/>
  <c r="Y84" i="15" s="1"/>
  <c r="J94" i="15"/>
  <c r="Y94" i="15" s="1"/>
  <c r="S12" i="15"/>
  <c r="U12" i="15" s="1"/>
  <c r="M12" i="15"/>
  <c r="P12" i="15"/>
  <c r="R12" i="15" s="1"/>
  <c r="L12" i="15"/>
  <c r="I134" i="9" l="1"/>
  <c r="K94" i="9"/>
  <c r="L135" i="21"/>
  <c r="M135" i="21"/>
  <c r="O135" i="21" s="1"/>
  <c r="L141" i="21"/>
  <c r="Y137" i="21"/>
  <c r="AA137" i="21" s="1"/>
  <c r="S137" i="21"/>
  <c r="U137" i="21" s="1"/>
  <c r="Y141" i="21"/>
  <c r="AA141" i="21" s="1"/>
  <c r="S141" i="21"/>
  <c r="U141" i="21" s="1"/>
  <c r="P136" i="21"/>
  <c r="R136" i="21" s="1"/>
  <c r="Y136" i="21"/>
  <c r="AA136" i="21" s="1"/>
  <c r="Y133" i="21"/>
  <c r="AA133" i="21" s="1"/>
  <c r="M133" i="21"/>
  <c r="O133" i="21" s="1"/>
  <c r="P133" i="21"/>
  <c r="R133" i="21" s="1"/>
  <c r="S133" i="21"/>
  <c r="U133" i="21" s="1"/>
  <c r="V133" i="21"/>
  <c r="X133" i="21" s="1"/>
  <c r="L133" i="21"/>
  <c r="M45" i="19"/>
  <c r="O45" i="19" s="1"/>
  <c r="V45" i="19"/>
  <c r="X45" i="19" s="1"/>
  <c r="L45" i="19"/>
  <c r="S45" i="19"/>
  <c r="U45" i="19" s="1"/>
  <c r="P45" i="19"/>
  <c r="R45" i="19" s="1"/>
  <c r="Y45" i="19"/>
  <c r="AA45" i="19" s="1"/>
  <c r="I47" i="19"/>
  <c r="J46" i="19"/>
  <c r="Y49" i="20"/>
  <c r="AA49" i="20" s="1"/>
  <c r="S49" i="20"/>
  <c r="U49" i="20" s="1"/>
  <c r="M49" i="20"/>
  <c r="O49" i="20" s="1"/>
  <c r="V49" i="20"/>
  <c r="X49" i="20" s="1"/>
  <c r="P49" i="20"/>
  <c r="R49" i="20" s="1"/>
  <c r="L49" i="20"/>
  <c r="I51" i="20"/>
  <c r="J50" i="20"/>
  <c r="K134" i="9"/>
  <c r="Q134" i="9" s="1"/>
  <c r="R134" i="9" s="1"/>
  <c r="I135" i="9"/>
  <c r="I136" i="9" s="1"/>
  <c r="W134" i="9"/>
  <c r="X134" i="9" s="1"/>
  <c r="Z134" i="9"/>
  <c r="AA134" i="9" s="1"/>
  <c r="T134" i="9"/>
  <c r="U134" i="9" s="1"/>
  <c r="N134" i="9"/>
  <c r="O134" i="9" s="1"/>
  <c r="L134" i="9"/>
  <c r="P18" i="15"/>
  <c r="R18" i="15" s="1"/>
  <c r="Y18" i="15"/>
  <c r="M70" i="15"/>
  <c r="O70" i="15" s="1"/>
  <c r="Y70" i="15"/>
  <c r="L34" i="15"/>
  <c r="Y34" i="15"/>
  <c r="S59" i="15"/>
  <c r="U59" i="15" s="1"/>
  <c r="Y59" i="15"/>
  <c r="V15" i="15"/>
  <c r="X15" i="15" s="1"/>
  <c r="Y15" i="15"/>
  <c r="V56" i="15"/>
  <c r="X56" i="15" s="1"/>
  <c r="Y56" i="15"/>
  <c r="S14" i="15"/>
  <c r="U14" i="15" s="1"/>
  <c r="Y14" i="15"/>
  <c r="V36" i="15"/>
  <c r="X36" i="15" s="1"/>
  <c r="Y36" i="15"/>
  <c r="M40" i="15"/>
  <c r="O40" i="15" s="1"/>
  <c r="Y40" i="15"/>
  <c r="V28" i="15"/>
  <c r="X28" i="15" s="1"/>
  <c r="Y28" i="15"/>
  <c r="M30" i="15"/>
  <c r="O30" i="15" s="1"/>
  <c r="Y30" i="15"/>
  <c r="V60" i="15"/>
  <c r="X60" i="15" s="1"/>
  <c r="Y60" i="15"/>
  <c r="L61" i="15"/>
  <c r="Y61" i="15"/>
  <c r="P45" i="15"/>
  <c r="R45" i="15" s="1"/>
  <c r="Y45" i="15"/>
  <c r="S39" i="15"/>
  <c r="U39" i="15" s="1"/>
  <c r="Y39" i="15"/>
  <c r="P26" i="15"/>
  <c r="R26" i="15" s="1"/>
  <c r="Y26" i="15"/>
  <c r="L27" i="15"/>
  <c r="Y27" i="15"/>
  <c r="V46" i="15"/>
  <c r="X46" i="15" s="1"/>
  <c r="Y46" i="15"/>
  <c r="M68" i="15"/>
  <c r="O68" i="15" s="1"/>
  <c r="Y68" i="15"/>
  <c r="L54" i="15"/>
  <c r="Y54" i="15"/>
  <c r="P41" i="15"/>
  <c r="R41" i="15" s="1"/>
  <c r="Y41" i="15"/>
  <c r="V24" i="15"/>
  <c r="X24" i="15" s="1"/>
  <c r="Y24" i="15"/>
  <c r="M31" i="15"/>
  <c r="O31" i="15" s="1"/>
  <c r="Y31" i="15"/>
  <c r="M48" i="15"/>
  <c r="O48" i="15" s="1"/>
  <c r="Y48" i="15"/>
  <c r="L66" i="15"/>
  <c r="Y66" i="15"/>
  <c r="S91" i="15"/>
  <c r="U91" i="15" s="1"/>
  <c r="Y91" i="15"/>
  <c r="P75" i="15"/>
  <c r="R75" i="15" s="1"/>
  <c r="Y75" i="15"/>
  <c r="M92" i="15"/>
  <c r="O92" i="15" s="1"/>
  <c r="Y92" i="15"/>
  <c r="S117" i="15"/>
  <c r="U117" i="15" s="1"/>
  <c r="Y117" i="15"/>
  <c r="V86" i="15"/>
  <c r="X86" i="15" s="1"/>
  <c r="Y86" i="15"/>
  <c r="M90" i="15"/>
  <c r="O90" i="15" s="1"/>
  <c r="Y90" i="15"/>
  <c r="AA90" i="15" s="1"/>
  <c r="L116" i="15"/>
  <c r="Y116" i="15"/>
  <c r="S118" i="15"/>
  <c r="U118" i="15" s="1"/>
  <c r="Y118" i="15"/>
  <c r="V74" i="15"/>
  <c r="X74" i="15" s="1"/>
  <c r="Y74" i="15"/>
  <c r="P80" i="15"/>
  <c r="R80" i="15" s="1"/>
  <c r="Y80" i="15"/>
  <c r="S108" i="15"/>
  <c r="U108" i="15" s="1"/>
  <c r="Y108" i="15"/>
  <c r="S112" i="15"/>
  <c r="U112" i="15" s="1"/>
  <c r="Y112" i="15"/>
  <c r="V111" i="15"/>
  <c r="X111" i="15" s="1"/>
  <c r="Y111" i="15"/>
  <c r="V93" i="15"/>
  <c r="X93" i="15" s="1"/>
  <c r="Y93" i="15"/>
  <c r="M115" i="15"/>
  <c r="O115" i="15" s="1"/>
  <c r="Y115" i="15"/>
  <c r="AA115" i="15" s="1"/>
  <c r="V79" i="15"/>
  <c r="X79" i="15" s="1"/>
  <c r="Y79" i="15"/>
  <c r="P88" i="15"/>
  <c r="R88" i="15" s="1"/>
  <c r="Y88" i="15"/>
  <c r="L110" i="15"/>
  <c r="Y110" i="15"/>
  <c r="AA110" i="15" s="1"/>
  <c r="Y32" i="17"/>
  <c r="AA32" i="17" s="1"/>
  <c r="S32" i="17"/>
  <c r="U32" i="17" s="1"/>
  <c r="M32" i="17"/>
  <c r="O32" i="17" s="1"/>
  <c r="V32" i="17"/>
  <c r="X32" i="17" s="1"/>
  <c r="P32" i="17"/>
  <c r="R32" i="17" s="1"/>
  <c r="L32" i="17"/>
  <c r="I34" i="17"/>
  <c r="J33" i="17"/>
  <c r="P66" i="15"/>
  <c r="R66" i="15" s="1"/>
  <c r="Y32" i="16"/>
  <c r="AA32" i="16" s="1"/>
  <c r="S32" i="16"/>
  <c r="U32" i="16" s="1"/>
  <c r="M32" i="16"/>
  <c r="O32" i="16" s="1"/>
  <c r="V32" i="16"/>
  <c r="X32" i="16" s="1"/>
  <c r="P32" i="16"/>
  <c r="R32" i="16" s="1"/>
  <c r="L32" i="16"/>
  <c r="I34" i="16"/>
  <c r="J33" i="16"/>
  <c r="K120" i="10"/>
  <c r="K121" i="10"/>
  <c r="K122" i="10"/>
  <c r="K123" i="10"/>
  <c r="K124" i="10"/>
  <c r="K125" i="10"/>
  <c r="K126" i="10"/>
  <c r="K127" i="10"/>
  <c r="K128" i="10"/>
  <c r="K129" i="10"/>
  <c r="K130" i="10"/>
  <c r="K119" i="10"/>
  <c r="K120" i="9"/>
  <c r="K122" i="9"/>
  <c r="K123" i="9"/>
  <c r="K124" i="9"/>
  <c r="K126" i="9"/>
  <c r="K128" i="9"/>
  <c r="K129" i="9"/>
  <c r="K130" i="9"/>
  <c r="K119" i="9"/>
  <c r="K121" i="9"/>
  <c r="K125" i="9"/>
  <c r="K127" i="9"/>
  <c r="I14" i="10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I58" i="10" s="1"/>
  <c r="I59" i="10" s="1"/>
  <c r="I60" i="10" s="1"/>
  <c r="I61" i="10" s="1"/>
  <c r="I62" i="10" s="1"/>
  <c r="I63" i="10" s="1"/>
  <c r="I64" i="10" s="1"/>
  <c r="I65" i="10" s="1"/>
  <c r="I66" i="10" s="1"/>
  <c r="I67" i="10" s="1"/>
  <c r="I68" i="10" s="1"/>
  <c r="I69" i="10" s="1"/>
  <c r="I70" i="10" s="1"/>
  <c r="I71" i="10" s="1"/>
  <c r="I72" i="10" s="1"/>
  <c r="I73" i="10" s="1"/>
  <c r="I74" i="10" s="1"/>
  <c r="I75" i="10" s="1"/>
  <c r="I76" i="10" s="1"/>
  <c r="I77" i="10" s="1"/>
  <c r="I78" i="10" s="1"/>
  <c r="I79" i="10" s="1"/>
  <c r="I80" i="10" s="1"/>
  <c r="I81" i="10" s="1"/>
  <c r="I82" i="10" s="1"/>
  <c r="I83" i="10" s="1"/>
  <c r="I84" i="10" s="1"/>
  <c r="I85" i="10" s="1"/>
  <c r="I86" i="10" s="1"/>
  <c r="I87" i="10" s="1"/>
  <c r="I88" i="10" s="1"/>
  <c r="I89" i="10" s="1"/>
  <c r="I90" i="10" s="1"/>
  <c r="I91" i="10" s="1"/>
  <c r="I92" i="10" s="1"/>
  <c r="I93" i="10" s="1"/>
  <c r="I94" i="10" s="1"/>
  <c r="I95" i="10" s="1"/>
  <c r="I12" i="9"/>
  <c r="I13" i="9" s="1"/>
  <c r="I14" i="9" s="1"/>
  <c r="I15" i="9" s="1"/>
  <c r="I16" i="9" s="1"/>
  <c r="I17" i="9" s="1"/>
  <c r="I18" i="9" s="1"/>
  <c r="I19" i="9" s="1"/>
  <c r="I20" i="9" s="1"/>
  <c r="I21" i="9" s="1"/>
  <c r="K17" i="10"/>
  <c r="Z17" i="10" s="1"/>
  <c r="K106" i="10"/>
  <c r="K105" i="10"/>
  <c r="K102" i="10"/>
  <c r="K101" i="10"/>
  <c r="K98" i="10"/>
  <c r="K95" i="10"/>
  <c r="K104" i="10"/>
  <c r="K103" i="10"/>
  <c r="K97" i="10"/>
  <c r="K96" i="10"/>
  <c r="K100" i="10"/>
  <c r="K99" i="10"/>
  <c r="K106" i="9"/>
  <c r="J106" i="9" s="1"/>
  <c r="K105" i="9"/>
  <c r="J105" i="9" s="1"/>
  <c r="K102" i="9"/>
  <c r="J102" i="9" s="1"/>
  <c r="K101" i="9"/>
  <c r="J101" i="9" s="1"/>
  <c r="K98" i="9"/>
  <c r="J98" i="9" s="1"/>
  <c r="K97" i="9"/>
  <c r="J97" i="9" s="1"/>
  <c r="K103" i="9"/>
  <c r="J103" i="9" s="1"/>
  <c r="K100" i="9"/>
  <c r="J100" i="9" s="1"/>
  <c r="K104" i="9"/>
  <c r="J104" i="9" s="1"/>
  <c r="K99" i="9"/>
  <c r="J99" i="9" s="1"/>
  <c r="K96" i="9"/>
  <c r="K95" i="9"/>
  <c r="P143" i="15"/>
  <c r="R143" i="15" s="1"/>
  <c r="M143" i="15"/>
  <c r="O143" i="15" s="1"/>
  <c r="K22" i="9"/>
  <c r="Z22" i="9" s="1"/>
  <c r="K107" i="9"/>
  <c r="L143" i="15"/>
  <c r="S143" i="15"/>
  <c r="U143" i="15" s="1"/>
  <c r="S141" i="15"/>
  <c r="U141" i="15" s="1"/>
  <c r="V141" i="15"/>
  <c r="X141" i="15" s="1"/>
  <c r="M141" i="15"/>
  <c r="O141" i="15" s="1"/>
  <c r="P141" i="15"/>
  <c r="R141" i="15" s="1"/>
  <c r="Y141" i="15"/>
  <c r="AA141" i="15" s="1"/>
  <c r="M142" i="15"/>
  <c r="O142" i="15" s="1"/>
  <c r="P142" i="15"/>
  <c r="R142" i="15" s="1"/>
  <c r="V142" i="15"/>
  <c r="X142" i="15" s="1"/>
  <c r="S142" i="15"/>
  <c r="U142" i="15" s="1"/>
  <c r="J137" i="15"/>
  <c r="S137" i="15" s="1"/>
  <c r="U137" i="15" s="1"/>
  <c r="J135" i="15"/>
  <c r="P135" i="15" s="1"/>
  <c r="Y142" i="15"/>
  <c r="AA142" i="15" s="1"/>
  <c r="T22" i="9"/>
  <c r="J140" i="15"/>
  <c r="S140" i="15" s="1"/>
  <c r="U140" i="15" s="1"/>
  <c r="J139" i="15"/>
  <c r="V139" i="15" s="1"/>
  <c r="X139" i="15" s="1"/>
  <c r="J134" i="15"/>
  <c r="L40" i="15"/>
  <c r="S136" i="15"/>
  <c r="V136" i="15"/>
  <c r="P136" i="15"/>
  <c r="Y136" i="15"/>
  <c r="M136" i="15"/>
  <c r="L144" i="15"/>
  <c r="S144" i="15"/>
  <c r="U144" i="15" s="1"/>
  <c r="P144" i="15"/>
  <c r="R144" i="15" s="1"/>
  <c r="M144" i="15"/>
  <c r="O144" i="15" s="1"/>
  <c r="V144" i="15"/>
  <c r="X144" i="15" s="1"/>
  <c r="Y144" i="15"/>
  <c r="AA144" i="15" s="1"/>
  <c r="J138" i="15"/>
  <c r="K117" i="9"/>
  <c r="Z117" i="9" s="1"/>
  <c r="P110" i="15"/>
  <c r="R110" i="15" s="1"/>
  <c r="M110" i="15"/>
  <c r="O110" i="15" s="1"/>
  <c r="M66" i="15"/>
  <c r="O66" i="15" s="1"/>
  <c r="S110" i="15"/>
  <c r="U110" i="15" s="1"/>
  <c r="V110" i="15"/>
  <c r="X110" i="15" s="1"/>
  <c r="AA114" i="15"/>
  <c r="V66" i="15"/>
  <c r="X66" i="15" s="1"/>
  <c r="S48" i="15"/>
  <c r="U48" i="15" s="1"/>
  <c r="S66" i="15"/>
  <c r="U66" i="15" s="1"/>
  <c r="J47" i="15"/>
  <c r="P46" i="15"/>
  <c r="R46" i="15" s="1"/>
  <c r="K74" i="9"/>
  <c r="M46" i="15"/>
  <c r="O46" i="15" s="1"/>
  <c r="P118" i="15"/>
  <c r="R118" i="15" s="1"/>
  <c r="S88" i="15"/>
  <c r="U88" i="15" s="1"/>
  <c r="S68" i="15"/>
  <c r="U68" i="15" s="1"/>
  <c r="P68" i="15"/>
  <c r="R68" i="15" s="1"/>
  <c r="W135" i="15"/>
  <c r="S56" i="15"/>
  <c r="U56" i="15" s="1"/>
  <c r="V88" i="15"/>
  <c r="X88" i="15" s="1"/>
  <c r="M88" i="15"/>
  <c r="L88" i="15"/>
  <c r="L36" i="15"/>
  <c r="M36" i="15"/>
  <c r="AA36" i="15" s="1"/>
  <c r="K38" i="9"/>
  <c r="Q38" i="9" s="1"/>
  <c r="K24" i="9"/>
  <c r="K54" i="9"/>
  <c r="K64" i="9"/>
  <c r="M118" i="15"/>
  <c r="P48" i="15"/>
  <c r="R48" i="15" s="1"/>
  <c r="J13" i="15"/>
  <c r="S40" i="15"/>
  <c r="U40" i="15" s="1"/>
  <c r="V48" i="15"/>
  <c r="X48" i="15" s="1"/>
  <c r="K21" i="9"/>
  <c r="K50" i="9"/>
  <c r="K35" i="9"/>
  <c r="K68" i="9"/>
  <c r="Q68" i="9" s="1"/>
  <c r="K27" i="9"/>
  <c r="K67" i="9"/>
  <c r="K52" i="9"/>
  <c r="K91" i="9"/>
  <c r="K81" i="9"/>
  <c r="K114" i="9"/>
  <c r="K62" i="9"/>
  <c r="K88" i="9"/>
  <c r="K39" i="9"/>
  <c r="K108" i="9"/>
  <c r="K73" i="9"/>
  <c r="K14" i="9"/>
  <c r="V68" i="15"/>
  <c r="X68" i="15" s="1"/>
  <c r="L56" i="15"/>
  <c r="S92" i="15"/>
  <c r="U92" i="15" s="1"/>
  <c r="J57" i="15"/>
  <c r="L68" i="15"/>
  <c r="P56" i="15"/>
  <c r="R56" i="15" s="1"/>
  <c r="J87" i="15"/>
  <c r="M56" i="15"/>
  <c r="AA56" i="15" s="1"/>
  <c r="I133" i="15"/>
  <c r="H133" i="15"/>
  <c r="G133" i="15"/>
  <c r="S111" i="15"/>
  <c r="U111" i="15" s="1"/>
  <c r="V118" i="15"/>
  <c r="X118" i="15" s="1"/>
  <c r="J37" i="15"/>
  <c r="J73" i="15"/>
  <c r="L48" i="15"/>
  <c r="J85" i="15"/>
  <c r="L14" i="15"/>
  <c r="P27" i="15"/>
  <c r="R27" i="15" s="1"/>
  <c r="J55" i="15"/>
  <c r="L118" i="15"/>
  <c r="S46" i="15"/>
  <c r="U46" i="15" s="1"/>
  <c r="L74" i="15"/>
  <c r="P36" i="15"/>
  <c r="R36" i="15" s="1"/>
  <c r="J78" i="15"/>
  <c r="L46" i="15"/>
  <c r="S36" i="15"/>
  <c r="U36" i="15" s="1"/>
  <c r="Q134" i="15"/>
  <c r="M93" i="15"/>
  <c r="O93" i="15" s="1"/>
  <c r="J19" i="15"/>
  <c r="T136" i="15"/>
  <c r="L28" i="15"/>
  <c r="M86" i="15"/>
  <c r="O86" i="15" s="1"/>
  <c r="S31" i="15"/>
  <c r="U31" i="15" s="1"/>
  <c r="S86" i="15"/>
  <c r="U86" i="15" s="1"/>
  <c r="S28" i="15"/>
  <c r="U28" i="15" s="1"/>
  <c r="P28" i="15"/>
  <c r="R28" i="15" s="1"/>
  <c r="L86" i="15"/>
  <c r="M28" i="15"/>
  <c r="J69" i="15"/>
  <c r="V90" i="15"/>
  <c r="X90" i="15" s="1"/>
  <c r="V41" i="15"/>
  <c r="X41" i="15" s="1"/>
  <c r="P86" i="15"/>
  <c r="R86" i="15" s="1"/>
  <c r="V40" i="15"/>
  <c r="X40" i="15" s="1"/>
  <c r="J82" i="15"/>
  <c r="K77" i="9"/>
  <c r="K76" i="9"/>
  <c r="K60" i="9"/>
  <c r="K26" i="9"/>
  <c r="K82" i="9"/>
  <c r="K31" i="9"/>
  <c r="K112" i="9"/>
  <c r="K65" i="9"/>
  <c r="K45" i="9"/>
  <c r="K70" i="9"/>
  <c r="K37" i="9"/>
  <c r="K115" i="9"/>
  <c r="K34" i="9"/>
  <c r="K78" i="9"/>
  <c r="K46" i="9"/>
  <c r="K41" i="9"/>
  <c r="K13" i="9"/>
  <c r="K69" i="9"/>
  <c r="K42" i="9"/>
  <c r="K25" i="9"/>
  <c r="K18" i="9"/>
  <c r="K15" i="9"/>
  <c r="K89" i="9"/>
  <c r="K48" i="9"/>
  <c r="K113" i="9"/>
  <c r="K29" i="9"/>
  <c r="K87" i="9"/>
  <c r="K85" i="9"/>
  <c r="K44" i="9"/>
  <c r="K57" i="9"/>
  <c r="K28" i="9"/>
  <c r="K109" i="9"/>
  <c r="K40" i="9"/>
  <c r="K61" i="9"/>
  <c r="K92" i="9"/>
  <c r="K66" i="9"/>
  <c r="K116" i="9"/>
  <c r="K75" i="9"/>
  <c r="K49" i="9"/>
  <c r="K53" i="9"/>
  <c r="K79" i="9"/>
  <c r="K83" i="9"/>
  <c r="K72" i="9"/>
  <c r="K29" i="10"/>
  <c r="K20" i="9"/>
  <c r="K12" i="9"/>
  <c r="K16" i="9"/>
  <c r="Z16" i="9" s="1"/>
  <c r="K30" i="9"/>
  <c r="K17" i="9"/>
  <c r="Z17" i="9" s="1"/>
  <c r="K23" i="9"/>
  <c r="K43" i="9"/>
  <c r="K118" i="9"/>
  <c r="K84" i="9"/>
  <c r="K56" i="9"/>
  <c r="K93" i="9"/>
  <c r="K58" i="9"/>
  <c r="K63" i="9"/>
  <c r="K47" i="9"/>
  <c r="K33" i="9"/>
  <c r="K71" i="9"/>
  <c r="K80" i="9"/>
  <c r="K32" i="9"/>
  <c r="K110" i="9"/>
  <c r="K59" i="9"/>
  <c r="K36" i="9"/>
  <c r="K86" i="9"/>
  <c r="K55" i="9"/>
  <c r="K90" i="9"/>
  <c r="K111" i="9"/>
  <c r="K51" i="9"/>
  <c r="K11" i="9"/>
  <c r="J11" i="9" s="1"/>
  <c r="K48" i="10"/>
  <c r="K19" i="9"/>
  <c r="K43" i="10"/>
  <c r="K19" i="10"/>
  <c r="K86" i="10"/>
  <c r="K38" i="10"/>
  <c r="K117" i="10"/>
  <c r="K73" i="10"/>
  <c r="K83" i="10"/>
  <c r="K62" i="10"/>
  <c r="P40" i="15"/>
  <c r="R40" i="15" s="1"/>
  <c r="K51" i="10"/>
  <c r="K36" i="10"/>
  <c r="K82" i="10"/>
  <c r="K23" i="10"/>
  <c r="K116" i="10"/>
  <c r="K94" i="10"/>
  <c r="I134" i="10"/>
  <c r="I135" i="10" s="1"/>
  <c r="I136" i="10" s="1"/>
  <c r="K88" i="10"/>
  <c r="K12" i="10"/>
  <c r="K24" i="10"/>
  <c r="K71" i="10"/>
  <c r="K77" i="10"/>
  <c r="K65" i="10"/>
  <c r="K52" i="10"/>
  <c r="K76" i="10"/>
  <c r="K113" i="10"/>
  <c r="K37" i="10"/>
  <c r="K33" i="10"/>
  <c r="K81" i="10"/>
  <c r="K13" i="10"/>
  <c r="K26" i="10"/>
  <c r="K84" i="10"/>
  <c r="K75" i="10"/>
  <c r="K34" i="10"/>
  <c r="K60" i="10"/>
  <c r="K22" i="10"/>
  <c r="K91" i="10"/>
  <c r="K108" i="10"/>
  <c r="K92" i="10"/>
  <c r="K50" i="10"/>
  <c r="Z50" i="10" s="1"/>
  <c r="K16" i="10"/>
  <c r="K11" i="10"/>
  <c r="K63" i="10"/>
  <c r="K30" i="10"/>
  <c r="K69" i="10"/>
  <c r="V116" i="15"/>
  <c r="X116" i="15" s="1"/>
  <c r="K25" i="10"/>
  <c r="V115" i="15"/>
  <c r="X115" i="15" s="1"/>
  <c r="P111" i="15"/>
  <c r="R111" i="15" s="1"/>
  <c r="P91" i="15"/>
  <c r="R91" i="15" s="1"/>
  <c r="S93" i="15"/>
  <c r="U93" i="15" s="1"/>
  <c r="S60" i="15"/>
  <c r="U60" i="15" s="1"/>
  <c r="K89" i="10"/>
  <c r="L81" i="15"/>
  <c r="S81" i="15"/>
  <c r="U81" i="15" s="1"/>
  <c r="S58" i="15"/>
  <c r="U58" i="15" s="1"/>
  <c r="V58" i="15"/>
  <c r="X58" i="15" s="1"/>
  <c r="L58" i="15"/>
  <c r="P58" i="15"/>
  <c r="R58" i="15" s="1"/>
  <c r="M58" i="15"/>
  <c r="M112" i="15"/>
  <c r="M34" i="15"/>
  <c r="P115" i="15"/>
  <c r="R115" i="15" s="1"/>
  <c r="J21" i="15"/>
  <c r="P22" i="15"/>
  <c r="R22" i="15" s="1"/>
  <c r="M22" i="15"/>
  <c r="S22" i="15"/>
  <c r="U22" i="15" s="1"/>
  <c r="L22" i="15"/>
  <c r="V22" i="15"/>
  <c r="X22" i="15" s="1"/>
  <c r="S115" i="15"/>
  <c r="U115" i="15" s="1"/>
  <c r="V109" i="15"/>
  <c r="X109" i="15" s="1"/>
  <c r="P109" i="15"/>
  <c r="R109" i="15" s="1"/>
  <c r="P53" i="15"/>
  <c r="R53" i="15" s="1"/>
  <c r="S53" i="15"/>
  <c r="U53" i="15" s="1"/>
  <c r="M45" i="15"/>
  <c r="L111" i="15"/>
  <c r="M111" i="15"/>
  <c r="O111" i="15" s="1"/>
  <c r="P34" i="15"/>
  <c r="R34" i="15" s="1"/>
  <c r="P59" i="15"/>
  <c r="R59" i="15" s="1"/>
  <c r="L115" i="15"/>
  <c r="P54" i="15"/>
  <c r="R54" i="15" s="1"/>
  <c r="L93" i="15"/>
  <c r="J67" i="15"/>
  <c r="J43" i="15"/>
  <c r="J29" i="15"/>
  <c r="Y29" i="15" s="1"/>
  <c r="M117" i="15"/>
  <c r="L108" i="15"/>
  <c r="P70" i="15"/>
  <c r="R70" i="15" s="1"/>
  <c r="S27" i="15"/>
  <c r="U27" i="15" s="1"/>
  <c r="P93" i="15"/>
  <c r="R93" i="15" s="1"/>
  <c r="AA92" i="15"/>
  <c r="L25" i="15"/>
  <c r="S25" i="15"/>
  <c r="U25" i="15" s="1"/>
  <c r="M77" i="15"/>
  <c r="AA77" i="15" s="1"/>
  <c r="S77" i="15"/>
  <c r="U77" i="15" s="1"/>
  <c r="M41" i="15"/>
  <c r="L18" i="15"/>
  <c r="M79" i="15"/>
  <c r="V112" i="15"/>
  <c r="X112" i="15" s="1"/>
  <c r="V34" i="15"/>
  <c r="X34" i="15" s="1"/>
  <c r="V59" i="15"/>
  <c r="X59" i="15" s="1"/>
  <c r="M91" i="15"/>
  <c r="P74" i="15"/>
  <c r="R74" i="15" s="1"/>
  <c r="L92" i="15"/>
  <c r="V92" i="15"/>
  <c r="X92" i="15" s="1"/>
  <c r="P92" i="15"/>
  <c r="R92" i="15" s="1"/>
  <c r="S90" i="15"/>
  <c r="U90" i="15" s="1"/>
  <c r="L117" i="15"/>
  <c r="V45" i="15"/>
  <c r="X45" i="15" s="1"/>
  <c r="P60" i="15"/>
  <c r="R60" i="15" s="1"/>
  <c r="V25" i="15"/>
  <c r="X25" i="15" s="1"/>
  <c r="P25" i="15"/>
  <c r="R25" i="15" s="1"/>
  <c r="P81" i="15"/>
  <c r="R81" i="15" s="1"/>
  <c r="S61" i="15"/>
  <c r="U61" i="15" s="1"/>
  <c r="V27" i="15"/>
  <c r="X27" i="15" s="1"/>
  <c r="M27" i="15"/>
  <c r="AA27" i="15" s="1"/>
  <c r="S30" i="15"/>
  <c r="U30" i="15" s="1"/>
  <c r="V80" i="15"/>
  <c r="X80" i="15" s="1"/>
  <c r="M74" i="15"/>
  <c r="O74" i="15" s="1"/>
  <c r="S74" i="15"/>
  <c r="U74" i="15" s="1"/>
  <c r="S80" i="15"/>
  <c r="U80" i="15" s="1"/>
  <c r="L30" i="15"/>
  <c r="J23" i="15"/>
  <c r="V14" i="15"/>
  <c r="X14" i="15" s="1"/>
  <c r="L112" i="15"/>
  <c r="P112" i="15"/>
  <c r="R112" i="15" s="1"/>
  <c r="V108" i="15"/>
  <c r="X108" i="15" s="1"/>
  <c r="L60" i="15"/>
  <c r="S34" i="15"/>
  <c r="U34" i="15" s="1"/>
  <c r="V77" i="15"/>
  <c r="X77" i="15" s="1"/>
  <c r="M81" i="15"/>
  <c r="AA81" i="15" s="1"/>
  <c r="L39" i="15"/>
  <c r="M59" i="15"/>
  <c r="L59" i="15"/>
  <c r="L91" i="15"/>
  <c r="V91" i="15"/>
  <c r="X91" i="15" s="1"/>
  <c r="S54" i="15"/>
  <c r="U54" i="15" s="1"/>
  <c r="S26" i="15"/>
  <c r="U26" i="15" s="1"/>
  <c r="M24" i="15"/>
  <c r="L90" i="15"/>
  <c r="P90" i="15"/>
  <c r="R90" i="15" s="1"/>
  <c r="L41" i="15"/>
  <c r="S18" i="15"/>
  <c r="U18" i="15" s="1"/>
  <c r="P117" i="15"/>
  <c r="R117" i="15" s="1"/>
  <c r="V117" i="15"/>
  <c r="X117" i="15" s="1"/>
  <c r="S45" i="15"/>
  <c r="U45" i="15" s="1"/>
  <c r="L45" i="15"/>
  <c r="M25" i="15"/>
  <c r="AA25" i="15" s="1"/>
  <c r="V70" i="15"/>
  <c r="X70" i="15" s="1"/>
  <c r="L70" i="15"/>
  <c r="P31" i="15"/>
  <c r="R31" i="15" s="1"/>
  <c r="M61" i="15"/>
  <c r="O61" i="15" s="1"/>
  <c r="V61" i="15"/>
  <c r="X61" i="15" s="1"/>
  <c r="V53" i="15"/>
  <c r="X53" i="15" s="1"/>
  <c r="L53" i="15"/>
  <c r="L80" i="15"/>
  <c r="M80" i="15"/>
  <c r="P116" i="15"/>
  <c r="R116" i="15" s="1"/>
  <c r="M75" i="15"/>
  <c r="V39" i="15"/>
  <c r="X39" i="15" s="1"/>
  <c r="S15" i="15"/>
  <c r="U15" i="15" s="1"/>
  <c r="S109" i="15"/>
  <c r="U109" i="15" s="1"/>
  <c r="M109" i="15"/>
  <c r="AA109" i="15" s="1"/>
  <c r="L26" i="15"/>
  <c r="M54" i="15"/>
  <c r="P24" i="15"/>
  <c r="R24" i="15" s="1"/>
  <c r="S116" i="15"/>
  <c r="U116" i="15" s="1"/>
  <c r="P14" i="15"/>
  <c r="R14" i="15" s="1"/>
  <c r="M14" i="15"/>
  <c r="O14" i="15" s="1"/>
  <c r="S70" i="15"/>
  <c r="U70" i="15" s="1"/>
  <c r="L77" i="15"/>
  <c r="P77" i="15"/>
  <c r="R77" i="15" s="1"/>
  <c r="V81" i="15"/>
  <c r="X81" i="15" s="1"/>
  <c r="P39" i="15"/>
  <c r="R39" i="15" s="1"/>
  <c r="M39" i="15"/>
  <c r="O39" i="15" s="1"/>
  <c r="L31" i="15"/>
  <c r="V31" i="15"/>
  <c r="X31" i="15" s="1"/>
  <c r="P61" i="15"/>
  <c r="R61" i="15" s="1"/>
  <c r="M53" i="15"/>
  <c r="O53" i="15" s="1"/>
  <c r="V54" i="15"/>
  <c r="X54" i="15" s="1"/>
  <c r="M26" i="15"/>
  <c r="S24" i="15"/>
  <c r="U24" i="15" s="1"/>
  <c r="L24" i="15"/>
  <c r="M116" i="15"/>
  <c r="O116" i="15" s="1"/>
  <c r="V26" i="15"/>
  <c r="X26" i="15" s="1"/>
  <c r="P30" i="15"/>
  <c r="R30" i="15" s="1"/>
  <c r="V30" i="15"/>
  <c r="X30" i="15" s="1"/>
  <c r="S41" i="15"/>
  <c r="U41" i="15" s="1"/>
  <c r="M18" i="15"/>
  <c r="O18" i="15" s="1"/>
  <c r="V18" i="15"/>
  <c r="X18" i="15" s="1"/>
  <c r="L79" i="15"/>
  <c r="P108" i="15"/>
  <c r="R108" i="15" s="1"/>
  <c r="M108" i="15"/>
  <c r="O108" i="15" s="1"/>
  <c r="M60" i="15"/>
  <c r="O60" i="15" s="1"/>
  <c r="S75" i="15"/>
  <c r="U75" i="15" s="1"/>
  <c r="L15" i="15"/>
  <c r="L109" i="15"/>
  <c r="V20" i="15"/>
  <c r="X20" i="15" s="1"/>
  <c r="P20" i="15"/>
  <c r="R20" i="15" s="1"/>
  <c r="M20" i="15"/>
  <c r="L20" i="15"/>
  <c r="S20" i="15"/>
  <c r="U20" i="15" s="1"/>
  <c r="V16" i="15"/>
  <c r="X16" i="15" s="1"/>
  <c r="L16" i="15"/>
  <c r="S16" i="15"/>
  <c r="U16" i="15" s="1"/>
  <c r="M16" i="15"/>
  <c r="P16" i="15"/>
  <c r="R16" i="15" s="1"/>
  <c r="AA68" i="15"/>
  <c r="M38" i="15"/>
  <c r="S38" i="15"/>
  <c r="U38" i="15" s="1"/>
  <c r="L38" i="15"/>
  <c r="P38" i="15"/>
  <c r="R38" i="15" s="1"/>
  <c r="V38" i="15"/>
  <c r="X38" i="15" s="1"/>
  <c r="O76" i="15"/>
  <c r="AA76" i="15"/>
  <c r="P79" i="15"/>
  <c r="R79" i="15" s="1"/>
  <c r="S79" i="15"/>
  <c r="U79" i="15" s="1"/>
  <c r="L75" i="15"/>
  <c r="V75" i="15"/>
  <c r="X75" i="15" s="1"/>
  <c r="P15" i="15"/>
  <c r="R15" i="15" s="1"/>
  <c r="M15" i="15"/>
  <c r="S32" i="15"/>
  <c r="U32" i="15" s="1"/>
  <c r="M32" i="15"/>
  <c r="V32" i="15"/>
  <c r="X32" i="15" s="1"/>
  <c r="P32" i="15"/>
  <c r="R32" i="15" s="1"/>
  <c r="L32" i="15"/>
  <c r="S33" i="15"/>
  <c r="U33" i="15" s="1"/>
  <c r="L33" i="15"/>
  <c r="V33" i="15"/>
  <c r="X33" i="15" s="1"/>
  <c r="P33" i="15"/>
  <c r="R33" i="15" s="1"/>
  <c r="M33" i="15"/>
  <c r="O12" i="15"/>
  <c r="M94" i="15"/>
  <c r="V94" i="15"/>
  <c r="X94" i="15" s="1"/>
  <c r="P94" i="15"/>
  <c r="R94" i="15" s="1"/>
  <c r="L94" i="15"/>
  <c r="S94" i="15"/>
  <c r="U94" i="15" s="1"/>
  <c r="S119" i="15"/>
  <c r="U119" i="15" s="1"/>
  <c r="L119" i="15"/>
  <c r="V119" i="15"/>
  <c r="X119" i="15" s="1"/>
  <c r="M119" i="15"/>
  <c r="P119" i="15"/>
  <c r="R119" i="15" s="1"/>
  <c r="V49" i="15"/>
  <c r="X49" i="15" s="1"/>
  <c r="P49" i="15"/>
  <c r="R49" i="15" s="1"/>
  <c r="L49" i="15"/>
  <c r="S49" i="15"/>
  <c r="U49" i="15" s="1"/>
  <c r="M49" i="15"/>
  <c r="M95" i="15"/>
  <c r="V95" i="15"/>
  <c r="X95" i="15" s="1"/>
  <c r="P95" i="15"/>
  <c r="R95" i="15" s="1"/>
  <c r="S95" i="15"/>
  <c r="U95" i="15" s="1"/>
  <c r="L95" i="15"/>
  <c r="M65" i="15"/>
  <c r="V65" i="15"/>
  <c r="X65" i="15" s="1"/>
  <c r="P65" i="15"/>
  <c r="R65" i="15" s="1"/>
  <c r="L65" i="15"/>
  <c r="S65" i="15"/>
  <c r="U65" i="15" s="1"/>
  <c r="S51" i="15"/>
  <c r="U51" i="15" s="1"/>
  <c r="P51" i="15"/>
  <c r="R51" i="15" s="1"/>
  <c r="M51" i="15"/>
  <c r="V51" i="15"/>
  <c r="X51" i="15" s="1"/>
  <c r="L51" i="15"/>
  <c r="V50" i="15"/>
  <c r="X50" i="15" s="1"/>
  <c r="M50" i="15"/>
  <c r="P50" i="15"/>
  <c r="R50" i="15" s="1"/>
  <c r="S50" i="15"/>
  <c r="U50" i="15" s="1"/>
  <c r="L50" i="15"/>
  <c r="V52" i="15"/>
  <c r="X52" i="15" s="1"/>
  <c r="M52" i="15"/>
  <c r="P52" i="15"/>
  <c r="R52" i="15" s="1"/>
  <c r="L52" i="15"/>
  <c r="S52" i="15"/>
  <c r="U52" i="15" s="1"/>
  <c r="AA70" i="15"/>
  <c r="O62" i="15"/>
  <c r="AA62" i="15"/>
  <c r="AA31" i="15"/>
  <c r="L44" i="15"/>
  <c r="P44" i="15"/>
  <c r="R44" i="15" s="1"/>
  <c r="M44" i="15"/>
  <c r="S44" i="15"/>
  <c r="U44" i="15" s="1"/>
  <c r="V44" i="15"/>
  <c r="X44" i="15" s="1"/>
  <c r="L17" i="15"/>
  <c r="S17" i="15"/>
  <c r="U17" i="15" s="1"/>
  <c r="P17" i="15"/>
  <c r="R17" i="15" s="1"/>
  <c r="M17" i="15"/>
  <c r="V17" i="15"/>
  <c r="X17" i="15" s="1"/>
  <c r="L35" i="15"/>
  <c r="M35" i="15"/>
  <c r="S35" i="15"/>
  <c r="U35" i="15" s="1"/>
  <c r="V35" i="15"/>
  <c r="X35" i="15" s="1"/>
  <c r="P35" i="15"/>
  <c r="R35" i="15" s="1"/>
  <c r="M63" i="15"/>
  <c r="P63" i="15"/>
  <c r="R63" i="15" s="1"/>
  <c r="S63" i="15"/>
  <c r="U63" i="15" s="1"/>
  <c r="L63" i="15"/>
  <c r="V63" i="15"/>
  <c r="X63" i="15" s="1"/>
  <c r="S71" i="15"/>
  <c r="U71" i="15" s="1"/>
  <c r="M71" i="15"/>
  <c r="P71" i="15"/>
  <c r="R71" i="15" s="1"/>
  <c r="L71" i="15"/>
  <c r="V71" i="15"/>
  <c r="X71" i="15" s="1"/>
  <c r="S89" i="15"/>
  <c r="U89" i="15" s="1"/>
  <c r="L89" i="15"/>
  <c r="V89" i="15"/>
  <c r="X89" i="15" s="1"/>
  <c r="M89" i="15"/>
  <c r="P89" i="15"/>
  <c r="R89" i="15" s="1"/>
  <c r="M83" i="15"/>
  <c r="V83" i="15"/>
  <c r="X83" i="15" s="1"/>
  <c r="S83" i="15"/>
  <c r="U83" i="15" s="1"/>
  <c r="P83" i="15"/>
  <c r="R83" i="15" s="1"/>
  <c r="L83" i="15"/>
  <c r="M113" i="15"/>
  <c r="P113" i="15"/>
  <c r="R113" i="15" s="1"/>
  <c r="V113" i="15"/>
  <c r="X113" i="15" s="1"/>
  <c r="L113" i="15"/>
  <c r="S113" i="15"/>
  <c r="U113" i="15" s="1"/>
  <c r="M84" i="15"/>
  <c r="P84" i="15"/>
  <c r="R84" i="15" s="1"/>
  <c r="L84" i="15"/>
  <c r="S84" i="15"/>
  <c r="U84" i="15" s="1"/>
  <c r="V84" i="15"/>
  <c r="X84" i="15" s="1"/>
  <c r="S72" i="15"/>
  <c r="U72" i="15" s="1"/>
  <c r="M72" i="15"/>
  <c r="V72" i="15"/>
  <c r="X72" i="15" s="1"/>
  <c r="L72" i="15"/>
  <c r="P72" i="15"/>
  <c r="R72" i="15" s="1"/>
  <c r="V42" i="15"/>
  <c r="X42" i="15" s="1"/>
  <c r="S42" i="15"/>
  <c r="U42" i="15" s="1"/>
  <c r="L42" i="15"/>
  <c r="M42" i="15"/>
  <c r="P42" i="15"/>
  <c r="R42" i="15" s="1"/>
  <c r="AA64" i="15"/>
  <c r="O64" i="15"/>
  <c r="K90" i="10"/>
  <c r="K74" i="10"/>
  <c r="K58" i="10"/>
  <c r="Z58" i="10" s="1"/>
  <c r="K57" i="10"/>
  <c r="K66" i="10"/>
  <c r="K107" i="10"/>
  <c r="K85" i="10"/>
  <c r="K53" i="10"/>
  <c r="Z53" i="10" s="1"/>
  <c r="K21" i="10"/>
  <c r="K78" i="10"/>
  <c r="K46" i="10"/>
  <c r="K14" i="10"/>
  <c r="K67" i="10"/>
  <c r="K31" i="10"/>
  <c r="K79" i="10"/>
  <c r="K47" i="10"/>
  <c r="Z47" i="10" s="1"/>
  <c r="K39" i="10"/>
  <c r="K28" i="10"/>
  <c r="K27" i="10"/>
  <c r="K80" i="10"/>
  <c r="K20" i="10"/>
  <c r="K64" i="10"/>
  <c r="K32" i="10"/>
  <c r="K114" i="10"/>
  <c r="Z114" i="10" s="1"/>
  <c r="K42" i="10"/>
  <c r="K111" i="10"/>
  <c r="K41" i="10"/>
  <c r="K115" i="10"/>
  <c r="K45" i="10"/>
  <c r="K70" i="10"/>
  <c r="K109" i="10"/>
  <c r="K44" i="10"/>
  <c r="Z44" i="10" s="1"/>
  <c r="K15" i="10"/>
  <c r="K112" i="10"/>
  <c r="K68" i="10"/>
  <c r="K56" i="10"/>
  <c r="Z56" i="10" s="1"/>
  <c r="K49" i="10"/>
  <c r="K93" i="10"/>
  <c r="K54" i="10"/>
  <c r="K87" i="10"/>
  <c r="K35" i="10"/>
  <c r="K40" i="10"/>
  <c r="K61" i="10"/>
  <c r="K55" i="10"/>
  <c r="K110" i="10"/>
  <c r="K18" i="10"/>
  <c r="K59" i="10"/>
  <c r="K72" i="10"/>
  <c r="Z72" i="10" s="1"/>
  <c r="K118" i="10"/>
  <c r="K136" i="9" l="1"/>
  <c r="I137" i="9"/>
  <c r="L136" i="9"/>
  <c r="Z136" i="9"/>
  <c r="AA136" i="9" s="1"/>
  <c r="W136" i="9"/>
  <c r="X136" i="9" s="1"/>
  <c r="T136" i="9"/>
  <c r="U136" i="9" s="1"/>
  <c r="Q136" i="9"/>
  <c r="R136" i="9" s="1"/>
  <c r="N136" i="9"/>
  <c r="O136" i="9" s="1"/>
  <c r="K135" i="9"/>
  <c r="P46" i="19"/>
  <c r="R46" i="19" s="1"/>
  <c r="Y46" i="19"/>
  <c r="AA46" i="19" s="1"/>
  <c r="M46" i="19"/>
  <c r="O46" i="19" s="1"/>
  <c r="V46" i="19"/>
  <c r="X46" i="19" s="1"/>
  <c r="L46" i="19"/>
  <c r="S46" i="19"/>
  <c r="U46" i="19" s="1"/>
  <c r="I48" i="19"/>
  <c r="J47" i="19"/>
  <c r="V50" i="20"/>
  <c r="X50" i="20" s="1"/>
  <c r="P50" i="20"/>
  <c r="R50" i="20" s="1"/>
  <c r="L50" i="20"/>
  <c r="Y50" i="20"/>
  <c r="AA50" i="20" s="1"/>
  <c r="S50" i="20"/>
  <c r="U50" i="20" s="1"/>
  <c r="M50" i="20"/>
  <c r="O50" i="20" s="1"/>
  <c r="I52" i="20"/>
  <c r="J51" i="20"/>
  <c r="W135" i="9"/>
  <c r="X135" i="9" s="1"/>
  <c r="Q135" i="9"/>
  <c r="R135" i="9" s="1"/>
  <c r="Z135" i="9"/>
  <c r="AA135" i="9" s="1"/>
  <c r="T135" i="9"/>
  <c r="U135" i="9" s="1"/>
  <c r="N135" i="9"/>
  <c r="O135" i="9" s="1"/>
  <c r="L135" i="9"/>
  <c r="AA15" i="15"/>
  <c r="AA26" i="15"/>
  <c r="AA54" i="15"/>
  <c r="AA59" i="15"/>
  <c r="AA41" i="15"/>
  <c r="AA34" i="15"/>
  <c r="AA28" i="15"/>
  <c r="AA48" i="15"/>
  <c r="AA30" i="15"/>
  <c r="AA40" i="15"/>
  <c r="M67" i="15"/>
  <c r="Y67" i="15"/>
  <c r="P69" i="15"/>
  <c r="R69" i="15" s="1"/>
  <c r="Y69" i="15"/>
  <c r="S19" i="15"/>
  <c r="U19" i="15" s="1"/>
  <c r="Y19" i="15"/>
  <c r="V55" i="15"/>
  <c r="X55" i="15" s="1"/>
  <c r="Y55" i="15"/>
  <c r="V37" i="15"/>
  <c r="X37" i="15" s="1"/>
  <c r="Y37" i="15"/>
  <c r="V57" i="15"/>
  <c r="X57" i="15" s="1"/>
  <c r="Y57" i="15"/>
  <c r="M47" i="15"/>
  <c r="Y47" i="15"/>
  <c r="AA47" i="15" s="1"/>
  <c r="P23" i="15"/>
  <c r="R23" i="15" s="1"/>
  <c r="Y23" i="15"/>
  <c r="P43" i="15"/>
  <c r="R43" i="15" s="1"/>
  <c r="Y43" i="15"/>
  <c r="L21" i="15"/>
  <c r="Y21" i="15"/>
  <c r="M13" i="15"/>
  <c r="Y13" i="15"/>
  <c r="AA13" i="15" s="1"/>
  <c r="W17" i="10"/>
  <c r="AA117" i="15"/>
  <c r="AA75" i="15"/>
  <c r="AA80" i="15"/>
  <c r="AA91" i="15"/>
  <c r="AA79" i="15"/>
  <c r="AA112" i="15"/>
  <c r="AA118" i="15"/>
  <c r="AA88" i="15"/>
  <c r="M82" i="15"/>
  <c r="O82" i="15" s="1"/>
  <c r="Y82" i="15"/>
  <c r="P78" i="15"/>
  <c r="R78" i="15" s="1"/>
  <c r="Y78" i="15"/>
  <c r="M85" i="15"/>
  <c r="O85" i="15" s="1"/>
  <c r="Y85" i="15"/>
  <c r="V73" i="15"/>
  <c r="X73" i="15" s="1"/>
  <c r="Y73" i="15"/>
  <c r="V87" i="15"/>
  <c r="X87" i="15" s="1"/>
  <c r="Y87" i="15"/>
  <c r="V33" i="17"/>
  <c r="X33" i="17" s="1"/>
  <c r="P33" i="17"/>
  <c r="R33" i="17" s="1"/>
  <c r="L33" i="17"/>
  <c r="Y33" i="17"/>
  <c r="AA33" i="17" s="1"/>
  <c r="S33" i="17"/>
  <c r="U33" i="17" s="1"/>
  <c r="M33" i="17"/>
  <c r="O33" i="17" s="1"/>
  <c r="I35" i="17"/>
  <c r="J34" i="17"/>
  <c r="V33" i="16"/>
  <c r="X33" i="16" s="1"/>
  <c r="P33" i="16"/>
  <c r="R33" i="16" s="1"/>
  <c r="L33" i="16"/>
  <c r="Y33" i="16"/>
  <c r="AA33" i="16" s="1"/>
  <c r="S33" i="16"/>
  <c r="U33" i="16" s="1"/>
  <c r="M33" i="16"/>
  <c r="O33" i="16" s="1"/>
  <c r="I35" i="16"/>
  <c r="J34" i="16"/>
  <c r="N119" i="10"/>
  <c r="T119" i="10"/>
  <c r="Z119" i="10"/>
  <c r="Q119" i="10"/>
  <c r="W119" i="10"/>
  <c r="Q129" i="10"/>
  <c r="Z129" i="10"/>
  <c r="N129" i="10"/>
  <c r="T129" i="10"/>
  <c r="W129" i="10"/>
  <c r="N127" i="10"/>
  <c r="Q127" i="10"/>
  <c r="T127" i="10"/>
  <c r="W127" i="10"/>
  <c r="Z127" i="10"/>
  <c r="N125" i="10"/>
  <c r="Q125" i="10"/>
  <c r="T125" i="10"/>
  <c r="W125" i="10"/>
  <c r="Z125" i="10"/>
  <c r="N123" i="10"/>
  <c r="Q123" i="10"/>
  <c r="T123" i="10"/>
  <c r="W123" i="10"/>
  <c r="Z123" i="10"/>
  <c r="N121" i="10"/>
  <c r="Q121" i="10"/>
  <c r="T121" i="10"/>
  <c r="W121" i="10"/>
  <c r="Z121" i="10"/>
  <c r="T130" i="10"/>
  <c r="W130" i="10"/>
  <c r="N130" i="10"/>
  <c r="Q130" i="10"/>
  <c r="Z130" i="10"/>
  <c r="N128" i="10"/>
  <c r="Q128" i="10"/>
  <c r="T128" i="10"/>
  <c r="W128" i="10"/>
  <c r="Z128" i="10"/>
  <c r="N126" i="10"/>
  <c r="Q126" i="10"/>
  <c r="T126" i="10"/>
  <c r="W126" i="10"/>
  <c r="Z126" i="10"/>
  <c r="N124" i="10"/>
  <c r="Q124" i="10"/>
  <c r="T124" i="10"/>
  <c r="W124" i="10"/>
  <c r="Z124" i="10"/>
  <c r="N122" i="10"/>
  <c r="Q122" i="10"/>
  <c r="T122" i="10"/>
  <c r="W122" i="10"/>
  <c r="Z122" i="10"/>
  <c r="N120" i="10"/>
  <c r="Q120" i="10"/>
  <c r="T120" i="10"/>
  <c r="W120" i="10"/>
  <c r="Z120" i="10"/>
  <c r="W127" i="9"/>
  <c r="N127" i="9"/>
  <c r="Z127" i="9"/>
  <c r="Q127" i="9"/>
  <c r="T127" i="9"/>
  <c r="N121" i="9"/>
  <c r="T121" i="9"/>
  <c r="Z121" i="9"/>
  <c r="Q121" i="9"/>
  <c r="W121" i="9"/>
  <c r="Q130" i="9"/>
  <c r="W130" i="9"/>
  <c r="N130" i="9"/>
  <c r="T130" i="9"/>
  <c r="Z130" i="9"/>
  <c r="N128" i="9"/>
  <c r="W128" i="9"/>
  <c r="Q128" i="9"/>
  <c r="T128" i="9"/>
  <c r="Z128" i="9"/>
  <c r="Q124" i="9"/>
  <c r="W124" i="9"/>
  <c r="N124" i="9"/>
  <c r="T124" i="9"/>
  <c r="Z124" i="9"/>
  <c r="W122" i="9"/>
  <c r="Q122" i="9"/>
  <c r="N122" i="9"/>
  <c r="Z122" i="9"/>
  <c r="T122" i="9"/>
  <c r="N125" i="9"/>
  <c r="T125" i="9"/>
  <c r="Z125" i="9"/>
  <c r="Q125" i="9"/>
  <c r="W125" i="9"/>
  <c r="W119" i="9"/>
  <c r="N119" i="9"/>
  <c r="Z119" i="9"/>
  <c r="Q119" i="9"/>
  <c r="T119" i="9"/>
  <c r="N129" i="9"/>
  <c r="W129" i="9"/>
  <c r="Q129" i="9"/>
  <c r="T129" i="9"/>
  <c r="Z129" i="9"/>
  <c r="W126" i="9"/>
  <c r="T126" i="9"/>
  <c r="N126" i="9"/>
  <c r="Z126" i="9"/>
  <c r="Q126" i="9"/>
  <c r="W123" i="9"/>
  <c r="Q123" i="9"/>
  <c r="T123" i="9"/>
  <c r="N123" i="9"/>
  <c r="Z123" i="9"/>
  <c r="Q120" i="9"/>
  <c r="W120" i="9"/>
  <c r="N120" i="9"/>
  <c r="T120" i="9"/>
  <c r="Z120" i="9"/>
  <c r="T17" i="10"/>
  <c r="W117" i="9"/>
  <c r="N17" i="10"/>
  <c r="Q17" i="10"/>
  <c r="W22" i="9"/>
  <c r="N22" i="9"/>
  <c r="Q22" i="9"/>
  <c r="L87" i="15"/>
  <c r="W96" i="9"/>
  <c r="Z96" i="9"/>
  <c r="N96" i="9"/>
  <c r="T96" i="9"/>
  <c r="Q96" i="9"/>
  <c r="Q104" i="9"/>
  <c r="T104" i="9"/>
  <c r="W104" i="9"/>
  <c r="Z104" i="9"/>
  <c r="N104" i="9"/>
  <c r="Q103" i="9"/>
  <c r="Z103" i="9"/>
  <c r="N103" i="9"/>
  <c r="T103" i="9"/>
  <c r="W103" i="9"/>
  <c r="Q98" i="9"/>
  <c r="W98" i="9"/>
  <c r="T98" i="9"/>
  <c r="Z98" i="9"/>
  <c r="N98" i="9"/>
  <c r="Q102" i="9"/>
  <c r="T102" i="9"/>
  <c r="W102" i="9"/>
  <c r="Z102" i="9"/>
  <c r="N102" i="9"/>
  <c r="Q106" i="9"/>
  <c r="T106" i="9"/>
  <c r="W106" i="9"/>
  <c r="Z106" i="9"/>
  <c r="N106" i="9"/>
  <c r="T100" i="10"/>
  <c r="W100" i="10"/>
  <c r="Z100" i="10"/>
  <c r="N100" i="10"/>
  <c r="Q100" i="10"/>
  <c r="W97" i="10"/>
  <c r="Z97" i="10"/>
  <c r="N97" i="10"/>
  <c r="Q97" i="10"/>
  <c r="T97" i="10"/>
  <c r="T104" i="10"/>
  <c r="W104" i="10"/>
  <c r="Z104" i="10"/>
  <c r="N104" i="10"/>
  <c r="Q104" i="10"/>
  <c r="T98" i="10"/>
  <c r="W98" i="10"/>
  <c r="Q98" i="10"/>
  <c r="Z98" i="10"/>
  <c r="N98" i="10"/>
  <c r="T102" i="10"/>
  <c r="W102" i="10"/>
  <c r="Q102" i="10"/>
  <c r="Z102" i="10"/>
  <c r="N102" i="10"/>
  <c r="T106" i="10"/>
  <c r="W106" i="10"/>
  <c r="Q106" i="10"/>
  <c r="Z106" i="10"/>
  <c r="N106" i="10"/>
  <c r="J21" i="9"/>
  <c r="I22" i="9"/>
  <c r="J22" i="9" s="1"/>
  <c r="J95" i="10"/>
  <c r="I96" i="10"/>
  <c r="J17" i="10"/>
  <c r="Y17" i="10" s="1"/>
  <c r="AA17" i="10" s="1"/>
  <c r="W95" i="9"/>
  <c r="T95" i="9"/>
  <c r="Q95" i="9"/>
  <c r="N95" i="9"/>
  <c r="Z95" i="9"/>
  <c r="Q99" i="9"/>
  <c r="T99" i="9"/>
  <c r="W99" i="9"/>
  <c r="Z99" i="9"/>
  <c r="N99" i="9"/>
  <c r="T100" i="9"/>
  <c r="W100" i="9"/>
  <c r="Z100" i="9"/>
  <c r="N100" i="9"/>
  <c r="Q100" i="9"/>
  <c r="N97" i="9"/>
  <c r="T97" i="9"/>
  <c r="Q97" i="9"/>
  <c r="W97" i="9"/>
  <c r="Z97" i="9"/>
  <c r="Q101" i="9"/>
  <c r="Z101" i="9"/>
  <c r="N101" i="9"/>
  <c r="T101" i="9"/>
  <c r="W101" i="9"/>
  <c r="Q105" i="9"/>
  <c r="Z105" i="9"/>
  <c r="N105" i="9"/>
  <c r="W105" i="9"/>
  <c r="T105" i="9"/>
  <c r="W99" i="10"/>
  <c r="Z99" i="10"/>
  <c r="N99" i="10"/>
  <c r="T99" i="10"/>
  <c r="Q99" i="10"/>
  <c r="W96" i="10"/>
  <c r="Z96" i="10"/>
  <c r="N96" i="10"/>
  <c r="T96" i="10"/>
  <c r="Q96" i="10"/>
  <c r="W103" i="10"/>
  <c r="Z103" i="10"/>
  <c r="N103" i="10"/>
  <c r="T103" i="10"/>
  <c r="Q103" i="10"/>
  <c r="Z95" i="10"/>
  <c r="W95" i="10"/>
  <c r="T95" i="10"/>
  <c r="Q95" i="10"/>
  <c r="N95" i="10"/>
  <c r="W101" i="10"/>
  <c r="T101" i="10"/>
  <c r="N101" i="10"/>
  <c r="Z101" i="10"/>
  <c r="Q101" i="10"/>
  <c r="W105" i="10"/>
  <c r="T105" i="10"/>
  <c r="Z105" i="10"/>
  <c r="N105" i="10"/>
  <c r="Q105" i="10"/>
  <c r="P73" i="15"/>
  <c r="R73" i="15" s="1"/>
  <c r="Y135" i="15"/>
  <c r="N107" i="9"/>
  <c r="T107" i="9"/>
  <c r="Q107" i="9"/>
  <c r="W107" i="9"/>
  <c r="Z107" i="9"/>
  <c r="P139" i="15"/>
  <c r="R139" i="15" s="1"/>
  <c r="M135" i="15"/>
  <c r="V135" i="15"/>
  <c r="M140" i="15"/>
  <c r="O140" i="15" s="1"/>
  <c r="L140" i="15"/>
  <c r="S135" i="15"/>
  <c r="Y139" i="15"/>
  <c r="AA139" i="15" s="1"/>
  <c r="P137" i="15"/>
  <c r="R137" i="15" s="1"/>
  <c r="V137" i="15"/>
  <c r="X137" i="15" s="1"/>
  <c r="Y137" i="15"/>
  <c r="AA137" i="15" s="1"/>
  <c r="M137" i="15"/>
  <c r="O137" i="15" s="1"/>
  <c r="L137" i="15"/>
  <c r="Y140" i="15"/>
  <c r="AA140" i="15" s="1"/>
  <c r="Q117" i="9"/>
  <c r="N117" i="9"/>
  <c r="T117" i="9"/>
  <c r="W61" i="10"/>
  <c r="Z61" i="10"/>
  <c r="Q68" i="10"/>
  <c r="Z68" i="10"/>
  <c r="Q32" i="10"/>
  <c r="Z32" i="10"/>
  <c r="N85" i="10"/>
  <c r="Z85" i="10"/>
  <c r="Q110" i="10"/>
  <c r="Z110" i="10"/>
  <c r="Q45" i="10"/>
  <c r="Z45" i="10"/>
  <c r="J21" i="10"/>
  <c r="Y21" i="10" s="1"/>
  <c r="Z21" i="10"/>
  <c r="W30" i="10"/>
  <c r="Z30" i="10"/>
  <c r="J22" i="10"/>
  <c r="Y22" i="10" s="1"/>
  <c r="Z22" i="10"/>
  <c r="N84" i="10"/>
  <c r="Z84" i="10"/>
  <c r="N33" i="10"/>
  <c r="Z33" i="10"/>
  <c r="Q52" i="10"/>
  <c r="Z52" i="10"/>
  <c r="N24" i="10"/>
  <c r="Z24" i="10"/>
  <c r="N94" i="10"/>
  <c r="Z94" i="10"/>
  <c r="W36" i="10"/>
  <c r="Z36" i="10"/>
  <c r="T83" i="10"/>
  <c r="Z83" i="10"/>
  <c r="T86" i="10"/>
  <c r="Z86" i="10"/>
  <c r="Q48" i="10"/>
  <c r="Z48" i="10"/>
  <c r="Q90" i="9"/>
  <c r="Z90" i="9"/>
  <c r="T59" i="9"/>
  <c r="Z59" i="9"/>
  <c r="W71" i="9"/>
  <c r="Z71" i="9"/>
  <c r="N58" i="9"/>
  <c r="Z58" i="9"/>
  <c r="Q118" i="9"/>
  <c r="Z118" i="9"/>
  <c r="Q30" i="9"/>
  <c r="Z30" i="9"/>
  <c r="Q20" i="9"/>
  <c r="Z20" i="9"/>
  <c r="W79" i="9"/>
  <c r="Z79" i="9"/>
  <c r="W116" i="9"/>
  <c r="Z116" i="9"/>
  <c r="Q40" i="9"/>
  <c r="Z40" i="9"/>
  <c r="T44" i="9"/>
  <c r="Z44" i="9"/>
  <c r="N113" i="9"/>
  <c r="Z113" i="9"/>
  <c r="W18" i="9"/>
  <c r="Z18" i="9"/>
  <c r="N78" i="9"/>
  <c r="Z78" i="9"/>
  <c r="Q70" i="9"/>
  <c r="Z70" i="9"/>
  <c r="W31" i="9"/>
  <c r="Z31" i="9"/>
  <c r="N76" i="9"/>
  <c r="Z76" i="9"/>
  <c r="T39" i="9"/>
  <c r="Z39" i="9"/>
  <c r="W81" i="9"/>
  <c r="Z81" i="9"/>
  <c r="Q27" i="9"/>
  <c r="Z27" i="9"/>
  <c r="N50" i="9"/>
  <c r="Z50" i="9"/>
  <c r="Q54" i="9"/>
  <c r="Z54" i="9"/>
  <c r="Q74" i="9"/>
  <c r="Z74" i="9"/>
  <c r="W59" i="10"/>
  <c r="Z59" i="10"/>
  <c r="Q109" i="10"/>
  <c r="Z109" i="10"/>
  <c r="T79" i="10"/>
  <c r="Z79" i="10"/>
  <c r="T118" i="10"/>
  <c r="Z118" i="10"/>
  <c r="T35" i="10"/>
  <c r="Z35" i="10"/>
  <c r="N49" i="10"/>
  <c r="Z49" i="10"/>
  <c r="Q15" i="10"/>
  <c r="Z15" i="10"/>
  <c r="T42" i="10"/>
  <c r="Z42" i="10"/>
  <c r="N20" i="10"/>
  <c r="Z20" i="10"/>
  <c r="W39" i="10"/>
  <c r="Z39" i="10"/>
  <c r="T67" i="10"/>
  <c r="Z67" i="10"/>
  <c r="T66" i="10"/>
  <c r="Z66" i="10"/>
  <c r="Q90" i="10"/>
  <c r="Z90" i="10"/>
  <c r="Q55" i="10"/>
  <c r="Z55" i="10"/>
  <c r="W87" i="10"/>
  <c r="Z87" i="10"/>
  <c r="W115" i="10"/>
  <c r="Z115" i="10"/>
  <c r="Q80" i="10"/>
  <c r="Z80" i="10"/>
  <c r="Q14" i="10"/>
  <c r="Z14" i="10"/>
  <c r="Q57" i="10"/>
  <c r="Z57" i="10"/>
  <c r="T89" i="10"/>
  <c r="Z89" i="10"/>
  <c r="N63" i="10"/>
  <c r="Z63" i="10"/>
  <c r="T92" i="10"/>
  <c r="Z92" i="10"/>
  <c r="W60" i="10"/>
  <c r="Z60" i="10"/>
  <c r="Q26" i="10"/>
  <c r="Z26" i="10"/>
  <c r="W37" i="10"/>
  <c r="Z37" i="10"/>
  <c r="J65" i="10"/>
  <c r="Y65" i="10" s="1"/>
  <c r="Z65" i="10"/>
  <c r="J12" i="10"/>
  <c r="Y12" i="10" s="1"/>
  <c r="Z12" i="10"/>
  <c r="Q116" i="10"/>
  <c r="Z116" i="10"/>
  <c r="Q51" i="10"/>
  <c r="Z51" i="10"/>
  <c r="T73" i="10"/>
  <c r="Z73" i="10"/>
  <c r="Q19" i="10"/>
  <c r="Z19" i="10"/>
  <c r="T11" i="9"/>
  <c r="Z11" i="9"/>
  <c r="T55" i="9"/>
  <c r="Z55" i="9"/>
  <c r="T110" i="9"/>
  <c r="Z110" i="9"/>
  <c r="T33" i="9"/>
  <c r="Z33" i="9"/>
  <c r="Q93" i="9"/>
  <c r="Z93" i="9"/>
  <c r="N43" i="9"/>
  <c r="Z43" i="9"/>
  <c r="T29" i="10"/>
  <c r="Z29" i="10"/>
  <c r="T53" i="9"/>
  <c r="Z53" i="9"/>
  <c r="N66" i="9"/>
  <c r="Z66" i="9"/>
  <c r="N109" i="9"/>
  <c r="Z109" i="9"/>
  <c r="N85" i="9"/>
  <c r="Z85" i="9"/>
  <c r="W48" i="9"/>
  <c r="Z48" i="9"/>
  <c r="T25" i="9"/>
  <c r="Z25" i="9"/>
  <c r="T13" i="9"/>
  <c r="Z13" i="9"/>
  <c r="Q34" i="9"/>
  <c r="Z34" i="9"/>
  <c r="T45" i="9"/>
  <c r="Z45" i="9"/>
  <c r="T82" i="9"/>
  <c r="Z82" i="9"/>
  <c r="N77" i="9"/>
  <c r="Z77" i="9"/>
  <c r="W14" i="9"/>
  <c r="Z14" i="9"/>
  <c r="Q88" i="9"/>
  <c r="Z88" i="9"/>
  <c r="T91" i="9"/>
  <c r="Z91" i="9"/>
  <c r="T94" i="9"/>
  <c r="Z94" i="9"/>
  <c r="Q21" i="9"/>
  <c r="Z21" i="9"/>
  <c r="W24" i="9"/>
  <c r="Z24" i="9"/>
  <c r="P140" i="15"/>
  <c r="R140" i="15" s="1"/>
  <c r="V140" i="15"/>
  <c r="X140" i="15" s="1"/>
  <c r="N54" i="10"/>
  <c r="Z54" i="10"/>
  <c r="W41" i="10"/>
  <c r="Z41" i="10"/>
  <c r="T27" i="10"/>
  <c r="Z27" i="10"/>
  <c r="N46" i="10"/>
  <c r="Z46" i="10"/>
  <c r="N11" i="10"/>
  <c r="Z11" i="10"/>
  <c r="W108" i="10"/>
  <c r="Z108" i="10"/>
  <c r="Q34" i="10"/>
  <c r="Z34" i="10"/>
  <c r="T13" i="10"/>
  <c r="Z13" i="10"/>
  <c r="T113" i="10"/>
  <c r="Z113" i="10"/>
  <c r="Q77" i="10"/>
  <c r="Z77" i="10"/>
  <c r="W88" i="10"/>
  <c r="Z88" i="10"/>
  <c r="W23" i="10"/>
  <c r="Z23" i="10"/>
  <c r="W117" i="10"/>
  <c r="Z117" i="10"/>
  <c r="T43" i="10"/>
  <c r="Z43" i="10"/>
  <c r="W51" i="9"/>
  <c r="Z51" i="9"/>
  <c r="T86" i="9"/>
  <c r="Z86" i="9"/>
  <c r="W32" i="9"/>
  <c r="Z32" i="9"/>
  <c r="N47" i="9"/>
  <c r="Z47" i="9"/>
  <c r="T56" i="9"/>
  <c r="Z56" i="9"/>
  <c r="T23" i="9"/>
  <c r="Z23" i="9"/>
  <c r="W72" i="9"/>
  <c r="Z72" i="9"/>
  <c r="N49" i="9"/>
  <c r="Z49" i="9"/>
  <c r="N92" i="9"/>
  <c r="Z92" i="9"/>
  <c r="Q28" i="9"/>
  <c r="Z28" i="9"/>
  <c r="N87" i="9"/>
  <c r="Z87" i="9"/>
  <c r="W89" i="9"/>
  <c r="Z89" i="9"/>
  <c r="Q42" i="9"/>
  <c r="Z42" i="9"/>
  <c r="W41" i="9"/>
  <c r="Z41" i="9"/>
  <c r="N115" i="9"/>
  <c r="Z115" i="9"/>
  <c r="Q65" i="9"/>
  <c r="Z65" i="9"/>
  <c r="N26" i="9"/>
  <c r="Z26" i="9"/>
  <c r="T73" i="9"/>
  <c r="Z73" i="9"/>
  <c r="Q62" i="9"/>
  <c r="Z62" i="9"/>
  <c r="W52" i="9"/>
  <c r="Z52" i="9"/>
  <c r="N68" i="9"/>
  <c r="Z68" i="9"/>
  <c r="N38" i="9"/>
  <c r="Z38" i="9"/>
  <c r="T38" i="9"/>
  <c r="W18" i="10"/>
  <c r="Z18" i="10"/>
  <c r="Q40" i="10"/>
  <c r="Z40" i="10"/>
  <c r="N93" i="10"/>
  <c r="Z93" i="10"/>
  <c r="T112" i="10"/>
  <c r="Z112" i="10"/>
  <c r="W70" i="10"/>
  <c r="Z70" i="10"/>
  <c r="W111" i="10"/>
  <c r="Z111" i="10"/>
  <c r="W64" i="10"/>
  <c r="Z64" i="10"/>
  <c r="T28" i="10"/>
  <c r="Z28" i="10"/>
  <c r="Q31" i="10"/>
  <c r="Z31" i="10"/>
  <c r="J78" i="10"/>
  <c r="Y78" i="10" s="1"/>
  <c r="Z78" i="10"/>
  <c r="N107" i="10"/>
  <c r="Z107" i="10"/>
  <c r="J74" i="10"/>
  <c r="Y74" i="10" s="1"/>
  <c r="Z74" i="10"/>
  <c r="N25" i="10"/>
  <c r="Z25" i="10"/>
  <c r="Q69" i="10"/>
  <c r="Z69" i="10"/>
  <c r="T16" i="10"/>
  <c r="Z16" i="10"/>
  <c r="N91" i="10"/>
  <c r="Z91" i="10"/>
  <c r="W75" i="10"/>
  <c r="Z75" i="10"/>
  <c r="J81" i="10"/>
  <c r="Y81" i="10" s="1"/>
  <c r="Z81" i="10"/>
  <c r="N76" i="10"/>
  <c r="Z76" i="10"/>
  <c r="W71" i="10"/>
  <c r="Z71" i="10"/>
  <c r="T82" i="10"/>
  <c r="Z82" i="10"/>
  <c r="Q62" i="10"/>
  <c r="Z62" i="10"/>
  <c r="W38" i="10"/>
  <c r="Z38" i="10"/>
  <c r="T19" i="9"/>
  <c r="Z19" i="9"/>
  <c r="W111" i="9"/>
  <c r="Z111" i="9"/>
  <c r="N36" i="9"/>
  <c r="Z36" i="9"/>
  <c r="W80" i="9"/>
  <c r="Z80" i="9"/>
  <c r="T63" i="9"/>
  <c r="Z63" i="9"/>
  <c r="N84" i="9"/>
  <c r="Z84" i="9"/>
  <c r="Q12" i="9"/>
  <c r="Z12" i="9"/>
  <c r="W83" i="9"/>
  <c r="Z83" i="9"/>
  <c r="N75" i="9"/>
  <c r="Z75" i="9"/>
  <c r="W61" i="9"/>
  <c r="Z61" i="9"/>
  <c r="Q57" i="9"/>
  <c r="Z57" i="9"/>
  <c r="N29" i="9"/>
  <c r="Z29" i="9"/>
  <c r="W15" i="9"/>
  <c r="Z15" i="9"/>
  <c r="W69" i="9"/>
  <c r="Z69" i="9"/>
  <c r="Q46" i="9"/>
  <c r="Z46" i="9"/>
  <c r="T37" i="9"/>
  <c r="Z37" i="9"/>
  <c r="T112" i="9"/>
  <c r="Z112" i="9"/>
  <c r="W60" i="9"/>
  <c r="Z60" i="9"/>
  <c r="Q108" i="9"/>
  <c r="Z108" i="9"/>
  <c r="W114" i="9"/>
  <c r="Z114" i="9"/>
  <c r="W67" i="9"/>
  <c r="Z67" i="9"/>
  <c r="W35" i="9"/>
  <c r="Z35" i="9"/>
  <c r="N64" i="9"/>
  <c r="Z64" i="9"/>
  <c r="S139" i="15"/>
  <c r="U139" i="15" s="1"/>
  <c r="M139" i="15"/>
  <c r="O139" i="15" s="1"/>
  <c r="L139" i="15"/>
  <c r="U136" i="15"/>
  <c r="J133" i="15"/>
  <c r="P133" i="15" s="1"/>
  <c r="X135" i="15"/>
  <c r="L138" i="15"/>
  <c r="S138" i="15"/>
  <c r="U138" i="15" s="1"/>
  <c r="V138" i="15"/>
  <c r="X138" i="15" s="1"/>
  <c r="M138" i="15"/>
  <c r="O138" i="15" s="1"/>
  <c r="Y138" i="15"/>
  <c r="AA138" i="15" s="1"/>
  <c r="P138" i="15"/>
  <c r="R138" i="15" s="1"/>
  <c r="S134" i="15"/>
  <c r="P134" i="15"/>
  <c r="R134" i="15" s="1"/>
  <c r="Y134" i="15"/>
  <c r="V134" i="15"/>
  <c r="M134" i="15"/>
  <c r="W62" i="9"/>
  <c r="W38" i="9"/>
  <c r="Q35" i="9"/>
  <c r="W81" i="10"/>
  <c r="Q25" i="10"/>
  <c r="W74" i="9"/>
  <c r="W33" i="9"/>
  <c r="Q76" i="10"/>
  <c r="N74" i="9"/>
  <c r="W110" i="9"/>
  <c r="T93" i="9"/>
  <c r="N82" i="10"/>
  <c r="T74" i="9"/>
  <c r="Q43" i="9"/>
  <c r="P47" i="15"/>
  <c r="R47" i="15" s="1"/>
  <c r="L47" i="15"/>
  <c r="L135" i="15"/>
  <c r="T135" i="15"/>
  <c r="U135" i="15" s="1"/>
  <c r="N135" i="15"/>
  <c r="Q135" i="15"/>
  <c r="R135" i="15" s="1"/>
  <c r="Z135" i="15"/>
  <c r="AA135" i="15" s="1"/>
  <c r="AA66" i="15"/>
  <c r="P57" i="15"/>
  <c r="R57" i="15" s="1"/>
  <c r="S87" i="15"/>
  <c r="U87" i="15" s="1"/>
  <c r="L73" i="15"/>
  <c r="O118" i="15"/>
  <c r="S73" i="15"/>
  <c r="U73" i="15" s="1"/>
  <c r="V47" i="15"/>
  <c r="X47" i="15" s="1"/>
  <c r="O41" i="15"/>
  <c r="P87" i="15"/>
  <c r="R87" i="15" s="1"/>
  <c r="M87" i="15"/>
  <c r="O87" i="15" s="1"/>
  <c r="S47" i="15"/>
  <c r="U47" i="15" s="1"/>
  <c r="AA111" i="15"/>
  <c r="O88" i="15"/>
  <c r="M73" i="15"/>
  <c r="O73" i="15" s="1"/>
  <c r="O56" i="15"/>
  <c r="O28" i="15"/>
  <c r="N67" i="9"/>
  <c r="T114" i="9"/>
  <c r="N108" i="9"/>
  <c r="L78" i="15"/>
  <c r="S78" i="15"/>
  <c r="U78" i="15" s="1"/>
  <c r="AA93" i="15"/>
  <c r="V78" i="15"/>
  <c r="X78" i="15" s="1"/>
  <c r="AA46" i="15"/>
  <c r="M78" i="15"/>
  <c r="AA78" i="15" s="1"/>
  <c r="O36" i="15"/>
  <c r="N94" i="9"/>
  <c r="Q43" i="10"/>
  <c r="O91" i="15"/>
  <c r="V69" i="15"/>
  <c r="X69" i="15" s="1"/>
  <c r="L55" i="15"/>
  <c r="S55" i="15"/>
  <c r="U55" i="15" s="1"/>
  <c r="T88" i="9"/>
  <c r="T58" i="9"/>
  <c r="Q86" i="10"/>
  <c r="T24" i="9"/>
  <c r="Q91" i="9"/>
  <c r="W64" i="9"/>
  <c r="N43" i="10"/>
  <c r="W43" i="10"/>
  <c r="J43" i="10"/>
  <c r="Q67" i="9"/>
  <c r="Q114" i="9"/>
  <c r="W108" i="9"/>
  <c r="T64" i="9"/>
  <c r="N35" i="9"/>
  <c r="T67" i="9"/>
  <c r="N114" i="9"/>
  <c r="T108" i="9"/>
  <c r="Q64" i="9"/>
  <c r="T35" i="9"/>
  <c r="J77" i="10"/>
  <c r="W37" i="9"/>
  <c r="P13" i="15"/>
  <c r="R13" i="15" s="1"/>
  <c r="N54" i="9"/>
  <c r="T12" i="9"/>
  <c r="T57" i="9"/>
  <c r="N46" i="9"/>
  <c r="O34" i="15"/>
  <c r="W12" i="9"/>
  <c r="Q24" i="9"/>
  <c r="W66" i="9"/>
  <c r="Q94" i="9"/>
  <c r="N91" i="9"/>
  <c r="W88" i="9"/>
  <c r="N21" i="9"/>
  <c r="N24" i="9"/>
  <c r="W94" i="9"/>
  <c r="W91" i="9"/>
  <c r="N88" i="9"/>
  <c r="T21" i="9"/>
  <c r="T14" i="9"/>
  <c r="W21" i="9"/>
  <c r="Q14" i="9"/>
  <c r="N113" i="10"/>
  <c r="J11" i="10"/>
  <c r="N23" i="10"/>
  <c r="N14" i="9"/>
  <c r="W76" i="9"/>
  <c r="S13" i="15"/>
  <c r="U13" i="15" s="1"/>
  <c r="L13" i="15"/>
  <c r="N26" i="10"/>
  <c r="T27" i="9"/>
  <c r="V13" i="15"/>
  <c r="X13" i="15" s="1"/>
  <c r="J66" i="10"/>
  <c r="Q133" i="15"/>
  <c r="N37" i="10"/>
  <c r="T38" i="10"/>
  <c r="T12" i="10"/>
  <c r="T116" i="9"/>
  <c r="N40" i="9"/>
  <c r="W54" i="9"/>
  <c r="T113" i="9"/>
  <c r="Q78" i="9"/>
  <c r="T32" i="9"/>
  <c r="T54" i="9"/>
  <c r="Q44" i="9"/>
  <c r="N51" i="9"/>
  <c r="T70" i="9"/>
  <c r="Q47" i="9"/>
  <c r="T79" i="9"/>
  <c r="Q81" i="9"/>
  <c r="T65" i="10"/>
  <c r="J38" i="10"/>
  <c r="Q79" i="9"/>
  <c r="N116" i="9"/>
  <c r="N81" i="9"/>
  <c r="T40" i="9"/>
  <c r="W44" i="9"/>
  <c r="Q113" i="9"/>
  <c r="T51" i="9"/>
  <c r="W78" i="9"/>
  <c r="N32" i="9"/>
  <c r="Q56" i="9"/>
  <c r="N79" i="9"/>
  <c r="Q116" i="9"/>
  <c r="W27" i="9"/>
  <c r="W40" i="9"/>
  <c r="N39" i="9"/>
  <c r="N44" i="9"/>
  <c r="W113" i="9"/>
  <c r="T50" i="9"/>
  <c r="Q67" i="10"/>
  <c r="W86" i="9"/>
  <c r="W70" i="9"/>
  <c r="T31" i="9"/>
  <c r="W47" i="9"/>
  <c r="Q76" i="9"/>
  <c r="W39" i="9"/>
  <c r="Q50" i="9"/>
  <c r="W23" i="9"/>
  <c r="J20" i="10"/>
  <c r="T78" i="9"/>
  <c r="N86" i="9"/>
  <c r="N31" i="9"/>
  <c r="N56" i="9"/>
  <c r="P85" i="15"/>
  <c r="R85" i="15" s="1"/>
  <c r="AA86" i="15"/>
  <c r="S21" i="15"/>
  <c r="U21" i="15" s="1"/>
  <c r="O112" i="15"/>
  <c r="Z136" i="15"/>
  <c r="AA136" i="15" s="1"/>
  <c r="Q73" i="9"/>
  <c r="T68" i="9"/>
  <c r="W73" i="9"/>
  <c r="Q52" i="9"/>
  <c r="N89" i="9"/>
  <c r="T48" i="10"/>
  <c r="T62" i="9"/>
  <c r="W49" i="9"/>
  <c r="T52" i="9"/>
  <c r="Q59" i="9"/>
  <c r="J45" i="10"/>
  <c r="Q51" i="9"/>
  <c r="Q86" i="9"/>
  <c r="N70" i="9"/>
  <c r="Q32" i="9"/>
  <c r="Q31" i="9"/>
  <c r="T47" i="9"/>
  <c r="T76" i="9"/>
  <c r="W56" i="9"/>
  <c r="N23" i="9"/>
  <c r="S85" i="15"/>
  <c r="U85" i="15" s="1"/>
  <c r="P55" i="15"/>
  <c r="R55" i="15" s="1"/>
  <c r="L37" i="15"/>
  <c r="P67" i="15"/>
  <c r="R67" i="15" s="1"/>
  <c r="M37" i="15"/>
  <c r="S37" i="15"/>
  <c r="U37" i="15" s="1"/>
  <c r="W136" i="15"/>
  <c r="X136" i="15" s="1"/>
  <c r="N20" i="9"/>
  <c r="Q23" i="9"/>
  <c r="L136" i="15"/>
  <c r="N18" i="9"/>
  <c r="Q18" i="9"/>
  <c r="N136" i="15"/>
  <c r="O136" i="15" s="1"/>
  <c r="V85" i="15"/>
  <c r="X85" i="15" s="1"/>
  <c r="V23" i="15"/>
  <c r="X23" i="15" s="1"/>
  <c r="O67" i="15"/>
  <c r="T18" i="9"/>
  <c r="Q136" i="15"/>
  <c r="R136" i="15" s="1"/>
  <c r="L85" i="15"/>
  <c r="M55" i="15"/>
  <c r="O55" i="15" s="1"/>
  <c r="P37" i="15"/>
  <c r="R37" i="15" s="1"/>
  <c r="Q38" i="10"/>
  <c r="N38" i="10"/>
  <c r="N29" i="10"/>
  <c r="N62" i="9"/>
  <c r="N73" i="9"/>
  <c r="W75" i="9"/>
  <c r="N27" i="9"/>
  <c r="T81" i="9"/>
  <c r="Q39" i="9"/>
  <c r="W68" i="9"/>
  <c r="Q29" i="9"/>
  <c r="N52" i="9"/>
  <c r="W50" i="9"/>
  <c r="N11" i="9"/>
  <c r="W30" i="9"/>
  <c r="Q84" i="9"/>
  <c r="T24" i="10"/>
  <c r="Q83" i="9"/>
  <c r="T61" i="9"/>
  <c r="W55" i="9"/>
  <c r="N112" i="9"/>
  <c r="Q60" i="9"/>
  <c r="Q69" i="9"/>
  <c r="L69" i="15"/>
  <c r="M69" i="15"/>
  <c r="S23" i="15"/>
  <c r="U23" i="15" s="1"/>
  <c r="S57" i="15"/>
  <c r="U57" i="15" s="1"/>
  <c r="L82" i="15"/>
  <c r="S69" i="15"/>
  <c r="U69" i="15" s="1"/>
  <c r="L23" i="15"/>
  <c r="L57" i="15"/>
  <c r="M23" i="15"/>
  <c r="S67" i="15"/>
  <c r="U67" i="15" s="1"/>
  <c r="V67" i="15"/>
  <c r="X67" i="15" s="1"/>
  <c r="M57" i="15"/>
  <c r="J52" i="10"/>
  <c r="W83" i="10"/>
  <c r="T19" i="10"/>
  <c r="N83" i="9"/>
  <c r="T75" i="9"/>
  <c r="Q61" i="9"/>
  <c r="W57" i="9"/>
  <c r="T29" i="9"/>
  <c r="W11" i="9"/>
  <c r="W46" i="9"/>
  <c r="N55" i="9"/>
  <c r="Q37" i="9"/>
  <c r="N110" i="9"/>
  <c r="W112" i="9"/>
  <c r="Q33" i="9"/>
  <c r="T30" i="9"/>
  <c r="T60" i="9"/>
  <c r="N93" i="9"/>
  <c r="T43" i="9"/>
  <c r="T69" i="9"/>
  <c r="N12" i="9"/>
  <c r="Q15" i="9"/>
  <c r="J12" i="9"/>
  <c r="J33" i="10"/>
  <c r="T52" i="10"/>
  <c r="Q83" i="10"/>
  <c r="T83" i="9"/>
  <c r="Q75" i="9"/>
  <c r="N61" i="9"/>
  <c r="N57" i="9"/>
  <c r="W29" i="9"/>
  <c r="Q11" i="9"/>
  <c r="T46" i="9"/>
  <c r="Q55" i="9"/>
  <c r="N37" i="9"/>
  <c r="Q110" i="9"/>
  <c r="Q112" i="9"/>
  <c r="N33" i="9"/>
  <c r="N30" i="9"/>
  <c r="N60" i="9"/>
  <c r="W93" i="9"/>
  <c r="W43" i="9"/>
  <c r="N69" i="9"/>
  <c r="Q108" i="10"/>
  <c r="T15" i="9"/>
  <c r="N15" i="9"/>
  <c r="J62" i="10"/>
  <c r="Q82" i="10"/>
  <c r="J55" i="10"/>
  <c r="N25" i="9"/>
  <c r="N62" i="10"/>
  <c r="J82" i="10"/>
  <c r="W82" i="10"/>
  <c r="T14" i="10"/>
  <c r="T34" i="9"/>
  <c r="Q60" i="10"/>
  <c r="Q85" i="9"/>
  <c r="N57" i="10"/>
  <c r="W80" i="10"/>
  <c r="T87" i="10"/>
  <c r="T80" i="9"/>
  <c r="W33" i="10"/>
  <c r="Q33" i="10"/>
  <c r="T62" i="10"/>
  <c r="Q11" i="10"/>
  <c r="W11" i="10"/>
  <c r="N52" i="10"/>
  <c r="T26" i="10"/>
  <c r="N108" i="10"/>
  <c r="W24" i="10"/>
  <c r="W86" i="10"/>
  <c r="Q109" i="9"/>
  <c r="N48" i="9"/>
  <c r="N111" i="9"/>
  <c r="T36" i="9"/>
  <c r="W77" i="9"/>
  <c r="M19" i="15"/>
  <c r="L134" i="15"/>
  <c r="Z134" i="15"/>
  <c r="N134" i="15"/>
  <c r="T33" i="10"/>
  <c r="W62" i="10"/>
  <c r="T11" i="10"/>
  <c r="W52" i="10"/>
  <c r="W26" i="10"/>
  <c r="T108" i="10"/>
  <c r="Q24" i="10"/>
  <c r="N86" i="10"/>
  <c r="N53" i="9"/>
  <c r="N45" i="9"/>
  <c r="Q82" i="9"/>
  <c r="Q63" i="9"/>
  <c r="J26" i="10"/>
  <c r="J24" i="10"/>
  <c r="J86" i="10"/>
  <c r="N19" i="9"/>
  <c r="W134" i="15"/>
  <c r="T134" i="15"/>
  <c r="T111" i="9"/>
  <c r="Q111" i="9"/>
  <c r="W36" i="9"/>
  <c r="Q36" i="9"/>
  <c r="N80" i="9"/>
  <c r="Q80" i="9"/>
  <c r="N63" i="9"/>
  <c r="W63" i="9"/>
  <c r="T84" i="9"/>
  <c r="W84" i="9"/>
  <c r="N17" i="9"/>
  <c r="T17" i="9"/>
  <c r="W17" i="9"/>
  <c r="Q17" i="9"/>
  <c r="N16" i="9"/>
  <c r="W16" i="9"/>
  <c r="T16" i="9"/>
  <c r="Q16" i="9"/>
  <c r="W29" i="10"/>
  <c r="Q29" i="10"/>
  <c r="J29" i="10"/>
  <c r="W53" i="9"/>
  <c r="Q53" i="9"/>
  <c r="Q66" i="9"/>
  <c r="T66" i="9"/>
  <c r="T109" i="9"/>
  <c r="W109" i="9"/>
  <c r="T85" i="9"/>
  <c r="W85" i="9"/>
  <c r="Q48" i="9"/>
  <c r="T48" i="9"/>
  <c r="W25" i="9"/>
  <c r="Q25" i="9"/>
  <c r="N13" i="9"/>
  <c r="W13" i="9"/>
  <c r="Q13" i="9"/>
  <c r="N34" i="9"/>
  <c r="W34" i="9"/>
  <c r="Q45" i="9"/>
  <c r="W45" i="9"/>
  <c r="W82" i="9"/>
  <c r="N82" i="9"/>
  <c r="T77" i="9"/>
  <c r="Q77" i="9"/>
  <c r="V19" i="15"/>
  <c r="X19" i="15" s="1"/>
  <c r="L19" i="15"/>
  <c r="P19" i="15"/>
  <c r="R19" i="15" s="1"/>
  <c r="W116" i="10"/>
  <c r="N116" i="10"/>
  <c r="N83" i="10"/>
  <c r="J83" i="10"/>
  <c r="W19" i="10"/>
  <c r="N19" i="10"/>
  <c r="J19" i="10"/>
  <c r="J25" i="10"/>
  <c r="T25" i="10"/>
  <c r="T30" i="10"/>
  <c r="J30" i="10"/>
  <c r="Q50" i="10"/>
  <c r="N50" i="10"/>
  <c r="W50" i="10"/>
  <c r="T22" i="10"/>
  <c r="W22" i="10"/>
  <c r="T75" i="10"/>
  <c r="Q75" i="10"/>
  <c r="J75" i="10"/>
  <c r="T81" i="10"/>
  <c r="N81" i="10"/>
  <c r="W113" i="10"/>
  <c r="N77" i="10"/>
  <c r="W77" i="10"/>
  <c r="T88" i="10"/>
  <c r="N88" i="10"/>
  <c r="J88" i="10"/>
  <c r="N72" i="10"/>
  <c r="J72" i="10"/>
  <c r="W56" i="10"/>
  <c r="Q56" i="10"/>
  <c r="T44" i="10"/>
  <c r="N44" i="10"/>
  <c r="T115" i="10"/>
  <c r="Q114" i="10"/>
  <c r="T114" i="10"/>
  <c r="Q47" i="10"/>
  <c r="N47" i="10"/>
  <c r="T47" i="10"/>
  <c r="T53" i="10"/>
  <c r="W53" i="10"/>
  <c r="L67" i="15"/>
  <c r="W72" i="10"/>
  <c r="K135" i="10"/>
  <c r="Z135" i="10" s="1"/>
  <c r="AA135" i="10" s="1"/>
  <c r="N51" i="10"/>
  <c r="T63" i="10"/>
  <c r="Q23" i="10"/>
  <c r="Q72" i="9"/>
  <c r="W87" i="9"/>
  <c r="T115" i="9"/>
  <c r="Q26" i="9"/>
  <c r="P82" i="15"/>
  <c r="R82" i="15" s="1"/>
  <c r="Q117" i="10"/>
  <c r="W84" i="10"/>
  <c r="N92" i="10"/>
  <c r="N60" i="10"/>
  <c r="T92" i="9"/>
  <c r="N41" i="9"/>
  <c r="T65" i="9"/>
  <c r="N42" i="9"/>
  <c r="S82" i="15"/>
  <c r="U82" i="15" s="1"/>
  <c r="V82" i="15"/>
  <c r="X82" i="15" s="1"/>
  <c r="N89" i="10"/>
  <c r="J63" i="10"/>
  <c r="Q71" i="10"/>
  <c r="N73" i="10"/>
  <c r="T28" i="9"/>
  <c r="N90" i="9"/>
  <c r="T71" i="9"/>
  <c r="N118" i="9"/>
  <c r="AA39" i="15"/>
  <c r="W49" i="10"/>
  <c r="J51" i="10"/>
  <c r="T51" i="10"/>
  <c r="T117" i="10"/>
  <c r="Q63" i="10"/>
  <c r="J76" i="10"/>
  <c r="W76" i="10"/>
  <c r="T84" i="10"/>
  <c r="J48" i="10"/>
  <c r="N48" i="10"/>
  <c r="W92" i="10"/>
  <c r="N71" i="10"/>
  <c r="J23" i="10"/>
  <c r="Q73" i="10"/>
  <c r="J60" i="10"/>
  <c r="N72" i="9"/>
  <c r="Q49" i="9"/>
  <c r="W92" i="9"/>
  <c r="W28" i="9"/>
  <c r="Q87" i="9"/>
  <c r="T89" i="9"/>
  <c r="W57" i="10"/>
  <c r="J53" i="10"/>
  <c r="Q53" i="10"/>
  <c r="N14" i="10"/>
  <c r="J47" i="10"/>
  <c r="J80" i="10"/>
  <c r="T80" i="10"/>
  <c r="N114" i="10"/>
  <c r="Q115" i="10"/>
  <c r="Q44" i="10"/>
  <c r="T56" i="10"/>
  <c r="N87" i="10"/>
  <c r="Q87" i="10"/>
  <c r="T55" i="10"/>
  <c r="Q72" i="10"/>
  <c r="Q41" i="9"/>
  <c r="W90" i="9"/>
  <c r="Q115" i="9"/>
  <c r="W59" i="9"/>
  <c r="W65" i="9"/>
  <c r="Q71" i="9"/>
  <c r="T26" i="9"/>
  <c r="Q58" i="9"/>
  <c r="W42" i="9"/>
  <c r="W118" i="9"/>
  <c r="K134" i="10"/>
  <c r="Z134" i="10" s="1"/>
  <c r="AA134" i="10" s="1"/>
  <c r="W51" i="10"/>
  <c r="N117" i="10"/>
  <c r="W63" i="10"/>
  <c r="T76" i="10"/>
  <c r="J84" i="10"/>
  <c r="Q84" i="10"/>
  <c r="W48" i="10"/>
  <c r="J92" i="10"/>
  <c r="Q92" i="10"/>
  <c r="T71" i="10"/>
  <c r="T23" i="10"/>
  <c r="J73" i="10"/>
  <c r="W73" i="10"/>
  <c r="T60" i="10"/>
  <c r="T72" i="9"/>
  <c r="T49" i="9"/>
  <c r="Q92" i="9"/>
  <c r="N28" i="9"/>
  <c r="T87" i="9"/>
  <c r="Q89" i="9"/>
  <c r="T57" i="10"/>
  <c r="N53" i="10"/>
  <c r="W14" i="10"/>
  <c r="J14" i="10"/>
  <c r="W47" i="10"/>
  <c r="N80" i="10"/>
  <c r="W114" i="10"/>
  <c r="N115" i="10"/>
  <c r="J44" i="10"/>
  <c r="W44" i="10"/>
  <c r="N56" i="10"/>
  <c r="J87" i="10"/>
  <c r="N55" i="10"/>
  <c r="W55" i="10"/>
  <c r="T72" i="10"/>
  <c r="T41" i="9"/>
  <c r="T90" i="9"/>
  <c r="W115" i="9"/>
  <c r="N59" i="9"/>
  <c r="N65" i="9"/>
  <c r="N71" i="9"/>
  <c r="W26" i="9"/>
  <c r="W58" i="9"/>
  <c r="T42" i="9"/>
  <c r="T118" i="9"/>
  <c r="W20" i="9"/>
  <c r="T20" i="9"/>
  <c r="J89" i="10"/>
  <c r="J71" i="10"/>
  <c r="J57" i="10"/>
  <c r="J56" i="10"/>
  <c r="W19" i="9"/>
  <c r="Q19" i="9"/>
  <c r="AA53" i="15"/>
  <c r="L43" i="15"/>
  <c r="T78" i="10"/>
  <c r="Q28" i="10"/>
  <c r="N111" i="10"/>
  <c r="Q112" i="10"/>
  <c r="T40" i="10"/>
  <c r="W58" i="10"/>
  <c r="J58" i="10"/>
  <c r="W69" i="10"/>
  <c r="T69" i="10"/>
  <c r="N69" i="10"/>
  <c r="J69" i="10"/>
  <c r="W16" i="10"/>
  <c r="N16" i="10"/>
  <c r="Q16" i="10"/>
  <c r="J16" i="10"/>
  <c r="W91" i="10"/>
  <c r="Q91" i="10"/>
  <c r="J91" i="10"/>
  <c r="T91" i="10"/>
  <c r="J34" i="10"/>
  <c r="N34" i="10"/>
  <c r="W34" i="10"/>
  <c r="T34" i="10"/>
  <c r="N13" i="10"/>
  <c r="Q13" i="10"/>
  <c r="W13" i="10"/>
  <c r="J13" i="10"/>
  <c r="Q37" i="10"/>
  <c r="J37" i="10"/>
  <c r="T37" i="10"/>
  <c r="N65" i="10"/>
  <c r="Q65" i="10"/>
  <c r="W65" i="10"/>
  <c r="Q12" i="10"/>
  <c r="N12" i="10"/>
  <c r="W12" i="10"/>
  <c r="T94" i="10"/>
  <c r="Q94" i="10"/>
  <c r="W94" i="10"/>
  <c r="J94" i="10"/>
  <c r="J36" i="10"/>
  <c r="N36" i="10"/>
  <c r="Q36" i="10"/>
  <c r="T36" i="10"/>
  <c r="W25" i="10"/>
  <c r="N30" i="10"/>
  <c r="Q30" i="10"/>
  <c r="Q113" i="10"/>
  <c r="N75" i="10"/>
  <c r="T116" i="10"/>
  <c r="J50" i="10"/>
  <c r="T50" i="10"/>
  <c r="T77" i="10"/>
  <c r="N22" i="10"/>
  <c r="Q22" i="10"/>
  <c r="Q88" i="10"/>
  <c r="Q81" i="10"/>
  <c r="N74" i="10"/>
  <c r="T107" i="10"/>
  <c r="N58" i="10"/>
  <c r="J85" i="10"/>
  <c r="J46" i="10"/>
  <c r="J79" i="10"/>
  <c r="J27" i="10"/>
  <c r="N32" i="10"/>
  <c r="J41" i="10"/>
  <c r="J68" i="10"/>
  <c r="W54" i="10"/>
  <c r="J61" i="10"/>
  <c r="Q59" i="10"/>
  <c r="T85" i="10"/>
  <c r="W46" i="10"/>
  <c r="Q79" i="10"/>
  <c r="W27" i="10"/>
  <c r="W32" i="10"/>
  <c r="N41" i="10"/>
  <c r="T109" i="10"/>
  <c r="N68" i="10"/>
  <c r="T54" i="10"/>
  <c r="N61" i="10"/>
  <c r="N59" i="10"/>
  <c r="O27" i="15"/>
  <c r="AA45" i="15"/>
  <c r="O45" i="15"/>
  <c r="O59" i="15"/>
  <c r="M29" i="15"/>
  <c r="P29" i="15"/>
  <c r="R29" i="15" s="1"/>
  <c r="S29" i="15"/>
  <c r="U29" i="15" s="1"/>
  <c r="L29" i="15"/>
  <c r="AA82" i="15"/>
  <c r="AA74" i="15"/>
  <c r="Q89" i="10"/>
  <c r="T90" i="10"/>
  <c r="N21" i="10"/>
  <c r="N39" i="10"/>
  <c r="W42" i="10"/>
  <c r="J15" i="10"/>
  <c r="N35" i="10"/>
  <c r="W89" i="10"/>
  <c r="N66" i="10"/>
  <c r="N67" i="10"/>
  <c r="W20" i="10"/>
  <c r="W45" i="10"/>
  <c r="Q49" i="10"/>
  <c r="T110" i="10"/>
  <c r="J90" i="10"/>
  <c r="T21" i="10"/>
  <c r="J31" i="10"/>
  <c r="J39" i="10"/>
  <c r="Q64" i="10"/>
  <c r="J42" i="10"/>
  <c r="N70" i="10"/>
  <c r="N15" i="10"/>
  <c r="Q93" i="10"/>
  <c r="W35" i="10"/>
  <c r="Q18" i="10"/>
  <c r="O22" i="15"/>
  <c r="AA22" i="15"/>
  <c r="V21" i="15"/>
  <c r="X21" i="15" s="1"/>
  <c r="V29" i="15"/>
  <c r="X29" i="15" s="1"/>
  <c r="M21" i="15"/>
  <c r="O109" i="15"/>
  <c r="O77" i="15"/>
  <c r="P21" i="15"/>
  <c r="R21" i="15" s="1"/>
  <c r="AA61" i="15"/>
  <c r="O117" i="15"/>
  <c r="S43" i="15"/>
  <c r="U43" i="15" s="1"/>
  <c r="O58" i="15"/>
  <c r="AA58" i="15"/>
  <c r="T74" i="10"/>
  <c r="Q74" i="10"/>
  <c r="W107" i="10"/>
  <c r="N78" i="10"/>
  <c r="W78" i="10"/>
  <c r="N31" i="10"/>
  <c r="N28" i="10"/>
  <c r="W28" i="10"/>
  <c r="J64" i="10"/>
  <c r="T111" i="10"/>
  <c r="Q70" i="10"/>
  <c r="N112" i="10"/>
  <c r="T93" i="10"/>
  <c r="W40" i="10"/>
  <c r="N40" i="10"/>
  <c r="J18" i="10"/>
  <c r="V43" i="15"/>
  <c r="X43" i="15" s="1"/>
  <c r="O79" i="15"/>
  <c r="W74" i="10"/>
  <c r="Q107" i="10"/>
  <c r="Q78" i="10"/>
  <c r="T31" i="10"/>
  <c r="J28" i="10"/>
  <c r="T64" i="10"/>
  <c r="Q111" i="10"/>
  <c r="T70" i="10"/>
  <c r="W112" i="10"/>
  <c r="W93" i="10"/>
  <c r="J40" i="10"/>
  <c r="T18" i="10"/>
  <c r="O25" i="15"/>
  <c r="O75" i="15"/>
  <c r="M43" i="15"/>
  <c r="O43" i="15" s="1"/>
  <c r="W31" i="10"/>
  <c r="N64" i="10"/>
  <c r="J70" i="10"/>
  <c r="J93" i="10"/>
  <c r="N18" i="10"/>
  <c r="O26" i="15"/>
  <c r="O81" i="15"/>
  <c r="O54" i="15"/>
  <c r="O24" i="15"/>
  <c r="AA24" i="15"/>
  <c r="O15" i="15"/>
  <c r="AA108" i="15"/>
  <c r="AA14" i="15"/>
  <c r="O80" i="15"/>
  <c r="AA116" i="15"/>
  <c r="AA60" i="15"/>
  <c r="AA18" i="15"/>
  <c r="O33" i="15"/>
  <c r="AA33" i="15"/>
  <c r="O32" i="15"/>
  <c r="AA32" i="15"/>
  <c r="AA38" i="15"/>
  <c r="O38" i="15"/>
  <c r="O16" i="15"/>
  <c r="AA16" i="15"/>
  <c r="AA20" i="15"/>
  <c r="O20" i="15"/>
  <c r="AA72" i="15"/>
  <c r="O72" i="15"/>
  <c r="O84" i="15"/>
  <c r="AA84" i="15"/>
  <c r="AA83" i="15"/>
  <c r="O83" i="15"/>
  <c r="AA89" i="15"/>
  <c r="O89" i="15"/>
  <c r="O47" i="15"/>
  <c r="O35" i="15"/>
  <c r="AA35" i="15"/>
  <c r="O44" i="15"/>
  <c r="AA44" i="15"/>
  <c r="AA52" i="15"/>
  <c r="O52" i="15"/>
  <c r="AA65" i="15"/>
  <c r="O65" i="15"/>
  <c r="AA85" i="15"/>
  <c r="AA49" i="15"/>
  <c r="O49" i="15"/>
  <c r="O42" i="15"/>
  <c r="AA42" i="15"/>
  <c r="AA113" i="15"/>
  <c r="O113" i="15"/>
  <c r="AA71" i="15"/>
  <c r="O71" i="15"/>
  <c r="AA63" i="15"/>
  <c r="O63" i="15"/>
  <c r="O17" i="15"/>
  <c r="AA17" i="15"/>
  <c r="AA50" i="15"/>
  <c r="O50" i="15"/>
  <c r="O51" i="15"/>
  <c r="AA51" i="15"/>
  <c r="AA95" i="15"/>
  <c r="O95" i="15"/>
  <c r="O13" i="15"/>
  <c r="O119" i="15"/>
  <c r="AA119" i="15"/>
  <c r="AA94" i="15"/>
  <c r="O94" i="15"/>
  <c r="Q118" i="10"/>
  <c r="W118" i="10"/>
  <c r="N118" i="10"/>
  <c r="T59" i="10"/>
  <c r="J59" i="10"/>
  <c r="N110" i="10"/>
  <c r="W110" i="10"/>
  <c r="T61" i="10"/>
  <c r="Q61" i="10"/>
  <c r="J35" i="10"/>
  <c r="Q35" i="10"/>
  <c r="Q54" i="10"/>
  <c r="J54" i="10"/>
  <c r="T49" i="10"/>
  <c r="J49" i="10"/>
  <c r="W68" i="10"/>
  <c r="T68" i="10"/>
  <c r="T15" i="10"/>
  <c r="W15" i="10"/>
  <c r="W109" i="10"/>
  <c r="N109" i="10"/>
  <c r="T45" i="10"/>
  <c r="N45" i="10"/>
  <c r="Q41" i="10"/>
  <c r="T41" i="10"/>
  <c r="Q42" i="10"/>
  <c r="N42" i="10"/>
  <c r="J32" i="10"/>
  <c r="T32" i="10"/>
  <c r="T20" i="10"/>
  <c r="Q20" i="10"/>
  <c r="Q27" i="10"/>
  <c r="N27" i="10"/>
  <c r="T39" i="10"/>
  <c r="Q39" i="10"/>
  <c r="N79" i="10"/>
  <c r="W79" i="10"/>
  <c r="W67" i="10"/>
  <c r="J67" i="10"/>
  <c r="T46" i="10"/>
  <c r="Q46" i="10"/>
  <c r="W21" i="10"/>
  <c r="Q21" i="10"/>
  <c r="W85" i="10"/>
  <c r="Q85" i="10"/>
  <c r="Q66" i="10"/>
  <c r="W66" i="10"/>
  <c r="T58" i="10"/>
  <c r="Q58" i="10"/>
  <c r="N90" i="10"/>
  <c r="W90" i="10"/>
  <c r="I137" i="10"/>
  <c r="K136" i="10"/>
  <c r="Z136" i="10" s="1"/>
  <c r="AA136" i="10" s="1"/>
  <c r="J13" i="9"/>
  <c r="Y13" i="9" s="1"/>
  <c r="K137" i="9" l="1"/>
  <c r="I138" i="9"/>
  <c r="V47" i="19"/>
  <c r="X47" i="19" s="1"/>
  <c r="L47" i="19"/>
  <c r="S47" i="19"/>
  <c r="U47" i="19" s="1"/>
  <c r="P47" i="19"/>
  <c r="R47" i="19" s="1"/>
  <c r="Y47" i="19"/>
  <c r="AA47" i="19" s="1"/>
  <c r="M47" i="19"/>
  <c r="O47" i="19" s="1"/>
  <c r="J48" i="19"/>
  <c r="I49" i="19"/>
  <c r="Y51" i="20"/>
  <c r="AA51" i="20" s="1"/>
  <c r="S51" i="20"/>
  <c r="U51" i="20" s="1"/>
  <c r="M51" i="20"/>
  <c r="O51" i="20" s="1"/>
  <c r="V51" i="20"/>
  <c r="X51" i="20" s="1"/>
  <c r="P51" i="20"/>
  <c r="R51" i="20" s="1"/>
  <c r="L51" i="20"/>
  <c r="I53" i="20"/>
  <c r="J52" i="20"/>
  <c r="AA19" i="15"/>
  <c r="AA23" i="15"/>
  <c r="AA69" i="15"/>
  <c r="AA37" i="15"/>
  <c r="AA67" i="15"/>
  <c r="V12" i="10"/>
  <c r="X12" i="10" s="1"/>
  <c r="Y34" i="17"/>
  <c r="AA34" i="17" s="1"/>
  <c r="S34" i="17"/>
  <c r="U34" i="17" s="1"/>
  <c r="M34" i="17"/>
  <c r="O34" i="17" s="1"/>
  <c r="V34" i="17"/>
  <c r="X34" i="17" s="1"/>
  <c r="P34" i="17"/>
  <c r="R34" i="17" s="1"/>
  <c r="L34" i="17"/>
  <c r="I36" i="17"/>
  <c r="J35" i="17"/>
  <c r="Y34" i="16"/>
  <c r="AA34" i="16" s="1"/>
  <c r="S34" i="16"/>
  <c r="U34" i="16" s="1"/>
  <c r="M34" i="16"/>
  <c r="O34" i="16" s="1"/>
  <c r="V34" i="16"/>
  <c r="X34" i="16" s="1"/>
  <c r="P34" i="16"/>
  <c r="R34" i="16" s="1"/>
  <c r="L34" i="16"/>
  <c r="I36" i="16"/>
  <c r="J35" i="16"/>
  <c r="L12" i="10"/>
  <c r="S17" i="10"/>
  <c r="U17" i="10" s="1"/>
  <c r="P17" i="10"/>
  <c r="R17" i="10" s="1"/>
  <c r="L78" i="10"/>
  <c r="V17" i="10"/>
  <c r="X17" i="10" s="1"/>
  <c r="M81" i="10"/>
  <c r="O81" i="10" s="1"/>
  <c r="M17" i="10"/>
  <c r="O17" i="10" s="1"/>
  <c r="L17" i="10"/>
  <c r="V95" i="10"/>
  <c r="X95" i="10" s="1"/>
  <c r="L95" i="10"/>
  <c r="S95" i="10"/>
  <c r="U95" i="10" s="1"/>
  <c r="P95" i="10"/>
  <c r="R95" i="10" s="1"/>
  <c r="Y95" i="10"/>
  <c r="AA95" i="10" s="1"/>
  <c r="M95" i="10"/>
  <c r="O95" i="10" s="1"/>
  <c r="I97" i="10"/>
  <c r="J96" i="10"/>
  <c r="I23" i="9"/>
  <c r="M78" i="10"/>
  <c r="O78" i="10" s="1"/>
  <c r="M74" i="10"/>
  <c r="O134" i="15"/>
  <c r="O135" i="15"/>
  <c r="AA12" i="10"/>
  <c r="P78" i="10"/>
  <c r="R78" i="10" s="1"/>
  <c r="P74" i="10"/>
  <c r="R74" i="10" s="1"/>
  <c r="P81" i="10"/>
  <c r="R81" i="10" s="1"/>
  <c r="V81" i="10"/>
  <c r="X81" i="10" s="1"/>
  <c r="S78" i="10"/>
  <c r="U78" i="10" s="1"/>
  <c r="V74" i="10"/>
  <c r="X74" i="10" s="1"/>
  <c r="S81" i="10"/>
  <c r="U81" i="10" s="1"/>
  <c r="V78" i="10"/>
  <c r="X78" i="10" s="1"/>
  <c r="L74" i="10"/>
  <c r="S74" i="10"/>
  <c r="U74" i="10" s="1"/>
  <c r="L81" i="10"/>
  <c r="S12" i="10"/>
  <c r="U12" i="10" s="1"/>
  <c r="M12" i="10"/>
  <c r="O12" i="10" s="1"/>
  <c r="P12" i="10"/>
  <c r="R12" i="10" s="1"/>
  <c r="L21" i="10"/>
  <c r="L22" i="10"/>
  <c r="V65" i="10"/>
  <c r="X65" i="10" s="1"/>
  <c r="AA65" i="10"/>
  <c r="AA22" i="10"/>
  <c r="AA21" i="10"/>
  <c r="Y133" i="15"/>
  <c r="P22" i="10"/>
  <c r="R22" i="10" s="1"/>
  <c r="S22" i="10"/>
  <c r="U22" i="10" s="1"/>
  <c r="P21" i="10"/>
  <c r="R21" i="10" s="1"/>
  <c r="S65" i="10"/>
  <c r="U65" i="10" s="1"/>
  <c r="M65" i="10"/>
  <c r="O65" i="10" s="1"/>
  <c r="M22" i="10"/>
  <c r="O22" i="10" s="1"/>
  <c r="V21" i="10"/>
  <c r="X21" i="10" s="1"/>
  <c r="S21" i="10"/>
  <c r="U21" i="10" s="1"/>
  <c r="P65" i="10"/>
  <c r="R65" i="10" s="1"/>
  <c r="V22" i="10"/>
  <c r="X22" i="10" s="1"/>
  <c r="M21" i="10"/>
  <c r="O21" i="10" s="1"/>
  <c r="L65" i="10"/>
  <c r="P93" i="10"/>
  <c r="R93" i="10" s="1"/>
  <c r="Y93" i="10"/>
  <c r="AA93" i="10" s="1"/>
  <c r="V16" i="10"/>
  <c r="X16" i="10" s="1"/>
  <c r="Y16" i="10"/>
  <c r="AA16" i="10" s="1"/>
  <c r="V80" i="10"/>
  <c r="X80" i="10" s="1"/>
  <c r="Y80" i="10"/>
  <c r="AA80" i="10" s="1"/>
  <c r="M29" i="10"/>
  <c r="O29" i="10" s="1"/>
  <c r="Y29" i="10"/>
  <c r="AA29" i="10" s="1"/>
  <c r="S54" i="10"/>
  <c r="U54" i="10" s="1"/>
  <c r="Y54" i="10"/>
  <c r="AA54" i="10" s="1"/>
  <c r="M59" i="10"/>
  <c r="O59" i="10" s="1"/>
  <c r="Y59" i="10"/>
  <c r="AA59" i="10" s="1"/>
  <c r="P31" i="10"/>
  <c r="R31" i="10" s="1"/>
  <c r="Y31" i="10"/>
  <c r="AA31" i="10" s="1"/>
  <c r="L15" i="10"/>
  <c r="Y15" i="10"/>
  <c r="AA15" i="10" s="1"/>
  <c r="S68" i="10"/>
  <c r="U68" i="10" s="1"/>
  <c r="Y68" i="10"/>
  <c r="AA68" i="10" s="1"/>
  <c r="V27" i="10"/>
  <c r="X27" i="10" s="1"/>
  <c r="Y27" i="10"/>
  <c r="AA27" i="10" s="1"/>
  <c r="V94" i="10"/>
  <c r="X94" i="10" s="1"/>
  <c r="Y94" i="10"/>
  <c r="AA94" i="10" s="1"/>
  <c r="V34" i="10"/>
  <c r="X34" i="10" s="1"/>
  <c r="Y34" i="10"/>
  <c r="AA34" i="10" s="1"/>
  <c r="M56" i="10"/>
  <c r="O56" i="10" s="1"/>
  <c r="Y56" i="10"/>
  <c r="AA56" i="10" s="1"/>
  <c r="L44" i="10"/>
  <c r="Y44" i="10"/>
  <c r="AA44" i="10" s="1"/>
  <c r="V84" i="10"/>
  <c r="X84" i="10" s="1"/>
  <c r="Y84" i="10"/>
  <c r="AA84" i="10" s="1"/>
  <c r="L63" i="10"/>
  <c r="Y63" i="10"/>
  <c r="AA63" i="10" s="1"/>
  <c r="S72" i="10"/>
  <c r="U72" i="10" s="1"/>
  <c r="Y72" i="10"/>
  <c r="AA72" i="10" s="1"/>
  <c r="S55" i="10"/>
  <c r="U55" i="10" s="1"/>
  <c r="Y55" i="10"/>
  <c r="AA55" i="10" s="1"/>
  <c r="L52" i="10"/>
  <c r="Y52" i="10"/>
  <c r="AA52" i="10" s="1"/>
  <c r="L45" i="10"/>
  <c r="Y45" i="10"/>
  <c r="AA45" i="10" s="1"/>
  <c r="L20" i="10"/>
  <c r="Y20" i="10"/>
  <c r="AA20" i="10" s="1"/>
  <c r="AA81" i="10"/>
  <c r="AA74" i="10"/>
  <c r="AA78" i="10"/>
  <c r="L32" i="10"/>
  <c r="Y32" i="10"/>
  <c r="AA32" i="10" s="1"/>
  <c r="L28" i="10"/>
  <c r="Y28" i="10"/>
  <c r="AA28" i="10" s="1"/>
  <c r="L79" i="10"/>
  <c r="Y79" i="10"/>
  <c r="AA79" i="10" s="1"/>
  <c r="L69" i="10"/>
  <c r="Y69" i="10"/>
  <c r="AA69" i="10" s="1"/>
  <c r="V33" i="10"/>
  <c r="X33" i="10" s="1"/>
  <c r="Y33" i="10"/>
  <c r="AA33" i="10" s="1"/>
  <c r="M11" i="9"/>
  <c r="O11" i="9" s="1"/>
  <c r="Y11" i="9"/>
  <c r="AA11" i="9" s="1"/>
  <c r="S18" i="10"/>
  <c r="U18" i="10" s="1"/>
  <c r="Y18" i="10"/>
  <c r="AA18" i="10" s="1"/>
  <c r="L42" i="10"/>
  <c r="Y42" i="10"/>
  <c r="AA42" i="10" s="1"/>
  <c r="L50" i="10"/>
  <c r="Y50" i="10"/>
  <c r="AA50" i="10" s="1"/>
  <c r="S13" i="10"/>
  <c r="U13" i="10" s="1"/>
  <c r="Y13" i="10"/>
  <c r="AA13" i="10" s="1"/>
  <c r="S87" i="10"/>
  <c r="U87" i="10" s="1"/>
  <c r="Y87" i="10"/>
  <c r="AA87" i="10" s="1"/>
  <c r="L73" i="10"/>
  <c r="Y73" i="10"/>
  <c r="AA73" i="10" s="1"/>
  <c r="V60" i="10"/>
  <c r="X60" i="10" s="1"/>
  <c r="Y60" i="10"/>
  <c r="AA60" i="10" s="1"/>
  <c r="V82" i="10"/>
  <c r="X82" i="10" s="1"/>
  <c r="Y82" i="10"/>
  <c r="AA82" i="10" s="1"/>
  <c r="S49" i="10"/>
  <c r="U49" i="10" s="1"/>
  <c r="Y49" i="10"/>
  <c r="AA49" i="10" s="1"/>
  <c r="V70" i="10"/>
  <c r="X70" i="10" s="1"/>
  <c r="Y70" i="10"/>
  <c r="AA70" i="10" s="1"/>
  <c r="P64" i="10"/>
  <c r="R64" i="10" s="1"/>
  <c r="Y64" i="10"/>
  <c r="AA64" i="10" s="1"/>
  <c r="P90" i="10"/>
  <c r="R90" i="10" s="1"/>
  <c r="Y90" i="10"/>
  <c r="AA90" i="10" s="1"/>
  <c r="S61" i="10"/>
  <c r="U61" i="10" s="1"/>
  <c r="Y61" i="10"/>
  <c r="AA61" i="10" s="1"/>
  <c r="V41" i="10"/>
  <c r="X41" i="10" s="1"/>
  <c r="Y41" i="10"/>
  <c r="AA41" i="10" s="1"/>
  <c r="S46" i="10"/>
  <c r="U46" i="10" s="1"/>
  <c r="Y46" i="10"/>
  <c r="AA46" i="10" s="1"/>
  <c r="S91" i="10"/>
  <c r="U91" i="10" s="1"/>
  <c r="Y91" i="10"/>
  <c r="AA91" i="10" s="1"/>
  <c r="V57" i="10"/>
  <c r="X57" i="10" s="1"/>
  <c r="Y57" i="10"/>
  <c r="AA57" i="10" s="1"/>
  <c r="L47" i="10"/>
  <c r="Y47" i="10"/>
  <c r="AA47" i="10" s="1"/>
  <c r="L76" i="10"/>
  <c r="Y76" i="10"/>
  <c r="AA76" i="10" s="1"/>
  <c r="L51" i="10"/>
  <c r="Y51" i="10"/>
  <c r="AA51" i="10" s="1"/>
  <c r="P88" i="10"/>
  <c r="R88" i="10" s="1"/>
  <c r="Y88" i="10"/>
  <c r="AA88" i="10" s="1"/>
  <c r="M25" i="10"/>
  <c r="O25" i="10" s="1"/>
  <c r="Y25" i="10"/>
  <c r="AA25" i="10" s="1"/>
  <c r="P83" i="10"/>
  <c r="R83" i="10" s="1"/>
  <c r="Y83" i="10"/>
  <c r="AA83" i="10" s="1"/>
  <c r="V24" i="10"/>
  <c r="X24" i="10" s="1"/>
  <c r="Y24" i="10"/>
  <c r="AA24" i="10" s="1"/>
  <c r="V62" i="10"/>
  <c r="X62" i="10" s="1"/>
  <c r="Y62" i="10"/>
  <c r="AA62" i="10" s="1"/>
  <c r="L12" i="9"/>
  <c r="Y12" i="9"/>
  <c r="L38" i="10"/>
  <c r="Y38" i="10"/>
  <c r="AA38" i="10" s="1"/>
  <c r="V66" i="10"/>
  <c r="X66" i="10" s="1"/>
  <c r="Y66" i="10"/>
  <c r="AA66" i="10" s="1"/>
  <c r="V43" i="10"/>
  <c r="X43" i="10" s="1"/>
  <c r="Y43" i="10"/>
  <c r="AA43" i="10" s="1"/>
  <c r="L58" i="10"/>
  <c r="Y58" i="10"/>
  <c r="AA58" i="10" s="1"/>
  <c r="P89" i="10"/>
  <c r="R89" i="10" s="1"/>
  <c r="Y89" i="10"/>
  <c r="AA89" i="10" s="1"/>
  <c r="M14" i="10"/>
  <c r="O14" i="10" s="1"/>
  <c r="Y14" i="10"/>
  <c r="AA14" i="10" s="1"/>
  <c r="M92" i="10"/>
  <c r="O92" i="10" s="1"/>
  <c r="Y92" i="10"/>
  <c r="AA92" i="10" s="1"/>
  <c r="S53" i="10"/>
  <c r="U53" i="10" s="1"/>
  <c r="Y53" i="10"/>
  <c r="AA53" i="10" s="1"/>
  <c r="L86" i="10"/>
  <c r="Y86" i="10"/>
  <c r="AA86" i="10" s="1"/>
  <c r="L67" i="10"/>
  <c r="Y67" i="10"/>
  <c r="AA67" i="10" s="1"/>
  <c r="S35" i="10"/>
  <c r="U35" i="10" s="1"/>
  <c r="Y35" i="10"/>
  <c r="AA35" i="10" s="1"/>
  <c r="M40" i="10"/>
  <c r="O40" i="10" s="1"/>
  <c r="Y40" i="10"/>
  <c r="AA40" i="10" s="1"/>
  <c r="M39" i="10"/>
  <c r="O39" i="10" s="1"/>
  <c r="Y39" i="10"/>
  <c r="AA39" i="10" s="1"/>
  <c r="P85" i="10"/>
  <c r="R85" i="10" s="1"/>
  <c r="Y85" i="10"/>
  <c r="AA85" i="10" s="1"/>
  <c r="P36" i="10"/>
  <c r="R36" i="10" s="1"/>
  <c r="Y36" i="10"/>
  <c r="AA36" i="10" s="1"/>
  <c r="L37" i="10"/>
  <c r="Y37" i="10"/>
  <c r="AA37" i="10" s="1"/>
  <c r="P71" i="10"/>
  <c r="R71" i="10" s="1"/>
  <c r="Y71" i="10"/>
  <c r="AA71" i="10" s="1"/>
  <c r="S23" i="10"/>
  <c r="U23" i="10" s="1"/>
  <c r="Y23" i="10"/>
  <c r="AA23" i="10" s="1"/>
  <c r="P48" i="10"/>
  <c r="R48" i="10" s="1"/>
  <c r="Y48" i="10"/>
  <c r="AA48" i="10" s="1"/>
  <c r="V75" i="10"/>
  <c r="X75" i="10" s="1"/>
  <c r="Y75" i="10"/>
  <c r="AA75" i="10" s="1"/>
  <c r="V30" i="10"/>
  <c r="X30" i="10" s="1"/>
  <c r="Y30" i="10"/>
  <c r="AA30" i="10" s="1"/>
  <c r="L19" i="10"/>
  <c r="Y19" i="10"/>
  <c r="AA19" i="10" s="1"/>
  <c r="S26" i="10"/>
  <c r="U26" i="10" s="1"/>
  <c r="Y26" i="10"/>
  <c r="AA26" i="10" s="1"/>
  <c r="Y11" i="10"/>
  <c r="AA11" i="10" s="1"/>
  <c r="P11" i="10"/>
  <c r="R11" i="10" s="1"/>
  <c r="M11" i="10"/>
  <c r="O11" i="10" s="1"/>
  <c r="L77" i="10"/>
  <c r="Y77" i="10"/>
  <c r="AA77" i="10" s="1"/>
  <c r="U134" i="15"/>
  <c r="S133" i="15"/>
  <c r="V133" i="15"/>
  <c r="R133" i="15"/>
  <c r="M133" i="15"/>
  <c r="X134" i="15"/>
  <c r="AA134" i="15"/>
  <c r="L26" i="10"/>
  <c r="V92" i="10"/>
  <c r="X92" i="10" s="1"/>
  <c r="V88" i="10"/>
  <c r="X88" i="10" s="1"/>
  <c r="AA73" i="15"/>
  <c r="L11" i="9"/>
  <c r="P11" i="9"/>
  <c r="R11" i="9" s="1"/>
  <c r="S11" i="9"/>
  <c r="U11" i="9" s="1"/>
  <c r="V11" i="9"/>
  <c r="X11" i="9" s="1"/>
  <c r="O78" i="15"/>
  <c r="O69" i="15"/>
  <c r="L133" i="15"/>
  <c r="N133" i="15"/>
  <c r="O23" i="15"/>
  <c r="AA87" i="15"/>
  <c r="M66" i="10"/>
  <c r="L33" i="10"/>
  <c r="S38" i="10"/>
  <c r="U38" i="10" s="1"/>
  <c r="P77" i="10"/>
  <c r="R77" i="10" s="1"/>
  <c r="L84" i="10"/>
  <c r="P56" i="10"/>
  <c r="R56" i="10" s="1"/>
  <c r="V20" i="10"/>
  <c r="X20" i="10" s="1"/>
  <c r="V56" i="10"/>
  <c r="X56" i="10" s="1"/>
  <c r="M45" i="10"/>
  <c r="O45" i="10" s="1"/>
  <c r="S20" i="10"/>
  <c r="U20" i="10" s="1"/>
  <c r="M77" i="10"/>
  <c r="V77" i="10"/>
  <c r="X77" i="10" s="1"/>
  <c r="M20" i="10"/>
  <c r="P20" i="10"/>
  <c r="R20" i="10" s="1"/>
  <c r="S77" i="10"/>
  <c r="U77" i="10" s="1"/>
  <c r="S44" i="10"/>
  <c r="U44" i="10" s="1"/>
  <c r="S33" i="10"/>
  <c r="U33" i="10" s="1"/>
  <c r="W133" i="15"/>
  <c r="Z133" i="15"/>
  <c r="T133" i="15"/>
  <c r="V45" i="10"/>
  <c r="X45" i="10" s="1"/>
  <c r="S45" i="10"/>
  <c r="U45" i="10" s="1"/>
  <c r="P45" i="10"/>
  <c r="R45" i="10" s="1"/>
  <c r="V11" i="10"/>
  <c r="X11" i="10" s="1"/>
  <c r="S29" i="10"/>
  <c r="U29" i="10" s="1"/>
  <c r="V51" i="10"/>
  <c r="X51" i="10" s="1"/>
  <c r="P26" i="10"/>
  <c r="R26" i="10" s="1"/>
  <c r="M73" i="10"/>
  <c r="O73" i="10" s="1"/>
  <c r="M26" i="10"/>
  <c r="O26" i="10" s="1"/>
  <c r="S89" i="10"/>
  <c r="U89" i="10" s="1"/>
  <c r="M88" i="10"/>
  <c r="O88" i="10" s="1"/>
  <c r="P63" i="10"/>
  <c r="R63" i="10" s="1"/>
  <c r="V46" i="10"/>
  <c r="X46" i="10" s="1"/>
  <c r="V12" i="9"/>
  <c r="X12" i="9" s="1"/>
  <c r="S88" i="10"/>
  <c r="U88" i="10" s="1"/>
  <c r="M63" i="10"/>
  <c r="O63" i="10" s="1"/>
  <c r="O19" i="15"/>
  <c r="V83" i="10"/>
  <c r="X83" i="10" s="1"/>
  <c r="P62" i="10"/>
  <c r="R62" i="10" s="1"/>
  <c r="L29" i="10"/>
  <c r="P29" i="10"/>
  <c r="R29" i="10" s="1"/>
  <c r="V29" i="10"/>
  <c r="X29" i="10" s="1"/>
  <c r="M24" i="10"/>
  <c r="V72" i="10"/>
  <c r="X72" i="10" s="1"/>
  <c r="P43" i="10"/>
  <c r="R43" i="10" s="1"/>
  <c r="L31" i="10"/>
  <c r="L11" i="10"/>
  <c r="M44" i="10"/>
  <c r="O44" i="10" s="1"/>
  <c r="L80" i="10"/>
  <c r="S43" i="10"/>
  <c r="U43" i="10" s="1"/>
  <c r="L89" i="10"/>
  <c r="S41" i="10"/>
  <c r="U41" i="10" s="1"/>
  <c r="P86" i="10"/>
  <c r="R86" i="10" s="1"/>
  <c r="S11" i="10"/>
  <c r="U11" i="10" s="1"/>
  <c r="V44" i="10"/>
  <c r="X44" i="10" s="1"/>
  <c r="P44" i="10"/>
  <c r="R44" i="10" s="1"/>
  <c r="M82" i="10"/>
  <c r="O82" i="10" s="1"/>
  <c r="L43" i="10"/>
  <c r="P53" i="10"/>
  <c r="R53" i="10" s="1"/>
  <c r="S82" i="10"/>
  <c r="U82" i="10" s="1"/>
  <c r="M43" i="10"/>
  <c r="V37" i="10"/>
  <c r="X37" i="10" s="1"/>
  <c r="V61" i="10"/>
  <c r="X61" i="10" s="1"/>
  <c r="V25" i="10"/>
  <c r="X25" i="10" s="1"/>
  <c r="V38" i="10"/>
  <c r="X38" i="10" s="1"/>
  <c r="S63" i="10"/>
  <c r="U63" i="10" s="1"/>
  <c r="M31" i="10"/>
  <c r="O31" i="10" s="1"/>
  <c r="S66" i="10"/>
  <c r="U66" i="10" s="1"/>
  <c r="L66" i="10"/>
  <c r="S80" i="10"/>
  <c r="U80" i="10" s="1"/>
  <c r="V53" i="10"/>
  <c r="X53" i="10" s="1"/>
  <c r="M38" i="10"/>
  <c r="P38" i="10"/>
  <c r="R38" i="10" s="1"/>
  <c r="V63" i="10"/>
  <c r="X63" i="10" s="1"/>
  <c r="P75" i="10"/>
  <c r="R75" i="10" s="1"/>
  <c r="V68" i="10"/>
  <c r="X68" i="10" s="1"/>
  <c r="P27" i="10"/>
  <c r="R27" i="10" s="1"/>
  <c r="P66" i="10"/>
  <c r="R66" i="10" s="1"/>
  <c r="V55" i="10"/>
  <c r="X55" i="10" s="1"/>
  <c r="P80" i="10"/>
  <c r="R80" i="10" s="1"/>
  <c r="M57" i="10"/>
  <c r="O57" i="10" s="1"/>
  <c r="L27" i="10"/>
  <c r="M60" i="10"/>
  <c r="S52" i="10"/>
  <c r="U52" i="10" s="1"/>
  <c r="T135" i="10"/>
  <c r="U135" i="10" s="1"/>
  <c r="P72" i="10"/>
  <c r="R72" i="10" s="1"/>
  <c r="L72" i="10"/>
  <c r="L87" i="10"/>
  <c r="V73" i="10"/>
  <c r="X73" i="10" s="1"/>
  <c r="S24" i="10"/>
  <c r="U24" i="10" s="1"/>
  <c r="P24" i="10"/>
  <c r="R24" i="10" s="1"/>
  <c r="M72" i="10"/>
  <c r="O72" i="10" s="1"/>
  <c r="S14" i="10"/>
  <c r="U14" i="10" s="1"/>
  <c r="P92" i="10"/>
  <c r="R92" i="10" s="1"/>
  <c r="L24" i="10"/>
  <c r="P14" i="10"/>
  <c r="R14" i="10" s="1"/>
  <c r="L92" i="10"/>
  <c r="P18" i="10"/>
  <c r="R18" i="10" s="1"/>
  <c r="L88" i="10"/>
  <c r="V26" i="10"/>
  <c r="X26" i="10" s="1"/>
  <c r="V48" i="10"/>
  <c r="X48" i="10" s="1"/>
  <c r="M18" i="10"/>
  <c r="V18" i="10"/>
  <c r="X18" i="10" s="1"/>
  <c r="M71" i="10"/>
  <c r="S32" i="10"/>
  <c r="U32" i="10" s="1"/>
  <c r="L83" i="10"/>
  <c r="M84" i="10"/>
  <c r="O84" i="10" s="1"/>
  <c r="M23" i="10"/>
  <c r="O23" i="10" s="1"/>
  <c r="L48" i="10"/>
  <c r="P52" i="10"/>
  <c r="R52" i="10" s="1"/>
  <c r="L62" i="10"/>
  <c r="S62" i="10"/>
  <c r="U62" i="10" s="1"/>
  <c r="O37" i="15"/>
  <c r="M83" i="10"/>
  <c r="P84" i="10"/>
  <c r="R84" i="10" s="1"/>
  <c r="S84" i="10"/>
  <c r="U84" i="10" s="1"/>
  <c r="P23" i="10"/>
  <c r="R23" i="10" s="1"/>
  <c r="V52" i="10"/>
  <c r="X52" i="10" s="1"/>
  <c r="M62" i="10"/>
  <c r="O62" i="10" s="1"/>
  <c r="AA55" i="15"/>
  <c r="L91" i="10"/>
  <c r="S83" i="10"/>
  <c r="U83" i="10" s="1"/>
  <c r="L23" i="10"/>
  <c r="M48" i="10"/>
  <c r="O48" i="10" s="1"/>
  <c r="M52" i="10"/>
  <c r="O52" i="10" s="1"/>
  <c r="P12" i="9"/>
  <c r="R12" i="9" s="1"/>
  <c r="M64" i="10"/>
  <c r="S57" i="10"/>
  <c r="U57" i="10" s="1"/>
  <c r="P91" i="10"/>
  <c r="R91" i="10" s="1"/>
  <c r="M30" i="10"/>
  <c r="P47" i="10"/>
  <c r="R47" i="10" s="1"/>
  <c r="V86" i="10"/>
  <c r="X86" i="10" s="1"/>
  <c r="V76" i="10"/>
  <c r="X76" i="10" s="1"/>
  <c r="S51" i="10"/>
  <c r="U51" i="10" s="1"/>
  <c r="S25" i="10"/>
  <c r="U25" i="10" s="1"/>
  <c r="L57" i="10"/>
  <c r="P57" i="10"/>
  <c r="R57" i="10" s="1"/>
  <c r="M91" i="10"/>
  <c r="O91" i="10" s="1"/>
  <c r="L30" i="10"/>
  <c r="M85" i="10"/>
  <c r="S86" i="10"/>
  <c r="U86" i="10" s="1"/>
  <c r="M76" i="10"/>
  <c r="O76" i="10" s="1"/>
  <c r="L25" i="10"/>
  <c r="P25" i="10"/>
  <c r="R25" i="10" s="1"/>
  <c r="S12" i="9"/>
  <c r="U12" i="9" s="1"/>
  <c r="M12" i="9"/>
  <c r="V91" i="10"/>
  <c r="X91" i="10" s="1"/>
  <c r="M86" i="10"/>
  <c r="AA57" i="15"/>
  <c r="O57" i="15"/>
  <c r="W135" i="10"/>
  <c r="X135" i="10" s="1"/>
  <c r="Q135" i="10"/>
  <c r="R135" i="10" s="1"/>
  <c r="L55" i="10"/>
  <c r="P55" i="10"/>
  <c r="R55" i="10" s="1"/>
  <c r="L56" i="10"/>
  <c r="P82" i="10"/>
  <c r="R82" i="10" s="1"/>
  <c r="M75" i="10"/>
  <c r="S75" i="10"/>
  <c r="U75" i="10" s="1"/>
  <c r="S30" i="10"/>
  <c r="U30" i="10" s="1"/>
  <c r="V47" i="10"/>
  <c r="X47" i="10" s="1"/>
  <c r="S47" i="10"/>
  <c r="U47" i="10" s="1"/>
  <c r="V19" i="10"/>
  <c r="X19" i="10" s="1"/>
  <c r="S76" i="10"/>
  <c r="U76" i="10" s="1"/>
  <c r="M51" i="10"/>
  <c r="P33" i="10"/>
  <c r="R33" i="10" s="1"/>
  <c r="L135" i="10"/>
  <c r="M55" i="10"/>
  <c r="O55" i="10" s="1"/>
  <c r="S56" i="10"/>
  <c r="U56" i="10" s="1"/>
  <c r="L82" i="10"/>
  <c r="L75" i="10"/>
  <c r="P30" i="10"/>
  <c r="R30" i="10" s="1"/>
  <c r="S94" i="10"/>
  <c r="U94" i="10" s="1"/>
  <c r="S28" i="10"/>
  <c r="U28" i="10" s="1"/>
  <c r="M47" i="10"/>
  <c r="O47" i="10" s="1"/>
  <c r="P76" i="10"/>
  <c r="R76" i="10" s="1"/>
  <c r="P51" i="10"/>
  <c r="R51" i="10" s="1"/>
  <c r="M34" i="10"/>
  <c r="M33" i="10"/>
  <c r="O33" i="10" s="1"/>
  <c r="N135" i="10"/>
  <c r="O135" i="10" s="1"/>
  <c r="L39" i="10"/>
  <c r="P94" i="10"/>
  <c r="R94" i="10" s="1"/>
  <c r="P61" i="10"/>
  <c r="R61" i="10" s="1"/>
  <c r="V15" i="10"/>
  <c r="X15" i="10" s="1"/>
  <c r="L41" i="10"/>
  <c r="S31" i="10"/>
  <c r="U31" i="10" s="1"/>
  <c r="P46" i="10"/>
  <c r="R46" i="10" s="1"/>
  <c r="M19" i="10"/>
  <c r="L34" i="10"/>
  <c r="AA43" i="15"/>
  <c r="L94" i="10"/>
  <c r="M61" i="10"/>
  <c r="O61" i="10" s="1"/>
  <c r="L61" i="10"/>
  <c r="P41" i="10"/>
  <c r="R41" i="10" s="1"/>
  <c r="V31" i="10"/>
  <c r="X31" i="10" s="1"/>
  <c r="L46" i="10"/>
  <c r="P60" i="10"/>
  <c r="R60" i="10" s="1"/>
  <c r="P19" i="10"/>
  <c r="R19" i="10" s="1"/>
  <c r="S19" i="10"/>
  <c r="U19" i="10" s="1"/>
  <c r="S34" i="10"/>
  <c r="U34" i="10" s="1"/>
  <c r="V50" i="10"/>
  <c r="X50" i="10" s="1"/>
  <c r="M94" i="10"/>
  <c r="M41" i="10"/>
  <c r="M46" i="10"/>
  <c r="P34" i="10"/>
  <c r="R34" i="10" s="1"/>
  <c r="S64" i="10"/>
  <c r="U64" i="10" s="1"/>
  <c r="V64" i="10"/>
  <c r="X64" i="10" s="1"/>
  <c r="L14" i="10"/>
  <c r="M37" i="10"/>
  <c r="O37" i="10" s="1"/>
  <c r="V89" i="10"/>
  <c r="X89" i="10" s="1"/>
  <c r="P42" i="10"/>
  <c r="R42" i="10" s="1"/>
  <c r="P79" i="10"/>
  <c r="R79" i="10" s="1"/>
  <c r="V85" i="10"/>
  <c r="X85" i="10" s="1"/>
  <c r="V58" i="10"/>
  <c r="X58" i="10" s="1"/>
  <c r="L36" i="10"/>
  <c r="V71" i="10"/>
  <c r="X71" i="10" s="1"/>
  <c r="L64" i="10"/>
  <c r="V14" i="10"/>
  <c r="X14" i="10" s="1"/>
  <c r="M13" i="10"/>
  <c r="O13" i="10" s="1"/>
  <c r="S37" i="10"/>
  <c r="U37" i="10" s="1"/>
  <c r="P87" i="10"/>
  <c r="R87" i="10" s="1"/>
  <c r="V39" i="10"/>
  <c r="X39" i="10" s="1"/>
  <c r="L85" i="10"/>
  <c r="L18" i="10"/>
  <c r="M80" i="10"/>
  <c r="L53" i="10"/>
  <c r="M53" i="10"/>
  <c r="S92" i="10"/>
  <c r="U92" i="10" s="1"/>
  <c r="M50" i="10"/>
  <c r="S16" i="10"/>
  <c r="U16" i="10" s="1"/>
  <c r="P37" i="10"/>
  <c r="R37" i="10" s="1"/>
  <c r="P69" i="10"/>
  <c r="R69" i="10" s="1"/>
  <c r="M89" i="10"/>
  <c r="V87" i="10"/>
  <c r="X87" i="10" s="1"/>
  <c r="M87" i="10"/>
  <c r="O87" i="10" s="1"/>
  <c r="P39" i="10"/>
  <c r="R39" i="10" s="1"/>
  <c r="S39" i="10"/>
  <c r="U39" i="10" s="1"/>
  <c r="S85" i="10"/>
  <c r="U85" i="10" s="1"/>
  <c r="L60" i="10"/>
  <c r="S60" i="10"/>
  <c r="U60" i="10" s="1"/>
  <c r="P73" i="10"/>
  <c r="R73" i="10" s="1"/>
  <c r="V36" i="10"/>
  <c r="X36" i="10" s="1"/>
  <c r="V23" i="10"/>
  <c r="X23" i="10" s="1"/>
  <c r="L71" i="10"/>
  <c r="S48" i="10"/>
  <c r="U48" i="10" s="1"/>
  <c r="V42" i="10"/>
  <c r="X42" i="10" s="1"/>
  <c r="S79" i="10"/>
  <c r="U79" i="10" s="1"/>
  <c r="S73" i="10"/>
  <c r="U73" i="10" s="1"/>
  <c r="S71" i="10"/>
  <c r="U71" i="10" s="1"/>
  <c r="W134" i="10"/>
  <c r="X134" i="10" s="1"/>
  <c r="L134" i="10"/>
  <c r="Q134" i="10"/>
  <c r="R134" i="10" s="1"/>
  <c r="T134" i="10"/>
  <c r="U134" i="10" s="1"/>
  <c r="N134" i="10"/>
  <c r="O134" i="10" s="1"/>
  <c r="M42" i="10"/>
  <c r="S36" i="10"/>
  <c r="U36" i="10" s="1"/>
  <c r="S42" i="10"/>
  <c r="U42" i="10" s="1"/>
  <c r="M36" i="10"/>
  <c r="O36" i="10" s="1"/>
  <c r="S67" i="10"/>
  <c r="U67" i="10" s="1"/>
  <c r="P70" i="10"/>
  <c r="R70" i="10" s="1"/>
  <c r="V13" i="10"/>
  <c r="X13" i="10" s="1"/>
  <c r="S50" i="10"/>
  <c r="U50" i="10" s="1"/>
  <c r="P16" i="10"/>
  <c r="R16" i="10" s="1"/>
  <c r="S69" i="10"/>
  <c r="U69" i="10" s="1"/>
  <c r="P28" i="10"/>
  <c r="R28" i="10" s="1"/>
  <c r="M79" i="10"/>
  <c r="P58" i="10"/>
  <c r="R58" i="10" s="1"/>
  <c r="S58" i="10"/>
  <c r="U58" i="10" s="1"/>
  <c r="L13" i="10"/>
  <c r="P13" i="10"/>
  <c r="R13" i="10" s="1"/>
  <c r="P50" i="10"/>
  <c r="R50" i="10" s="1"/>
  <c r="L16" i="10"/>
  <c r="M16" i="10"/>
  <c r="M69" i="10"/>
  <c r="V69" i="10"/>
  <c r="X69" i="10" s="1"/>
  <c r="V28" i="10"/>
  <c r="X28" i="10" s="1"/>
  <c r="V79" i="10"/>
  <c r="X79" i="10" s="1"/>
  <c r="M58" i="10"/>
  <c r="M28" i="10"/>
  <c r="O28" i="10" s="1"/>
  <c r="L68" i="10"/>
  <c r="P68" i="10"/>
  <c r="R68" i="10" s="1"/>
  <c r="P15" i="10"/>
  <c r="R15" i="10" s="1"/>
  <c r="S27" i="10"/>
  <c r="U27" i="10" s="1"/>
  <c r="V40" i="10"/>
  <c r="X40" i="10" s="1"/>
  <c r="M68" i="10"/>
  <c r="O68" i="10" s="1"/>
  <c r="M15" i="10"/>
  <c r="O15" i="10" s="1"/>
  <c r="S15" i="10"/>
  <c r="U15" i="10" s="1"/>
  <c r="M27" i="10"/>
  <c r="M93" i="10"/>
  <c r="O93" i="10" s="1"/>
  <c r="L40" i="10"/>
  <c r="L90" i="10"/>
  <c r="O29" i="15"/>
  <c r="AA29" i="15"/>
  <c r="L93" i="10"/>
  <c r="S93" i="10"/>
  <c r="U93" i="10" s="1"/>
  <c r="M90" i="10"/>
  <c r="O90" i="10" s="1"/>
  <c r="V93" i="10"/>
  <c r="X93" i="10" s="1"/>
  <c r="S90" i="10"/>
  <c r="U90" i="10" s="1"/>
  <c r="V90" i="10"/>
  <c r="X90" i="10" s="1"/>
  <c r="L70" i="10"/>
  <c r="S70" i="10"/>
  <c r="U70" i="10" s="1"/>
  <c r="S40" i="10"/>
  <c r="U40" i="10" s="1"/>
  <c r="M70" i="10"/>
  <c r="O70" i="10" s="1"/>
  <c r="P40" i="10"/>
  <c r="R40" i="10" s="1"/>
  <c r="O21" i="15"/>
  <c r="AA21" i="15"/>
  <c r="P35" i="10"/>
  <c r="R35" i="10" s="1"/>
  <c r="P67" i="10"/>
  <c r="R67" i="10" s="1"/>
  <c r="V67" i="10"/>
  <c r="X67" i="10" s="1"/>
  <c r="L49" i="10"/>
  <c r="M49" i="10"/>
  <c r="O49" i="10" s="1"/>
  <c r="V49" i="10"/>
  <c r="X49" i="10" s="1"/>
  <c r="V54" i="10"/>
  <c r="X54" i="10" s="1"/>
  <c r="P54" i="10"/>
  <c r="R54" i="10" s="1"/>
  <c r="L54" i="10"/>
  <c r="S59" i="10"/>
  <c r="U59" i="10" s="1"/>
  <c r="L59" i="10"/>
  <c r="V59" i="10"/>
  <c r="X59" i="10" s="1"/>
  <c r="P59" i="10"/>
  <c r="R59" i="10" s="1"/>
  <c r="M54" i="10"/>
  <c r="O54" i="10" s="1"/>
  <c r="P49" i="10"/>
  <c r="R49" i="10" s="1"/>
  <c r="M67" i="10"/>
  <c r="V35" i="10"/>
  <c r="X35" i="10" s="1"/>
  <c r="L35" i="10"/>
  <c r="P32" i="10"/>
  <c r="R32" i="10" s="1"/>
  <c r="M35" i="10"/>
  <c r="M32" i="10"/>
  <c r="O32" i="10" s="1"/>
  <c r="V32" i="10"/>
  <c r="X32" i="10" s="1"/>
  <c r="O74" i="10"/>
  <c r="W136" i="10"/>
  <c r="X136" i="10" s="1"/>
  <c r="T136" i="10"/>
  <c r="U136" i="10" s="1"/>
  <c r="Q136" i="10"/>
  <c r="R136" i="10" s="1"/>
  <c r="N136" i="10"/>
  <c r="O136" i="10" s="1"/>
  <c r="L136" i="10"/>
  <c r="I138" i="10"/>
  <c r="K137" i="10"/>
  <c r="Z137" i="10" s="1"/>
  <c r="AA137" i="10" s="1"/>
  <c r="P13" i="9"/>
  <c r="R13" i="9" s="1"/>
  <c r="M13" i="9"/>
  <c r="S13" i="9"/>
  <c r="U13" i="9" s="1"/>
  <c r="L13" i="9"/>
  <c r="V13" i="9"/>
  <c r="X13" i="9" s="1"/>
  <c r="J14" i="9"/>
  <c r="Y14" i="9" s="1"/>
  <c r="I139" i="9" l="1"/>
  <c r="K138" i="9"/>
  <c r="W137" i="9"/>
  <c r="X137" i="9" s="1"/>
  <c r="Z137" i="9"/>
  <c r="AA137" i="9" s="1"/>
  <c r="N137" i="9"/>
  <c r="O137" i="9" s="1"/>
  <c r="Q137" i="9"/>
  <c r="R137" i="9" s="1"/>
  <c r="T137" i="9"/>
  <c r="U137" i="9" s="1"/>
  <c r="L137" i="9"/>
  <c r="J49" i="19"/>
  <c r="I50" i="19"/>
  <c r="V48" i="19"/>
  <c r="X48" i="19" s="1"/>
  <c r="L48" i="19"/>
  <c r="S48" i="19"/>
  <c r="U48" i="19" s="1"/>
  <c r="P48" i="19"/>
  <c r="R48" i="19" s="1"/>
  <c r="Y48" i="19"/>
  <c r="AA48" i="19" s="1"/>
  <c r="M48" i="19"/>
  <c r="O48" i="19" s="1"/>
  <c r="V52" i="20"/>
  <c r="X52" i="20" s="1"/>
  <c r="P52" i="20"/>
  <c r="R52" i="20" s="1"/>
  <c r="L52" i="20"/>
  <c r="Y52" i="20"/>
  <c r="AA52" i="20" s="1"/>
  <c r="M52" i="20"/>
  <c r="O52" i="20" s="1"/>
  <c r="S52" i="20"/>
  <c r="U52" i="20" s="1"/>
  <c r="I54" i="20"/>
  <c r="J53" i="20"/>
  <c r="AA133" i="15"/>
  <c r="V35" i="17"/>
  <c r="X35" i="17" s="1"/>
  <c r="P35" i="17"/>
  <c r="R35" i="17" s="1"/>
  <c r="L35" i="17"/>
  <c r="Y35" i="17"/>
  <c r="AA35" i="17" s="1"/>
  <c r="S35" i="17"/>
  <c r="U35" i="17" s="1"/>
  <c r="M35" i="17"/>
  <c r="O35" i="17" s="1"/>
  <c r="I37" i="17"/>
  <c r="J36" i="17"/>
  <c r="V35" i="16"/>
  <c r="X35" i="16" s="1"/>
  <c r="P35" i="16"/>
  <c r="R35" i="16" s="1"/>
  <c r="L35" i="16"/>
  <c r="Y35" i="16"/>
  <c r="AA35" i="16" s="1"/>
  <c r="S35" i="16"/>
  <c r="U35" i="16" s="1"/>
  <c r="M35" i="16"/>
  <c r="O35" i="16" s="1"/>
  <c r="I37" i="16"/>
  <c r="J36" i="16"/>
  <c r="S96" i="10"/>
  <c r="U96" i="10" s="1"/>
  <c r="M96" i="10"/>
  <c r="O96" i="10" s="1"/>
  <c r="Y96" i="10"/>
  <c r="AA96" i="10" s="1"/>
  <c r="P96" i="10"/>
  <c r="R96" i="10" s="1"/>
  <c r="V96" i="10"/>
  <c r="X96" i="10" s="1"/>
  <c r="L96" i="10"/>
  <c r="I24" i="9"/>
  <c r="J23" i="9"/>
  <c r="J97" i="10"/>
  <c r="I98" i="10"/>
  <c r="AA12" i="9"/>
  <c r="X133" i="15"/>
  <c r="O133" i="15"/>
  <c r="U133" i="15"/>
  <c r="O85" i="10"/>
  <c r="O77" i="10"/>
  <c r="O89" i="10"/>
  <c r="O66" i="10"/>
  <c r="O34" i="10"/>
  <c r="O30" i="10"/>
  <c r="O41" i="10"/>
  <c r="O50" i="10"/>
  <c r="O51" i="10"/>
  <c r="O86" i="10"/>
  <c r="O46" i="10"/>
  <c r="O20" i="10"/>
  <c r="O83" i="10"/>
  <c r="O12" i="9"/>
  <c r="O24" i="10"/>
  <c r="O71" i="10"/>
  <c r="O60" i="10"/>
  <c r="O19" i="10"/>
  <c r="O69" i="10"/>
  <c r="O27" i="10"/>
  <c r="O94" i="10"/>
  <c r="O53" i="10"/>
  <c r="O38" i="10"/>
  <c r="O18" i="10"/>
  <c r="O64" i="10"/>
  <c r="O16" i="10"/>
  <c r="O43" i="10"/>
  <c r="O75" i="10"/>
  <c r="O42" i="10"/>
  <c r="O80" i="10"/>
  <c r="O79" i="10"/>
  <c r="O58" i="10"/>
  <c r="O67" i="10"/>
  <c r="O35" i="10"/>
  <c r="W137" i="10"/>
  <c r="X137" i="10" s="1"/>
  <c r="Q137" i="10"/>
  <c r="R137" i="10" s="1"/>
  <c r="N137" i="10"/>
  <c r="O137" i="10" s="1"/>
  <c r="T137" i="10"/>
  <c r="U137" i="10" s="1"/>
  <c r="L137" i="10"/>
  <c r="K138" i="10"/>
  <c r="Z138" i="10" s="1"/>
  <c r="AA138" i="10" s="1"/>
  <c r="I139" i="10"/>
  <c r="V14" i="9"/>
  <c r="X14" i="9" s="1"/>
  <c r="S14" i="9"/>
  <c r="U14" i="9" s="1"/>
  <c r="L14" i="9"/>
  <c r="P14" i="9"/>
  <c r="R14" i="9" s="1"/>
  <c r="M14" i="9"/>
  <c r="O13" i="9"/>
  <c r="AA13" i="9"/>
  <c r="J15" i="9"/>
  <c r="Y15" i="9" s="1"/>
  <c r="Z138" i="9" l="1"/>
  <c r="AA138" i="9" s="1"/>
  <c r="L138" i="9"/>
  <c r="N138" i="9"/>
  <c r="O138" i="9" s="1"/>
  <c r="T138" i="9"/>
  <c r="U138" i="9" s="1"/>
  <c r="Q138" i="9"/>
  <c r="R138" i="9" s="1"/>
  <c r="W138" i="9"/>
  <c r="X138" i="9" s="1"/>
  <c r="I140" i="9"/>
  <c r="K139" i="9"/>
  <c r="J50" i="19"/>
  <c r="I51" i="19"/>
  <c r="V49" i="19"/>
  <c r="X49" i="19" s="1"/>
  <c r="L49" i="19"/>
  <c r="S49" i="19"/>
  <c r="U49" i="19" s="1"/>
  <c r="P49" i="19"/>
  <c r="R49" i="19" s="1"/>
  <c r="Y49" i="19"/>
  <c r="AA49" i="19" s="1"/>
  <c r="M49" i="19"/>
  <c r="O49" i="19" s="1"/>
  <c r="Y53" i="20"/>
  <c r="AA53" i="20" s="1"/>
  <c r="S53" i="20"/>
  <c r="U53" i="20" s="1"/>
  <c r="M53" i="20"/>
  <c r="O53" i="20" s="1"/>
  <c r="P53" i="20"/>
  <c r="R53" i="20" s="1"/>
  <c r="L53" i="20"/>
  <c r="V53" i="20"/>
  <c r="X53" i="20" s="1"/>
  <c r="I55" i="20"/>
  <c r="J54" i="20"/>
  <c r="Y36" i="17"/>
  <c r="AA36" i="17" s="1"/>
  <c r="S36" i="17"/>
  <c r="U36" i="17" s="1"/>
  <c r="M36" i="17"/>
  <c r="O36" i="17" s="1"/>
  <c r="V36" i="17"/>
  <c r="X36" i="17" s="1"/>
  <c r="P36" i="17"/>
  <c r="R36" i="17" s="1"/>
  <c r="L36" i="17"/>
  <c r="I38" i="17"/>
  <c r="J37" i="17"/>
  <c r="Y36" i="16"/>
  <c r="AA36" i="16" s="1"/>
  <c r="S36" i="16"/>
  <c r="U36" i="16" s="1"/>
  <c r="M36" i="16"/>
  <c r="O36" i="16" s="1"/>
  <c r="V36" i="16"/>
  <c r="X36" i="16" s="1"/>
  <c r="P36" i="16"/>
  <c r="R36" i="16" s="1"/>
  <c r="L36" i="16"/>
  <c r="I38" i="16"/>
  <c r="J37" i="16"/>
  <c r="I99" i="10"/>
  <c r="J98" i="10"/>
  <c r="P97" i="10"/>
  <c r="R97" i="10" s="1"/>
  <c r="V97" i="10"/>
  <c r="X97" i="10" s="1"/>
  <c r="M97" i="10"/>
  <c r="O97" i="10" s="1"/>
  <c r="Y97" i="10"/>
  <c r="AA97" i="10" s="1"/>
  <c r="L97" i="10"/>
  <c r="S97" i="10"/>
  <c r="U97" i="10" s="1"/>
  <c r="I25" i="9"/>
  <c r="I26" i="9" s="1"/>
  <c r="I27" i="9" s="1"/>
  <c r="I28" i="9" s="1"/>
  <c r="I29" i="9" s="1"/>
  <c r="I30" i="9" s="1"/>
  <c r="I31" i="9" s="1"/>
  <c r="I32" i="9" s="1"/>
  <c r="I33" i="9" s="1"/>
  <c r="J24" i="9"/>
  <c r="K139" i="10"/>
  <c r="Z139" i="10" s="1"/>
  <c r="AA139" i="10" s="1"/>
  <c r="I140" i="10"/>
  <c r="W138" i="10"/>
  <c r="X138" i="10" s="1"/>
  <c r="Q138" i="10"/>
  <c r="R138" i="10" s="1"/>
  <c r="T138" i="10"/>
  <c r="U138" i="10" s="1"/>
  <c r="N138" i="10"/>
  <c r="O138" i="10" s="1"/>
  <c r="L138" i="10"/>
  <c r="L15" i="9"/>
  <c r="V15" i="9"/>
  <c r="X15" i="9" s="1"/>
  <c r="S15" i="9"/>
  <c r="U15" i="9" s="1"/>
  <c r="P15" i="9"/>
  <c r="R15" i="9" s="1"/>
  <c r="M15" i="9"/>
  <c r="J16" i="9"/>
  <c r="Y16" i="9" s="1"/>
  <c r="O14" i="9"/>
  <c r="AA14" i="9"/>
  <c r="Z139" i="9" l="1"/>
  <c r="AA139" i="9" s="1"/>
  <c r="L139" i="9"/>
  <c r="Q139" i="9"/>
  <c r="R139" i="9" s="1"/>
  <c r="T139" i="9"/>
  <c r="U139" i="9" s="1"/>
  <c r="W139" i="9"/>
  <c r="X139" i="9" s="1"/>
  <c r="N139" i="9"/>
  <c r="O139" i="9" s="1"/>
  <c r="I141" i="9"/>
  <c r="K140" i="9"/>
  <c r="J51" i="19"/>
  <c r="I52" i="19"/>
  <c r="V50" i="19"/>
  <c r="X50" i="19" s="1"/>
  <c r="L50" i="19"/>
  <c r="S50" i="19"/>
  <c r="U50" i="19" s="1"/>
  <c r="P50" i="19"/>
  <c r="R50" i="19" s="1"/>
  <c r="Y50" i="19"/>
  <c r="AA50" i="19" s="1"/>
  <c r="M50" i="19"/>
  <c r="O50" i="19" s="1"/>
  <c r="V54" i="20"/>
  <c r="X54" i="20" s="1"/>
  <c r="P54" i="20"/>
  <c r="R54" i="20" s="1"/>
  <c r="L54" i="20"/>
  <c r="Y54" i="20"/>
  <c r="AA54" i="20" s="1"/>
  <c r="M54" i="20"/>
  <c r="O54" i="20" s="1"/>
  <c r="S54" i="20"/>
  <c r="U54" i="20" s="1"/>
  <c r="I56" i="20"/>
  <c r="J55" i="20"/>
  <c r="V37" i="17"/>
  <c r="X37" i="17" s="1"/>
  <c r="P37" i="17"/>
  <c r="R37" i="17" s="1"/>
  <c r="L37" i="17"/>
  <c r="Y37" i="17"/>
  <c r="AA37" i="17" s="1"/>
  <c r="S37" i="17"/>
  <c r="U37" i="17" s="1"/>
  <c r="M37" i="17"/>
  <c r="O37" i="17" s="1"/>
  <c r="I39" i="17"/>
  <c r="J38" i="17"/>
  <c r="V37" i="16"/>
  <c r="X37" i="16" s="1"/>
  <c r="P37" i="16"/>
  <c r="R37" i="16" s="1"/>
  <c r="L37" i="16"/>
  <c r="Y37" i="16"/>
  <c r="AA37" i="16" s="1"/>
  <c r="S37" i="16"/>
  <c r="U37" i="16" s="1"/>
  <c r="M37" i="16"/>
  <c r="O37" i="16" s="1"/>
  <c r="I39" i="16"/>
  <c r="J38" i="16"/>
  <c r="P98" i="10"/>
  <c r="R98" i="10" s="1"/>
  <c r="L98" i="10"/>
  <c r="V98" i="10"/>
  <c r="X98" i="10" s="1"/>
  <c r="M98" i="10"/>
  <c r="O98" i="10" s="1"/>
  <c r="S98" i="10"/>
  <c r="U98" i="10" s="1"/>
  <c r="Y98" i="10"/>
  <c r="AA98" i="10" s="1"/>
  <c r="I34" i="9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I53" i="9" s="1"/>
  <c r="I54" i="9" s="1"/>
  <c r="I55" i="9" s="1"/>
  <c r="I56" i="9" s="1"/>
  <c r="I57" i="9" s="1"/>
  <c r="I58" i="9" s="1"/>
  <c r="I59" i="9" s="1"/>
  <c r="I60" i="9" s="1"/>
  <c r="I61" i="9" s="1"/>
  <c r="I62" i="9" s="1"/>
  <c r="I63" i="9" s="1"/>
  <c r="I64" i="9" s="1"/>
  <c r="I65" i="9" s="1"/>
  <c r="I66" i="9" s="1"/>
  <c r="I67" i="9" s="1"/>
  <c r="I68" i="9" s="1"/>
  <c r="I69" i="9" s="1"/>
  <c r="I70" i="9" s="1"/>
  <c r="I71" i="9" s="1"/>
  <c r="I72" i="9" s="1"/>
  <c r="I73" i="9" s="1"/>
  <c r="I74" i="9" s="1"/>
  <c r="I75" i="9" s="1"/>
  <c r="I76" i="9" s="1"/>
  <c r="I77" i="9" s="1"/>
  <c r="I78" i="9" s="1"/>
  <c r="J33" i="9"/>
  <c r="I100" i="10"/>
  <c r="J99" i="10"/>
  <c r="K140" i="10"/>
  <c r="Z140" i="10" s="1"/>
  <c r="AA140" i="10" s="1"/>
  <c r="I141" i="10"/>
  <c r="T139" i="10"/>
  <c r="U139" i="10" s="1"/>
  <c r="W139" i="10"/>
  <c r="X139" i="10" s="1"/>
  <c r="Q139" i="10"/>
  <c r="R139" i="10" s="1"/>
  <c r="N139" i="10"/>
  <c r="O139" i="10" s="1"/>
  <c r="L139" i="10"/>
  <c r="S16" i="9"/>
  <c r="U16" i="9" s="1"/>
  <c r="L16" i="9"/>
  <c r="V16" i="9"/>
  <c r="X16" i="9" s="1"/>
  <c r="P16" i="9"/>
  <c r="R16" i="9" s="1"/>
  <c r="M16" i="9"/>
  <c r="J17" i="9"/>
  <c r="Y17" i="9" s="1"/>
  <c r="AA15" i="9"/>
  <c r="O15" i="9"/>
  <c r="Z140" i="9" l="1"/>
  <c r="AA140" i="9" s="1"/>
  <c r="L140" i="9"/>
  <c r="Q140" i="9"/>
  <c r="R140" i="9" s="1"/>
  <c r="W140" i="9"/>
  <c r="X140" i="9" s="1"/>
  <c r="N140" i="9"/>
  <c r="O140" i="9" s="1"/>
  <c r="T140" i="9"/>
  <c r="U140" i="9" s="1"/>
  <c r="I142" i="9"/>
  <c r="K141" i="9"/>
  <c r="J52" i="19"/>
  <c r="I53" i="19"/>
  <c r="V51" i="19"/>
  <c r="X51" i="19" s="1"/>
  <c r="L51" i="19"/>
  <c r="S51" i="19"/>
  <c r="U51" i="19" s="1"/>
  <c r="P51" i="19"/>
  <c r="R51" i="19" s="1"/>
  <c r="Y51" i="19"/>
  <c r="AA51" i="19" s="1"/>
  <c r="M51" i="19"/>
  <c r="O51" i="19" s="1"/>
  <c r="Y55" i="20"/>
  <c r="AA55" i="20" s="1"/>
  <c r="S55" i="20"/>
  <c r="U55" i="20" s="1"/>
  <c r="M55" i="20"/>
  <c r="O55" i="20" s="1"/>
  <c r="P55" i="20"/>
  <c r="R55" i="20" s="1"/>
  <c r="L55" i="20"/>
  <c r="V55" i="20"/>
  <c r="X55" i="20" s="1"/>
  <c r="I57" i="20"/>
  <c r="J56" i="20"/>
  <c r="Y38" i="17"/>
  <c r="AA38" i="17" s="1"/>
  <c r="S38" i="17"/>
  <c r="U38" i="17" s="1"/>
  <c r="M38" i="17"/>
  <c r="O38" i="17" s="1"/>
  <c r="V38" i="17"/>
  <c r="X38" i="17" s="1"/>
  <c r="P38" i="17"/>
  <c r="R38" i="17" s="1"/>
  <c r="L38" i="17"/>
  <c r="I40" i="17"/>
  <c r="J39" i="17"/>
  <c r="Y38" i="16"/>
  <c r="AA38" i="16" s="1"/>
  <c r="S38" i="16"/>
  <c r="U38" i="16" s="1"/>
  <c r="M38" i="16"/>
  <c r="O38" i="16" s="1"/>
  <c r="V38" i="16"/>
  <c r="X38" i="16" s="1"/>
  <c r="P38" i="16"/>
  <c r="R38" i="16" s="1"/>
  <c r="L38" i="16"/>
  <c r="I40" i="16"/>
  <c r="J39" i="16"/>
  <c r="Y99" i="10"/>
  <c r="AA99" i="10" s="1"/>
  <c r="M99" i="10"/>
  <c r="O99" i="10" s="1"/>
  <c r="L99" i="10"/>
  <c r="S99" i="10"/>
  <c r="U99" i="10" s="1"/>
  <c r="P99" i="10"/>
  <c r="R99" i="10" s="1"/>
  <c r="V99" i="10"/>
  <c r="X99" i="10" s="1"/>
  <c r="J100" i="10"/>
  <c r="I101" i="10"/>
  <c r="I79" i="9"/>
  <c r="I80" i="9" s="1"/>
  <c r="I81" i="9" s="1"/>
  <c r="I82" i="9" s="1"/>
  <c r="I83" i="9" s="1"/>
  <c r="J78" i="9"/>
  <c r="K141" i="10"/>
  <c r="Z141" i="10" s="1"/>
  <c r="AA141" i="10" s="1"/>
  <c r="I142" i="10"/>
  <c r="T140" i="10"/>
  <c r="U140" i="10" s="1"/>
  <c r="W140" i="10"/>
  <c r="X140" i="10" s="1"/>
  <c r="Q140" i="10"/>
  <c r="R140" i="10" s="1"/>
  <c r="N140" i="10"/>
  <c r="O140" i="10" s="1"/>
  <c r="L140" i="10"/>
  <c r="J18" i="9"/>
  <c r="Y18" i="9" s="1"/>
  <c r="P17" i="9"/>
  <c r="R17" i="9" s="1"/>
  <c r="M17" i="9"/>
  <c r="L17" i="9"/>
  <c r="S17" i="9"/>
  <c r="U17" i="9" s="1"/>
  <c r="V17" i="9"/>
  <c r="X17" i="9" s="1"/>
  <c r="O16" i="9"/>
  <c r="AA16" i="9"/>
  <c r="W141" i="9" l="1"/>
  <c r="X141" i="9" s="1"/>
  <c r="N141" i="9"/>
  <c r="O141" i="9" s="1"/>
  <c r="Z141" i="9"/>
  <c r="AA141" i="9" s="1"/>
  <c r="L141" i="9"/>
  <c r="T141" i="9"/>
  <c r="U141" i="9" s="1"/>
  <c r="Q141" i="9"/>
  <c r="R141" i="9" s="1"/>
  <c r="I143" i="9"/>
  <c r="K142" i="9"/>
  <c r="J53" i="19"/>
  <c r="I54" i="19"/>
  <c r="V52" i="19"/>
  <c r="X52" i="19" s="1"/>
  <c r="P52" i="19"/>
  <c r="R52" i="19" s="1"/>
  <c r="S52" i="19"/>
  <c r="U52" i="19" s="1"/>
  <c r="Y52" i="19"/>
  <c r="AA52" i="19" s="1"/>
  <c r="L52" i="19"/>
  <c r="M52" i="19"/>
  <c r="O52" i="19" s="1"/>
  <c r="V56" i="20"/>
  <c r="X56" i="20" s="1"/>
  <c r="P56" i="20"/>
  <c r="R56" i="20" s="1"/>
  <c r="L56" i="20"/>
  <c r="Y56" i="20"/>
  <c r="AA56" i="20" s="1"/>
  <c r="M56" i="20"/>
  <c r="O56" i="20" s="1"/>
  <c r="S56" i="20"/>
  <c r="U56" i="20" s="1"/>
  <c r="I58" i="20"/>
  <c r="J57" i="20"/>
  <c r="V39" i="17"/>
  <c r="X39" i="17" s="1"/>
  <c r="P39" i="17"/>
  <c r="R39" i="17" s="1"/>
  <c r="L39" i="17"/>
  <c r="Y39" i="17"/>
  <c r="AA39" i="17" s="1"/>
  <c r="S39" i="17"/>
  <c r="U39" i="17" s="1"/>
  <c r="M39" i="17"/>
  <c r="O39" i="17" s="1"/>
  <c r="I41" i="17"/>
  <c r="J40" i="17"/>
  <c r="V39" i="16"/>
  <c r="X39" i="16" s="1"/>
  <c r="P39" i="16"/>
  <c r="R39" i="16" s="1"/>
  <c r="L39" i="16"/>
  <c r="Y39" i="16"/>
  <c r="AA39" i="16" s="1"/>
  <c r="S39" i="16"/>
  <c r="U39" i="16" s="1"/>
  <c r="M39" i="16"/>
  <c r="O39" i="16" s="1"/>
  <c r="I41" i="16"/>
  <c r="J40" i="16"/>
  <c r="I102" i="10"/>
  <c r="J101" i="10"/>
  <c r="I84" i="9"/>
  <c r="J83" i="9"/>
  <c r="P100" i="10"/>
  <c r="R100" i="10" s="1"/>
  <c r="V100" i="10"/>
  <c r="X100" i="10" s="1"/>
  <c r="M100" i="10"/>
  <c r="O100" i="10" s="1"/>
  <c r="L100" i="10"/>
  <c r="S100" i="10"/>
  <c r="U100" i="10" s="1"/>
  <c r="Y100" i="10"/>
  <c r="AA100" i="10" s="1"/>
  <c r="I143" i="10"/>
  <c r="K142" i="10"/>
  <c r="Z142" i="10" s="1"/>
  <c r="AA142" i="10" s="1"/>
  <c r="W141" i="10"/>
  <c r="X141" i="10" s="1"/>
  <c r="Q141" i="10"/>
  <c r="R141" i="10" s="1"/>
  <c r="T141" i="10"/>
  <c r="U141" i="10" s="1"/>
  <c r="N141" i="10"/>
  <c r="O141" i="10" s="1"/>
  <c r="L141" i="10"/>
  <c r="AA17" i="9"/>
  <c r="O17" i="9"/>
  <c r="P18" i="9"/>
  <c r="R18" i="9" s="1"/>
  <c r="M18" i="9"/>
  <c r="S18" i="9"/>
  <c r="U18" i="9" s="1"/>
  <c r="L18" i="9"/>
  <c r="V18" i="9"/>
  <c r="X18" i="9" s="1"/>
  <c r="J19" i="9"/>
  <c r="Y19" i="9" s="1"/>
  <c r="L142" i="9" l="1"/>
  <c r="Q142" i="9"/>
  <c r="R142" i="9" s="1"/>
  <c r="W142" i="9"/>
  <c r="X142" i="9" s="1"/>
  <c r="N142" i="9"/>
  <c r="O142" i="9" s="1"/>
  <c r="T142" i="9"/>
  <c r="U142" i="9" s="1"/>
  <c r="Z142" i="9"/>
  <c r="AA142" i="9" s="1"/>
  <c r="I144" i="9"/>
  <c r="K143" i="9"/>
  <c r="J54" i="19"/>
  <c r="I55" i="19"/>
  <c r="V53" i="19"/>
  <c r="X53" i="19" s="1"/>
  <c r="L53" i="19"/>
  <c r="Y53" i="19"/>
  <c r="AA53" i="19" s="1"/>
  <c r="P53" i="19"/>
  <c r="R53" i="19" s="1"/>
  <c r="S53" i="19"/>
  <c r="U53" i="19" s="1"/>
  <c r="M53" i="19"/>
  <c r="O53" i="19" s="1"/>
  <c r="Y57" i="20"/>
  <c r="AA57" i="20" s="1"/>
  <c r="S57" i="20"/>
  <c r="U57" i="20" s="1"/>
  <c r="M57" i="20"/>
  <c r="O57" i="20" s="1"/>
  <c r="P57" i="20"/>
  <c r="R57" i="20" s="1"/>
  <c r="L57" i="20"/>
  <c r="V57" i="20"/>
  <c r="X57" i="20" s="1"/>
  <c r="I59" i="20"/>
  <c r="J58" i="20"/>
  <c r="Y40" i="17"/>
  <c r="AA40" i="17" s="1"/>
  <c r="S40" i="17"/>
  <c r="U40" i="17" s="1"/>
  <c r="M40" i="17"/>
  <c r="O40" i="17" s="1"/>
  <c r="V40" i="17"/>
  <c r="X40" i="17" s="1"/>
  <c r="P40" i="17"/>
  <c r="R40" i="17" s="1"/>
  <c r="L40" i="17"/>
  <c r="I42" i="17"/>
  <c r="J41" i="17"/>
  <c r="Y40" i="16"/>
  <c r="AA40" i="16" s="1"/>
  <c r="S40" i="16"/>
  <c r="U40" i="16" s="1"/>
  <c r="M40" i="16"/>
  <c r="O40" i="16" s="1"/>
  <c r="V40" i="16"/>
  <c r="X40" i="16" s="1"/>
  <c r="P40" i="16"/>
  <c r="R40" i="16" s="1"/>
  <c r="L40" i="16"/>
  <c r="I42" i="16"/>
  <c r="J41" i="16"/>
  <c r="Y101" i="10"/>
  <c r="AA101" i="10" s="1"/>
  <c r="M101" i="10"/>
  <c r="O101" i="10" s="1"/>
  <c r="L101" i="10"/>
  <c r="S101" i="10"/>
  <c r="U101" i="10" s="1"/>
  <c r="P101" i="10"/>
  <c r="R101" i="10" s="1"/>
  <c r="V101" i="10"/>
  <c r="X101" i="10" s="1"/>
  <c r="I85" i="9"/>
  <c r="I86" i="9" s="1"/>
  <c r="I87" i="9" s="1"/>
  <c r="I88" i="9" s="1"/>
  <c r="I89" i="9" s="1"/>
  <c r="I90" i="9" s="1"/>
  <c r="I91" i="9" s="1"/>
  <c r="I92" i="9" s="1"/>
  <c r="J84" i="9"/>
  <c r="J102" i="10"/>
  <c r="I103" i="10"/>
  <c r="L142" i="10"/>
  <c r="W142" i="10"/>
  <c r="X142" i="10" s="1"/>
  <c r="Q142" i="10"/>
  <c r="R142" i="10" s="1"/>
  <c r="T142" i="10"/>
  <c r="U142" i="10" s="1"/>
  <c r="N142" i="10"/>
  <c r="O142" i="10" s="1"/>
  <c r="I144" i="10"/>
  <c r="K143" i="10"/>
  <c r="Z143" i="10" s="1"/>
  <c r="AA143" i="10" s="1"/>
  <c r="J20" i="9"/>
  <c r="Y20" i="9" s="1"/>
  <c r="O18" i="9"/>
  <c r="AA18" i="9"/>
  <c r="L19" i="9"/>
  <c r="V19" i="9"/>
  <c r="X19" i="9" s="1"/>
  <c r="S19" i="9"/>
  <c r="U19" i="9" s="1"/>
  <c r="M19" i="9"/>
  <c r="P19" i="9"/>
  <c r="R19" i="9" s="1"/>
  <c r="Z143" i="9" l="1"/>
  <c r="AA143" i="9" s="1"/>
  <c r="Q143" i="9"/>
  <c r="R143" i="9" s="1"/>
  <c r="L143" i="9"/>
  <c r="T143" i="9"/>
  <c r="U143" i="9" s="1"/>
  <c r="W143" i="9"/>
  <c r="X143" i="9" s="1"/>
  <c r="N143" i="9"/>
  <c r="O143" i="9" s="1"/>
  <c r="I145" i="9"/>
  <c r="K145" i="9" s="1"/>
  <c r="K144" i="9"/>
  <c r="J55" i="19"/>
  <c r="I56" i="19"/>
  <c r="V54" i="19"/>
  <c r="X54" i="19" s="1"/>
  <c r="L54" i="19"/>
  <c r="M54" i="19"/>
  <c r="O54" i="19" s="1"/>
  <c r="P54" i="19"/>
  <c r="R54" i="19" s="1"/>
  <c r="Y54" i="19"/>
  <c r="AA54" i="19" s="1"/>
  <c r="S54" i="19"/>
  <c r="U54" i="19" s="1"/>
  <c r="V58" i="20"/>
  <c r="X58" i="20" s="1"/>
  <c r="P58" i="20"/>
  <c r="R58" i="20" s="1"/>
  <c r="L58" i="20"/>
  <c r="Y58" i="20"/>
  <c r="AA58" i="20" s="1"/>
  <c r="M58" i="20"/>
  <c r="O58" i="20" s="1"/>
  <c r="S58" i="20"/>
  <c r="U58" i="20" s="1"/>
  <c r="I60" i="20"/>
  <c r="J59" i="20"/>
  <c r="V41" i="17"/>
  <c r="X41" i="17" s="1"/>
  <c r="P41" i="17"/>
  <c r="R41" i="17" s="1"/>
  <c r="L41" i="17"/>
  <c r="Y41" i="17"/>
  <c r="AA41" i="17" s="1"/>
  <c r="S41" i="17"/>
  <c r="U41" i="17" s="1"/>
  <c r="M41" i="17"/>
  <c r="O41" i="17" s="1"/>
  <c r="I43" i="17"/>
  <c r="J42" i="17"/>
  <c r="V41" i="16"/>
  <c r="X41" i="16" s="1"/>
  <c r="P41" i="16"/>
  <c r="R41" i="16" s="1"/>
  <c r="L41" i="16"/>
  <c r="Y41" i="16"/>
  <c r="AA41" i="16" s="1"/>
  <c r="S41" i="16"/>
  <c r="U41" i="16" s="1"/>
  <c r="M41" i="16"/>
  <c r="O41" i="16" s="1"/>
  <c r="I43" i="16"/>
  <c r="J42" i="16"/>
  <c r="J103" i="10"/>
  <c r="I104" i="10"/>
  <c r="P102" i="10"/>
  <c r="R102" i="10" s="1"/>
  <c r="M102" i="10"/>
  <c r="O102" i="10" s="1"/>
  <c r="V102" i="10"/>
  <c r="X102" i="10" s="1"/>
  <c r="Y102" i="10"/>
  <c r="AA102" i="10" s="1"/>
  <c r="L102" i="10"/>
  <c r="S102" i="10"/>
  <c r="U102" i="10" s="1"/>
  <c r="I93" i="9"/>
  <c r="J92" i="9"/>
  <c r="T143" i="10"/>
  <c r="U143" i="10" s="1"/>
  <c r="L143" i="10"/>
  <c r="Q143" i="10"/>
  <c r="R143" i="10" s="1"/>
  <c r="W143" i="10"/>
  <c r="X143" i="10" s="1"/>
  <c r="N143" i="10"/>
  <c r="O143" i="10" s="1"/>
  <c r="I145" i="10"/>
  <c r="K145" i="10" s="1"/>
  <c r="Z145" i="10" s="1"/>
  <c r="AA145" i="10" s="1"/>
  <c r="K144" i="10"/>
  <c r="Z144" i="10" s="1"/>
  <c r="AA144" i="10" s="1"/>
  <c r="AA19" i="9"/>
  <c r="O19" i="9"/>
  <c r="Y21" i="9"/>
  <c r="V20" i="9"/>
  <c r="X20" i="9" s="1"/>
  <c r="S20" i="9"/>
  <c r="U20" i="9" s="1"/>
  <c r="L20" i="9"/>
  <c r="M20" i="9"/>
  <c r="P20" i="9"/>
  <c r="R20" i="9" s="1"/>
  <c r="Z144" i="9" l="1"/>
  <c r="AA144" i="9" s="1"/>
  <c r="L144" i="9"/>
  <c r="Q144" i="9"/>
  <c r="R144" i="9" s="1"/>
  <c r="W144" i="9"/>
  <c r="X144" i="9" s="1"/>
  <c r="N144" i="9"/>
  <c r="O144" i="9" s="1"/>
  <c r="T144" i="9"/>
  <c r="U144" i="9" s="1"/>
  <c r="W145" i="9"/>
  <c r="X145" i="9" s="1"/>
  <c r="N145" i="9"/>
  <c r="O145" i="9" s="1"/>
  <c r="Z145" i="9"/>
  <c r="AA145" i="9" s="1"/>
  <c r="L145" i="9"/>
  <c r="T145" i="9"/>
  <c r="U145" i="9" s="1"/>
  <c r="Q145" i="9"/>
  <c r="R145" i="9" s="1"/>
  <c r="J56" i="19"/>
  <c r="I57" i="19"/>
  <c r="V55" i="19"/>
  <c r="X55" i="19" s="1"/>
  <c r="L55" i="19"/>
  <c r="Y55" i="19"/>
  <c r="AA55" i="19" s="1"/>
  <c r="P55" i="19"/>
  <c r="R55" i="19" s="1"/>
  <c r="S55" i="19"/>
  <c r="U55" i="19" s="1"/>
  <c r="M55" i="19"/>
  <c r="O55" i="19" s="1"/>
  <c r="Y59" i="20"/>
  <c r="AA59" i="20" s="1"/>
  <c r="S59" i="20"/>
  <c r="U59" i="20" s="1"/>
  <c r="M59" i="20"/>
  <c r="O59" i="20" s="1"/>
  <c r="P59" i="20"/>
  <c r="R59" i="20" s="1"/>
  <c r="L59" i="20"/>
  <c r="V59" i="20"/>
  <c r="X59" i="20" s="1"/>
  <c r="I61" i="20"/>
  <c r="J60" i="20"/>
  <c r="Y42" i="17"/>
  <c r="AA42" i="17" s="1"/>
  <c r="S42" i="17"/>
  <c r="U42" i="17" s="1"/>
  <c r="M42" i="17"/>
  <c r="O42" i="17" s="1"/>
  <c r="V42" i="17"/>
  <c r="X42" i="17" s="1"/>
  <c r="P42" i="17"/>
  <c r="R42" i="17" s="1"/>
  <c r="L42" i="17"/>
  <c r="I44" i="17"/>
  <c r="J43" i="17"/>
  <c r="Y42" i="16"/>
  <c r="AA42" i="16" s="1"/>
  <c r="S42" i="16"/>
  <c r="U42" i="16" s="1"/>
  <c r="M42" i="16"/>
  <c r="O42" i="16" s="1"/>
  <c r="V42" i="16"/>
  <c r="X42" i="16" s="1"/>
  <c r="P42" i="16"/>
  <c r="R42" i="16" s="1"/>
  <c r="L42" i="16"/>
  <c r="I44" i="16"/>
  <c r="J43" i="16"/>
  <c r="I105" i="10"/>
  <c r="J104" i="10"/>
  <c r="I94" i="9"/>
  <c r="J93" i="9"/>
  <c r="Y103" i="10"/>
  <c r="AA103" i="10" s="1"/>
  <c r="V103" i="10"/>
  <c r="X103" i="10" s="1"/>
  <c r="S103" i="10"/>
  <c r="U103" i="10" s="1"/>
  <c r="M103" i="10"/>
  <c r="O103" i="10" s="1"/>
  <c r="P103" i="10"/>
  <c r="R103" i="10" s="1"/>
  <c r="L103" i="10"/>
  <c r="W144" i="10"/>
  <c r="X144" i="10" s="1"/>
  <c r="T144" i="10"/>
  <c r="U144" i="10" s="1"/>
  <c r="L144" i="10"/>
  <c r="N144" i="10"/>
  <c r="O144" i="10" s="1"/>
  <c r="Q144" i="10"/>
  <c r="R144" i="10" s="1"/>
  <c r="N145" i="10"/>
  <c r="O145" i="10" s="1"/>
  <c r="T145" i="10"/>
  <c r="U145" i="10" s="1"/>
  <c r="Q145" i="10"/>
  <c r="R145" i="10" s="1"/>
  <c r="W145" i="10"/>
  <c r="X145" i="10" s="1"/>
  <c r="L145" i="10"/>
  <c r="O20" i="9"/>
  <c r="AA20" i="9"/>
  <c r="P21" i="9"/>
  <c r="R21" i="9" s="1"/>
  <c r="M21" i="9"/>
  <c r="S21" i="9"/>
  <c r="U21" i="9" s="1"/>
  <c r="V21" i="9"/>
  <c r="X21" i="9" s="1"/>
  <c r="L21" i="9"/>
  <c r="Y22" i="9"/>
  <c r="J57" i="19" l="1"/>
  <c r="I58" i="19"/>
  <c r="V56" i="19"/>
  <c r="X56" i="19" s="1"/>
  <c r="L56" i="19"/>
  <c r="M56" i="19"/>
  <c r="O56" i="19" s="1"/>
  <c r="P56" i="19"/>
  <c r="R56" i="19" s="1"/>
  <c r="Y56" i="19"/>
  <c r="AA56" i="19" s="1"/>
  <c r="S56" i="19"/>
  <c r="U56" i="19" s="1"/>
  <c r="V60" i="20"/>
  <c r="X60" i="20" s="1"/>
  <c r="P60" i="20"/>
  <c r="R60" i="20" s="1"/>
  <c r="L60" i="20"/>
  <c r="Y60" i="20"/>
  <c r="AA60" i="20" s="1"/>
  <c r="M60" i="20"/>
  <c r="O60" i="20" s="1"/>
  <c r="S60" i="20"/>
  <c r="U60" i="20" s="1"/>
  <c r="I62" i="20"/>
  <c r="J61" i="20"/>
  <c r="V43" i="17"/>
  <c r="X43" i="17" s="1"/>
  <c r="P43" i="17"/>
  <c r="R43" i="17" s="1"/>
  <c r="L43" i="17"/>
  <c r="Y43" i="17"/>
  <c r="AA43" i="17" s="1"/>
  <c r="S43" i="17"/>
  <c r="U43" i="17" s="1"/>
  <c r="M43" i="17"/>
  <c r="O43" i="17" s="1"/>
  <c r="I45" i="17"/>
  <c r="J44" i="17"/>
  <c r="V43" i="16"/>
  <c r="X43" i="16" s="1"/>
  <c r="P43" i="16"/>
  <c r="R43" i="16" s="1"/>
  <c r="L43" i="16"/>
  <c r="Y43" i="16"/>
  <c r="AA43" i="16" s="1"/>
  <c r="S43" i="16"/>
  <c r="U43" i="16" s="1"/>
  <c r="M43" i="16"/>
  <c r="O43" i="16" s="1"/>
  <c r="I45" i="16"/>
  <c r="J44" i="16"/>
  <c r="P104" i="10"/>
  <c r="R104" i="10" s="1"/>
  <c r="Y104" i="10"/>
  <c r="AA104" i="10" s="1"/>
  <c r="S104" i="10"/>
  <c r="U104" i="10" s="1"/>
  <c r="V104" i="10"/>
  <c r="X104" i="10" s="1"/>
  <c r="L104" i="10"/>
  <c r="M104" i="10"/>
  <c r="O104" i="10" s="1"/>
  <c r="I95" i="9"/>
  <c r="J94" i="9"/>
  <c r="I106" i="10"/>
  <c r="J105" i="10"/>
  <c r="Y23" i="9"/>
  <c r="AA21" i="9"/>
  <c r="O21" i="9"/>
  <c r="P22" i="9"/>
  <c r="R22" i="9" s="1"/>
  <c r="M22" i="9"/>
  <c r="S22" i="9"/>
  <c r="U22" i="9" s="1"/>
  <c r="V22" i="9"/>
  <c r="X22" i="9" s="1"/>
  <c r="L22" i="9"/>
  <c r="J58" i="19" l="1"/>
  <c r="I59" i="19"/>
  <c r="V57" i="19"/>
  <c r="X57" i="19" s="1"/>
  <c r="L57" i="19"/>
  <c r="Y57" i="19"/>
  <c r="AA57" i="19" s="1"/>
  <c r="P57" i="19"/>
  <c r="R57" i="19" s="1"/>
  <c r="S57" i="19"/>
  <c r="U57" i="19" s="1"/>
  <c r="M57" i="19"/>
  <c r="O57" i="19" s="1"/>
  <c r="Y61" i="20"/>
  <c r="AA61" i="20" s="1"/>
  <c r="S61" i="20"/>
  <c r="U61" i="20" s="1"/>
  <c r="M61" i="20"/>
  <c r="O61" i="20" s="1"/>
  <c r="P61" i="20"/>
  <c r="R61" i="20" s="1"/>
  <c r="L61" i="20"/>
  <c r="V61" i="20"/>
  <c r="X61" i="20" s="1"/>
  <c r="I63" i="20"/>
  <c r="J62" i="20"/>
  <c r="Y44" i="17"/>
  <c r="AA44" i="17" s="1"/>
  <c r="S44" i="17"/>
  <c r="U44" i="17" s="1"/>
  <c r="M44" i="17"/>
  <c r="O44" i="17" s="1"/>
  <c r="V44" i="17"/>
  <c r="X44" i="17" s="1"/>
  <c r="P44" i="17"/>
  <c r="R44" i="17" s="1"/>
  <c r="L44" i="17"/>
  <c r="J45" i="17"/>
  <c r="I46" i="17"/>
  <c r="Y44" i="16"/>
  <c r="AA44" i="16" s="1"/>
  <c r="S44" i="16"/>
  <c r="U44" i="16" s="1"/>
  <c r="M44" i="16"/>
  <c r="O44" i="16" s="1"/>
  <c r="V44" i="16"/>
  <c r="X44" i="16" s="1"/>
  <c r="P44" i="16"/>
  <c r="R44" i="16" s="1"/>
  <c r="L44" i="16"/>
  <c r="I46" i="16"/>
  <c r="J45" i="16"/>
  <c r="Y105" i="10"/>
  <c r="AA105" i="10" s="1"/>
  <c r="M105" i="10"/>
  <c r="O105" i="10" s="1"/>
  <c r="L105" i="10"/>
  <c r="S105" i="10"/>
  <c r="U105" i="10" s="1"/>
  <c r="P105" i="10"/>
  <c r="R105" i="10" s="1"/>
  <c r="V105" i="10"/>
  <c r="X105" i="10" s="1"/>
  <c r="J106" i="10"/>
  <c r="I107" i="10"/>
  <c r="I96" i="9"/>
  <c r="J95" i="9"/>
  <c r="O22" i="9"/>
  <c r="AA22" i="9"/>
  <c r="P23" i="9"/>
  <c r="R23" i="9" s="1"/>
  <c r="M23" i="9"/>
  <c r="S23" i="9"/>
  <c r="U23" i="9" s="1"/>
  <c r="L23" i="9"/>
  <c r="V23" i="9"/>
  <c r="X23" i="9" s="1"/>
  <c r="Y24" i="9"/>
  <c r="J59" i="19" l="1"/>
  <c r="I60" i="19"/>
  <c r="V58" i="19"/>
  <c r="X58" i="19" s="1"/>
  <c r="L58" i="19"/>
  <c r="M58" i="19"/>
  <c r="O58" i="19" s="1"/>
  <c r="P58" i="19"/>
  <c r="R58" i="19" s="1"/>
  <c r="Y58" i="19"/>
  <c r="AA58" i="19" s="1"/>
  <c r="S58" i="19"/>
  <c r="U58" i="19" s="1"/>
  <c r="V62" i="20"/>
  <c r="X62" i="20" s="1"/>
  <c r="P62" i="20"/>
  <c r="R62" i="20" s="1"/>
  <c r="L62" i="20"/>
  <c r="Y62" i="20"/>
  <c r="AA62" i="20" s="1"/>
  <c r="M62" i="20"/>
  <c r="O62" i="20" s="1"/>
  <c r="S62" i="20"/>
  <c r="U62" i="20" s="1"/>
  <c r="I64" i="20"/>
  <c r="J63" i="20"/>
  <c r="I47" i="17"/>
  <c r="J46" i="17"/>
  <c r="V45" i="17"/>
  <c r="X45" i="17" s="1"/>
  <c r="P45" i="17"/>
  <c r="R45" i="17" s="1"/>
  <c r="L45" i="17"/>
  <c r="Y45" i="17"/>
  <c r="AA45" i="17" s="1"/>
  <c r="S45" i="17"/>
  <c r="U45" i="17" s="1"/>
  <c r="M45" i="17"/>
  <c r="O45" i="17" s="1"/>
  <c r="V45" i="16"/>
  <c r="X45" i="16" s="1"/>
  <c r="P45" i="16"/>
  <c r="R45" i="16" s="1"/>
  <c r="L45" i="16"/>
  <c r="Y45" i="16"/>
  <c r="AA45" i="16" s="1"/>
  <c r="S45" i="16"/>
  <c r="U45" i="16" s="1"/>
  <c r="M45" i="16"/>
  <c r="O45" i="16" s="1"/>
  <c r="I47" i="16"/>
  <c r="J46" i="16"/>
  <c r="S95" i="9"/>
  <c r="U95" i="9" s="1"/>
  <c r="V95" i="9"/>
  <c r="X95" i="9" s="1"/>
  <c r="L95" i="9"/>
  <c r="Y95" i="9"/>
  <c r="AA95" i="9" s="1"/>
  <c r="M95" i="9"/>
  <c r="O95" i="9" s="1"/>
  <c r="P95" i="9"/>
  <c r="R95" i="9" s="1"/>
  <c r="I108" i="10"/>
  <c r="J107" i="10"/>
  <c r="I97" i="9"/>
  <c r="J96" i="9"/>
  <c r="P106" i="10"/>
  <c r="R106" i="10" s="1"/>
  <c r="S106" i="10"/>
  <c r="U106" i="10" s="1"/>
  <c r="L106" i="10"/>
  <c r="Y106" i="10"/>
  <c r="AA106" i="10" s="1"/>
  <c r="V106" i="10"/>
  <c r="X106" i="10" s="1"/>
  <c r="M106" i="10"/>
  <c r="O106" i="10" s="1"/>
  <c r="P24" i="9"/>
  <c r="R24" i="9" s="1"/>
  <c r="V24" i="9"/>
  <c r="X24" i="9" s="1"/>
  <c r="L24" i="9"/>
  <c r="S24" i="9"/>
  <c r="U24" i="9" s="1"/>
  <c r="M24" i="9"/>
  <c r="O23" i="9"/>
  <c r="AA23" i="9"/>
  <c r="J25" i="9"/>
  <c r="Y25" i="9" s="1"/>
  <c r="J60" i="19" l="1"/>
  <c r="I61" i="19"/>
  <c r="V59" i="19"/>
  <c r="X59" i="19" s="1"/>
  <c r="L59" i="19"/>
  <c r="Y59" i="19"/>
  <c r="AA59" i="19" s="1"/>
  <c r="P59" i="19"/>
  <c r="R59" i="19" s="1"/>
  <c r="S59" i="19"/>
  <c r="U59" i="19" s="1"/>
  <c r="M59" i="19"/>
  <c r="O59" i="19" s="1"/>
  <c r="Y63" i="20"/>
  <c r="AA63" i="20" s="1"/>
  <c r="S63" i="20"/>
  <c r="U63" i="20" s="1"/>
  <c r="M63" i="20"/>
  <c r="O63" i="20" s="1"/>
  <c r="P63" i="20"/>
  <c r="R63" i="20" s="1"/>
  <c r="L63" i="20"/>
  <c r="V63" i="20"/>
  <c r="X63" i="20" s="1"/>
  <c r="I65" i="20"/>
  <c r="J64" i="20"/>
  <c r="V46" i="17"/>
  <c r="X46" i="17" s="1"/>
  <c r="P46" i="17"/>
  <c r="R46" i="17" s="1"/>
  <c r="L46" i="17"/>
  <c r="Y46" i="17"/>
  <c r="AA46" i="17" s="1"/>
  <c r="S46" i="17"/>
  <c r="U46" i="17" s="1"/>
  <c r="M46" i="17"/>
  <c r="O46" i="17" s="1"/>
  <c r="I48" i="17"/>
  <c r="J47" i="17"/>
  <c r="Y46" i="16"/>
  <c r="AA46" i="16" s="1"/>
  <c r="S46" i="16"/>
  <c r="U46" i="16" s="1"/>
  <c r="M46" i="16"/>
  <c r="O46" i="16" s="1"/>
  <c r="V46" i="16"/>
  <c r="X46" i="16" s="1"/>
  <c r="P46" i="16"/>
  <c r="R46" i="16" s="1"/>
  <c r="L46" i="16"/>
  <c r="I48" i="16"/>
  <c r="J47" i="16"/>
  <c r="Y96" i="9"/>
  <c r="AA96" i="9" s="1"/>
  <c r="P96" i="9"/>
  <c r="R96" i="9" s="1"/>
  <c r="M96" i="9"/>
  <c r="O96" i="9" s="1"/>
  <c r="S96" i="9"/>
  <c r="U96" i="9" s="1"/>
  <c r="L96" i="9"/>
  <c r="V96" i="9"/>
  <c r="X96" i="9" s="1"/>
  <c r="Y107" i="10"/>
  <c r="AA107" i="10" s="1"/>
  <c r="V107" i="10"/>
  <c r="X107" i="10" s="1"/>
  <c r="M107" i="10"/>
  <c r="O107" i="10" s="1"/>
  <c r="L107" i="10"/>
  <c r="P107" i="10"/>
  <c r="R107" i="10" s="1"/>
  <c r="S107" i="10"/>
  <c r="U107" i="10" s="1"/>
  <c r="I98" i="9"/>
  <c r="I109" i="10"/>
  <c r="J108" i="10"/>
  <c r="V25" i="9"/>
  <c r="X25" i="9" s="1"/>
  <c r="S25" i="9"/>
  <c r="U25" i="9" s="1"/>
  <c r="P25" i="9"/>
  <c r="R25" i="9" s="1"/>
  <c r="M25" i="9"/>
  <c r="L25" i="9"/>
  <c r="J26" i="9"/>
  <c r="Y26" i="9" s="1"/>
  <c r="AA24" i="9"/>
  <c r="O24" i="9"/>
  <c r="J61" i="19" l="1"/>
  <c r="I62" i="19"/>
  <c r="V60" i="19"/>
  <c r="X60" i="19" s="1"/>
  <c r="L60" i="19"/>
  <c r="M60" i="19"/>
  <c r="O60" i="19" s="1"/>
  <c r="P60" i="19"/>
  <c r="R60" i="19" s="1"/>
  <c r="Y60" i="19"/>
  <c r="AA60" i="19" s="1"/>
  <c r="S60" i="19"/>
  <c r="U60" i="19" s="1"/>
  <c r="V64" i="20"/>
  <c r="X64" i="20" s="1"/>
  <c r="P64" i="20"/>
  <c r="R64" i="20" s="1"/>
  <c r="L64" i="20"/>
  <c r="Y64" i="20"/>
  <c r="AA64" i="20" s="1"/>
  <c r="M64" i="20"/>
  <c r="O64" i="20" s="1"/>
  <c r="S64" i="20"/>
  <c r="U64" i="20" s="1"/>
  <c r="I66" i="20"/>
  <c r="J65" i="20"/>
  <c r="Y47" i="17"/>
  <c r="AA47" i="17" s="1"/>
  <c r="S47" i="17"/>
  <c r="U47" i="17" s="1"/>
  <c r="M47" i="17"/>
  <c r="O47" i="17" s="1"/>
  <c r="V47" i="17"/>
  <c r="X47" i="17" s="1"/>
  <c r="P47" i="17"/>
  <c r="R47" i="17" s="1"/>
  <c r="L47" i="17"/>
  <c r="I49" i="17"/>
  <c r="J48" i="17"/>
  <c r="V47" i="16"/>
  <c r="X47" i="16" s="1"/>
  <c r="P47" i="16"/>
  <c r="R47" i="16" s="1"/>
  <c r="L47" i="16"/>
  <c r="Y47" i="16"/>
  <c r="AA47" i="16" s="1"/>
  <c r="S47" i="16"/>
  <c r="U47" i="16" s="1"/>
  <c r="M47" i="16"/>
  <c r="O47" i="16" s="1"/>
  <c r="I49" i="16"/>
  <c r="J48" i="16"/>
  <c r="Y108" i="10"/>
  <c r="AA108" i="10" s="1"/>
  <c r="S108" i="10"/>
  <c r="U108" i="10" s="1"/>
  <c r="L108" i="10"/>
  <c r="V108" i="10"/>
  <c r="X108" i="10" s="1"/>
  <c r="P108" i="10"/>
  <c r="R108" i="10" s="1"/>
  <c r="M108" i="10"/>
  <c r="O108" i="10" s="1"/>
  <c r="V97" i="9"/>
  <c r="X97" i="9" s="1"/>
  <c r="P97" i="9"/>
  <c r="R97" i="9" s="1"/>
  <c r="L97" i="9"/>
  <c r="Y97" i="9"/>
  <c r="AA97" i="9" s="1"/>
  <c r="M97" i="9"/>
  <c r="O97" i="9" s="1"/>
  <c r="S97" i="9"/>
  <c r="U97" i="9" s="1"/>
  <c r="I110" i="10"/>
  <c r="J109" i="10"/>
  <c r="I99" i="9"/>
  <c r="S26" i="9"/>
  <c r="U26" i="9" s="1"/>
  <c r="P26" i="9"/>
  <c r="R26" i="9" s="1"/>
  <c r="L26" i="9"/>
  <c r="V26" i="9"/>
  <c r="X26" i="9" s="1"/>
  <c r="M26" i="9"/>
  <c r="O25" i="9"/>
  <c r="AA25" i="9"/>
  <c r="J27" i="9"/>
  <c r="Y27" i="9" s="1"/>
  <c r="J62" i="19" l="1"/>
  <c r="I63" i="19"/>
  <c r="L61" i="19"/>
  <c r="P61" i="19"/>
  <c r="R61" i="19" s="1"/>
  <c r="S61" i="19"/>
  <c r="U61" i="19" s="1"/>
  <c r="M61" i="19"/>
  <c r="O61" i="19" s="1"/>
  <c r="V61" i="19"/>
  <c r="X61" i="19" s="1"/>
  <c r="Y61" i="19"/>
  <c r="AA61" i="19" s="1"/>
  <c r="Y65" i="20"/>
  <c r="AA65" i="20" s="1"/>
  <c r="S65" i="20"/>
  <c r="U65" i="20" s="1"/>
  <c r="M65" i="20"/>
  <c r="O65" i="20" s="1"/>
  <c r="P65" i="20"/>
  <c r="R65" i="20" s="1"/>
  <c r="L65" i="20"/>
  <c r="V65" i="20"/>
  <c r="X65" i="20" s="1"/>
  <c r="I67" i="20"/>
  <c r="J66" i="20"/>
  <c r="V48" i="17"/>
  <c r="X48" i="17" s="1"/>
  <c r="P48" i="17"/>
  <c r="R48" i="17" s="1"/>
  <c r="L48" i="17"/>
  <c r="Y48" i="17"/>
  <c r="AA48" i="17" s="1"/>
  <c r="S48" i="17"/>
  <c r="U48" i="17" s="1"/>
  <c r="M48" i="17"/>
  <c r="O48" i="17" s="1"/>
  <c r="I50" i="17"/>
  <c r="J49" i="17"/>
  <c r="Y48" i="16"/>
  <c r="AA48" i="16" s="1"/>
  <c r="S48" i="16"/>
  <c r="U48" i="16" s="1"/>
  <c r="M48" i="16"/>
  <c r="O48" i="16" s="1"/>
  <c r="V48" i="16"/>
  <c r="X48" i="16" s="1"/>
  <c r="P48" i="16"/>
  <c r="R48" i="16" s="1"/>
  <c r="L48" i="16"/>
  <c r="I50" i="16"/>
  <c r="J49" i="16"/>
  <c r="V98" i="9"/>
  <c r="X98" i="9" s="1"/>
  <c r="L98" i="9"/>
  <c r="Y98" i="9"/>
  <c r="AA98" i="9" s="1"/>
  <c r="P98" i="9"/>
  <c r="R98" i="9" s="1"/>
  <c r="S98" i="9"/>
  <c r="U98" i="9" s="1"/>
  <c r="M98" i="9"/>
  <c r="O98" i="9" s="1"/>
  <c r="Y109" i="10"/>
  <c r="AA109" i="10" s="1"/>
  <c r="S109" i="10"/>
  <c r="U109" i="10" s="1"/>
  <c r="V109" i="10"/>
  <c r="X109" i="10" s="1"/>
  <c r="M109" i="10"/>
  <c r="O109" i="10" s="1"/>
  <c r="P109" i="10"/>
  <c r="R109" i="10" s="1"/>
  <c r="L109" i="10"/>
  <c r="I100" i="9"/>
  <c r="I111" i="10"/>
  <c r="J110" i="10"/>
  <c r="M27" i="9"/>
  <c r="V27" i="9"/>
  <c r="X27" i="9" s="1"/>
  <c r="S27" i="9"/>
  <c r="U27" i="9" s="1"/>
  <c r="P27" i="9"/>
  <c r="R27" i="9" s="1"/>
  <c r="L27" i="9"/>
  <c r="J28" i="9"/>
  <c r="Y28" i="9" s="1"/>
  <c r="AA26" i="9"/>
  <c r="O26" i="9"/>
  <c r="J63" i="19" l="1"/>
  <c r="I64" i="19"/>
  <c r="V62" i="19"/>
  <c r="X62" i="19" s="1"/>
  <c r="L62" i="19"/>
  <c r="M62" i="19"/>
  <c r="O62" i="19" s="1"/>
  <c r="P62" i="19"/>
  <c r="R62" i="19" s="1"/>
  <c r="Y62" i="19"/>
  <c r="AA62" i="19" s="1"/>
  <c r="S62" i="19"/>
  <c r="U62" i="19" s="1"/>
  <c r="V66" i="20"/>
  <c r="X66" i="20" s="1"/>
  <c r="P66" i="20"/>
  <c r="R66" i="20" s="1"/>
  <c r="L66" i="20"/>
  <c r="Y66" i="20"/>
  <c r="AA66" i="20" s="1"/>
  <c r="M66" i="20"/>
  <c r="O66" i="20" s="1"/>
  <c r="S66" i="20"/>
  <c r="U66" i="20" s="1"/>
  <c r="I68" i="20"/>
  <c r="J67" i="20"/>
  <c r="Y49" i="17"/>
  <c r="AA49" i="17" s="1"/>
  <c r="S49" i="17"/>
  <c r="U49" i="17" s="1"/>
  <c r="M49" i="17"/>
  <c r="O49" i="17" s="1"/>
  <c r="V49" i="17"/>
  <c r="X49" i="17" s="1"/>
  <c r="P49" i="17"/>
  <c r="R49" i="17" s="1"/>
  <c r="L49" i="17"/>
  <c r="I51" i="17"/>
  <c r="J50" i="17"/>
  <c r="V49" i="16"/>
  <c r="X49" i="16" s="1"/>
  <c r="P49" i="16"/>
  <c r="R49" i="16" s="1"/>
  <c r="L49" i="16"/>
  <c r="Y49" i="16"/>
  <c r="AA49" i="16" s="1"/>
  <c r="S49" i="16"/>
  <c r="U49" i="16" s="1"/>
  <c r="M49" i="16"/>
  <c r="O49" i="16" s="1"/>
  <c r="I51" i="16"/>
  <c r="J50" i="16"/>
  <c r="Y110" i="10"/>
  <c r="AA110" i="10" s="1"/>
  <c r="P110" i="10"/>
  <c r="R110" i="10" s="1"/>
  <c r="S110" i="10"/>
  <c r="U110" i="10" s="1"/>
  <c r="M110" i="10"/>
  <c r="O110" i="10" s="1"/>
  <c r="V110" i="10"/>
  <c r="X110" i="10" s="1"/>
  <c r="L110" i="10"/>
  <c r="V99" i="9"/>
  <c r="X99" i="9" s="1"/>
  <c r="L99" i="9"/>
  <c r="S99" i="9"/>
  <c r="U99" i="9" s="1"/>
  <c r="P99" i="9"/>
  <c r="R99" i="9" s="1"/>
  <c r="Y99" i="9"/>
  <c r="AA99" i="9" s="1"/>
  <c r="M99" i="9"/>
  <c r="O99" i="9" s="1"/>
  <c r="I112" i="10"/>
  <c r="J111" i="10"/>
  <c r="I101" i="9"/>
  <c r="V28" i="9"/>
  <c r="X28" i="9" s="1"/>
  <c r="S28" i="9"/>
  <c r="U28" i="9" s="1"/>
  <c r="P28" i="9"/>
  <c r="R28" i="9" s="1"/>
  <c r="M28" i="9"/>
  <c r="L28" i="9"/>
  <c r="J29" i="9"/>
  <c r="Y29" i="9" s="1"/>
  <c r="O27" i="9"/>
  <c r="AA27" i="9"/>
  <c r="J64" i="19" l="1"/>
  <c r="I65" i="19"/>
  <c r="V63" i="19"/>
  <c r="X63" i="19" s="1"/>
  <c r="L63" i="19"/>
  <c r="Y63" i="19"/>
  <c r="AA63" i="19" s="1"/>
  <c r="P63" i="19"/>
  <c r="R63" i="19" s="1"/>
  <c r="S63" i="19"/>
  <c r="U63" i="19" s="1"/>
  <c r="M63" i="19"/>
  <c r="O63" i="19" s="1"/>
  <c r="Y67" i="20"/>
  <c r="AA67" i="20" s="1"/>
  <c r="S67" i="20"/>
  <c r="U67" i="20" s="1"/>
  <c r="M67" i="20"/>
  <c r="O67" i="20" s="1"/>
  <c r="P67" i="20"/>
  <c r="R67" i="20" s="1"/>
  <c r="L67" i="20"/>
  <c r="V67" i="20"/>
  <c r="X67" i="20" s="1"/>
  <c r="I69" i="20"/>
  <c r="J68" i="20"/>
  <c r="V50" i="17"/>
  <c r="X50" i="17" s="1"/>
  <c r="P50" i="17"/>
  <c r="R50" i="17" s="1"/>
  <c r="L50" i="17"/>
  <c r="Y50" i="17"/>
  <c r="AA50" i="17" s="1"/>
  <c r="S50" i="17"/>
  <c r="U50" i="17" s="1"/>
  <c r="M50" i="17"/>
  <c r="O50" i="17" s="1"/>
  <c r="I52" i="17"/>
  <c r="J51" i="17"/>
  <c r="V50" i="16"/>
  <c r="X50" i="16" s="1"/>
  <c r="Y50" i="16"/>
  <c r="AA50" i="16" s="1"/>
  <c r="M50" i="16"/>
  <c r="O50" i="16" s="1"/>
  <c r="S50" i="16"/>
  <c r="U50" i="16" s="1"/>
  <c r="P50" i="16"/>
  <c r="R50" i="16" s="1"/>
  <c r="L50" i="16"/>
  <c r="I52" i="16"/>
  <c r="J51" i="16"/>
  <c r="V100" i="9"/>
  <c r="X100" i="9" s="1"/>
  <c r="L100" i="9"/>
  <c r="M100" i="9"/>
  <c r="O100" i="9" s="1"/>
  <c r="P100" i="9"/>
  <c r="R100" i="9" s="1"/>
  <c r="Y100" i="9"/>
  <c r="AA100" i="9" s="1"/>
  <c r="S100" i="9"/>
  <c r="U100" i="9" s="1"/>
  <c r="Y111" i="10"/>
  <c r="AA111" i="10" s="1"/>
  <c r="L111" i="10"/>
  <c r="M111" i="10"/>
  <c r="O111" i="10" s="1"/>
  <c r="V111" i="10"/>
  <c r="X111" i="10" s="1"/>
  <c r="S111" i="10"/>
  <c r="U111" i="10" s="1"/>
  <c r="P111" i="10"/>
  <c r="R111" i="10" s="1"/>
  <c r="I102" i="9"/>
  <c r="I113" i="10"/>
  <c r="J112" i="10"/>
  <c r="J30" i="9"/>
  <c r="Y30" i="9" s="1"/>
  <c r="O28" i="9"/>
  <c r="AA28" i="9"/>
  <c r="P29" i="9"/>
  <c r="R29" i="9" s="1"/>
  <c r="M29" i="9"/>
  <c r="V29" i="9"/>
  <c r="X29" i="9" s="1"/>
  <c r="S29" i="9"/>
  <c r="U29" i="9" s="1"/>
  <c r="L29" i="9"/>
  <c r="J65" i="19" l="1"/>
  <c r="I66" i="19"/>
  <c r="V64" i="19"/>
  <c r="X64" i="19" s="1"/>
  <c r="L64" i="19"/>
  <c r="M64" i="19"/>
  <c r="O64" i="19" s="1"/>
  <c r="P64" i="19"/>
  <c r="R64" i="19" s="1"/>
  <c r="Y64" i="19"/>
  <c r="AA64" i="19" s="1"/>
  <c r="S64" i="19"/>
  <c r="U64" i="19" s="1"/>
  <c r="V68" i="20"/>
  <c r="X68" i="20" s="1"/>
  <c r="P68" i="20"/>
  <c r="R68" i="20" s="1"/>
  <c r="L68" i="20"/>
  <c r="Y68" i="20"/>
  <c r="AA68" i="20" s="1"/>
  <c r="M68" i="20"/>
  <c r="O68" i="20" s="1"/>
  <c r="S68" i="20"/>
  <c r="U68" i="20" s="1"/>
  <c r="I70" i="20"/>
  <c r="J69" i="20"/>
  <c r="Y51" i="17"/>
  <c r="AA51" i="17" s="1"/>
  <c r="S51" i="17"/>
  <c r="U51" i="17" s="1"/>
  <c r="M51" i="17"/>
  <c r="O51" i="17" s="1"/>
  <c r="V51" i="17"/>
  <c r="X51" i="17" s="1"/>
  <c r="P51" i="17"/>
  <c r="R51" i="17" s="1"/>
  <c r="L51" i="17"/>
  <c r="I53" i="17"/>
  <c r="J52" i="17"/>
  <c r="Y51" i="16"/>
  <c r="AA51" i="16" s="1"/>
  <c r="S51" i="16"/>
  <c r="U51" i="16" s="1"/>
  <c r="M51" i="16"/>
  <c r="O51" i="16" s="1"/>
  <c r="P51" i="16"/>
  <c r="R51" i="16" s="1"/>
  <c r="L51" i="16"/>
  <c r="V51" i="16"/>
  <c r="X51" i="16" s="1"/>
  <c r="I53" i="16"/>
  <c r="J52" i="16"/>
  <c r="Y112" i="10"/>
  <c r="AA112" i="10" s="1"/>
  <c r="V112" i="10"/>
  <c r="X112" i="10" s="1"/>
  <c r="S112" i="10"/>
  <c r="U112" i="10" s="1"/>
  <c r="P112" i="10"/>
  <c r="R112" i="10" s="1"/>
  <c r="M112" i="10"/>
  <c r="O112" i="10" s="1"/>
  <c r="L112" i="10"/>
  <c r="V101" i="9"/>
  <c r="X101" i="9" s="1"/>
  <c r="L101" i="9"/>
  <c r="S101" i="9"/>
  <c r="U101" i="9" s="1"/>
  <c r="P101" i="9"/>
  <c r="R101" i="9" s="1"/>
  <c r="Y101" i="9"/>
  <c r="AA101" i="9" s="1"/>
  <c r="M101" i="9"/>
  <c r="O101" i="9" s="1"/>
  <c r="I114" i="10"/>
  <c r="J113" i="10"/>
  <c r="I103" i="9"/>
  <c r="O29" i="9"/>
  <c r="AA29" i="9"/>
  <c r="J31" i="9"/>
  <c r="Y31" i="9" s="1"/>
  <c r="S30" i="9"/>
  <c r="U30" i="9" s="1"/>
  <c r="M30" i="9"/>
  <c r="V30" i="9"/>
  <c r="X30" i="9" s="1"/>
  <c r="L30" i="9"/>
  <c r="P30" i="9"/>
  <c r="R30" i="9" s="1"/>
  <c r="J66" i="19" l="1"/>
  <c r="I67" i="19"/>
  <c r="V65" i="19"/>
  <c r="X65" i="19" s="1"/>
  <c r="L65" i="19"/>
  <c r="Y65" i="19"/>
  <c r="AA65" i="19" s="1"/>
  <c r="P65" i="19"/>
  <c r="R65" i="19" s="1"/>
  <c r="S65" i="19"/>
  <c r="U65" i="19" s="1"/>
  <c r="M65" i="19"/>
  <c r="O65" i="19" s="1"/>
  <c r="Y69" i="20"/>
  <c r="AA69" i="20" s="1"/>
  <c r="S69" i="20"/>
  <c r="U69" i="20" s="1"/>
  <c r="M69" i="20"/>
  <c r="O69" i="20" s="1"/>
  <c r="P69" i="20"/>
  <c r="R69" i="20" s="1"/>
  <c r="L69" i="20"/>
  <c r="V69" i="20"/>
  <c r="X69" i="20" s="1"/>
  <c r="I71" i="20"/>
  <c r="J70" i="20"/>
  <c r="V52" i="17"/>
  <c r="X52" i="17" s="1"/>
  <c r="P52" i="17"/>
  <c r="R52" i="17" s="1"/>
  <c r="L52" i="17"/>
  <c r="S52" i="17"/>
  <c r="U52" i="17" s="1"/>
  <c r="Y52" i="17"/>
  <c r="AA52" i="17" s="1"/>
  <c r="M52" i="17"/>
  <c r="O52" i="17" s="1"/>
  <c r="J53" i="17"/>
  <c r="I54" i="17"/>
  <c r="V52" i="16"/>
  <c r="X52" i="16" s="1"/>
  <c r="P52" i="16"/>
  <c r="R52" i="16" s="1"/>
  <c r="L52" i="16"/>
  <c r="Y52" i="16"/>
  <c r="AA52" i="16" s="1"/>
  <c r="M52" i="16"/>
  <c r="O52" i="16" s="1"/>
  <c r="S52" i="16"/>
  <c r="U52" i="16" s="1"/>
  <c r="I54" i="16"/>
  <c r="J53" i="16"/>
  <c r="V102" i="9"/>
  <c r="X102" i="9" s="1"/>
  <c r="L102" i="9"/>
  <c r="Y102" i="9"/>
  <c r="AA102" i="9" s="1"/>
  <c r="P102" i="9"/>
  <c r="R102" i="9" s="1"/>
  <c r="S102" i="9"/>
  <c r="U102" i="9" s="1"/>
  <c r="M102" i="9"/>
  <c r="O102" i="9" s="1"/>
  <c r="Y113" i="10"/>
  <c r="AA113" i="10" s="1"/>
  <c r="V113" i="10"/>
  <c r="X113" i="10" s="1"/>
  <c r="M113" i="10"/>
  <c r="O113" i="10" s="1"/>
  <c r="S113" i="10"/>
  <c r="U113" i="10" s="1"/>
  <c r="L113" i="10"/>
  <c r="P113" i="10"/>
  <c r="R113" i="10" s="1"/>
  <c r="I104" i="9"/>
  <c r="I115" i="10"/>
  <c r="J114" i="10"/>
  <c r="AA30" i="9"/>
  <c r="O30" i="9"/>
  <c r="J32" i="9"/>
  <c r="Y32" i="9" s="1"/>
  <c r="M31" i="9"/>
  <c r="V31" i="9"/>
  <c r="X31" i="9" s="1"/>
  <c r="S31" i="9"/>
  <c r="U31" i="9" s="1"/>
  <c r="P31" i="9"/>
  <c r="R31" i="9" s="1"/>
  <c r="L31" i="9"/>
  <c r="J67" i="19" l="1"/>
  <c r="I68" i="19"/>
  <c r="V66" i="19"/>
  <c r="X66" i="19" s="1"/>
  <c r="L66" i="19"/>
  <c r="M66" i="19"/>
  <c r="O66" i="19" s="1"/>
  <c r="P66" i="19"/>
  <c r="R66" i="19" s="1"/>
  <c r="Y66" i="19"/>
  <c r="AA66" i="19" s="1"/>
  <c r="S66" i="19"/>
  <c r="U66" i="19" s="1"/>
  <c r="V70" i="20"/>
  <c r="X70" i="20" s="1"/>
  <c r="P70" i="20"/>
  <c r="R70" i="20" s="1"/>
  <c r="L70" i="20"/>
  <c r="Y70" i="20"/>
  <c r="AA70" i="20" s="1"/>
  <c r="M70" i="20"/>
  <c r="O70" i="20" s="1"/>
  <c r="S70" i="20"/>
  <c r="U70" i="20" s="1"/>
  <c r="I72" i="20"/>
  <c r="J71" i="20"/>
  <c r="I55" i="17"/>
  <c r="J54" i="17"/>
  <c r="Y53" i="17"/>
  <c r="AA53" i="17" s="1"/>
  <c r="S53" i="17"/>
  <c r="U53" i="17" s="1"/>
  <c r="M53" i="17"/>
  <c r="O53" i="17" s="1"/>
  <c r="V53" i="17"/>
  <c r="X53" i="17" s="1"/>
  <c r="P53" i="17"/>
  <c r="R53" i="17" s="1"/>
  <c r="L53" i="17"/>
  <c r="Y53" i="16"/>
  <c r="AA53" i="16" s="1"/>
  <c r="S53" i="16"/>
  <c r="U53" i="16" s="1"/>
  <c r="M53" i="16"/>
  <c r="O53" i="16" s="1"/>
  <c r="P53" i="16"/>
  <c r="R53" i="16" s="1"/>
  <c r="L53" i="16"/>
  <c r="V53" i="16"/>
  <c r="X53" i="16" s="1"/>
  <c r="I55" i="16"/>
  <c r="J54" i="16"/>
  <c r="M114" i="10"/>
  <c r="O114" i="10" s="1"/>
  <c r="S114" i="10"/>
  <c r="U114" i="10" s="1"/>
  <c r="P114" i="10"/>
  <c r="R114" i="10" s="1"/>
  <c r="L114" i="10"/>
  <c r="Y114" i="10"/>
  <c r="AA114" i="10" s="1"/>
  <c r="V114" i="10"/>
  <c r="X114" i="10" s="1"/>
  <c r="V103" i="9"/>
  <c r="X103" i="9" s="1"/>
  <c r="L103" i="9"/>
  <c r="M103" i="9"/>
  <c r="O103" i="9" s="1"/>
  <c r="P103" i="9"/>
  <c r="R103" i="9" s="1"/>
  <c r="Y103" i="9"/>
  <c r="AA103" i="9" s="1"/>
  <c r="S103" i="9"/>
  <c r="U103" i="9" s="1"/>
  <c r="I116" i="10"/>
  <c r="J115" i="10"/>
  <c r="I105" i="9"/>
  <c r="Y33" i="9"/>
  <c r="O31" i="9"/>
  <c r="AA31" i="9"/>
  <c r="V32" i="9"/>
  <c r="X32" i="9" s="1"/>
  <c r="L32" i="9"/>
  <c r="P32" i="9"/>
  <c r="R32" i="9" s="1"/>
  <c r="S32" i="9"/>
  <c r="U32" i="9" s="1"/>
  <c r="M32" i="9"/>
  <c r="J68" i="19" l="1"/>
  <c r="I69" i="19"/>
  <c r="V67" i="19"/>
  <c r="X67" i="19" s="1"/>
  <c r="L67" i="19"/>
  <c r="Y67" i="19"/>
  <c r="AA67" i="19" s="1"/>
  <c r="P67" i="19"/>
  <c r="R67" i="19" s="1"/>
  <c r="S67" i="19"/>
  <c r="U67" i="19" s="1"/>
  <c r="M67" i="19"/>
  <c r="O67" i="19" s="1"/>
  <c r="Y71" i="20"/>
  <c r="AA71" i="20" s="1"/>
  <c r="S71" i="20"/>
  <c r="U71" i="20" s="1"/>
  <c r="M71" i="20"/>
  <c r="O71" i="20" s="1"/>
  <c r="P71" i="20"/>
  <c r="R71" i="20" s="1"/>
  <c r="L71" i="20"/>
  <c r="V71" i="20"/>
  <c r="X71" i="20" s="1"/>
  <c r="I73" i="20"/>
  <c r="J72" i="20"/>
  <c r="V54" i="17"/>
  <c r="X54" i="17" s="1"/>
  <c r="P54" i="17"/>
  <c r="R54" i="17" s="1"/>
  <c r="L54" i="17"/>
  <c r="S54" i="17"/>
  <c r="U54" i="17" s="1"/>
  <c r="Y54" i="17"/>
  <c r="AA54" i="17" s="1"/>
  <c r="M54" i="17"/>
  <c r="O54" i="17" s="1"/>
  <c r="J55" i="17"/>
  <c r="I56" i="17"/>
  <c r="V54" i="16"/>
  <c r="X54" i="16" s="1"/>
  <c r="P54" i="16"/>
  <c r="R54" i="16" s="1"/>
  <c r="L54" i="16"/>
  <c r="Y54" i="16"/>
  <c r="AA54" i="16" s="1"/>
  <c r="M54" i="16"/>
  <c r="O54" i="16" s="1"/>
  <c r="S54" i="16"/>
  <c r="U54" i="16" s="1"/>
  <c r="I56" i="16"/>
  <c r="J55" i="16"/>
  <c r="V104" i="9"/>
  <c r="X104" i="9" s="1"/>
  <c r="L104" i="9"/>
  <c r="Y104" i="9"/>
  <c r="AA104" i="9" s="1"/>
  <c r="P104" i="9"/>
  <c r="R104" i="9" s="1"/>
  <c r="S104" i="9"/>
  <c r="U104" i="9" s="1"/>
  <c r="M104" i="9"/>
  <c r="O104" i="9" s="1"/>
  <c r="Y115" i="10"/>
  <c r="AA115" i="10" s="1"/>
  <c r="S115" i="10"/>
  <c r="U115" i="10" s="1"/>
  <c r="L115" i="10"/>
  <c r="V115" i="10"/>
  <c r="X115" i="10" s="1"/>
  <c r="P115" i="10"/>
  <c r="R115" i="10" s="1"/>
  <c r="M115" i="10"/>
  <c r="O115" i="10" s="1"/>
  <c r="I106" i="9"/>
  <c r="I117" i="10"/>
  <c r="J116" i="10"/>
  <c r="J34" i="9"/>
  <c r="Y34" i="9" s="1"/>
  <c r="AA32" i="9"/>
  <c r="O32" i="9"/>
  <c r="L33" i="9"/>
  <c r="P33" i="9"/>
  <c r="R33" i="9" s="1"/>
  <c r="V33" i="9"/>
  <c r="X33" i="9" s="1"/>
  <c r="M33" i="9"/>
  <c r="S33" i="9"/>
  <c r="U33" i="9" s="1"/>
  <c r="J69" i="19" l="1"/>
  <c r="I70" i="19"/>
  <c r="V68" i="19"/>
  <c r="X68" i="19" s="1"/>
  <c r="L68" i="19"/>
  <c r="M68" i="19"/>
  <c r="O68" i="19" s="1"/>
  <c r="P68" i="19"/>
  <c r="R68" i="19" s="1"/>
  <c r="Y68" i="19"/>
  <c r="AA68" i="19" s="1"/>
  <c r="S68" i="19"/>
  <c r="U68" i="19" s="1"/>
  <c r="V72" i="20"/>
  <c r="X72" i="20" s="1"/>
  <c r="P72" i="20"/>
  <c r="R72" i="20" s="1"/>
  <c r="L72" i="20"/>
  <c r="Y72" i="20"/>
  <c r="AA72" i="20" s="1"/>
  <c r="M72" i="20"/>
  <c r="O72" i="20" s="1"/>
  <c r="S72" i="20"/>
  <c r="U72" i="20" s="1"/>
  <c r="I74" i="20"/>
  <c r="J73" i="20"/>
  <c r="I57" i="17"/>
  <c r="J56" i="17"/>
  <c r="Y55" i="17"/>
  <c r="AA55" i="17" s="1"/>
  <c r="S55" i="17"/>
  <c r="U55" i="17" s="1"/>
  <c r="M55" i="17"/>
  <c r="O55" i="17" s="1"/>
  <c r="V55" i="17"/>
  <c r="X55" i="17" s="1"/>
  <c r="P55" i="17"/>
  <c r="R55" i="17" s="1"/>
  <c r="L55" i="17"/>
  <c r="Y55" i="16"/>
  <c r="AA55" i="16" s="1"/>
  <c r="S55" i="16"/>
  <c r="U55" i="16" s="1"/>
  <c r="M55" i="16"/>
  <c r="O55" i="16" s="1"/>
  <c r="P55" i="16"/>
  <c r="R55" i="16" s="1"/>
  <c r="L55" i="16"/>
  <c r="V55" i="16"/>
  <c r="X55" i="16" s="1"/>
  <c r="I57" i="16"/>
  <c r="J56" i="16"/>
  <c r="Y116" i="10"/>
  <c r="AA116" i="10" s="1"/>
  <c r="L116" i="10"/>
  <c r="V116" i="10"/>
  <c r="X116" i="10" s="1"/>
  <c r="S116" i="10"/>
  <c r="U116" i="10" s="1"/>
  <c r="P116" i="10"/>
  <c r="R116" i="10" s="1"/>
  <c r="M116" i="10"/>
  <c r="O116" i="10" s="1"/>
  <c r="V105" i="9"/>
  <c r="X105" i="9" s="1"/>
  <c r="L105" i="9"/>
  <c r="M105" i="9"/>
  <c r="O105" i="9" s="1"/>
  <c r="P105" i="9"/>
  <c r="R105" i="9" s="1"/>
  <c r="Y105" i="9"/>
  <c r="AA105" i="9" s="1"/>
  <c r="S105" i="9"/>
  <c r="U105" i="9" s="1"/>
  <c r="I118" i="10"/>
  <c r="J118" i="10" s="1"/>
  <c r="J117" i="10"/>
  <c r="I107" i="9"/>
  <c r="I108" i="9" s="1"/>
  <c r="I109" i="9" s="1"/>
  <c r="I110" i="9" s="1"/>
  <c r="I111" i="9" s="1"/>
  <c r="I112" i="9" s="1"/>
  <c r="I113" i="9" s="1"/>
  <c r="I114" i="9" s="1"/>
  <c r="I115" i="9" s="1"/>
  <c r="I116" i="9" s="1"/>
  <c r="I117" i="9" s="1"/>
  <c r="I118" i="9" s="1"/>
  <c r="J118" i="9" s="1"/>
  <c r="AA33" i="9"/>
  <c r="O33" i="9"/>
  <c r="J35" i="9"/>
  <c r="Y35" i="9" s="1"/>
  <c r="S34" i="9"/>
  <c r="U34" i="9" s="1"/>
  <c r="M34" i="9"/>
  <c r="P34" i="9"/>
  <c r="R34" i="9" s="1"/>
  <c r="L34" i="9"/>
  <c r="V34" i="9"/>
  <c r="X34" i="9" s="1"/>
  <c r="J70" i="19" l="1"/>
  <c r="I71" i="19"/>
  <c r="V69" i="19"/>
  <c r="X69" i="19" s="1"/>
  <c r="L69" i="19"/>
  <c r="Y69" i="19"/>
  <c r="AA69" i="19" s="1"/>
  <c r="P69" i="19"/>
  <c r="R69" i="19" s="1"/>
  <c r="S69" i="19"/>
  <c r="U69" i="19" s="1"/>
  <c r="M69" i="19"/>
  <c r="O69" i="19" s="1"/>
  <c r="Y73" i="20"/>
  <c r="AA73" i="20" s="1"/>
  <c r="S73" i="20"/>
  <c r="U73" i="20" s="1"/>
  <c r="M73" i="20"/>
  <c r="O73" i="20" s="1"/>
  <c r="P73" i="20"/>
  <c r="R73" i="20" s="1"/>
  <c r="L73" i="20"/>
  <c r="V73" i="20"/>
  <c r="X73" i="20" s="1"/>
  <c r="I75" i="20"/>
  <c r="J74" i="20"/>
  <c r="V56" i="17"/>
  <c r="X56" i="17" s="1"/>
  <c r="P56" i="17"/>
  <c r="R56" i="17" s="1"/>
  <c r="L56" i="17"/>
  <c r="S56" i="17"/>
  <c r="U56" i="17" s="1"/>
  <c r="Y56" i="17"/>
  <c r="AA56" i="17" s="1"/>
  <c r="M56" i="17"/>
  <c r="O56" i="17" s="1"/>
  <c r="I58" i="17"/>
  <c r="J57" i="17"/>
  <c r="V56" i="16"/>
  <c r="X56" i="16" s="1"/>
  <c r="P56" i="16"/>
  <c r="R56" i="16" s="1"/>
  <c r="L56" i="16"/>
  <c r="Y56" i="16"/>
  <c r="AA56" i="16" s="1"/>
  <c r="M56" i="16"/>
  <c r="O56" i="16" s="1"/>
  <c r="S56" i="16"/>
  <c r="U56" i="16" s="1"/>
  <c r="I58" i="16"/>
  <c r="J57" i="16"/>
  <c r="I119" i="10"/>
  <c r="J119" i="10" s="1"/>
  <c r="V106" i="9"/>
  <c r="X106" i="9" s="1"/>
  <c r="L106" i="9"/>
  <c r="Y106" i="9"/>
  <c r="AA106" i="9" s="1"/>
  <c r="P106" i="9"/>
  <c r="R106" i="9" s="1"/>
  <c r="S106" i="9"/>
  <c r="U106" i="9" s="1"/>
  <c r="M106" i="9"/>
  <c r="O106" i="9" s="1"/>
  <c r="V117" i="10"/>
  <c r="X117" i="10" s="1"/>
  <c r="L117" i="10"/>
  <c r="M117" i="10"/>
  <c r="O117" i="10" s="1"/>
  <c r="Y117" i="10"/>
  <c r="AA117" i="10" s="1"/>
  <c r="P117" i="10"/>
  <c r="R117" i="10" s="1"/>
  <c r="S117" i="10"/>
  <c r="U117" i="10" s="1"/>
  <c r="Y118" i="10"/>
  <c r="AA118" i="10" s="1"/>
  <c r="L118" i="10"/>
  <c r="V118" i="10"/>
  <c r="X118" i="10" s="1"/>
  <c r="S118" i="10"/>
  <c r="U118" i="10" s="1"/>
  <c r="P118" i="10"/>
  <c r="R118" i="10" s="1"/>
  <c r="M118" i="10"/>
  <c r="O118" i="10" s="1"/>
  <c r="AA34" i="9"/>
  <c r="O34" i="9"/>
  <c r="J36" i="9"/>
  <c r="Y36" i="9" s="1"/>
  <c r="L35" i="9"/>
  <c r="S35" i="9"/>
  <c r="U35" i="9" s="1"/>
  <c r="P35" i="9"/>
  <c r="R35" i="9" s="1"/>
  <c r="V35" i="9"/>
  <c r="X35" i="9" s="1"/>
  <c r="M35" i="9"/>
  <c r="J71" i="19" l="1"/>
  <c r="I72" i="19"/>
  <c r="V70" i="19"/>
  <c r="X70" i="19" s="1"/>
  <c r="L70" i="19"/>
  <c r="M70" i="19"/>
  <c r="O70" i="19" s="1"/>
  <c r="P70" i="19"/>
  <c r="R70" i="19" s="1"/>
  <c r="Y70" i="19"/>
  <c r="AA70" i="19" s="1"/>
  <c r="S70" i="19"/>
  <c r="U70" i="19" s="1"/>
  <c r="V74" i="20"/>
  <c r="X74" i="20" s="1"/>
  <c r="P74" i="20"/>
  <c r="R74" i="20" s="1"/>
  <c r="L74" i="20"/>
  <c r="Y74" i="20"/>
  <c r="AA74" i="20" s="1"/>
  <c r="M74" i="20"/>
  <c r="O74" i="20" s="1"/>
  <c r="S74" i="20"/>
  <c r="U74" i="20" s="1"/>
  <c r="I76" i="20"/>
  <c r="J75" i="20"/>
  <c r="Y57" i="17"/>
  <c r="AA57" i="17" s="1"/>
  <c r="S57" i="17"/>
  <c r="U57" i="17" s="1"/>
  <c r="M57" i="17"/>
  <c r="O57" i="17" s="1"/>
  <c r="V57" i="17"/>
  <c r="X57" i="17" s="1"/>
  <c r="P57" i="17"/>
  <c r="R57" i="17" s="1"/>
  <c r="L57" i="17"/>
  <c r="I59" i="17"/>
  <c r="J58" i="17"/>
  <c r="Y57" i="16"/>
  <c r="AA57" i="16" s="1"/>
  <c r="S57" i="16"/>
  <c r="U57" i="16" s="1"/>
  <c r="M57" i="16"/>
  <c r="O57" i="16" s="1"/>
  <c r="P57" i="16"/>
  <c r="R57" i="16" s="1"/>
  <c r="L57" i="16"/>
  <c r="V57" i="16"/>
  <c r="X57" i="16" s="1"/>
  <c r="I59" i="16"/>
  <c r="J58" i="16"/>
  <c r="L119" i="10"/>
  <c r="V119" i="10"/>
  <c r="X119" i="10" s="1"/>
  <c r="S119" i="10"/>
  <c r="U119" i="10" s="1"/>
  <c r="P119" i="10"/>
  <c r="R119" i="10" s="1"/>
  <c r="M119" i="10"/>
  <c r="O119" i="10" s="1"/>
  <c r="Y119" i="10"/>
  <c r="AA119" i="10" s="1"/>
  <c r="I120" i="10"/>
  <c r="J120" i="10" s="1"/>
  <c r="J37" i="9"/>
  <c r="Y37" i="9" s="1"/>
  <c r="AA35" i="9"/>
  <c r="O35" i="9"/>
  <c r="L36" i="9"/>
  <c r="P36" i="9"/>
  <c r="R36" i="9" s="1"/>
  <c r="V36" i="9"/>
  <c r="X36" i="9" s="1"/>
  <c r="S36" i="9"/>
  <c r="U36" i="9" s="1"/>
  <c r="M36" i="9"/>
  <c r="J72" i="19" l="1"/>
  <c r="I73" i="19"/>
  <c r="V71" i="19"/>
  <c r="X71" i="19" s="1"/>
  <c r="L71" i="19"/>
  <c r="Y71" i="19"/>
  <c r="AA71" i="19" s="1"/>
  <c r="P71" i="19"/>
  <c r="R71" i="19" s="1"/>
  <c r="S71" i="19"/>
  <c r="U71" i="19" s="1"/>
  <c r="M71" i="19"/>
  <c r="O71" i="19" s="1"/>
  <c r="Y75" i="20"/>
  <c r="AA75" i="20" s="1"/>
  <c r="S75" i="20"/>
  <c r="U75" i="20" s="1"/>
  <c r="M75" i="20"/>
  <c r="O75" i="20" s="1"/>
  <c r="P75" i="20"/>
  <c r="R75" i="20" s="1"/>
  <c r="L75" i="20"/>
  <c r="V75" i="20"/>
  <c r="X75" i="20" s="1"/>
  <c r="I77" i="20"/>
  <c r="J76" i="20"/>
  <c r="Y58" i="17"/>
  <c r="AA58" i="17" s="1"/>
  <c r="S58" i="17"/>
  <c r="U58" i="17" s="1"/>
  <c r="M58" i="17"/>
  <c r="O58" i="17" s="1"/>
  <c r="P58" i="17"/>
  <c r="R58" i="17" s="1"/>
  <c r="L58" i="17"/>
  <c r="V58" i="17"/>
  <c r="X58" i="17" s="1"/>
  <c r="I60" i="17"/>
  <c r="J59" i="17"/>
  <c r="V58" i="16"/>
  <c r="X58" i="16" s="1"/>
  <c r="P58" i="16"/>
  <c r="R58" i="16" s="1"/>
  <c r="L58" i="16"/>
  <c r="Y58" i="16"/>
  <c r="AA58" i="16" s="1"/>
  <c r="M58" i="16"/>
  <c r="O58" i="16" s="1"/>
  <c r="S58" i="16"/>
  <c r="U58" i="16" s="1"/>
  <c r="I60" i="16"/>
  <c r="J59" i="16"/>
  <c r="M120" i="10"/>
  <c r="O120" i="10" s="1"/>
  <c r="L120" i="10"/>
  <c r="P120" i="10"/>
  <c r="R120" i="10" s="1"/>
  <c r="V120" i="10"/>
  <c r="X120" i="10" s="1"/>
  <c r="Y120" i="10"/>
  <c r="AA120" i="10" s="1"/>
  <c r="S120" i="10"/>
  <c r="U120" i="10" s="1"/>
  <c r="I121" i="10"/>
  <c r="J121" i="10" s="1"/>
  <c r="J38" i="9"/>
  <c r="Y38" i="9" s="1"/>
  <c r="O36" i="9"/>
  <c r="AA36" i="9"/>
  <c r="V37" i="9"/>
  <c r="X37" i="9" s="1"/>
  <c r="S37" i="9"/>
  <c r="U37" i="9" s="1"/>
  <c r="M37" i="9"/>
  <c r="P37" i="9"/>
  <c r="R37" i="9" s="1"/>
  <c r="L37" i="9"/>
  <c r="J73" i="19" l="1"/>
  <c r="I74" i="19"/>
  <c r="V72" i="19"/>
  <c r="X72" i="19" s="1"/>
  <c r="L72" i="19"/>
  <c r="M72" i="19"/>
  <c r="O72" i="19" s="1"/>
  <c r="P72" i="19"/>
  <c r="R72" i="19" s="1"/>
  <c r="Y72" i="19"/>
  <c r="AA72" i="19" s="1"/>
  <c r="S72" i="19"/>
  <c r="U72" i="19" s="1"/>
  <c r="V76" i="20"/>
  <c r="X76" i="20" s="1"/>
  <c r="P76" i="20"/>
  <c r="R76" i="20" s="1"/>
  <c r="L76" i="20"/>
  <c r="Y76" i="20"/>
  <c r="AA76" i="20" s="1"/>
  <c r="M76" i="20"/>
  <c r="O76" i="20" s="1"/>
  <c r="S76" i="20"/>
  <c r="U76" i="20" s="1"/>
  <c r="I78" i="20"/>
  <c r="J77" i="20"/>
  <c r="V59" i="17"/>
  <c r="X59" i="17" s="1"/>
  <c r="P59" i="17"/>
  <c r="R59" i="17" s="1"/>
  <c r="L59" i="17"/>
  <c r="Y59" i="17"/>
  <c r="AA59" i="17" s="1"/>
  <c r="M59" i="17"/>
  <c r="O59" i="17" s="1"/>
  <c r="S59" i="17"/>
  <c r="U59" i="17" s="1"/>
  <c r="I61" i="17"/>
  <c r="J60" i="17"/>
  <c r="Y59" i="16"/>
  <c r="AA59" i="16" s="1"/>
  <c r="S59" i="16"/>
  <c r="U59" i="16" s="1"/>
  <c r="M59" i="16"/>
  <c r="O59" i="16" s="1"/>
  <c r="P59" i="16"/>
  <c r="R59" i="16" s="1"/>
  <c r="L59" i="16"/>
  <c r="V59" i="16"/>
  <c r="X59" i="16" s="1"/>
  <c r="I61" i="16"/>
  <c r="J60" i="16"/>
  <c r="M121" i="10"/>
  <c r="O121" i="10" s="1"/>
  <c r="L121" i="10"/>
  <c r="P121" i="10"/>
  <c r="R121" i="10" s="1"/>
  <c r="V121" i="10"/>
  <c r="X121" i="10" s="1"/>
  <c r="Y121" i="10"/>
  <c r="AA121" i="10" s="1"/>
  <c r="S121" i="10"/>
  <c r="U121" i="10" s="1"/>
  <c r="I122" i="10"/>
  <c r="J122" i="10" s="1"/>
  <c r="M38" i="9"/>
  <c r="V38" i="9"/>
  <c r="X38" i="9" s="1"/>
  <c r="S38" i="9"/>
  <c r="U38" i="9" s="1"/>
  <c r="P38" i="9"/>
  <c r="R38" i="9" s="1"/>
  <c r="L38" i="9"/>
  <c r="AA37" i="9"/>
  <c r="O37" i="9"/>
  <c r="J39" i="9"/>
  <c r="Y39" i="9" s="1"/>
  <c r="J74" i="19" l="1"/>
  <c r="I75" i="19"/>
  <c r="V73" i="19"/>
  <c r="X73" i="19" s="1"/>
  <c r="L73" i="19"/>
  <c r="Y73" i="19"/>
  <c r="AA73" i="19" s="1"/>
  <c r="P73" i="19"/>
  <c r="R73" i="19" s="1"/>
  <c r="S73" i="19"/>
  <c r="U73" i="19" s="1"/>
  <c r="M73" i="19"/>
  <c r="O73" i="19" s="1"/>
  <c r="Y77" i="20"/>
  <c r="AA77" i="20" s="1"/>
  <c r="S77" i="20"/>
  <c r="U77" i="20" s="1"/>
  <c r="M77" i="20"/>
  <c r="O77" i="20" s="1"/>
  <c r="P77" i="20"/>
  <c r="R77" i="20" s="1"/>
  <c r="L77" i="20"/>
  <c r="V77" i="20"/>
  <c r="X77" i="20" s="1"/>
  <c r="I79" i="20"/>
  <c r="J78" i="20"/>
  <c r="Y60" i="17"/>
  <c r="AA60" i="17" s="1"/>
  <c r="S60" i="17"/>
  <c r="U60" i="17" s="1"/>
  <c r="M60" i="17"/>
  <c r="O60" i="17" s="1"/>
  <c r="P60" i="17"/>
  <c r="R60" i="17" s="1"/>
  <c r="L60" i="17"/>
  <c r="V60" i="17"/>
  <c r="X60" i="17" s="1"/>
  <c r="I62" i="17"/>
  <c r="J61" i="17"/>
  <c r="V60" i="16"/>
  <c r="X60" i="16" s="1"/>
  <c r="P60" i="16"/>
  <c r="R60" i="16" s="1"/>
  <c r="L60" i="16"/>
  <c r="Y60" i="16"/>
  <c r="AA60" i="16" s="1"/>
  <c r="M60" i="16"/>
  <c r="O60" i="16" s="1"/>
  <c r="S60" i="16"/>
  <c r="U60" i="16" s="1"/>
  <c r="I62" i="16"/>
  <c r="J61" i="16"/>
  <c r="M122" i="10"/>
  <c r="O122" i="10" s="1"/>
  <c r="L122" i="10"/>
  <c r="P122" i="10"/>
  <c r="R122" i="10" s="1"/>
  <c r="V122" i="10"/>
  <c r="X122" i="10" s="1"/>
  <c r="Y122" i="10"/>
  <c r="AA122" i="10" s="1"/>
  <c r="S122" i="10"/>
  <c r="U122" i="10" s="1"/>
  <c r="I123" i="10"/>
  <c r="J123" i="10" s="1"/>
  <c r="J40" i="9"/>
  <c r="Y40" i="9" s="1"/>
  <c r="M39" i="9"/>
  <c r="S39" i="9"/>
  <c r="U39" i="9" s="1"/>
  <c r="V39" i="9"/>
  <c r="X39" i="9" s="1"/>
  <c r="P39" i="9"/>
  <c r="R39" i="9" s="1"/>
  <c r="L39" i="9"/>
  <c r="O38" i="9"/>
  <c r="AA38" i="9"/>
  <c r="J75" i="19" l="1"/>
  <c r="I76" i="19"/>
  <c r="V74" i="19"/>
  <c r="X74" i="19" s="1"/>
  <c r="L74" i="19"/>
  <c r="M74" i="19"/>
  <c r="O74" i="19" s="1"/>
  <c r="P74" i="19"/>
  <c r="R74" i="19" s="1"/>
  <c r="Y74" i="19"/>
  <c r="AA74" i="19" s="1"/>
  <c r="S74" i="19"/>
  <c r="U74" i="19" s="1"/>
  <c r="V78" i="20"/>
  <c r="X78" i="20" s="1"/>
  <c r="P78" i="20"/>
  <c r="R78" i="20" s="1"/>
  <c r="L78" i="20"/>
  <c r="Y78" i="20"/>
  <c r="AA78" i="20" s="1"/>
  <c r="M78" i="20"/>
  <c r="O78" i="20" s="1"/>
  <c r="S78" i="20"/>
  <c r="U78" i="20" s="1"/>
  <c r="I80" i="20"/>
  <c r="J79" i="20"/>
  <c r="V61" i="17"/>
  <c r="X61" i="17" s="1"/>
  <c r="P61" i="17"/>
  <c r="R61" i="17" s="1"/>
  <c r="L61" i="17"/>
  <c r="Y61" i="17"/>
  <c r="AA61" i="17" s="1"/>
  <c r="M61" i="17"/>
  <c r="O61" i="17" s="1"/>
  <c r="S61" i="17"/>
  <c r="U61" i="17" s="1"/>
  <c r="I63" i="17"/>
  <c r="J62" i="17"/>
  <c r="Y61" i="16"/>
  <c r="AA61" i="16" s="1"/>
  <c r="S61" i="16"/>
  <c r="U61" i="16" s="1"/>
  <c r="M61" i="16"/>
  <c r="O61" i="16" s="1"/>
  <c r="P61" i="16"/>
  <c r="R61" i="16" s="1"/>
  <c r="L61" i="16"/>
  <c r="V61" i="16"/>
  <c r="X61" i="16" s="1"/>
  <c r="I63" i="16"/>
  <c r="J62" i="16"/>
  <c r="M123" i="10"/>
  <c r="O123" i="10" s="1"/>
  <c r="L123" i="10"/>
  <c r="P123" i="10"/>
  <c r="R123" i="10" s="1"/>
  <c r="V123" i="10"/>
  <c r="X123" i="10" s="1"/>
  <c r="Y123" i="10"/>
  <c r="AA123" i="10" s="1"/>
  <c r="S123" i="10"/>
  <c r="U123" i="10" s="1"/>
  <c r="I124" i="10"/>
  <c r="J124" i="10" s="1"/>
  <c r="S40" i="9"/>
  <c r="U40" i="9" s="1"/>
  <c r="M40" i="9"/>
  <c r="L40" i="9"/>
  <c r="P40" i="9"/>
  <c r="R40" i="9" s="1"/>
  <c r="V40" i="9"/>
  <c r="X40" i="9" s="1"/>
  <c r="AA39" i="9"/>
  <c r="O39" i="9"/>
  <c r="J41" i="9"/>
  <c r="Y41" i="9" s="1"/>
  <c r="J76" i="19" l="1"/>
  <c r="I77" i="19"/>
  <c r="V75" i="19"/>
  <c r="X75" i="19" s="1"/>
  <c r="L75" i="19"/>
  <c r="Y75" i="19"/>
  <c r="AA75" i="19" s="1"/>
  <c r="P75" i="19"/>
  <c r="R75" i="19" s="1"/>
  <c r="S75" i="19"/>
  <c r="U75" i="19" s="1"/>
  <c r="M75" i="19"/>
  <c r="O75" i="19" s="1"/>
  <c r="Y79" i="20"/>
  <c r="AA79" i="20" s="1"/>
  <c r="S79" i="20"/>
  <c r="U79" i="20" s="1"/>
  <c r="M79" i="20"/>
  <c r="O79" i="20" s="1"/>
  <c r="P79" i="20"/>
  <c r="R79" i="20" s="1"/>
  <c r="L79" i="20"/>
  <c r="V79" i="20"/>
  <c r="X79" i="20" s="1"/>
  <c r="I81" i="20"/>
  <c r="J80" i="20"/>
  <c r="Y62" i="17"/>
  <c r="AA62" i="17" s="1"/>
  <c r="S62" i="17"/>
  <c r="U62" i="17" s="1"/>
  <c r="M62" i="17"/>
  <c r="O62" i="17" s="1"/>
  <c r="P62" i="17"/>
  <c r="R62" i="17" s="1"/>
  <c r="L62" i="17"/>
  <c r="V62" i="17"/>
  <c r="X62" i="17" s="1"/>
  <c r="I64" i="17"/>
  <c r="J63" i="17"/>
  <c r="V62" i="16"/>
  <c r="X62" i="16" s="1"/>
  <c r="P62" i="16"/>
  <c r="R62" i="16" s="1"/>
  <c r="L62" i="16"/>
  <c r="Y62" i="16"/>
  <c r="AA62" i="16" s="1"/>
  <c r="M62" i="16"/>
  <c r="O62" i="16" s="1"/>
  <c r="S62" i="16"/>
  <c r="U62" i="16" s="1"/>
  <c r="I64" i="16"/>
  <c r="J63" i="16"/>
  <c r="M124" i="10"/>
  <c r="O124" i="10" s="1"/>
  <c r="L124" i="10"/>
  <c r="P124" i="10"/>
  <c r="R124" i="10" s="1"/>
  <c r="V124" i="10"/>
  <c r="X124" i="10" s="1"/>
  <c r="Y124" i="10"/>
  <c r="AA124" i="10" s="1"/>
  <c r="S124" i="10"/>
  <c r="U124" i="10" s="1"/>
  <c r="I125" i="10"/>
  <c r="J125" i="10" s="1"/>
  <c r="P41" i="9"/>
  <c r="R41" i="9" s="1"/>
  <c r="L41" i="9"/>
  <c r="V41" i="9"/>
  <c r="X41" i="9" s="1"/>
  <c r="M41" i="9"/>
  <c r="S41" i="9"/>
  <c r="U41" i="9" s="1"/>
  <c r="O40" i="9"/>
  <c r="AA40" i="9"/>
  <c r="J42" i="9"/>
  <c r="Y42" i="9" s="1"/>
  <c r="J77" i="19" l="1"/>
  <c r="I78" i="19"/>
  <c r="V76" i="19"/>
  <c r="X76" i="19" s="1"/>
  <c r="L76" i="19"/>
  <c r="M76" i="19"/>
  <c r="O76" i="19" s="1"/>
  <c r="P76" i="19"/>
  <c r="R76" i="19" s="1"/>
  <c r="Y76" i="19"/>
  <c r="AA76" i="19" s="1"/>
  <c r="S76" i="19"/>
  <c r="U76" i="19" s="1"/>
  <c r="V80" i="20"/>
  <c r="X80" i="20" s="1"/>
  <c r="P80" i="20"/>
  <c r="R80" i="20" s="1"/>
  <c r="L80" i="20"/>
  <c r="Y80" i="20"/>
  <c r="AA80" i="20" s="1"/>
  <c r="M80" i="20"/>
  <c r="O80" i="20" s="1"/>
  <c r="S80" i="20"/>
  <c r="U80" i="20" s="1"/>
  <c r="I82" i="20"/>
  <c r="J81" i="20"/>
  <c r="V63" i="17"/>
  <c r="X63" i="17" s="1"/>
  <c r="P63" i="17"/>
  <c r="R63" i="17" s="1"/>
  <c r="L63" i="17"/>
  <c r="Y63" i="17"/>
  <c r="AA63" i="17" s="1"/>
  <c r="M63" i="17"/>
  <c r="O63" i="17" s="1"/>
  <c r="S63" i="17"/>
  <c r="U63" i="17" s="1"/>
  <c r="I65" i="17"/>
  <c r="J64" i="17"/>
  <c r="Y63" i="16"/>
  <c r="AA63" i="16" s="1"/>
  <c r="S63" i="16"/>
  <c r="U63" i="16" s="1"/>
  <c r="M63" i="16"/>
  <c r="O63" i="16" s="1"/>
  <c r="P63" i="16"/>
  <c r="R63" i="16" s="1"/>
  <c r="L63" i="16"/>
  <c r="V63" i="16"/>
  <c r="X63" i="16" s="1"/>
  <c r="I65" i="16"/>
  <c r="J64" i="16"/>
  <c r="M125" i="10"/>
  <c r="O125" i="10" s="1"/>
  <c r="L125" i="10"/>
  <c r="P125" i="10"/>
  <c r="R125" i="10" s="1"/>
  <c r="V125" i="10"/>
  <c r="X125" i="10" s="1"/>
  <c r="Y125" i="10"/>
  <c r="AA125" i="10" s="1"/>
  <c r="S125" i="10"/>
  <c r="U125" i="10" s="1"/>
  <c r="I126" i="10"/>
  <c r="J126" i="10" s="1"/>
  <c r="L42" i="9"/>
  <c r="P42" i="9"/>
  <c r="R42" i="9" s="1"/>
  <c r="V42" i="9"/>
  <c r="X42" i="9" s="1"/>
  <c r="S42" i="9"/>
  <c r="U42" i="9" s="1"/>
  <c r="M42" i="9"/>
  <c r="AA41" i="9"/>
  <c r="O41" i="9"/>
  <c r="J43" i="9"/>
  <c r="Y43" i="9" s="1"/>
  <c r="J78" i="19" l="1"/>
  <c r="I79" i="19"/>
  <c r="V77" i="19"/>
  <c r="X77" i="19" s="1"/>
  <c r="L77" i="19"/>
  <c r="Y77" i="19"/>
  <c r="AA77" i="19" s="1"/>
  <c r="P77" i="19"/>
  <c r="R77" i="19" s="1"/>
  <c r="S77" i="19"/>
  <c r="U77" i="19" s="1"/>
  <c r="M77" i="19"/>
  <c r="O77" i="19" s="1"/>
  <c r="Y81" i="20"/>
  <c r="AA81" i="20" s="1"/>
  <c r="S81" i="20"/>
  <c r="U81" i="20" s="1"/>
  <c r="M81" i="20"/>
  <c r="O81" i="20" s="1"/>
  <c r="P81" i="20"/>
  <c r="R81" i="20" s="1"/>
  <c r="L81" i="20"/>
  <c r="V81" i="20"/>
  <c r="X81" i="20" s="1"/>
  <c r="I83" i="20"/>
  <c r="J82" i="20"/>
  <c r="Y64" i="17"/>
  <c r="AA64" i="17" s="1"/>
  <c r="S64" i="17"/>
  <c r="U64" i="17" s="1"/>
  <c r="M64" i="17"/>
  <c r="O64" i="17" s="1"/>
  <c r="P64" i="17"/>
  <c r="R64" i="17" s="1"/>
  <c r="L64" i="17"/>
  <c r="V64" i="17"/>
  <c r="X64" i="17" s="1"/>
  <c r="I66" i="17"/>
  <c r="J65" i="17"/>
  <c r="V64" i="16"/>
  <c r="X64" i="16" s="1"/>
  <c r="P64" i="16"/>
  <c r="R64" i="16" s="1"/>
  <c r="L64" i="16"/>
  <c r="Y64" i="16"/>
  <c r="AA64" i="16" s="1"/>
  <c r="M64" i="16"/>
  <c r="O64" i="16" s="1"/>
  <c r="S64" i="16"/>
  <c r="U64" i="16" s="1"/>
  <c r="I66" i="16"/>
  <c r="J65" i="16"/>
  <c r="M126" i="10"/>
  <c r="O126" i="10" s="1"/>
  <c r="L126" i="10"/>
  <c r="P126" i="10"/>
  <c r="R126" i="10" s="1"/>
  <c r="V126" i="10"/>
  <c r="X126" i="10" s="1"/>
  <c r="Y126" i="10"/>
  <c r="AA126" i="10" s="1"/>
  <c r="S126" i="10"/>
  <c r="U126" i="10" s="1"/>
  <c r="I127" i="10"/>
  <c r="J127" i="10" s="1"/>
  <c r="L43" i="9"/>
  <c r="S43" i="9"/>
  <c r="U43" i="9" s="1"/>
  <c r="P43" i="9"/>
  <c r="R43" i="9" s="1"/>
  <c r="M43" i="9"/>
  <c r="V43" i="9"/>
  <c r="X43" i="9" s="1"/>
  <c r="J44" i="9"/>
  <c r="Y44" i="9" s="1"/>
  <c r="O42" i="9"/>
  <c r="AA42" i="9"/>
  <c r="J79" i="19" l="1"/>
  <c r="I80" i="19"/>
  <c r="V78" i="19"/>
  <c r="X78" i="19" s="1"/>
  <c r="L78" i="19"/>
  <c r="M78" i="19"/>
  <c r="O78" i="19" s="1"/>
  <c r="P78" i="19"/>
  <c r="R78" i="19" s="1"/>
  <c r="Y78" i="19"/>
  <c r="AA78" i="19" s="1"/>
  <c r="S78" i="19"/>
  <c r="U78" i="19" s="1"/>
  <c r="V82" i="20"/>
  <c r="X82" i="20" s="1"/>
  <c r="P82" i="20"/>
  <c r="R82" i="20" s="1"/>
  <c r="L82" i="20"/>
  <c r="Y82" i="20"/>
  <c r="AA82" i="20" s="1"/>
  <c r="M82" i="20"/>
  <c r="O82" i="20" s="1"/>
  <c r="S82" i="20"/>
  <c r="U82" i="20" s="1"/>
  <c r="I84" i="20"/>
  <c r="J83" i="20"/>
  <c r="V65" i="17"/>
  <c r="X65" i="17" s="1"/>
  <c r="P65" i="17"/>
  <c r="R65" i="17" s="1"/>
  <c r="L65" i="17"/>
  <c r="Y65" i="17"/>
  <c r="AA65" i="17" s="1"/>
  <c r="M65" i="17"/>
  <c r="O65" i="17" s="1"/>
  <c r="S65" i="17"/>
  <c r="U65" i="17" s="1"/>
  <c r="I67" i="17"/>
  <c r="J66" i="17"/>
  <c r="Y65" i="16"/>
  <c r="AA65" i="16" s="1"/>
  <c r="S65" i="16"/>
  <c r="U65" i="16" s="1"/>
  <c r="M65" i="16"/>
  <c r="O65" i="16" s="1"/>
  <c r="P65" i="16"/>
  <c r="R65" i="16" s="1"/>
  <c r="L65" i="16"/>
  <c r="V65" i="16"/>
  <c r="X65" i="16" s="1"/>
  <c r="I67" i="16"/>
  <c r="J66" i="16"/>
  <c r="M127" i="10"/>
  <c r="O127" i="10" s="1"/>
  <c r="L127" i="10"/>
  <c r="P127" i="10"/>
  <c r="R127" i="10" s="1"/>
  <c r="V127" i="10"/>
  <c r="X127" i="10" s="1"/>
  <c r="Y127" i="10"/>
  <c r="AA127" i="10" s="1"/>
  <c r="S127" i="10"/>
  <c r="U127" i="10" s="1"/>
  <c r="I128" i="10"/>
  <c r="J128" i="10" s="1"/>
  <c r="V44" i="9"/>
  <c r="X44" i="9" s="1"/>
  <c r="P44" i="9"/>
  <c r="R44" i="9" s="1"/>
  <c r="S44" i="9"/>
  <c r="U44" i="9" s="1"/>
  <c r="L44" i="9"/>
  <c r="M44" i="9"/>
  <c r="AA43" i="9"/>
  <c r="O43" i="9"/>
  <c r="J45" i="9"/>
  <c r="Y45" i="9" s="1"/>
  <c r="J80" i="19" l="1"/>
  <c r="I81" i="19"/>
  <c r="V79" i="19"/>
  <c r="X79" i="19" s="1"/>
  <c r="L79" i="19"/>
  <c r="Y79" i="19"/>
  <c r="AA79" i="19" s="1"/>
  <c r="P79" i="19"/>
  <c r="R79" i="19" s="1"/>
  <c r="S79" i="19"/>
  <c r="U79" i="19" s="1"/>
  <c r="M79" i="19"/>
  <c r="O79" i="19" s="1"/>
  <c r="Y83" i="20"/>
  <c r="AA83" i="20" s="1"/>
  <c r="S83" i="20"/>
  <c r="U83" i="20" s="1"/>
  <c r="M83" i="20"/>
  <c r="O83" i="20" s="1"/>
  <c r="P83" i="20"/>
  <c r="R83" i="20" s="1"/>
  <c r="L83" i="20"/>
  <c r="V83" i="20"/>
  <c r="X83" i="20" s="1"/>
  <c r="I85" i="20"/>
  <c r="J84" i="20"/>
  <c r="Y66" i="17"/>
  <c r="AA66" i="17" s="1"/>
  <c r="S66" i="17"/>
  <c r="U66" i="17" s="1"/>
  <c r="M66" i="17"/>
  <c r="O66" i="17" s="1"/>
  <c r="P66" i="17"/>
  <c r="R66" i="17" s="1"/>
  <c r="L66" i="17"/>
  <c r="V66" i="17"/>
  <c r="X66" i="17" s="1"/>
  <c r="I68" i="17"/>
  <c r="J67" i="17"/>
  <c r="V66" i="16"/>
  <c r="X66" i="16" s="1"/>
  <c r="P66" i="16"/>
  <c r="R66" i="16" s="1"/>
  <c r="L66" i="16"/>
  <c r="Y66" i="16"/>
  <c r="AA66" i="16" s="1"/>
  <c r="M66" i="16"/>
  <c r="O66" i="16" s="1"/>
  <c r="S66" i="16"/>
  <c r="U66" i="16" s="1"/>
  <c r="I68" i="16"/>
  <c r="J67" i="16"/>
  <c r="M128" i="10"/>
  <c r="O128" i="10" s="1"/>
  <c r="L128" i="10"/>
  <c r="P128" i="10"/>
  <c r="R128" i="10" s="1"/>
  <c r="V128" i="10"/>
  <c r="X128" i="10" s="1"/>
  <c r="Y128" i="10"/>
  <c r="AA128" i="10" s="1"/>
  <c r="S128" i="10"/>
  <c r="U128" i="10" s="1"/>
  <c r="I129" i="10"/>
  <c r="J129" i="10" s="1"/>
  <c r="J46" i="9"/>
  <c r="Y46" i="9" s="1"/>
  <c r="V45" i="9"/>
  <c r="X45" i="9" s="1"/>
  <c r="S45" i="9"/>
  <c r="U45" i="9" s="1"/>
  <c r="M45" i="9"/>
  <c r="P45" i="9"/>
  <c r="R45" i="9" s="1"/>
  <c r="L45" i="9"/>
  <c r="AA44" i="9"/>
  <c r="O44" i="9"/>
  <c r="J81" i="19" l="1"/>
  <c r="I82" i="19"/>
  <c r="V80" i="19"/>
  <c r="X80" i="19" s="1"/>
  <c r="L80" i="19"/>
  <c r="M80" i="19"/>
  <c r="O80" i="19" s="1"/>
  <c r="P80" i="19"/>
  <c r="R80" i="19" s="1"/>
  <c r="Y80" i="19"/>
  <c r="AA80" i="19" s="1"/>
  <c r="S80" i="19"/>
  <c r="U80" i="19" s="1"/>
  <c r="V84" i="20"/>
  <c r="X84" i="20" s="1"/>
  <c r="P84" i="20"/>
  <c r="R84" i="20" s="1"/>
  <c r="L84" i="20"/>
  <c r="Y84" i="20"/>
  <c r="AA84" i="20" s="1"/>
  <c r="M84" i="20"/>
  <c r="O84" i="20" s="1"/>
  <c r="S84" i="20"/>
  <c r="U84" i="20" s="1"/>
  <c r="I86" i="20"/>
  <c r="J85" i="20"/>
  <c r="V67" i="17"/>
  <c r="X67" i="17" s="1"/>
  <c r="P67" i="17"/>
  <c r="R67" i="17" s="1"/>
  <c r="L67" i="17"/>
  <c r="Y67" i="17"/>
  <c r="AA67" i="17" s="1"/>
  <c r="M67" i="17"/>
  <c r="O67" i="17" s="1"/>
  <c r="S67" i="17"/>
  <c r="U67" i="17" s="1"/>
  <c r="I69" i="17"/>
  <c r="J68" i="17"/>
  <c r="Y67" i="16"/>
  <c r="AA67" i="16" s="1"/>
  <c r="S67" i="16"/>
  <c r="U67" i="16" s="1"/>
  <c r="M67" i="16"/>
  <c r="O67" i="16" s="1"/>
  <c r="P67" i="16"/>
  <c r="R67" i="16" s="1"/>
  <c r="L67" i="16"/>
  <c r="V67" i="16"/>
  <c r="X67" i="16" s="1"/>
  <c r="I69" i="16"/>
  <c r="J68" i="16"/>
  <c r="P129" i="10"/>
  <c r="R129" i="10" s="1"/>
  <c r="V129" i="10"/>
  <c r="X129" i="10" s="1"/>
  <c r="M129" i="10"/>
  <c r="O129" i="10" s="1"/>
  <c r="Y129" i="10"/>
  <c r="AA129" i="10" s="1"/>
  <c r="L129" i="10"/>
  <c r="S129" i="10"/>
  <c r="U129" i="10" s="1"/>
  <c r="I130" i="10"/>
  <c r="J130" i="10" s="1"/>
  <c r="L46" i="9"/>
  <c r="V46" i="9"/>
  <c r="X46" i="9" s="1"/>
  <c r="M46" i="9"/>
  <c r="P46" i="9"/>
  <c r="R46" i="9" s="1"/>
  <c r="S46" i="9"/>
  <c r="U46" i="9" s="1"/>
  <c r="AA45" i="9"/>
  <c r="O45" i="9"/>
  <c r="J47" i="9"/>
  <c r="Y47" i="9" s="1"/>
  <c r="J82" i="19" l="1"/>
  <c r="I83" i="19"/>
  <c r="V81" i="19"/>
  <c r="X81" i="19" s="1"/>
  <c r="L81" i="19"/>
  <c r="Y81" i="19"/>
  <c r="AA81" i="19" s="1"/>
  <c r="P81" i="19"/>
  <c r="R81" i="19" s="1"/>
  <c r="S81" i="19"/>
  <c r="U81" i="19" s="1"/>
  <c r="M81" i="19"/>
  <c r="O81" i="19" s="1"/>
  <c r="Y85" i="20"/>
  <c r="AA85" i="20" s="1"/>
  <c r="S85" i="20"/>
  <c r="U85" i="20" s="1"/>
  <c r="M85" i="20"/>
  <c r="O85" i="20" s="1"/>
  <c r="P85" i="20"/>
  <c r="R85" i="20" s="1"/>
  <c r="L85" i="20"/>
  <c r="V85" i="20"/>
  <c r="X85" i="20" s="1"/>
  <c r="I87" i="20"/>
  <c r="J86" i="20"/>
  <c r="Y68" i="17"/>
  <c r="AA68" i="17" s="1"/>
  <c r="S68" i="17"/>
  <c r="U68" i="17" s="1"/>
  <c r="M68" i="17"/>
  <c r="O68" i="17" s="1"/>
  <c r="P68" i="17"/>
  <c r="R68" i="17" s="1"/>
  <c r="L68" i="17"/>
  <c r="V68" i="17"/>
  <c r="X68" i="17" s="1"/>
  <c r="J69" i="17"/>
  <c r="I70" i="17"/>
  <c r="V68" i="16"/>
  <c r="X68" i="16" s="1"/>
  <c r="P68" i="16"/>
  <c r="R68" i="16" s="1"/>
  <c r="L68" i="16"/>
  <c r="Y68" i="16"/>
  <c r="AA68" i="16" s="1"/>
  <c r="M68" i="16"/>
  <c r="O68" i="16" s="1"/>
  <c r="S68" i="16"/>
  <c r="U68" i="16" s="1"/>
  <c r="I70" i="16"/>
  <c r="J69" i="16"/>
  <c r="P130" i="10"/>
  <c r="R130" i="10" s="1"/>
  <c r="M130" i="10"/>
  <c r="O130" i="10" s="1"/>
  <c r="V130" i="10"/>
  <c r="X130" i="10" s="1"/>
  <c r="L130" i="10"/>
  <c r="Y130" i="10"/>
  <c r="AA130" i="10" s="1"/>
  <c r="S130" i="10"/>
  <c r="U130" i="10" s="1"/>
  <c r="M47" i="9"/>
  <c r="S47" i="9"/>
  <c r="U47" i="9" s="1"/>
  <c r="V47" i="9"/>
  <c r="X47" i="9" s="1"/>
  <c r="P47" i="9"/>
  <c r="R47" i="9" s="1"/>
  <c r="L47" i="9"/>
  <c r="J48" i="9"/>
  <c r="Y48" i="9" s="1"/>
  <c r="O46" i="9"/>
  <c r="AA46" i="9"/>
  <c r="J83" i="19" l="1"/>
  <c r="I84" i="19"/>
  <c r="V82" i="19"/>
  <c r="X82" i="19" s="1"/>
  <c r="L82" i="19"/>
  <c r="M82" i="19"/>
  <c r="O82" i="19" s="1"/>
  <c r="P82" i="19"/>
  <c r="R82" i="19" s="1"/>
  <c r="Y82" i="19"/>
  <c r="AA82" i="19" s="1"/>
  <c r="S82" i="19"/>
  <c r="U82" i="19" s="1"/>
  <c r="V86" i="20"/>
  <c r="X86" i="20" s="1"/>
  <c r="P86" i="20"/>
  <c r="R86" i="20" s="1"/>
  <c r="L86" i="20"/>
  <c r="Y86" i="20"/>
  <c r="AA86" i="20" s="1"/>
  <c r="M86" i="20"/>
  <c r="O86" i="20" s="1"/>
  <c r="S86" i="20"/>
  <c r="U86" i="20" s="1"/>
  <c r="I88" i="20"/>
  <c r="J87" i="20"/>
  <c r="I71" i="17"/>
  <c r="J70" i="17"/>
  <c r="V69" i="17"/>
  <c r="X69" i="17" s="1"/>
  <c r="P69" i="17"/>
  <c r="R69" i="17" s="1"/>
  <c r="L69" i="17"/>
  <c r="Y69" i="17"/>
  <c r="AA69" i="17" s="1"/>
  <c r="M69" i="17"/>
  <c r="O69" i="17" s="1"/>
  <c r="S69" i="17"/>
  <c r="U69" i="17" s="1"/>
  <c r="Y69" i="16"/>
  <c r="AA69" i="16" s="1"/>
  <c r="S69" i="16"/>
  <c r="U69" i="16" s="1"/>
  <c r="M69" i="16"/>
  <c r="O69" i="16" s="1"/>
  <c r="P69" i="16"/>
  <c r="R69" i="16" s="1"/>
  <c r="L69" i="16"/>
  <c r="V69" i="16"/>
  <c r="X69" i="16" s="1"/>
  <c r="I71" i="16"/>
  <c r="J70" i="16"/>
  <c r="P48" i="9"/>
  <c r="R48" i="9" s="1"/>
  <c r="V48" i="9"/>
  <c r="X48" i="9" s="1"/>
  <c r="L48" i="9"/>
  <c r="M48" i="9"/>
  <c r="S48" i="9"/>
  <c r="U48" i="9" s="1"/>
  <c r="J49" i="9"/>
  <c r="Y49" i="9" s="1"/>
  <c r="AA47" i="9"/>
  <c r="O47" i="9"/>
  <c r="J84" i="19" l="1"/>
  <c r="I85" i="19"/>
  <c r="V83" i="19"/>
  <c r="X83" i="19" s="1"/>
  <c r="L83" i="19"/>
  <c r="Y83" i="19"/>
  <c r="AA83" i="19" s="1"/>
  <c r="P83" i="19"/>
  <c r="R83" i="19" s="1"/>
  <c r="S83" i="19"/>
  <c r="U83" i="19" s="1"/>
  <c r="M83" i="19"/>
  <c r="O83" i="19" s="1"/>
  <c r="Y87" i="20"/>
  <c r="AA87" i="20" s="1"/>
  <c r="S87" i="20"/>
  <c r="U87" i="20" s="1"/>
  <c r="M87" i="20"/>
  <c r="O87" i="20" s="1"/>
  <c r="P87" i="20"/>
  <c r="R87" i="20" s="1"/>
  <c r="L87" i="20"/>
  <c r="V87" i="20"/>
  <c r="X87" i="20" s="1"/>
  <c r="I89" i="20"/>
  <c r="J88" i="20"/>
  <c r="V70" i="17"/>
  <c r="X70" i="17" s="1"/>
  <c r="P70" i="17"/>
  <c r="R70" i="17" s="1"/>
  <c r="L70" i="17"/>
  <c r="S70" i="17"/>
  <c r="U70" i="17" s="1"/>
  <c r="Y70" i="17"/>
  <c r="AA70" i="17" s="1"/>
  <c r="M70" i="17"/>
  <c r="O70" i="17" s="1"/>
  <c r="J71" i="17"/>
  <c r="I72" i="17"/>
  <c r="V70" i="16"/>
  <c r="X70" i="16" s="1"/>
  <c r="P70" i="16"/>
  <c r="R70" i="16" s="1"/>
  <c r="L70" i="16"/>
  <c r="Y70" i="16"/>
  <c r="AA70" i="16" s="1"/>
  <c r="M70" i="16"/>
  <c r="O70" i="16" s="1"/>
  <c r="S70" i="16"/>
  <c r="U70" i="16" s="1"/>
  <c r="I72" i="16"/>
  <c r="J71" i="16"/>
  <c r="P49" i="9"/>
  <c r="R49" i="9" s="1"/>
  <c r="L49" i="9"/>
  <c r="S49" i="9"/>
  <c r="U49" i="9" s="1"/>
  <c r="V49" i="9"/>
  <c r="X49" i="9" s="1"/>
  <c r="M49" i="9"/>
  <c r="AA48" i="9"/>
  <c r="O48" i="9"/>
  <c r="J50" i="9"/>
  <c r="Y50" i="9" s="1"/>
  <c r="J85" i="19" l="1"/>
  <c r="I86" i="19"/>
  <c r="V84" i="19"/>
  <c r="X84" i="19" s="1"/>
  <c r="L84" i="19"/>
  <c r="M84" i="19"/>
  <c r="O84" i="19" s="1"/>
  <c r="P84" i="19"/>
  <c r="R84" i="19" s="1"/>
  <c r="Y84" i="19"/>
  <c r="AA84" i="19" s="1"/>
  <c r="S84" i="19"/>
  <c r="U84" i="19" s="1"/>
  <c r="V88" i="20"/>
  <c r="X88" i="20" s="1"/>
  <c r="P88" i="20"/>
  <c r="R88" i="20" s="1"/>
  <c r="L88" i="20"/>
  <c r="Y88" i="20"/>
  <c r="AA88" i="20" s="1"/>
  <c r="M88" i="20"/>
  <c r="O88" i="20" s="1"/>
  <c r="S88" i="20"/>
  <c r="U88" i="20" s="1"/>
  <c r="I90" i="20"/>
  <c r="J89" i="20"/>
  <c r="I73" i="17"/>
  <c r="J72" i="17"/>
  <c r="Y71" i="17"/>
  <c r="AA71" i="17" s="1"/>
  <c r="S71" i="17"/>
  <c r="U71" i="17" s="1"/>
  <c r="M71" i="17"/>
  <c r="O71" i="17" s="1"/>
  <c r="V71" i="17"/>
  <c r="X71" i="17" s="1"/>
  <c r="P71" i="17"/>
  <c r="R71" i="17" s="1"/>
  <c r="L71" i="17"/>
  <c r="Y71" i="16"/>
  <c r="AA71" i="16" s="1"/>
  <c r="S71" i="16"/>
  <c r="U71" i="16" s="1"/>
  <c r="M71" i="16"/>
  <c r="O71" i="16" s="1"/>
  <c r="P71" i="16"/>
  <c r="R71" i="16" s="1"/>
  <c r="L71" i="16"/>
  <c r="V71" i="16"/>
  <c r="X71" i="16" s="1"/>
  <c r="I73" i="16"/>
  <c r="J72" i="16"/>
  <c r="L50" i="9"/>
  <c r="M50" i="9"/>
  <c r="S50" i="9"/>
  <c r="U50" i="9" s="1"/>
  <c r="P50" i="9"/>
  <c r="R50" i="9" s="1"/>
  <c r="V50" i="9"/>
  <c r="X50" i="9" s="1"/>
  <c r="J51" i="9"/>
  <c r="Y51" i="9" s="1"/>
  <c r="AA49" i="9"/>
  <c r="O49" i="9"/>
  <c r="J86" i="19" l="1"/>
  <c r="I87" i="19"/>
  <c r="V85" i="19"/>
  <c r="X85" i="19" s="1"/>
  <c r="L85" i="19"/>
  <c r="Y85" i="19"/>
  <c r="AA85" i="19" s="1"/>
  <c r="P85" i="19"/>
  <c r="R85" i="19" s="1"/>
  <c r="S85" i="19"/>
  <c r="U85" i="19" s="1"/>
  <c r="M85" i="19"/>
  <c r="O85" i="19" s="1"/>
  <c r="Y89" i="20"/>
  <c r="AA89" i="20" s="1"/>
  <c r="S89" i="20"/>
  <c r="U89" i="20" s="1"/>
  <c r="M89" i="20"/>
  <c r="O89" i="20" s="1"/>
  <c r="P89" i="20"/>
  <c r="R89" i="20" s="1"/>
  <c r="L89" i="20"/>
  <c r="V89" i="20"/>
  <c r="X89" i="20" s="1"/>
  <c r="I91" i="20"/>
  <c r="J90" i="20"/>
  <c r="V72" i="17"/>
  <c r="X72" i="17" s="1"/>
  <c r="P72" i="17"/>
  <c r="R72" i="17" s="1"/>
  <c r="L72" i="17"/>
  <c r="S72" i="17"/>
  <c r="U72" i="17" s="1"/>
  <c r="Y72" i="17"/>
  <c r="AA72" i="17" s="1"/>
  <c r="M72" i="17"/>
  <c r="O72" i="17" s="1"/>
  <c r="J73" i="17"/>
  <c r="I74" i="17"/>
  <c r="V72" i="16"/>
  <c r="X72" i="16" s="1"/>
  <c r="P72" i="16"/>
  <c r="R72" i="16" s="1"/>
  <c r="L72" i="16"/>
  <c r="Y72" i="16"/>
  <c r="AA72" i="16" s="1"/>
  <c r="M72" i="16"/>
  <c r="O72" i="16" s="1"/>
  <c r="S72" i="16"/>
  <c r="U72" i="16" s="1"/>
  <c r="I74" i="16"/>
  <c r="J73" i="16"/>
  <c r="L51" i="9"/>
  <c r="V51" i="9"/>
  <c r="X51" i="9" s="1"/>
  <c r="M51" i="9"/>
  <c r="S51" i="9"/>
  <c r="U51" i="9" s="1"/>
  <c r="P51" i="9"/>
  <c r="R51" i="9" s="1"/>
  <c r="AA50" i="9"/>
  <c r="O50" i="9"/>
  <c r="J52" i="9"/>
  <c r="Y52" i="9" s="1"/>
  <c r="J87" i="19" l="1"/>
  <c r="I88" i="19"/>
  <c r="V86" i="19"/>
  <c r="X86" i="19" s="1"/>
  <c r="L86" i="19"/>
  <c r="M86" i="19"/>
  <c r="O86" i="19" s="1"/>
  <c r="P86" i="19"/>
  <c r="R86" i="19" s="1"/>
  <c r="Y86" i="19"/>
  <c r="AA86" i="19" s="1"/>
  <c r="S86" i="19"/>
  <c r="U86" i="19" s="1"/>
  <c r="V90" i="20"/>
  <c r="X90" i="20" s="1"/>
  <c r="P90" i="20"/>
  <c r="R90" i="20" s="1"/>
  <c r="L90" i="20"/>
  <c r="Y90" i="20"/>
  <c r="AA90" i="20" s="1"/>
  <c r="M90" i="20"/>
  <c r="O90" i="20" s="1"/>
  <c r="S90" i="20"/>
  <c r="U90" i="20" s="1"/>
  <c r="I92" i="20"/>
  <c r="J91" i="20"/>
  <c r="I75" i="17"/>
  <c r="J74" i="17"/>
  <c r="Y73" i="17"/>
  <c r="AA73" i="17" s="1"/>
  <c r="S73" i="17"/>
  <c r="U73" i="17" s="1"/>
  <c r="M73" i="17"/>
  <c r="O73" i="17" s="1"/>
  <c r="V73" i="17"/>
  <c r="X73" i="17" s="1"/>
  <c r="P73" i="17"/>
  <c r="R73" i="17" s="1"/>
  <c r="L73" i="17"/>
  <c r="Y73" i="16"/>
  <c r="AA73" i="16" s="1"/>
  <c r="S73" i="16"/>
  <c r="U73" i="16" s="1"/>
  <c r="M73" i="16"/>
  <c r="O73" i="16" s="1"/>
  <c r="P73" i="16"/>
  <c r="R73" i="16" s="1"/>
  <c r="L73" i="16"/>
  <c r="V73" i="16"/>
  <c r="X73" i="16" s="1"/>
  <c r="I75" i="16"/>
  <c r="J74" i="16"/>
  <c r="P52" i="9"/>
  <c r="R52" i="9" s="1"/>
  <c r="M52" i="9"/>
  <c r="V52" i="9"/>
  <c r="X52" i="9" s="1"/>
  <c r="S52" i="9"/>
  <c r="U52" i="9" s="1"/>
  <c r="L52" i="9"/>
  <c r="J53" i="9"/>
  <c r="Y53" i="9" s="1"/>
  <c r="AA51" i="9"/>
  <c r="O51" i="9"/>
  <c r="J88" i="19" l="1"/>
  <c r="I89" i="19"/>
  <c r="V87" i="19"/>
  <c r="X87" i="19" s="1"/>
  <c r="L87" i="19"/>
  <c r="Y87" i="19"/>
  <c r="AA87" i="19" s="1"/>
  <c r="P87" i="19"/>
  <c r="R87" i="19" s="1"/>
  <c r="S87" i="19"/>
  <c r="U87" i="19" s="1"/>
  <c r="M87" i="19"/>
  <c r="O87" i="19" s="1"/>
  <c r="Y91" i="20"/>
  <c r="AA91" i="20" s="1"/>
  <c r="S91" i="20"/>
  <c r="U91" i="20" s="1"/>
  <c r="M91" i="20"/>
  <c r="O91" i="20" s="1"/>
  <c r="P91" i="20"/>
  <c r="R91" i="20" s="1"/>
  <c r="L91" i="20"/>
  <c r="V91" i="20"/>
  <c r="X91" i="20" s="1"/>
  <c r="I93" i="20"/>
  <c r="J92" i="20"/>
  <c r="V74" i="17"/>
  <c r="X74" i="17" s="1"/>
  <c r="P74" i="17"/>
  <c r="R74" i="17" s="1"/>
  <c r="L74" i="17"/>
  <c r="S74" i="17"/>
  <c r="U74" i="17" s="1"/>
  <c r="Y74" i="17"/>
  <c r="AA74" i="17" s="1"/>
  <c r="M74" i="17"/>
  <c r="O74" i="17" s="1"/>
  <c r="J75" i="17"/>
  <c r="I76" i="17"/>
  <c r="V74" i="16"/>
  <c r="X74" i="16" s="1"/>
  <c r="P74" i="16"/>
  <c r="R74" i="16" s="1"/>
  <c r="L74" i="16"/>
  <c r="Y74" i="16"/>
  <c r="AA74" i="16" s="1"/>
  <c r="M74" i="16"/>
  <c r="O74" i="16" s="1"/>
  <c r="S74" i="16"/>
  <c r="U74" i="16" s="1"/>
  <c r="I76" i="16"/>
  <c r="J75" i="16"/>
  <c r="P53" i="9"/>
  <c r="R53" i="9" s="1"/>
  <c r="L53" i="9"/>
  <c r="S53" i="9"/>
  <c r="U53" i="9" s="1"/>
  <c r="V53" i="9"/>
  <c r="X53" i="9" s="1"/>
  <c r="M53" i="9"/>
  <c r="AA52" i="9"/>
  <c r="O52" i="9"/>
  <c r="J54" i="9"/>
  <c r="Y54" i="9" s="1"/>
  <c r="J89" i="19" l="1"/>
  <c r="I90" i="19"/>
  <c r="V88" i="19"/>
  <c r="X88" i="19" s="1"/>
  <c r="L88" i="19"/>
  <c r="M88" i="19"/>
  <c r="O88" i="19" s="1"/>
  <c r="P88" i="19"/>
  <c r="R88" i="19" s="1"/>
  <c r="Y88" i="19"/>
  <c r="AA88" i="19" s="1"/>
  <c r="S88" i="19"/>
  <c r="U88" i="19" s="1"/>
  <c r="V92" i="20"/>
  <c r="X92" i="20" s="1"/>
  <c r="P92" i="20"/>
  <c r="R92" i="20" s="1"/>
  <c r="L92" i="20"/>
  <c r="Y92" i="20"/>
  <c r="AA92" i="20" s="1"/>
  <c r="M92" i="20"/>
  <c r="O92" i="20" s="1"/>
  <c r="S92" i="20"/>
  <c r="U92" i="20" s="1"/>
  <c r="I94" i="20"/>
  <c r="J93" i="20"/>
  <c r="I77" i="17"/>
  <c r="J76" i="17"/>
  <c r="Y75" i="17"/>
  <c r="AA75" i="17" s="1"/>
  <c r="S75" i="17"/>
  <c r="U75" i="17" s="1"/>
  <c r="M75" i="17"/>
  <c r="O75" i="17" s="1"/>
  <c r="V75" i="17"/>
  <c r="X75" i="17" s="1"/>
  <c r="P75" i="17"/>
  <c r="R75" i="17" s="1"/>
  <c r="L75" i="17"/>
  <c r="Y75" i="16"/>
  <c r="AA75" i="16" s="1"/>
  <c r="S75" i="16"/>
  <c r="U75" i="16" s="1"/>
  <c r="M75" i="16"/>
  <c r="O75" i="16" s="1"/>
  <c r="P75" i="16"/>
  <c r="R75" i="16" s="1"/>
  <c r="L75" i="16"/>
  <c r="V75" i="16"/>
  <c r="X75" i="16" s="1"/>
  <c r="I77" i="16"/>
  <c r="J76" i="16"/>
  <c r="L54" i="9"/>
  <c r="M54" i="9"/>
  <c r="S54" i="9"/>
  <c r="U54" i="9" s="1"/>
  <c r="P54" i="9"/>
  <c r="R54" i="9" s="1"/>
  <c r="V54" i="9"/>
  <c r="X54" i="9" s="1"/>
  <c r="J55" i="9"/>
  <c r="Y55" i="9" s="1"/>
  <c r="AA53" i="9"/>
  <c r="O53" i="9"/>
  <c r="J90" i="19" l="1"/>
  <c r="I91" i="19"/>
  <c r="V89" i="19"/>
  <c r="X89" i="19" s="1"/>
  <c r="L89" i="19"/>
  <c r="Y89" i="19"/>
  <c r="AA89" i="19" s="1"/>
  <c r="P89" i="19"/>
  <c r="R89" i="19" s="1"/>
  <c r="S89" i="19"/>
  <c r="U89" i="19" s="1"/>
  <c r="M89" i="19"/>
  <c r="O89" i="19" s="1"/>
  <c r="Y93" i="20"/>
  <c r="AA93" i="20" s="1"/>
  <c r="S93" i="20"/>
  <c r="U93" i="20" s="1"/>
  <c r="M93" i="20"/>
  <c r="O93" i="20" s="1"/>
  <c r="P93" i="20"/>
  <c r="R93" i="20" s="1"/>
  <c r="L93" i="20"/>
  <c r="V93" i="20"/>
  <c r="X93" i="20" s="1"/>
  <c r="I95" i="20"/>
  <c r="J94" i="20"/>
  <c r="V76" i="17"/>
  <c r="X76" i="17" s="1"/>
  <c r="P76" i="17"/>
  <c r="R76" i="17" s="1"/>
  <c r="L76" i="17"/>
  <c r="S76" i="17"/>
  <c r="U76" i="17" s="1"/>
  <c r="Y76" i="17"/>
  <c r="AA76" i="17" s="1"/>
  <c r="M76" i="17"/>
  <c r="O76" i="17" s="1"/>
  <c r="J77" i="17"/>
  <c r="I78" i="17"/>
  <c r="V76" i="16"/>
  <c r="X76" i="16" s="1"/>
  <c r="P76" i="16"/>
  <c r="R76" i="16" s="1"/>
  <c r="L76" i="16"/>
  <c r="Y76" i="16"/>
  <c r="AA76" i="16" s="1"/>
  <c r="M76" i="16"/>
  <c r="O76" i="16" s="1"/>
  <c r="S76" i="16"/>
  <c r="U76" i="16" s="1"/>
  <c r="I78" i="16"/>
  <c r="J77" i="16"/>
  <c r="S55" i="9"/>
  <c r="U55" i="9" s="1"/>
  <c r="V55" i="9"/>
  <c r="X55" i="9" s="1"/>
  <c r="P55" i="9"/>
  <c r="R55" i="9" s="1"/>
  <c r="M55" i="9"/>
  <c r="L55" i="9"/>
  <c r="AA54" i="9"/>
  <c r="O54" i="9"/>
  <c r="J56" i="9"/>
  <c r="Y56" i="9" s="1"/>
  <c r="J91" i="19" l="1"/>
  <c r="I92" i="19"/>
  <c r="V90" i="19"/>
  <c r="X90" i="19" s="1"/>
  <c r="L90" i="19"/>
  <c r="M90" i="19"/>
  <c r="O90" i="19" s="1"/>
  <c r="P90" i="19"/>
  <c r="R90" i="19" s="1"/>
  <c r="Y90" i="19"/>
  <c r="AA90" i="19" s="1"/>
  <c r="S90" i="19"/>
  <c r="U90" i="19" s="1"/>
  <c r="V94" i="20"/>
  <c r="X94" i="20" s="1"/>
  <c r="P94" i="20"/>
  <c r="R94" i="20" s="1"/>
  <c r="L94" i="20"/>
  <c r="Y94" i="20"/>
  <c r="AA94" i="20" s="1"/>
  <c r="M94" i="20"/>
  <c r="O94" i="20" s="1"/>
  <c r="S94" i="20"/>
  <c r="U94" i="20" s="1"/>
  <c r="I96" i="20"/>
  <c r="J95" i="20"/>
  <c r="I79" i="17"/>
  <c r="J78" i="17"/>
  <c r="Y77" i="17"/>
  <c r="AA77" i="17" s="1"/>
  <c r="S77" i="17"/>
  <c r="U77" i="17" s="1"/>
  <c r="M77" i="17"/>
  <c r="O77" i="17" s="1"/>
  <c r="V77" i="17"/>
  <c r="X77" i="17" s="1"/>
  <c r="P77" i="17"/>
  <c r="R77" i="17" s="1"/>
  <c r="L77" i="17"/>
  <c r="Y77" i="16"/>
  <c r="AA77" i="16" s="1"/>
  <c r="S77" i="16"/>
  <c r="U77" i="16" s="1"/>
  <c r="M77" i="16"/>
  <c r="O77" i="16" s="1"/>
  <c r="P77" i="16"/>
  <c r="R77" i="16" s="1"/>
  <c r="L77" i="16"/>
  <c r="V77" i="16"/>
  <c r="X77" i="16" s="1"/>
  <c r="I79" i="16"/>
  <c r="J78" i="16"/>
  <c r="S56" i="9"/>
  <c r="U56" i="9" s="1"/>
  <c r="V56" i="9"/>
  <c r="X56" i="9" s="1"/>
  <c r="P56" i="9"/>
  <c r="R56" i="9" s="1"/>
  <c r="M56" i="9"/>
  <c r="L56" i="9"/>
  <c r="AA55" i="9"/>
  <c r="O55" i="9"/>
  <c r="J57" i="9"/>
  <c r="Y57" i="9" s="1"/>
  <c r="J92" i="19" l="1"/>
  <c r="I93" i="19"/>
  <c r="V91" i="19"/>
  <c r="X91" i="19" s="1"/>
  <c r="L91" i="19"/>
  <c r="Y91" i="19"/>
  <c r="AA91" i="19" s="1"/>
  <c r="P91" i="19"/>
  <c r="R91" i="19" s="1"/>
  <c r="S91" i="19"/>
  <c r="U91" i="19" s="1"/>
  <c r="M91" i="19"/>
  <c r="O91" i="19" s="1"/>
  <c r="Y95" i="20"/>
  <c r="AA95" i="20" s="1"/>
  <c r="S95" i="20"/>
  <c r="U95" i="20" s="1"/>
  <c r="M95" i="20"/>
  <c r="O95" i="20" s="1"/>
  <c r="P95" i="20"/>
  <c r="R95" i="20" s="1"/>
  <c r="L95" i="20"/>
  <c r="V95" i="20"/>
  <c r="X95" i="20" s="1"/>
  <c r="I97" i="20"/>
  <c r="J96" i="20"/>
  <c r="V78" i="17"/>
  <c r="X78" i="17" s="1"/>
  <c r="P78" i="17"/>
  <c r="R78" i="17" s="1"/>
  <c r="L78" i="17"/>
  <c r="S78" i="17"/>
  <c r="U78" i="17" s="1"/>
  <c r="Y78" i="17"/>
  <c r="AA78" i="17" s="1"/>
  <c r="M78" i="17"/>
  <c r="O78" i="17" s="1"/>
  <c r="J79" i="17"/>
  <c r="I80" i="17"/>
  <c r="V78" i="16"/>
  <c r="X78" i="16" s="1"/>
  <c r="P78" i="16"/>
  <c r="R78" i="16" s="1"/>
  <c r="L78" i="16"/>
  <c r="Y78" i="16"/>
  <c r="AA78" i="16" s="1"/>
  <c r="M78" i="16"/>
  <c r="O78" i="16" s="1"/>
  <c r="S78" i="16"/>
  <c r="U78" i="16" s="1"/>
  <c r="I80" i="16"/>
  <c r="J79" i="16"/>
  <c r="L57" i="9"/>
  <c r="P57" i="9"/>
  <c r="R57" i="9" s="1"/>
  <c r="V57" i="9"/>
  <c r="X57" i="9" s="1"/>
  <c r="M57" i="9"/>
  <c r="S57" i="9"/>
  <c r="U57" i="9" s="1"/>
  <c r="AA56" i="9"/>
  <c r="O56" i="9"/>
  <c r="J58" i="9"/>
  <c r="Y58" i="9" s="1"/>
  <c r="J93" i="19" l="1"/>
  <c r="I94" i="19"/>
  <c r="V92" i="19"/>
  <c r="X92" i="19" s="1"/>
  <c r="L92" i="19"/>
  <c r="M92" i="19"/>
  <c r="O92" i="19" s="1"/>
  <c r="P92" i="19"/>
  <c r="R92" i="19" s="1"/>
  <c r="Y92" i="19"/>
  <c r="AA92" i="19" s="1"/>
  <c r="S92" i="19"/>
  <c r="U92" i="19" s="1"/>
  <c r="V96" i="20"/>
  <c r="X96" i="20" s="1"/>
  <c r="P96" i="20"/>
  <c r="R96" i="20" s="1"/>
  <c r="L96" i="20"/>
  <c r="Y96" i="20"/>
  <c r="AA96" i="20" s="1"/>
  <c r="M96" i="20"/>
  <c r="O96" i="20" s="1"/>
  <c r="S96" i="20"/>
  <c r="U96" i="20" s="1"/>
  <c r="I98" i="20"/>
  <c r="J97" i="20"/>
  <c r="I81" i="17"/>
  <c r="J80" i="17"/>
  <c r="Y79" i="17"/>
  <c r="AA79" i="17" s="1"/>
  <c r="S79" i="17"/>
  <c r="U79" i="17" s="1"/>
  <c r="M79" i="17"/>
  <c r="O79" i="17" s="1"/>
  <c r="V79" i="17"/>
  <c r="X79" i="17" s="1"/>
  <c r="P79" i="17"/>
  <c r="R79" i="17" s="1"/>
  <c r="L79" i="17"/>
  <c r="Y79" i="16"/>
  <c r="AA79" i="16" s="1"/>
  <c r="S79" i="16"/>
  <c r="U79" i="16" s="1"/>
  <c r="M79" i="16"/>
  <c r="O79" i="16" s="1"/>
  <c r="P79" i="16"/>
  <c r="R79" i="16" s="1"/>
  <c r="L79" i="16"/>
  <c r="V79" i="16"/>
  <c r="X79" i="16" s="1"/>
  <c r="I81" i="16"/>
  <c r="J80" i="16"/>
  <c r="M58" i="9"/>
  <c r="V58" i="9"/>
  <c r="X58" i="9" s="1"/>
  <c r="S58" i="9"/>
  <c r="U58" i="9" s="1"/>
  <c r="P58" i="9"/>
  <c r="R58" i="9" s="1"/>
  <c r="L58" i="9"/>
  <c r="AA57" i="9"/>
  <c r="O57" i="9"/>
  <c r="J59" i="9"/>
  <c r="Y59" i="9" s="1"/>
  <c r="I95" i="19" l="1"/>
  <c r="J95" i="19" s="1"/>
  <c r="J94" i="19"/>
  <c r="V93" i="19"/>
  <c r="X93" i="19" s="1"/>
  <c r="Y93" i="19"/>
  <c r="AA93" i="19" s="1"/>
  <c r="P93" i="19"/>
  <c r="R93" i="19" s="1"/>
  <c r="S93" i="19"/>
  <c r="U93" i="19" s="1"/>
  <c r="M93" i="19"/>
  <c r="O93" i="19" s="1"/>
  <c r="L93" i="19"/>
  <c r="Y97" i="20"/>
  <c r="AA97" i="20" s="1"/>
  <c r="S97" i="20"/>
  <c r="U97" i="20" s="1"/>
  <c r="M97" i="20"/>
  <c r="O97" i="20" s="1"/>
  <c r="P97" i="20"/>
  <c r="R97" i="20" s="1"/>
  <c r="L97" i="20"/>
  <c r="V97" i="20"/>
  <c r="X97" i="20" s="1"/>
  <c r="I99" i="20"/>
  <c r="J98" i="20"/>
  <c r="V80" i="17"/>
  <c r="X80" i="17" s="1"/>
  <c r="P80" i="17"/>
  <c r="R80" i="17" s="1"/>
  <c r="L80" i="17"/>
  <c r="S80" i="17"/>
  <c r="U80" i="17" s="1"/>
  <c r="Y80" i="17"/>
  <c r="AA80" i="17" s="1"/>
  <c r="M80" i="17"/>
  <c r="O80" i="17" s="1"/>
  <c r="I82" i="17"/>
  <c r="J81" i="17"/>
  <c r="V80" i="16"/>
  <c r="X80" i="16" s="1"/>
  <c r="P80" i="16"/>
  <c r="R80" i="16" s="1"/>
  <c r="L80" i="16"/>
  <c r="Y80" i="16"/>
  <c r="AA80" i="16" s="1"/>
  <c r="M80" i="16"/>
  <c r="O80" i="16" s="1"/>
  <c r="S80" i="16"/>
  <c r="U80" i="16" s="1"/>
  <c r="I82" i="16"/>
  <c r="J81" i="16"/>
  <c r="V59" i="9"/>
  <c r="X59" i="9" s="1"/>
  <c r="M59" i="9"/>
  <c r="L59" i="9"/>
  <c r="S59" i="9"/>
  <c r="U59" i="9" s="1"/>
  <c r="P59" i="9"/>
  <c r="R59" i="9" s="1"/>
  <c r="J60" i="9"/>
  <c r="Y60" i="9" s="1"/>
  <c r="AA58" i="9"/>
  <c r="O58" i="9"/>
  <c r="V94" i="19" l="1"/>
  <c r="X94" i="19" s="1"/>
  <c r="L94" i="19"/>
  <c r="M94" i="19"/>
  <c r="O94" i="19" s="1"/>
  <c r="P94" i="19"/>
  <c r="R94" i="19" s="1"/>
  <c r="Y94" i="19"/>
  <c r="AA94" i="19" s="1"/>
  <c r="S94" i="19"/>
  <c r="U94" i="19" s="1"/>
  <c r="I96" i="19"/>
  <c r="J96" i="19" s="1"/>
  <c r="V98" i="20"/>
  <c r="X98" i="20" s="1"/>
  <c r="P98" i="20"/>
  <c r="R98" i="20" s="1"/>
  <c r="L98" i="20"/>
  <c r="Y98" i="20"/>
  <c r="AA98" i="20" s="1"/>
  <c r="M98" i="20"/>
  <c r="O98" i="20" s="1"/>
  <c r="S98" i="20"/>
  <c r="U98" i="20" s="1"/>
  <c r="I100" i="20"/>
  <c r="J99" i="20"/>
  <c r="Y81" i="17"/>
  <c r="AA81" i="17" s="1"/>
  <c r="S81" i="17"/>
  <c r="U81" i="17" s="1"/>
  <c r="M81" i="17"/>
  <c r="O81" i="17" s="1"/>
  <c r="V81" i="17"/>
  <c r="X81" i="17" s="1"/>
  <c r="P81" i="17"/>
  <c r="R81" i="17" s="1"/>
  <c r="L81" i="17"/>
  <c r="I83" i="17"/>
  <c r="J82" i="17"/>
  <c r="Y81" i="16"/>
  <c r="AA81" i="16" s="1"/>
  <c r="S81" i="16"/>
  <c r="U81" i="16" s="1"/>
  <c r="M81" i="16"/>
  <c r="O81" i="16" s="1"/>
  <c r="P81" i="16"/>
  <c r="R81" i="16" s="1"/>
  <c r="L81" i="16"/>
  <c r="V81" i="16"/>
  <c r="X81" i="16" s="1"/>
  <c r="I83" i="16"/>
  <c r="J82" i="16"/>
  <c r="S60" i="9"/>
  <c r="U60" i="9" s="1"/>
  <c r="L60" i="9"/>
  <c r="V60" i="9"/>
  <c r="X60" i="9" s="1"/>
  <c r="P60" i="9"/>
  <c r="R60" i="9" s="1"/>
  <c r="M60" i="9"/>
  <c r="AA59" i="9"/>
  <c r="O59" i="9"/>
  <c r="J61" i="9"/>
  <c r="Y61" i="9" s="1"/>
  <c r="I97" i="19" l="1"/>
  <c r="J97" i="19" s="1"/>
  <c r="V95" i="19"/>
  <c r="X95" i="19" s="1"/>
  <c r="L95" i="19"/>
  <c r="Y95" i="19"/>
  <c r="AA95" i="19" s="1"/>
  <c r="P95" i="19"/>
  <c r="R95" i="19" s="1"/>
  <c r="S95" i="19"/>
  <c r="U95" i="19" s="1"/>
  <c r="M95" i="19"/>
  <c r="O95" i="19" s="1"/>
  <c r="Y99" i="20"/>
  <c r="AA99" i="20" s="1"/>
  <c r="S99" i="20"/>
  <c r="U99" i="20" s="1"/>
  <c r="M99" i="20"/>
  <c r="O99" i="20" s="1"/>
  <c r="P99" i="20"/>
  <c r="R99" i="20" s="1"/>
  <c r="L99" i="20"/>
  <c r="V99" i="20"/>
  <c r="X99" i="20" s="1"/>
  <c r="J100" i="20"/>
  <c r="I101" i="20"/>
  <c r="Y82" i="17"/>
  <c r="AA82" i="17" s="1"/>
  <c r="S82" i="17"/>
  <c r="U82" i="17" s="1"/>
  <c r="M82" i="17"/>
  <c r="O82" i="17" s="1"/>
  <c r="P82" i="17"/>
  <c r="R82" i="17" s="1"/>
  <c r="L82" i="17"/>
  <c r="V82" i="17"/>
  <c r="X82" i="17" s="1"/>
  <c r="I84" i="17"/>
  <c r="J83" i="17"/>
  <c r="V82" i="16"/>
  <c r="X82" i="16" s="1"/>
  <c r="P82" i="16"/>
  <c r="R82" i="16" s="1"/>
  <c r="L82" i="16"/>
  <c r="Y82" i="16"/>
  <c r="AA82" i="16" s="1"/>
  <c r="M82" i="16"/>
  <c r="O82" i="16" s="1"/>
  <c r="S82" i="16"/>
  <c r="U82" i="16" s="1"/>
  <c r="I84" i="16"/>
  <c r="J83" i="16"/>
  <c r="S61" i="9"/>
  <c r="U61" i="9" s="1"/>
  <c r="P61" i="9"/>
  <c r="R61" i="9" s="1"/>
  <c r="L61" i="9"/>
  <c r="M61" i="9"/>
  <c r="V61" i="9"/>
  <c r="X61" i="9" s="1"/>
  <c r="J62" i="9"/>
  <c r="Y62" i="9" s="1"/>
  <c r="O60" i="9"/>
  <c r="AA60" i="9"/>
  <c r="I98" i="19" l="1"/>
  <c r="J98" i="19" s="1"/>
  <c r="V96" i="19"/>
  <c r="X96" i="19" s="1"/>
  <c r="L96" i="19"/>
  <c r="M96" i="19"/>
  <c r="O96" i="19" s="1"/>
  <c r="P96" i="19"/>
  <c r="R96" i="19" s="1"/>
  <c r="Y96" i="19"/>
  <c r="AA96" i="19" s="1"/>
  <c r="S96" i="19"/>
  <c r="U96" i="19" s="1"/>
  <c r="I102" i="20"/>
  <c r="J101" i="20"/>
  <c r="Y100" i="20"/>
  <c r="AA100" i="20" s="1"/>
  <c r="V100" i="20"/>
  <c r="X100" i="20" s="1"/>
  <c r="P100" i="20"/>
  <c r="R100" i="20" s="1"/>
  <c r="L100" i="20"/>
  <c r="M100" i="20"/>
  <c r="O100" i="20" s="1"/>
  <c r="S100" i="20"/>
  <c r="U100" i="20" s="1"/>
  <c r="V83" i="17"/>
  <c r="X83" i="17" s="1"/>
  <c r="P83" i="17"/>
  <c r="R83" i="17" s="1"/>
  <c r="L83" i="17"/>
  <c r="Y83" i="17"/>
  <c r="AA83" i="17" s="1"/>
  <c r="M83" i="17"/>
  <c r="O83" i="17" s="1"/>
  <c r="S83" i="17"/>
  <c r="U83" i="17" s="1"/>
  <c r="I85" i="17"/>
  <c r="J84" i="17"/>
  <c r="Y83" i="16"/>
  <c r="AA83" i="16" s="1"/>
  <c r="S83" i="16"/>
  <c r="U83" i="16" s="1"/>
  <c r="M83" i="16"/>
  <c r="O83" i="16" s="1"/>
  <c r="P83" i="16"/>
  <c r="R83" i="16" s="1"/>
  <c r="L83" i="16"/>
  <c r="V83" i="16"/>
  <c r="X83" i="16" s="1"/>
  <c r="I85" i="16"/>
  <c r="J84" i="16"/>
  <c r="J63" i="9"/>
  <c r="Y63" i="9" s="1"/>
  <c r="AA61" i="9"/>
  <c r="O61" i="9"/>
  <c r="V62" i="9"/>
  <c r="X62" i="9" s="1"/>
  <c r="M62" i="9"/>
  <c r="S62" i="9"/>
  <c r="U62" i="9" s="1"/>
  <c r="L62" i="9"/>
  <c r="P62" i="9"/>
  <c r="R62" i="9" s="1"/>
  <c r="I99" i="19" l="1"/>
  <c r="J99" i="19" s="1"/>
  <c r="V97" i="19"/>
  <c r="X97" i="19" s="1"/>
  <c r="L97" i="19"/>
  <c r="Y97" i="19"/>
  <c r="AA97" i="19" s="1"/>
  <c r="P97" i="19"/>
  <c r="R97" i="19" s="1"/>
  <c r="S97" i="19"/>
  <c r="U97" i="19" s="1"/>
  <c r="M97" i="19"/>
  <c r="O97" i="19" s="1"/>
  <c r="V101" i="20"/>
  <c r="X101" i="20" s="1"/>
  <c r="P101" i="20"/>
  <c r="R101" i="20" s="1"/>
  <c r="L101" i="20"/>
  <c r="S101" i="20"/>
  <c r="U101" i="20" s="1"/>
  <c r="M101" i="20"/>
  <c r="O101" i="20" s="1"/>
  <c r="Y101" i="20"/>
  <c r="AA101" i="20" s="1"/>
  <c r="J102" i="20"/>
  <c r="I103" i="20"/>
  <c r="Y84" i="17"/>
  <c r="AA84" i="17" s="1"/>
  <c r="S84" i="17"/>
  <c r="U84" i="17" s="1"/>
  <c r="M84" i="17"/>
  <c r="O84" i="17" s="1"/>
  <c r="P84" i="17"/>
  <c r="R84" i="17" s="1"/>
  <c r="L84" i="17"/>
  <c r="V84" i="17"/>
  <c r="X84" i="17" s="1"/>
  <c r="I86" i="17"/>
  <c r="J85" i="17"/>
  <c r="V84" i="16"/>
  <c r="X84" i="16" s="1"/>
  <c r="P84" i="16"/>
  <c r="R84" i="16" s="1"/>
  <c r="L84" i="16"/>
  <c r="Y84" i="16"/>
  <c r="AA84" i="16" s="1"/>
  <c r="M84" i="16"/>
  <c r="O84" i="16" s="1"/>
  <c r="S84" i="16"/>
  <c r="U84" i="16" s="1"/>
  <c r="I86" i="16"/>
  <c r="J85" i="16"/>
  <c r="AA62" i="9"/>
  <c r="O62" i="9"/>
  <c r="J64" i="9"/>
  <c r="Y64" i="9" s="1"/>
  <c r="V63" i="9"/>
  <c r="X63" i="9" s="1"/>
  <c r="M63" i="9"/>
  <c r="L63" i="9"/>
  <c r="P63" i="9"/>
  <c r="R63" i="9" s="1"/>
  <c r="S63" i="9"/>
  <c r="U63" i="9" s="1"/>
  <c r="Y98" i="19" l="1"/>
  <c r="AA98" i="19" s="1"/>
  <c r="M98" i="19"/>
  <c r="O98" i="19" s="1"/>
  <c r="V98" i="19"/>
  <c r="X98" i="19" s="1"/>
  <c r="L98" i="19"/>
  <c r="S98" i="19"/>
  <c r="U98" i="19" s="1"/>
  <c r="P98" i="19"/>
  <c r="R98" i="19" s="1"/>
  <c r="I100" i="19"/>
  <c r="J100" i="19" s="1"/>
  <c r="I104" i="20"/>
  <c r="J103" i="20"/>
  <c r="Y102" i="20"/>
  <c r="AA102" i="20" s="1"/>
  <c r="S102" i="20"/>
  <c r="U102" i="20" s="1"/>
  <c r="M102" i="20"/>
  <c r="O102" i="20" s="1"/>
  <c r="V102" i="20"/>
  <c r="X102" i="20" s="1"/>
  <c r="P102" i="20"/>
  <c r="R102" i="20" s="1"/>
  <c r="L102" i="20"/>
  <c r="V85" i="17"/>
  <c r="X85" i="17" s="1"/>
  <c r="P85" i="17"/>
  <c r="R85" i="17" s="1"/>
  <c r="L85" i="17"/>
  <c r="Y85" i="17"/>
  <c r="AA85" i="17" s="1"/>
  <c r="M85" i="17"/>
  <c r="O85" i="17" s="1"/>
  <c r="S85" i="17"/>
  <c r="U85" i="17" s="1"/>
  <c r="I87" i="17"/>
  <c r="J86" i="17"/>
  <c r="Y85" i="16"/>
  <c r="AA85" i="16" s="1"/>
  <c r="S85" i="16"/>
  <c r="U85" i="16" s="1"/>
  <c r="M85" i="16"/>
  <c r="O85" i="16" s="1"/>
  <c r="P85" i="16"/>
  <c r="R85" i="16" s="1"/>
  <c r="L85" i="16"/>
  <c r="V85" i="16"/>
  <c r="X85" i="16" s="1"/>
  <c r="I87" i="16"/>
  <c r="J86" i="16"/>
  <c r="AA63" i="9"/>
  <c r="O63" i="9"/>
  <c r="J65" i="9"/>
  <c r="Y65" i="9" s="1"/>
  <c r="V64" i="9"/>
  <c r="X64" i="9" s="1"/>
  <c r="M64" i="9"/>
  <c r="L64" i="9"/>
  <c r="S64" i="9"/>
  <c r="U64" i="9" s="1"/>
  <c r="P64" i="9"/>
  <c r="R64" i="9" s="1"/>
  <c r="I101" i="19" l="1"/>
  <c r="J101" i="19" s="1"/>
  <c r="Y99" i="19"/>
  <c r="AA99" i="19" s="1"/>
  <c r="L99" i="19"/>
  <c r="S99" i="19"/>
  <c r="U99" i="19" s="1"/>
  <c r="V99" i="19"/>
  <c r="X99" i="19" s="1"/>
  <c r="P99" i="19"/>
  <c r="R99" i="19" s="1"/>
  <c r="M99" i="19"/>
  <c r="O99" i="19" s="1"/>
  <c r="V103" i="20"/>
  <c r="X103" i="20" s="1"/>
  <c r="P103" i="20"/>
  <c r="R103" i="20" s="1"/>
  <c r="L103" i="20"/>
  <c r="S103" i="20"/>
  <c r="U103" i="20" s="1"/>
  <c r="Y103" i="20"/>
  <c r="AA103" i="20" s="1"/>
  <c r="M103" i="20"/>
  <c r="O103" i="20" s="1"/>
  <c r="J104" i="20"/>
  <c r="I105" i="20"/>
  <c r="Y86" i="17"/>
  <c r="AA86" i="17" s="1"/>
  <c r="S86" i="17"/>
  <c r="U86" i="17" s="1"/>
  <c r="M86" i="17"/>
  <c r="O86" i="17" s="1"/>
  <c r="P86" i="17"/>
  <c r="R86" i="17" s="1"/>
  <c r="L86" i="17"/>
  <c r="V86" i="17"/>
  <c r="X86" i="17" s="1"/>
  <c r="I88" i="17"/>
  <c r="J87" i="17"/>
  <c r="V86" i="16"/>
  <c r="X86" i="16" s="1"/>
  <c r="P86" i="16"/>
  <c r="R86" i="16" s="1"/>
  <c r="L86" i="16"/>
  <c r="Y86" i="16"/>
  <c r="AA86" i="16" s="1"/>
  <c r="M86" i="16"/>
  <c r="O86" i="16" s="1"/>
  <c r="S86" i="16"/>
  <c r="U86" i="16" s="1"/>
  <c r="I88" i="16"/>
  <c r="J87" i="16"/>
  <c r="AA64" i="9"/>
  <c r="O64" i="9"/>
  <c r="J66" i="9"/>
  <c r="Y66" i="9" s="1"/>
  <c r="S65" i="9"/>
  <c r="U65" i="9" s="1"/>
  <c r="M65" i="9"/>
  <c r="V65" i="9"/>
  <c r="X65" i="9" s="1"/>
  <c r="L65" i="9"/>
  <c r="P65" i="9"/>
  <c r="R65" i="9" s="1"/>
  <c r="I102" i="19" l="1"/>
  <c r="J102" i="19" s="1"/>
  <c r="M100" i="19"/>
  <c r="O100" i="19" s="1"/>
  <c r="S100" i="19"/>
  <c r="U100" i="19" s="1"/>
  <c r="P100" i="19"/>
  <c r="R100" i="19" s="1"/>
  <c r="V100" i="19"/>
  <c r="X100" i="19" s="1"/>
  <c r="Y100" i="19"/>
  <c r="AA100" i="19" s="1"/>
  <c r="L100" i="19"/>
  <c r="I106" i="20"/>
  <c r="J105" i="20"/>
  <c r="Y104" i="20"/>
  <c r="AA104" i="20" s="1"/>
  <c r="S104" i="20"/>
  <c r="U104" i="20" s="1"/>
  <c r="M104" i="20"/>
  <c r="O104" i="20" s="1"/>
  <c r="V104" i="20"/>
  <c r="X104" i="20" s="1"/>
  <c r="L104" i="20"/>
  <c r="P104" i="20"/>
  <c r="R104" i="20" s="1"/>
  <c r="V87" i="17"/>
  <c r="X87" i="17" s="1"/>
  <c r="P87" i="17"/>
  <c r="R87" i="17" s="1"/>
  <c r="L87" i="17"/>
  <c r="Y87" i="17"/>
  <c r="AA87" i="17" s="1"/>
  <c r="M87" i="17"/>
  <c r="O87" i="17" s="1"/>
  <c r="S87" i="17"/>
  <c r="U87" i="17" s="1"/>
  <c r="I89" i="17"/>
  <c r="J88" i="17"/>
  <c r="Y87" i="16"/>
  <c r="AA87" i="16" s="1"/>
  <c r="S87" i="16"/>
  <c r="U87" i="16" s="1"/>
  <c r="M87" i="16"/>
  <c r="O87" i="16" s="1"/>
  <c r="P87" i="16"/>
  <c r="R87" i="16" s="1"/>
  <c r="L87" i="16"/>
  <c r="V87" i="16"/>
  <c r="X87" i="16" s="1"/>
  <c r="I89" i="16"/>
  <c r="J88" i="16"/>
  <c r="AA65" i="9"/>
  <c r="O65" i="9"/>
  <c r="J67" i="9"/>
  <c r="Y67" i="9" s="1"/>
  <c r="L66" i="9"/>
  <c r="P66" i="9"/>
  <c r="R66" i="9" s="1"/>
  <c r="V66" i="9"/>
  <c r="X66" i="9" s="1"/>
  <c r="S66" i="9"/>
  <c r="U66" i="9" s="1"/>
  <c r="M66" i="9"/>
  <c r="Y101" i="19" l="1"/>
  <c r="AA101" i="19" s="1"/>
  <c r="P101" i="19"/>
  <c r="R101" i="19" s="1"/>
  <c r="S101" i="19"/>
  <c r="U101" i="19" s="1"/>
  <c r="V101" i="19"/>
  <c r="X101" i="19" s="1"/>
  <c r="L101" i="19"/>
  <c r="M101" i="19"/>
  <c r="O101" i="19" s="1"/>
  <c r="I103" i="19"/>
  <c r="J103" i="19" s="1"/>
  <c r="V105" i="20"/>
  <c r="X105" i="20" s="1"/>
  <c r="P105" i="20"/>
  <c r="R105" i="20" s="1"/>
  <c r="L105" i="20"/>
  <c r="S105" i="20"/>
  <c r="U105" i="20" s="1"/>
  <c r="M105" i="20"/>
  <c r="O105" i="20" s="1"/>
  <c r="Y105" i="20"/>
  <c r="AA105" i="20" s="1"/>
  <c r="J106" i="20"/>
  <c r="I107" i="20"/>
  <c r="Y88" i="17"/>
  <c r="AA88" i="17" s="1"/>
  <c r="S88" i="17"/>
  <c r="U88" i="17" s="1"/>
  <c r="M88" i="17"/>
  <c r="O88" i="17" s="1"/>
  <c r="P88" i="17"/>
  <c r="R88" i="17" s="1"/>
  <c r="L88" i="17"/>
  <c r="V88" i="17"/>
  <c r="X88" i="17" s="1"/>
  <c r="I90" i="17"/>
  <c r="J89" i="17"/>
  <c r="V88" i="16"/>
  <c r="X88" i="16" s="1"/>
  <c r="P88" i="16"/>
  <c r="R88" i="16" s="1"/>
  <c r="L88" i="16"/>
  <c r="Y88" i="16"/>
  <c r="AA88" i="16" s="1"/>
  <c r="M88" i="16"/>
  <c r="O88" i="16" s="1"/>
  <c r="S88" i="16"/>
  <c r="U88" i="16" s="1"/>
  <c r="I90" i="16"/>
  <c r="J89" i="16"/>
  <c r="J68" i="9"/>
  <c r="Y68" i="9" s="1"/>
  <c r="AA66" i="9"/>
  <c r="O66" i="9"/>
  <c r="L67" i="9"/>
  <c r="P67" i="9"/>
  <c r="R67" i="9" s="1"/>
  <c r="S67" i="9"/>
  <c r="U67" i="9" s="1"/>
  <c r="M67" i="9"/>
  <c r="V67" i="9"/>
  <c r="X67" i="9" s="1"/>
  <c r="I104" i="19" l="1"/>
  <c r="J104" i="19" s="1"/>
  <c r="Y102" i="19"/>
  <c r="AA102" i="19" s="1"/>
  <c r="M102" i="19"/>
  <c r="O102" i="19" s="1"/>
  <c r="L102" i="19"/>
  <c r="S102" i="19"/>
  <c r="U102" i="19" s="1"/>
  <c r="P102" i="19"/>
  <c r="R102" i="19" s="1"/>
  <c r="V102" i="19"/>
  <c r="X102" i="19" s="1"/>
  <c r="I108" i="20"/>
  <c r="J107" i="20"/>
  <c r="Y106" i="20"/>
  <c r="AA106" i="20" s="1"/>
  <c r="S106" i="20"/>
  <c r="U106" i="20" s="1"/>
  <c r="M106" i="20"/>
  <c r="O106" i="20" s="1"/>
  <c r="V106" i="20"/>
  <c r="X106" i="20" s="1"/>
  <c r="P106" i="20"/>
  <c r="R106" i="20" s="1"/>
  <c r="L106" i="20"/>
  <c r="V89" i="17"/>
  <c r="X89" i="17" s="1"/>
  <c r="P89" i="17"/>
  <c r="R89" i="17" s="1"/>
  <c r="L89" i="17"/>
  <c r="Y89" i="17"/>
  <c r="AA89" i="17" s="1"/>
  <c r="M89" i="17"/>
  <c r="O89" i="17" s="1"/>
  <c r="S89" i="17"/>
  <c r="U89" i="17" s="1"/>
  <c r="I91" i="17"/>
  <c r="J90" i="17"/>
  <c r="Y89" i="16"/>
  <c r="AA89" i="16" s="1"/>
  <c r="S89" i="16"/>
  <c r="U89" i="16" s="1"/>
  <c r="M89" i="16"/>
  <c r="O89" i="16" s="1"/>
  <c r="P89" i="16"/>
  <c r="R89" i="16" s="1"/>
  <c r="L89" i="16"/>
  <c r="V89" i="16"/>
  <c r="X89" i="16" s="1"/>
  <c r="I91" i="16"/>
  <c r="J90" i="16"/>
  <c r="AA67" i="9"/>
  <c r="O67" i="9"/>
  <c r="J69" i="9"/>
  <c r="Y69" i="9" s="1"/>
  <c r="M68" i="9"/>
  <c r="S68" i="9"/>
  <c r="U68" i="9" s="1"/>
  <c r="L68" i="9"/>
  <c r="V68" i="9"/>
  <c r="X68" i="9" s="1"/>
  <c r="P68" i="9"/>
  <c r="R68" i="9" s="1"/>
  <c r="Y103" i="19" l="1"/>
  <c r="AA103" i="19" s="1"/>
  <c r="M103" i="19"/>
  <c r="O103" i="19" s="1"/>
  <c r="S103" i="19"/>
  <c r="U103" i="19" s="1"/>
  <c r="V103" i="19"/>
  <c r="X103" i="19" s="1"/>
  <c r="P103" i="19"/>
  <c r="R103" i="19" s="1"/>
  <c r="L103" i="19"/>
  <c r="I105" i="19"/>
  <c r="J105" i="19" s="1"/>
  <c r="V107" i="20"/>
  <c r="X107" i="20" s="1"/>
  <c r="P107" i="20"/>
  <c r="R107" i="20" s="1"/>
  <c r="L107" i="20"/>
  <c r="S107" i="20"/>
  <c r="U107" i="20" s="1"/>
  <c r="Y107" i="20"/>
  <c r="AA107" i="20" s="1"/>
  <c r="M107" i="20"/>
  <c r="O107" i="20" s="1"/>
  <c r="J108" i="20"/>
  <c r="I109" i="20"/>
  <c r="Y90" i="17"/>
  <c r="AA90" i="17" s="1"/>
  <c r="S90" i="17"/>
  <c r="U90" i="17" s="1"/>
  <c r="M90" i="17"/>
  <c r="O90" i="17" s="1"/>
  <c r="P90" i="17"/>
  <c r="R90" i="17" s="1"/>
  <c r="L90" i="17"/>
  <c r="V90" i="17"/>
  <c r="X90" i="17" s="1"/>
  <c r="I92" i="17"/>
  <c r="J91" i="17"/>
  <c r="V90" i="16"/>
  <c r="X90" i="16" s="1"/>
  <c r="P90" i="16"/>
  <c r="R90" i="16" s="1"/>
  <c r="L90" i="16"/>
  <c r="Y90" i="16"/>
  <c r="AA90" i="16" s="1"/>
  <c r="M90" i="16"/>
  <c r="O90" i="16" s="1"/>
  <c r="S90" i="16"/>
  <c r="U90" i="16" s="1"/>
  <c r="I92" i="16"/>
  <c r="J91" i="16"/>
  <c r="J70" i="9"/>
  <c r="Y70" i="9" s="1"/>
  <c r="AA68" i="9"/>
  <c r="O68" i="9"/>
  <c r="S69" i="9"/>
  <c r="U69" i="9" s="1"/>
  <c r="V69" i="9"/>
  <c r="X69" i="9" s="1"/>
  <c r="M69" i="9"/>
  <c r="P69" i="9"/>
  <c r="R69" i="9" s="1"/>
  <c r="L69" i="9"/>
  <c r="Y104" i="19" l="1"/>
  <c r="AA104" i="19" s="1"/>
  <c r="S104" i="19"/>
  <c r="U104" i="19" s="1"/>
  <c r="P104" i="19"/>
  <c r="R104" i="19" s="1"/>
  <c r="V104" i="19"/>
  <c r="X104" i="19" s="1"/>
  <c r="M104" i="19"/>
  <c r="O104" i="19" s="1"/>
  <c r="L104" i="19"/>
  <c r="I106" i="19"/>
  <c r="J106" i="19" s="1"/>
  <c r="I110" i="20"/>
  <c r="J109" i="20"/>
  <c r="Y108" i="20"/>
  <c r="AA108" i="20" s="1"/>
  <c r="S108" i="20"/>
  <c r="U108" i="20" s="1"/>
  <c r="M108" i="20"/>
  <c r="O108" i="20" s="1"/>
  <c r="V108" i="20"/>
  <c r="X108" i="20" s="1"/>
  <c r="L108" i="20"/>
  <c r="P108" i="20"/>
  <c r="R108" i="20" s="1"/>
  <c r="V91" i="17"/>
  <c r="X91" i="17" s="1"/>
  <c r="P91" i="17"/>
  <c r="R91" i="17" s="1"/>
  <c r="L91" i="17"/>
  <c r="Y91" i="17"/>
  <c r="AA91" i="17" s="1"/>
  <c r="M91" i="17"/>
  <c r="O91" i="17" s="1"/>
  <c r="S91" i="17"/>
  <c r="U91" i="17" s="1"/>
  <c r="I93" i="17"/>
  <c r="J92" i="17"/>
  <c r="Y91" i="16"/>
  <c r="AA91" i="16" s="1"/>
  <c r="S91" i="16"/>
  <c r="U91" i="16" s="1"/>
  <c r="M91" i="16"/>
  <c r="O91" i="16" s="1"/>
  <c r="P91" i="16"/>
  <c r="R91" i="16" s="1"/>
  <c r="L91" i="16"/>
  <c r="V91" i="16"/>
  <c r="X91" i="16" s="1"/>
  <c r="I93" i="16"/>
  <c r="J92" i="16"/>
  <c r="J71" i="9"/>
  <c r="Y71" i="9" s="1"/>
  <c r="AA69" i="9"/>
  <c r="O69" i="9"/>
  <c r="P70" i="9"/>
  <c r="R70" i="9" s="1"/>
  <c r="M70" i="9"/>
  <c r="V70" i="9"/>
  <c r="X70" i="9" s="1"/>
  <c r="S70" i="9"/>
  <c r="U70" i="9" s="1"/>
  <c r="L70" i="9"/>
  <c r="I107" i="19" l="1"/>
  <c r="S105" i="19"/>
  <c r="U105" i="19" s="1"/>
  <c r="V105" i="19"/>
  <c r="X105" i="19" s="1"/>
  <c r="L105" i="19"/>
  <c r="Y105" i="19"/>
  <c r="AA105" i="19" s="1"/>
  <c r="M105" i="19"/>
  <c r="O105" i="19" s="1"/>
  <c r="P105" i="19"/>
  <c r="R105" i="19" s="1"/>
  <c r="V109" i="20"/>
  <c r="X109" i="20" s="1"/>
  <c r="P109" i="20"/>
  <c r="R109" i="20" s="1"/>
  <c r="L109" i="20"/>
  <c r="S109" i="20"/>
  <c r="U109" i="20" s="1"/>
  <c r="M109" i="20"/>
  <c r="O109" i="20" s="1"/>
  <c r="Y109" i="20"/>
  <c r="AA109" i="20" s="1"/>
  <c r="J110" i="20"/>
  <c r="I111" i="20"/>
  <c r="Y92" i="17"/>
  <c r="AA92" i="17" s="1"/>
  <c r="S92" i="17"/>
  <c r="U92" i="17" s="1"/>
  <c r="M92" i="17"/>
  <c r="O92" i="17" s="1"/>
  <c r="P92" i="17"/>
  <c r="R92" i="17" s="1"/>
  <c r="L92" i="17"/>
  <c r="V92" i="17"/>
  <c r="X92" i="17" s="1"/>
  <c r="J93" i="17"/>
  <c r="I94" i="17"/>
  <c r="V92" i="16"/>
  <c r="X92" i="16" s="1"/>
  <c r="P92" i="16"/>
  <c r="R92" i="16" s="1"/>
  <c r="L92" i="16"/>
  <c r="Y92" i="16"/>
  <c r="AA92" i="16" s="1"/>
  <c r="M92" i="16"/>
  <c r="O92" i="16" s="1"/>
  <c r="S92" i="16"/>
  <c r="U92" i="16" s="1"/>
  <c r="I94" i="16"/>
  <c r="J93" i="16"/>
  <c r="AA70" i="9"/>
  <c r="O70" i="9"/>
  <c r="J72" i="9"/>
  <c r="Y72" i="9" s="1"/>
  <c r="V71" i="9"/>
  <c r="X71" i="9" s="1"/>
  <c r="M71" i="9"/>
  <c r="L71" i="9"/>
  <c r="P71" i="9"/>
  <c r="R71" i="9" s="1"/>
  <c r="S71" i="9"/>
  <c r="U71" i="9" s="1"/>
  <c r="Y106" i="19" l="1"/>
  <c r="AA106" i="19" s="1"/>
  <c r="M106" i="19"/>
  <c r="O106" i="19" s="1"/>
  <c r="S106" i="19"/>
  <c r="U106" i="19" s="1"/>
  <c r="P106" i="19"/>
  <c r="R106" i="19" s="1"/>
  <c r="V106" i="19"/>
  <c r="X106" i="19" s="1"/>
  <c r="L106" i="19"/>
  <c r="J107" i="19"/>
  <c r="I108" i="19"/>
  <c r="I112" i="20"/>
  <c r="J111" i="20"/>
  <c r="Y110" i="20"/>
  <c r="AA110" i="20" s="1"/>
  <c r="S110" i="20"/>
  <c r="U110" i="20" s="1"/>
  <c r="M110" i="20"/>
  <c r="O110" i="20" s="1"/>
  <c r="V110" i="20"/>
  <c r="X110" i="20" s="1"/>
  <c r="P110" i="20"/>
  <c r="R110" i="20" s="1"/>
  <c r="L110" i="20"/>
  <c r="I95" i="17"/>
  <c r="J95" i="17" s="1"/>
  <c r="J94" i="17"/>
  <c r="V93" i="17"/>
  <c r="X93" i="17" s="1"/>
  <c r="P93" i="17"/>
  <c r="R93" i="17" s="1"/>
  <c r="L93" i="17"/>
  <c r="Y93" i="17"/>
  <c r="AA93" i="17" s="1"/>
  <c r="M93" i="17"/>
  <c r="O93" i="17" s="1"/>
  <c r="S93" i="17"/>
  <c r="U93" i="17" s="1"/>
  <c r="Y93" i="16"/>
  <c r="AA93" i="16" s="1"/>
  <c r="S93" i="16"/>
  <c r="U93" i="16" s="1"/>
  <c r="M93" i="16"/>
  <c r="O93" i="16" s="1"/>
  <c r="P93" i="16"/>
  <c r="R93" i="16" s="1"/>
  <c r="L93" i="16"/>
  <c r="V93" i="16"/>
  <c r="X93" i="16" s="1"/>
  <c r="I95" i="16"/>
  <c r="J94" i="16"/>
  <c r="AA71" i="9"/>
  <c r="O71" i="9"/>
  <c r="J73" i="9"/>
  <c r="Y73" i="9" s="1"/>
  <c r="P72" i="9"/>
  <c r="R72" i="9" s="1"/>
  <c r="S72" i="9"/>
  <c r="U72" i="9" s="1"/>
  <c r="V72" i="9"/>
  <c r="X72" i="9" s="1"/>
  <c r="L72" i="9"/>
  <c r="M72" i="9"/>
  <c r="L107" i="19" l="1"/>
  <c r="S107" i="19"/>
  <c r="U107" i="19" s="1"/>
  <c r="V107" i="19"/>
  <c r="X107" i="19" s="1"/>
  <c r="P107" i="19"/>
  <c r="R107" i="19" s="1"/>
  <c r="Y107" i="19"/>
  <c r="AA107" i="19" s="1"/>
  <c r="M107" i="19"/>
  <c r="O107" i="19" s="1"/>
  <c r="J108" i="19"/>
  <c r="I109" i="19"/>
  <c r="V111" i="20"/>
  <c r="X111" i="20" s="1"/>
  <c r="P111" i="20"/>
  <c r="R111" i="20" s="1"/>
  <c r="L111" i="20"/>
  <c r="S111" i="20"/>
  <c r="U111" i="20" s="1"/>
  <c r="Y111" i="20"/>
  <c r="AA111" i="20" s="1"/>
  <c r="M111" i="20"/>
  <c r="O111" i="20" s="1"/>
  <c r="J112" i="20"/>
  <c r="I113" i="20"/>
  <c r="V94" i="17"/>
  <c r="X94" i="17" s="1"/>
  <c r="P94" i="17"/>
  <c r="R94" i="17" s="1"/>
  <c r="L94" i="17"/>
  <c r="S94" i="17"/>
  <c r="U94" i="17" s="1"/>
  <c r="Y94" i="17"/>
  <c r="AA94" i="17" s="1"/>
  <c r="M94" i="17"/>
  <c r="O94" i="17" s="1"/>
  <c r="I96" i="17"/>
  <c r="J96" i="17" s="1"/>
  <c r="V94" i="16"/>
  <c r="X94" i="16" s="1"/>
  <c r="P94" i="16"/>
  <c r="R94" i="16" s="1"/>
  <c r="L94" i="16"/>
  <c r="Y94" i="16"/>
  <c r="AA94" i="16" s="1"/>
  <c r="M94" i="16"/>
  <c r="O94" i="16" s="1"/>
  <c r="S94" i="16"/>
  <c r="U94" i="16" s="1"/>
  <c r="I96" i="16"/>
  <c r="J95" i="16"/>
  <c r="J74" i="9"/>
  <c r="Y74" i="9" s="1"/>
  <c r="AA72" i="9"/>
  <c r="O72" i="9"/>
  <c r="S73" i="9"/>
  <c r="U73" i="9" s="1"/>
  <c r="P73" i="9"/>
  <c r="R73" i="9" s="1"/>
  <c r="L73" i="9"/>
  <c r="M73" i="9"/>
  <c r="V73" i="9"/>
  <c r="X73" i="9" s="1"/>
  <c r="S108" i="19" l="1"/>
  <c r="U108" i="19" s="1"/>
  <c r="P108" i="19"/>
  <c r="R108" i="19" s="1"/>
  <c r="V108" i="19"/>
  <c r="X108" i="19" s="1"/>
  <c r="Y108" i="19"/>
  <c r="AA108" i="19" s="1"/>
  <c r="M108" i="19"/>
  <c r="O108" i="19" s="1"/>
  <c r="L108" i="19"/>
  <c r="I110" i="19"/>
  <c r="J109" i="19"/>
  <c r="I114" i="20"/>
  <c r="J113" i="20"/>
  <c r="Y112" i="20"/>
  <c r="AA112" i="20" s="1"/>
  <c r="S112" i="20"/>
  <c r="U112" i="20" s="1"/>
  <c r="M112" i="20"/>
  <c r="O112" i="20" s="1"/>
  <c r="V112" i="20"/>
  <c r="X112" i="20" s="1"/>
  <c r="L112" i="20"/>
  <c r="P112" i="20"/>
  <c r="R112" i="20" s="1"/>
  <c r="I97" i="17"/>
  <c r="J97" i="17" s="1"/>
  <c r="Y95" i="17"/>
  <c r="AA95" i="17" s="1"/>
  <c r="S95" i="17"/>
  <c r="U95" i="17" s="1"/>
  <c r="M95" i="17"/>
  <c r="O95" i="17" s="1"/>
  <c r="V95" i="17"/>
  <c r="X95" i="17" s="1"/>
  <c r="P95" i="17"/>
  <c r="R95" i="17" s="1"/>
  <c r="L95" i="17"/>
  <c r="Y95" i="16"/>
  <c r="AA95" i="16" s="1"/>
  <c r="S95" i="16"/>
  <c r="U95" i="16" s="1"/>
  <c r="M95" i="16"/>
  <c r="O95" i="16" s="1"/>
  <c r="P95" i="16"/>
  <c r="R95" i="16" s="1"/>
  <c r="L95" i="16"/>
  <c r="V95" i="16"/>
  <c r="X95" i="16" s="1"/>
  <c r="I97" i="16"/>
  <c r="J96" i="16"/>
  <c r="AA73" i="9"/>
  <c r="O73" i="9"/>
  <c r="J75" i="9"/>
  <c r="Y75" i="9" s="1"/>
  <c r="L74" i="9"/>
  <c r="V74" i="9"/>
  <c r="X74" i="9" s="1"/>
  <c r="M74" i="9"/>
  <c r="S74" i="9"/>
  <c r="U74" i="9" s="1"/>
  <c r="P74" i="9"/>
  <c r="R74" i="9" s="1"/>
  <c r="Y109" i="19" l="1"/>
  <c r="AA109" i="19" s="1"/>
  <c r="M109" i="19"/>
  <c r="O109" i="19" s="1"/>
  <c r="P109" i="19"/>
  <c r="R109" i="19" s="1"/>
  <c r="S109" i="19"/>
  <c r="U109" i="19" s="1"/>
  <c r="V109" i="19"/>
  <c r="X109" i="19" s="1"/>
  <c r="L109" i="19"/>
  <c r="I111" i="19"/>
  <c r="J110" i="19"/>
  <c r="V113" i="20"/>
  <c r="X113" i="20" s="1"/>
  <c r="P113" i="20"/>
  <c r="R113" i="20" s="1"/>
  <c r="L113" i="20"/>
  <c r="S113" i="20"/>
  <c r="U113" i="20" s="1"/>
  <c r="M113" i="20"/>
  <c r="O113" i="20" s="1"/>
  <c r="Y113" i="20"/>
  <c r="AA113" i="20" s="1"/>
  <c r="J114" i="20"/>
  <c r="I115" i="20"/>
  <c r="V96" i="17"/>
  <c r="X96" i="17" s="1"/>
  <c r="P96" i="17"/>
  <c r="R96" i="17" s="1"/>
  <c r="L96" i="17"/>
  <c r="S96" i="17"/>
  <c r="U96" i="17" s="1"/>
  <c r="Y96" i="17"/>
  <c r="AA96" i="17" s="1"/>
  <c r="M96" i="17"/>
  <c r="O96" i="17" s="1"/>
  <c r="I98" i="17"/>
  <c r="J98" i="17" s="1"/>
  <c r="V96" i="16"/>
  <c r="X96" i="16" s="1"/>
  <c r="P96" i="16"/>
  <c r="R96" i="16" s="1"/>
  <c r="L96" i="16"/>
  <c r="Y96" i="16"/>
  <c r="AA96" i="16" s="1"/>
  <c r="M96" i="16"/>
  <c r="O96" i="16" s="1"/>
  <c r="S96" i="16"/>
  <c r="U96" i="16" s="1"/>
  <c r="I98" i="16"/>
  <c r="J97" i="16"/>
  <c r="J76" i="9"/>
  <c r="Y76" i="9" s="1"/>
  <c r="O74" i="9"/>
  <c r="AA74" i="9"/>
  <c r="M75" i="9"/>
  <c r="V75" i="9"/>
  <c r="X75" i="9" s="1"/>
  <c r="S75" i="9"/>
  <c r="U75" i="9" s="1"/>
  <c r="P75" i="9"/>
  <c r="R75" i="9" s="1"/>
  <c r="L75" i="9"/>
  <c r="Y110" i="19" l="1"/>
  <c r="AA110" i="19" s="1"/>
  <c r="M110" i="19"/>
  <c r="O110" i="19" s="1"/>
  <c r="S110" i="19"/>
  <c r="U110" i="19" s="1"/>
  <c r="P110" i="19"/>
  <c r="R110" i="19" s="1"/>
  <c r="V110" i="19"/>
  <c r="X110" i="19" s="1"/>
  <c r="L110" i="19"/>
  <c r="I112" i="19"/>
  <c r="J111" i="19"/>
  <c r="I116" i="20"/>
  <c r="J115" i="20"/>
  <c r="Y114" i="20"/>
  <c r="AA114" i="20" s="1"/>
  <c r="S114" i="20"/>
  <c r="U114" i="20" s="1"/>
  <c r="M114" i="20"/>
  <c r="O114" i="20" s="1"/>
  <c r="V114" i="20"/>
  <c r="X114" i="20" s="1"/>
  <c r="P114" i="20"/>
  <c r="R114" i="20" s="1"/>
  <c r="L114" i="20"/>
  <c r="Y97" i="17"/>
  <c r="AA97" i="17" s="1"/>
  <c r="S97" i="17"/>
  <c r="U97" i="17" s="1"/>
  <c r="M97" i="17"/>
  <c r="O97" i="17" s="1"/>
  <c r="V97" i="17"/>
  <c r="X97" i="17" s="1"/>
  <c r="P97" i="17"/>
  <c r="R97" i="17" s="1"/>
  <c r="L97" i="17"/>
  <c r="I99" i="17"/>
  <c r="J99" i="17" s="1"/>
  <c r="Y97" i="16"/>
  <c r="AA97" i="16" s="1"/>
  <c r="S97" i="16"/>
  <c r="U97" i="16" s="1"/>
  <c r="M97" i="16"/>
  <c r="O97" i="16" s="1"/>
  <c r="P97" i="16"/>
  <c r="R97" i="16" s="1"/>
  <c r="L97" i="16"/>
  <c r="V97" i="16"/>
  <c r="X97" i="16" s="1"/>
  <c r="I99" i="16"/>
  <c r="J98" i="16"/>
  <c r="J77" i="9"/>
  <c r="Y77" i="9" s="1"/>
  <c r="AA75" i="9"/>
  <c r="O75" i="9"/>
  <c r="V76" i="9"/>
  <c r="X76" i="9" s="1"/>
  <c r="M76" i="9"/>
  <c r="P76" i="9"/>
  <c r="R76" i="9" s="1"/>
  <c r="L76" i="9"/>
  <c r="S76" i="9"/>
  <c r="U76" i="9" s="1"/>
  <c r="Y111" i="19" l="1"/>
  <c r="AA111" i="19" s="1"/>
  <c r="L111" i="19"/>
  <c r="S111" i="19"/>
  <c r="U111" i="19" s="1"/>
  <c r="V111" i="19"/>
  <c r="X111" i="19" s="1"/>
  <c r="P111" i="19"/>
  <c r="R111" i="19" s="1"/>
  <c r="M111" i="19"/>
  <c r="O111" i="19" s="1"/>
  <c r="J112" i="19"/>
  <c r="I113" i="19"/>
  <c r="V115" i="20"/>
  <c r="X115" i="20" s="1"/>
  <c r="P115" i="20"/>
  <c r="R115" i="20" s="1"/>
  <c r="L115" i="20"/>
  <c r="S115" i="20"/>
  <c r="U115" i="20" s="1"/>
  <c r="Y115" i="20"/>
  <c r="AA115" i="20" s="1"/>
  <c r="M115" i="20"/>
  <c r="O115" i="20" s="1"/>
  <c r="J116" i="20"/>
  <c r="I117" i="20"/>
  <c r="V98" i="17"/>
  <c r="X98" i="17" s="1"/>
  <c r="P98" i="17"/>
  <c r="R98" i="17" s="1"/>
  <c r="L98" i="17"/>
  <c r="Y98" i="17"/>
  <c r="AA98" i="17" s="1"/>
  <c r="M98" i="17"/>
  <c r="O98" i="17" s="1"/>
  <c r="S98" i="17"/>
  <c r="U98" i="17" s="1"/>
  <c r="I100" i="17"/>
  <c r="J100" i="17" s="1"/>
  <c r="V98" i="16"/>
  <c r="X98" i="16" s="1"/>
  <c r="P98" i="16"/>
  <c r="R98" i="16" s="1"/>
  <c r="L98" i="16"/>
  <c r="Y98" i="16"/>
  <c r="AA98" i="16" s="1"/>
  <c r="M98" i="16"/>
  <c r="O98" i="16" s="1"/>
  <c r="S98" i="16"/>
  <c r="U98" i="16" s="1"/>
  <c r="J99" i="16"/>
  <c r="I100" i="16"/>
  <c r="AA76" i="9"/>
  <c r="O76" i="9"/>
  <c r="Y78" i="9"/>
  <c r="S77" i="9"/>
  <c r="U77" i="9" s="1"/>
  <c r="P77" i="9"/>
  <c r="R77" i="9" s="1"/>
  <c r="V77" i="9"/>
  <c r="X77" i="9" s="1"/>
  <c r="M77" i="9"/>
  <c r="L77" i="9"/>
  <c r="J113" i="19" l="1"/>
  <c r="I114" i="19"/>
  <c r="Y112" i="19"/>
  <c r="AA112" i="19" s="1"/>
  <c r="M112" i="19"/>
  <c r="O112" i="19" s="1"/>
  <c r="L112" i="19"/>
  <c r="S112" i="19"/>
  <c r="U112" i="19" s="1"/>
  <c r="P112" i="19"/>
  <c r="R112" i="19" s="1"/>
  <c r="V112" i="19"/>
  <c r="X112" i="19" s="1"/>
  <c r="I118" i="20"/>
  <c r="J117" i="20"/>
  <c r="Y116" i="20"/>
  <c r="AA116" i="20" s="1"/>
  <c r="S116" i="20"/>
  <c r="U116" i="20" s="1"/>
  <c r="M116" i="20"/>
  <c r="O116" i="20" s="1"/>
  <c r="V116" i="20"/>
  <c r="X116" i="20" s="1"/>
  <c r="L116" i="20"/>
  <c r="P116" i="20"/>
  <c r="R116" i="20" s="1"/>
  <c r="Y99" i="17"/>
  <c r="AA99" i="17" s="1"/>
  <c r="S99" i="17"/>
  <c r="U99" i="17" s="1"/>
  <c r="M99" i="17"/>
  <c r="O99" i="17" s="1"/>
  <c r="P99" i="17"/>
  <c r="R99" i="17" s="1"/>
  <c r="L99" i="17"/>
  <c r="V99" i="17"/>
  <c r="X99" i="17" s="1"/>
  <c r="I101" i="17"/>
  <c r="J101" i="17" s="1"/>
  <c r="I101" i="16"/>
  <c r="J100" i="16"/>
  <c r="Y99" i="16"/>
  <c r="AA99" i="16" s="1"/>
  <c r="S99" i="16"/>
  <c r="U99" i="16" s="1"/>
  <c r="M99" i="16"/>
  <c r="O99" i="16" s="1"/>
  <c r="V99" i="16"/>
  <c r="X99" i="16" s="1"/>
  <c r="L99" i="16"/>
  <c r="P99" i="16"/>
  <c r="R99" i="16" s="1"/>
  <c r="AA77" i="9"/>
  <c r="O77" i="9"/>
  <c r="J79" i="9"/>
  <c r="Y79" i="9" s="1"/>
  <c r="P78" i="9"/>
  <c r="R78" i="9" s="1"/>
  <c r="M78" i="9"/>
  <c r="S78" i="9"/>
  <c r="U78" i="9" s="1"/>
  <c r="V78" i="9"/>
  <c r="X78" i="9" s="1"/>
  <c r="L78" i="9"/>
  <c r="J114" i="19" l="1"/>
  <c r="I115" i="19"/>
  <c r="S113" i="19"/>
  <c r="U113" i="19" s="1"/>
  <c r="V113" i="19"/>
  <c r="X113" i="19" s="1"/>
  <c r="L113" i="19"/>
  <c r="Y113" i="19"/>
  <c r="AA113" i="19" s="1"/>
  <c r="M113" i="19"/>
  <c r="O113" i="19" s="1"/>
  <c r="P113" i="19"/>
  <c r="R113" i="19" s="1"/>
  <c r="V117" i="20"/>
  <c r="X117" i="20" s="1"/>
  <c r="P117" i="20"/>
  <c r="R117" i="20" s="1"/>
  <c r="L117" i="20"/>
  <c r="S117" i="20"/>
  <c r="U117" i="20" s="1"/>
  <c r="M117" i="20"/>
  <c r="O117" i="20" s="1"/>
  <c r="Y117" i="20"/>
  <c r="AA117" i="20" s="1"/>
  <c r="J118" i="20"/>
  <c r="I119" i="20"/>
  <c r="V100" i="17"/>
  <c r="X100" i="17" s="1"/>
  <c r="P100" i="17"/>
  <c r="R100" i="17" s="1"/>
  <c r="L100" i="17"/>
  <c r="Y100" i="17"/>
  <c r="AA100" i="17" s="1"/>
  <c r="M100" i="17"/>
  <c r="O100" i="17" s="1"/>
  <c r="S100" i="17"/>
  <c r="U100" i="17" s="1"/>
  <c r="I102" i="17"/>
  <c r="J102" i="17" s="1"/>
  <c r="V100" i="16"/>
  <c r="X100" i="16" s="1"/>
  <c r="P100" i="16"/>
  <c r="R100" i="16" s="1"/>
  <c r="L100" i="16"/>
  <c r="S100" i="16"/>
  <c r="U100" i="16" s="1"/>
  <c r="M100" i="16"/>
  <c r="O100" i="16" s="1"/>
  <c r="Y100" i="16"/>
  <c r="AA100" i="16" s="1"/>
  <c r="J101" i="16"/>
  <c r="I102" i="16"/>
  <c r="AA78" i="9"/>
  <c r="O78" i="9"/>
  <c r="J80" i="9"/>
  <c r="Y80" i="9" s="1"/>
  <c r="S79" i="9"/>
  <c r="U79" i="9" s="1"/>
  <c r="L79" i="9"/>
  <c r="P79" i="9"/>
  <c r="R79" i="9" s="1"/>
  <c r="V79" i="9"/>
  <c r="X79" i="9" s="1"/>
  <c r="M79" i="9"/>
  <c r="J115" i="19" l="1"/>
  <c r="I116" i="19"/>
  <c r="Y114" i="19"/>
  <c r="AA114" i="19" s="1"/>
  <c r="L114" i="19"/>
  <c r="S114" i="19"/>
  <c r="U114" i="19" s="1"/>
  <c r="P114" i="19"/>
  <c r="R114" i="19" s="1"/>
  <c r="V114" i="19"/>
  <c r="X114" i="19" s="1"/>
  <c r="M114" i="19"/>
  <c r="O114" i="19" s="1"/>
  <c r="I120" i="20"/>
  <c r="J119" i="20"/>
  <c r="Y118" i="20"/>
  <c r="AA118" i="20" s="1"/>
  <c r="S118" i="20"/>
  <c r="U118" i="20" s="1"/>
  <c r="M118" i="20"/>
  <c r="O118" i="20" s="1"/>
  <c r="V118" i="20"/>
  <c r="X118" i="20" s="1"/>
  <c r="P118" i="20"/>
  <c r="R118" i="20" s="1"/>
  <c r="L118" i="20"/>
  <c r="Y101" i="17"/>
  <c r="AA101" i="17" s="1"/>
  <c r="S101" i="17"/>
  <c r="U101" i="17" s="1"/>
  <c r="M101" i="17"/>
  <c r="O101" i="17" s="1"/>
  <c r="P101" i="17"/>
  <c r="R101" i="17" s="1"/>
  <c r="L101" i="17"/>
  <c r="V101" i="17"/>
  <c r="X101" i="17" s="1"/>
  <c r="I103" i="17"/>
  <c r="J103" i="17" s="1"/>
  <c r="I103" i="16"/>
  <c r="J102" i="16"/>
  <c r="Y101" i="16"/>
  <c r="AA101" i="16" s="1"/>
  <c r="S101" i="16"/>
  <c r="U101" i="16" s="1"/>
  <c r="M101" i="16"/>
  <c r="O101" i="16" s="1"/>
  <c r="V101" i="16"/>
  <c r="X101" i="16" s="1"/>
  <c r="P101" i="16"/>
  <c r="R101" i="16" s="1"/>
  <c r="L101" i="16"/>
  <c r="V80" i="9"/>
  <c r="X80" i="9" s="1"/>
  <c r="M80" i="9"/>
  <c r="L80" i="9"/>
  <c r="S80" i="9"/>
  <c r="U80" i="9" s="1"/>
  <c r="P80" i="9"/>
  <c r="R80" i="9" s="1"/>
  <c r="O79" i="9"/>
  <c r="AA79" i="9"/>
  <c r="J81" i="9"/>
  <c r="Y81" i="9" s="1"/>
  <c r="I117" i="19" l="1"/>
  <c r="J116" i="19"/>
  <c r="Y115" i="19"/>
  <c r="AA115" i="19" s="1"/>
  <c r="M115" i="19"/>
  <c r="O115" i="19" s="1"/>
  <c r="L115" i="19"/>
  <c r="S115" i="19"/>
  <c r="U115" i="19" s="1"/>
  <c r="V115" i="19"/>
  <c r="X115" i="19" s="1"/>
  <c r="P115" i="19"/>
  <c r="R115" i="19" s="1"/>
  <c r="V119" i="20"/>
  <c r="X119" i="20" s="1"/>
  <c r="P119" i="20"/>
  <c r="R119" i="20" s="1"/>
  <c r="L119" i="20"/>
  <c r="S119" i="20"/>
  <c r="U119" i="20" s="1"/>
  <c r="Y119" i="20"/>
  <c r="AA119" i="20" s="1"/>
  <c r="M119" i="20"/>
  <c r="O119" i="20" s="1"/>
  <c r="J120" i="20"/>
  <c r="I121" i="20"/>
  <c r="V102" i="17"/>
  <c r="X102" i="17" s="1"/>
  <c r="P102" i="17"/>
  <c r="R102" i="17" s="1"/>
  <c r="L102" i="17"/>
  <c r="Y102" i="17"/>
  <c r="AA102" i="17" s="1"/>
  <c r="M102" i="17"/>
  <c r="O102" i="17" s="1"/>
  <c r="S102" i="17"/>
  <c r="U102" i="17" s="1"/>
  <c r="I104" i="17"/>
  <c r="J104" i="17" s="1"/>
  <c r="V102" i="16"/>
  <c r="X102" i="16" s="1"/>
  <c r="P102" i="16"/>
  <c r="R102" i="16" s="1"/>
  <c r="L102" i="16"/>
  <c r="S102" i="16"/>
  <c r="U102" i="16" s="1"/>
  <c r="Y102" i="16"/>
  <c r="AA102" i="16" s="1"/>
  <c r="M102" i="16"/>
  <c r="O102" i="16" s="1"/>
  <c r="J103" i="16"/>
  <c r="I104" i="16"/>
  <c r="P81" i="9"/>
  <c r="R81" i="9" s="1"/>
  <c r="V81" i="9"/>
  <c r="X81" i="9" s="1"/>
  <c r="S81" i="9"/>
  <c r="U81" i="9" s="1"/>
  <c r="M81" i="9"/>
  <c r="L81" i="9"/>
  <c r="O80" i="9"/>
  <c r="AA80" i="9"/>
  <c r="J82" i="9"/>
  <c r="Y82" i="9" s="1"/>
  <c r="M116" i="19" l="1"/>
  <c r="O116" i="19" s="1"/>
  <c r="S116" i="19"/>
  <c r="U116" i="19" s="1"/>
  <c r="P116" i="19"/>
  <c r="R116" i="19" s="1"/>
  <c r="V116" i="19"/>
  <c r="X116" i="19" s="1"/>
  <c r="Y116" i="19"/>
  <c r="AA116" i="19" s="1"/>
  <c r="L116" i="19"/>
  <c r="J117" i="19"/>
  <c r="I118" i="19"/>
  <c r="J121" i="20"/>
  <c r="I122" i="20"/>
  <c r="Y120" i="20"/>
  <c r="AA120" i="20" s="1"/>
  <c r="S120" i="20"/>
  <c r="U120" i="20" s="1"/>
  <c r="M120" i="20"/>
  <c r="O120" i="20" s="1"/>
  <c r="V120" i="20"/>
  <c r="X120" i="20" s="1"/>
  <c r="L120" i="20"/>
  <c r="P120" i="20"/>
  <c r="R120" i="20" s="1"/>
  <c r="Y103" i="17"/>
  <c r="AA103" i="17" s="1"/>
  <c r="S103" i="17"/>
  <c r="U103" i="17" s="1"/>
  <c r="M103" i="17"/>
  <c r="O103" i="17" s="1"/>
  <c r="P103" i="17"/>
  <c r="R103" i="17" s="1"/>
  <c r="L103" i="17"/>
  <c r="V103" i="17"/>
  <c r="X103" i="17" s="1"/>
  <c r="I105" i="17"/>
  <c r="J105" i="17" s="1"/>
  <c r="I105" i="16"/>
  <c r="J104" i="16"/>
  <c r="Y103" i="16"/>
  <c r="AA103" i="16" s="1"/>
  <c r="S103" i="16"/>
  <c r="U103" i="16" s="1"/>
  <c r="M103" i="16"/>
  <c r="O103" i="16" s="1"/>
  <c r="V103" i="16"/>
  <c r="X103" i="16" s="1"/>
  <c r="L103" i="16"/>
  <c r="P103" i="16"/>
  <c r="R103" i="16" s="1"/>
  <c r="M82" i="9"/>
  <c r="S82" i="9"/>
  <c r="U82" i="9" s="1"/>
  <c r="V82" i="9"/>
  <c r="X82" i="9" s="1"/>
  <c r="P82" i="9"/>
  <c r="R82" i="9" s="1"/>
  <c r="L82" i="9"/>
  <c r="O81" i="9"/>
  <c r="AA81" i="9"/>
  <c r="Y83" i="9"/>
  <c r="I119" i="19" l="1"/>
  <c r="J118" i="19"/>
  <c r="Y117" i="19"/>
  <c r="AA117" i="19" s="1"/>
  <c r="M117" i="19"/>
  <c r="O117" i="19" s="1"/>
  <c r="P117" i="19"/>
  <c r="R117" i="19" s="1"/>
  <c r="S117" i="19"/>
  <c r="U117" i="19" s="1"/>
  <c r="V117" i="19"/>
  <c r="X117" i="19" s="1"/>
  <c r="L117" i="19"/>
  <c r="I123" i="20"/>
  <c r="J122" i="20"/>
  <c r="V121" i="20"/>
  <c r="X121" i="20" s="1"/>
  <c r="P121" i="20"/>
  <c r="R121" i="20" s="1"/>
  <c r="L121" i="20"/>
  <c r="S121" i="20"/>
  <c r="U121" i="20" s="1"/>
  <c r="M121" i="20"/>
  <c r="O121" i="20" s="1"/>
  <c r="Y121" i="20"/>
  <c r="AA121" i="20" s="1"/>
  <c r="V104" i="17"/>
  <c r="X104" i="17" s="1"/>
  <c r="P104" i="17"/>
  <c r="R104" i="17" s="1"/>
  <c r="L104" i="17"/>
  <c r="Y104" i="17"/>
  <c r="AA104" i="17" s="1"/>
  <c r="M104" i="17"/>
  <c r="O104" i="17" s="1"/>
  <c r="S104" i="17"/>
  <c r="U104" i="17" s="1"/>
  <c r="I106" i="17"/>
  <c r="J106" i="17" s="1"/>
  <c r="V104" i="16"/>
  <c r="X104" i="16" s="1"/>
  <c r="P104" i="16"/>
  <c r="R104" i="16" s="1"/>
  <c r="L104" i="16"/>
  <c r="S104" i="16"/>
  <c r="U104" i="16" s="1"/>
  <c r="M104" i="16"/>
  <c r="O104" i="16" s="1"/>
  <c r="Y104" i="16"/>
  <c r="AA104" i="16" s="1"/>
  <c r="J105" i="16"/>
  <c r="I106" i="16"/>
  <c r="V83" i="9"/>
  <c r="X83" i="9" s="1"/>
  <c r="M83" i="9"/>
  <c r="P83" i="9"/>
  <c r="R83" i="9" s="1"/>
  <c r="S83" i="9"/>
  <c r="U83" i="9" s="1"/>
  <c r="L83" i="9"/>
  <c r="Y84" i="9"/>
  <c r="AA82" i="9"/>
  <c r="O82" i="9"/>
  <c r="Y118" i="19" l="1"/>
  <c r="AA118" i="19" s="1"/>
  <c r="S118" i="19"/>
  <c r="U118" i="19" s="1"/>
  <c r="P118" i="19"/>
  <c r="R118" i="19" s="1"/>
  <c r="V118" i="19"/>
  <c r="X118" i="19" s="1"/>
  <c r="M118" i="19"/>
  <c r="O118" i="19" s="1"/>
  <c r="L118" i="19"/>
  <c r="I120" i="19"/>
  <c r="J119" i="19"/>
  <c r="V122" i="20"/>
  <c r="X122" i="20" s="1"/>
  <c r="P122" i="20"/>
  <c r="R122" i="20" s="1"/>
  <c r="L122" i="20"/>
  <c r="S122" i="20"/>
  <c r="U122" i="20" s="1"/>
  <c r="M122" i="20"/>
  <c r="O122" i="20" s="1"/>
  <c r="Y122" i="20"/>
  <c r="AA122" i="20" s="1"/>
  <c r="J123" i="20"/>
  <c r="I124" i="20"/>
  <c r="Y105" i="17"/>
  <c r="AA105" i="17" s="1"/>
  <c r="S105" i="17"/>
  <c r="U105" i="17" s="1"/>
  <c r="M105" i="17"/>
  <c r="O105" i="17" s="1"/>
  <c r="P105" i="17"/>
  <c r="R105" i="17" s="1"/>
  <c r="L105" i="17"/>
  <c r="V105" i="17"/>
  <c r="X105" i="17" s="1"/>
  <c r="I107" i="17"/>
  <c r="I107" i="16"/>
  <c r="J106" i="16"/>
  <c r="Y105" i="16"/>
  <c r="AA105" i="16" s="1"/>
  <c r="S105" i="16"/>
  <c r="U105" i="16" s="1"/>
  <c r="M105" i="16"/>
  <c r="O105" i="16" s="1"/>
  <c r="V105" i="16"/>
  <c r="X105" i="16" s="1"/>
  <c r="P105" i="16"/>
  <c r="R105" i="16" s="1"/>
  <c r="L105" i="16"/>
  <c r="J85" i="9"/>
  <c r="Y85" i="9" s="1"/>
  <c r="O83" i="9"/>
  <c r="AA83" i="9"/>
  <c r="P84" i="9"/>
  <c r="R84" i="9" s="1"/>
  <c r="S84" i="9"/>
  <c r="U84" i="9" s="1"/>
  <c r="L84" i="9"/>
  <c r="V84" i="9"/>
  <c r="X84" i="9" s="1"/>
  <c r="M84" i="9"/>
  <c r="I121" i="19" l="1"/>
  <c r="J120" i="19"/>
  <c r="S119" i="19"/>
  <c r="U119" i="19" s="1"/>
  <c r="V119" i="19"/>
  <c r="X119" i="19" s="1"/>
  <c r="P119" i="19"/>
  <c r="R119" i="19" s="1"/>
  <c r="Y119" i="19"/>
  <c r="AA119" i="19" s="1"/>
  <c r="M119" i="19"/>
  <c r="O119" i="19" s="1"/>
  <c r="L119" i="19"/>
  <c r="I125" i="20"/>
  <c r="J124" i="20"/>
  <c r="Y123" i="20"/>
  <c r="AA123" i="20" s="1"/>
  <c r="S123" i="20"/>
  <c r="U123" i="20" s="1"/>
  <c r="M123" i="20"/>
  <c r="O123" i="20" s="1"/>
  <c r="V123" i="20"/>
  <c r="X123" i="20" s="1"/>
  <c r="P123" i="20"/>
  <c r="R123" i="20" s="1"/>
  <c r="L123" i="20"/>
  <c r="I108" i="17"/>
  <c r="J107" i="17"/>
  <c r="Y106" i="17"/>
  <c r="AA106" i="17" s="1"/>
  <c r="S106" i="17"/>
  <c r="U106" i="17" s="1"/>
  <c r="M106" i="17"/>
  <c r="O106" i="17" s="1"/>
  <c r="V106" i="17"/>
  <c r="X106" i="17" s="1"/>
  <c r="L106" i="17"/>
  <c r="P106" i="17"/>
  <c r="R106" i="17" s="1"/>
  <c r="V106" i="16"/>
  <c r="X106" i="16" s="1"/>
  <c r="P106" i="16"/>
  <c r="R106" i="16" s="1"/>
  <c r="L106" i="16"/>
  <c r="S106" i="16"/>
  <c r="U106" i="16" s="1"/>
  <c r="Y106" i="16"/>
  <c r="AA106" i="16" s="1"/>
  <c r="M106" i="16"/>
  <c r="O106" i="16" s="1"/>
  <c r="J107" i="16"/>
  <c r="I108" i="16"/>
  <c r="V85" i="9"/>
  <c r="X85" i="9" s="1"/>
  <c r="M85" i="9"/>
  <c r="S85" i="9"/>
  <c r="U85" i="9" s="1"/>
  <c r="P85" i="9"/>
  <c r="R85" i="9" s="1"/>
  <c r="L85" i="9"/>
  <c r="O84" i="9"/>
  <c r="AA84" i="9"/>
  <c r="J86" i="9"/>
  <c r="Y86" i="9" s="1"/>
  <c r="M120" i="19" l="1"/>
  <c r="O120" i="19" s="1"/>
  <c r="S120" i="19"/>
  <c r="U120" i="19" s="1"/>
  <c r="P120" i="19"/>
  <c r="R120" i="19" s="1"/>
  <c r="V120" i="19"/>
  <c r="X120" i="19" s="1"/>
  <c r="Y120" i="19"/>
  <c r="AA120" i="19" s="1"/>
  <c r="L120" i="19"/>
  <c r="I122" i="19"/>
  <c r="J121" i="19"/>
  <c r="V124" i="20"/>
  <c r="X124" i="20" s="1"/>
  <c r="P124" i="20"/>
  <c r="R124" i="20" s="1"/>
  <c r="L124" i="20"/>
  <c r="S124" i="20"/>
  <c r="U124" i="20" s="1"/>
  <c r="Y124" i="20"/>
  <c r="AA124" i="20" s="1"/>
  <c r="M124" i="20"/>
  <c r="O124" i="20" s="1"/>
  <c r="J125" i="20"/>
  <c r="I126" i="20"/>
  <c r="V107" i="17"/>
  <c r="X107" i="17" s="1"/>
  <c r="P107" i="17"/>
  <c r="R107" i="17" s="1"/>
  <c r="L107" i="17"/>
  <c r="S107" i="17"/>
  <c r="U107" i="17" s="1"/>
  <c r="M107" i="17"/>
  <c r="O107" i="17" s="1"/>
  <c r="Y107" i="17"/>
  <c r="AA107" i="17" s="1"/>
  <c r="J108" i="17"/>
  <c r="I109" i="17"/>
  <c r="I109" i="16"/>
  <c r="J108" i="16"/>
  <c r="Y107" i="16"/>
  <c r="AA107" i="16" s="1"/>
  <c r="S107" i="16"/>
  <c r="U107" i="16" s="1"/>
  <c r="M107" i="16"/>
  <c r="O107" i="16" s="1"/>
  <c r="V107" i="16"/>
  <c r="X107" i="16" s="1"/>
  <c r="L107" i="16"/>
  <c r="P107" i="16"/>
  <c r="R107" i="16" s="1"/>
  <c r="J87" i="9"/>
  <c r="Y87" i="9" s="1"/>
  <c r="O85" i="9"/>
  <c r="AA85" i="9"/>
  <c r="V86" i="9"/>
  <c r="X86" i="9" s="1"/>
  <c r="P86" i="9"/>
  <c r="R86" i="9" s="1"/>
  <c r="M86" i="9"/>
  <c r="S86" i="9"/>
  <c r="U86" i="9" s="1"/>
  <c r="L86" i="9"/>
  <c r="V121" i="19" l="1"/>
  <c r="X121" i="19" s="1"/>
  <c r="M121" i="19"/>
  <c r="O121" i="19" s="1"/>
  <c r="Y121" i="19"/>
  <c r="AA121" i="19" s="1"/>
  <c r="L121" i="19"/>
  <c r="S121" i="19"/>
  <c r="U121" i="19" s="1"/>
  <c r="P121" i="19"/>
  <c r="R121" i="19" s="1"/>
  <c r="I123" i="19"/>
  <c r="J122" i="19"/>
  <c r="I127" i="20"/>
  <c r="J126" i="20"/>
  <c r="Y125" i="20"/>
  <c r="AA125" i="20" s="1"/>
  <c r="S125" i="20"/>
  <c r="U125" i="20" s="1"/>
  <c r="M125" i="20"/>
  <c r="O125" i="20" s="1"/>
  <c r="V125" i="20"/>
  <c r="X125" i="20" s="1"/>
  <c r="L125" i="20"/>
  <c r="P125" i="20"/>
  <c r="R125" i="20" s="1"/>
  <c r="I110" i="17"/>
  <c r="J109" i="17"/>
  <c r="Y108" i="17"/>
  <c r="AA108" i="17" s="1"/>
  <c r="S108" i="17"/>
  <c r="U108" i="17" s="1"/>
  <c r="M108" i="17"/>
  <c r="O108" i="17" s="1"/>
  <c r="V108" i="17"/>
  <c r="X108" i="17" s="1"/>
  <c r="P108" i="17"/>
  <c r="R108" i="17" s="1"/>
  <c r="L108" i="17"/>
  <c r="V108" i="16"/>
  <c r="X108" i="16" s="1"/>
  <c r="P108" i="16"/>
  <c r="R108" i="16" s="1"/>
  <c r="L108" i="16"/>
  <c r="S108" i="16"/>
  <c r="U108" i="16" s="1"/>
  <c r="M108" i="16"/>
  <c r="O108" i="16" s="1"/>
  <c r="Y108" i="16"/>
  <c r="AA108" i="16" s="1"/>
  <c r="J109" i="16"/>
  <c r="I110" i="16"/>
  <c r="M87" i="9"/>
  <c r="S87" i="9"/>
  <c r="U87" i="9" s="1"/>
  <c r="V87" i="9"/>
  <c r="X87" i="9" s="1"/>
  <c r="P87" i="9"/>
  <c r="R87" i="9" s="1"/>
  <c r="L87" i="9"/>
  <c r="AA86" i="9"/>
  <c r="O86" i="9"/>
  <c r="J88" i="9"/>
  <c r="Y88" i="9" s="1"/>
  <c r="P122" i="19" l="1"/>
  <c r="R122" i="19" s="1"/>
  <c r="Y122" i="19"/>
  <c r="AA122" i="19" s="1"/>
  <c r="S122" i="19"/>
  <c r="U122" i="19" s="1"/>
  <c r="V122" i="19"/>
  <c r="X122" i="19" s="1"/>
  <c r="L122" i="19"/>
  <c r="M122" i="19"/>
  <c r="O122" i="19" s="1"/>
  <c r="I124" i="19"/>
  <c r="J123" i="19"/>
  <c r="V126" i="20"/>
  <c r="X126" i="20" s="1"/>
  <c r="P126" i="20"/>
  <c r="R126" i="20" s="1"/>
  <c r="L126" i="20"/>
  <c r="S126" i="20"/>
  <c r="U126" i="20" s="1"/>
  <c r="M126" i="20"/>
  <c r="O126" i="20" s="1"/>
  <c r="Y126" i="20"/>
  <c r="AA126" i="20" s="1"/>
  <c r="J127" i="20"/>
  <c r="I128" i="20"/>
  <c r="V109" i="17"/>
  <c r="X109" i="17" s="1"/>
  <c r="P109" i="17"/>
  <c r="R109" i="17" s="1"/>
  <c r="L109" i="17"/>
  <c r="S109" i="17"/>
  <c r="U109" i="17" s="1"/>
  <c r="Y109" i="17"/>
  <c r="AA109" i="17" s="1"/>
  <c r="M109" i="17"/>
  <c r="O109" i="17" s="1"/>
  <c r="J110" i="17"/>
  <c r="I111" i="17"/>
  <c r="I111" i="16"/>
  <c r="J110" i="16"/>
  <c r="Y109" i="16"/>
  <c r="AA109" i="16" s="1"/>
  <c r="S109" i="16"/>
  <c r="U109" i="16" s="1"/>
  <c r="M109" i="16"/>
  <c r="O109" i="16" s="1"/>
  <c r="V109" i="16"/>
  <c r="X109" i="16" s="1"/>
  <c r="P109" i="16"/>
  <c r="R109" i="16" s="1"/>
  <c r="L109" i="16"/>
  <c r="L88" i="9"/>
  <c r="S88" i="9"/>
  <c r="U88" i="9" s="1"/>
  <c r="V88" i="9"/>
  <c r="X88" i="9" s="1"/>
  <c r="P88" i="9"/>
  <c r="R88" i="9" s="1"/>
  <c r="M88" i="9"/>
  <c r="J89" i="9"/>
  <c r="Y89" i="9" s="1"/>
  <c r="O87" i="9"/>
  <c r="AA87" i="9"/>
  <c r="L123" i="19" l="1"/>
  <c r="P123" i="19"/>
  <c r="R123" i="19" s="1"/>
  <c r="S123" i="19"/>
  <c r="U123" i="19" s="1"/>
  <c r="M123" i="19"/>
  <c r="O123" i="19" s="1"/>
  <c r="V123" i="19"/>
  <c r="X123" i="19" s="1"/>
  <c r="Y123" i="19"/>
  <c r="AA123" i="19" s="1"/>
  <c r="J124" i="19"/>
  <c r="I125" i="19"/>
  <c r="I129" i="20"/>
  <c r="J128" i="20"/>
  <c r="Y127" i="20"/>
  <c r="AA127" i="20" s="1"/>
  <c r="S127" i="20"/>
  <c r="U127" i="20" s="1"/>
  <c r="M127" i="20"/>
  <c r="O127" i="20" s="1"/>
  <c r="V127" i="20"/>
  <c r="X127" i="20" s="1"/>
  <c r="P127" i="20"/>
  <c r="R127" i="20" s="1"/>
  <c r="L127" i="20"/>
  <c r="I112" i="17"/>
  <c r="J111" i="17"/>
  <c r="Y110" i="17"/>
  <c r="AA110" i="17" s="1"/>
  <c r="S110" i="17"/>
  <c r="U110" i="17" s="1"/>
  <c r="M110" i="17"/>
  <c r="O110" i="17" s="1"/>
  <c r="V110" i="17"/>
  <c r="X110" i="17" s="1"/>
  <c r="L110" i="17"/>
  <c r="P110" i="17"/>
  <c r="R110" i="17" s="1"/>
  <c r="V110" i="16"/>
  <c r="X110" i="16" s="1"/>
  <c r="P110" i="16"/>
  <c r="R110" i="16" s="1"/>
  <c r="L110" i="16"/>
  <c r="S110" i="16"/>
  <c r="U110" i="16" s="1"/>
  <c r="Y110" i="16"/>
  <c r="AA110" i="16" s="1"/>
  <c r="M110" i="16"/>
  <c r="O110" i="16" s="1"/>
  <c r="J111" i="16"/>
  <c r="I112" i="16"/>
  <c r="V89" i="9"/>
  <c r="X89" i="9" s="1"/>
  <c r="L89" i="9"/>
  <c r="S89" i="9"/>
  <c r="U89" i="9" s="1"/>
  <c r="P89" i="9"/>
  <c r="R89" i="9" s="1"/>
  <c r="M89" i="9"/>
  <c r="J90" i="9"/>
  <c r="Y90" i="9" s="1"/>
  <c r="O88" i="9"/>
  <c r="AA88" i="9"/>
  <c r="I126" i="19" l="1"/>
  <c r="J125" i="19"/>
  <c r="M124" i="19"/>
  <c r="O124" i="19" s="1"/>
  <c r="P124" i="19"/>
  <c r="R124" i="19" s="1"/>
  <c r="Y124" i="19"/>
  <c r="AA124" i="19" s="1"/>
  <c r="S124" i="19"/>
  <c r="U124" i="19" s="1"/>
  <c r="V124" i="19"/>
  <c r="X124" i="19" s="1"/>
  <c r="L124" i="19"/>
  <c r="V128" i="20"/>
  <c r="X128" i="20" s="1"/>
  <c r="P128" i="20"/>
  <c r="R128" i="20" s="1"/>
  <c r="L128" i="20"/>
  <c r="S128" i="20"/>
  <c r="U128" i="20" s="1"/>
  <c r="Y128" i="20"/>
  <c r="AA128" i="20" s="1"/>
  <c r="M128" i="20"/>
  <c r="O128" i="20" s="1"/>
  <c r="J129" i="20"/>
  <c r="I130" i="20"/>
  <c r="J130" i="20" s="1"/>
  <c r="V111" i="17"/>
  <c r="X111" i="17" s="1"/>
  <c r="P111" i="17"/>
  <c r="R111" i="17" s="1"/>
  <c r="L111" i="17"/>
  <c r="S111" i="17"/>
  <c r="U111" i="17" s="1"/>
  <c r="M111" i="17"/>
  <c r="O111" i="17" s="1"/>
  <c r="Y111" i="17"/>
  <c r="AA111" i="17" s="1"/>
  <c r="J112" i="17"/>
  <c r="I113" i="17"/>
  <c r="I113" i="16"/>
  <c r="J112" i="16"/>
  <c r="Y111" i="16"/>
  <c r="AA111" i="16" s="1"/>
  <c r="S111" i="16"/>
  <c r="U111" i="16" s="1"/>
  <c r="M111" i="16"/>
  <c r="O111" i="16" s="1"/>
  <c r="V111" i="16"/>
  <c r="X111" i="16" s="1"/>
  <c r="L111" i="16"/>
  <c r="P111" i="16"/>
  <c r="R111" i="16" s="1"/>
  <c r="J91" i="9"/>
  <c r="Y91" i="9" s="1"/>
  <c r="M90" i="9"/>
  <c r="S90" i="9"/>
  <c r="U90" i="9" s="1"/>
  <c r="V90" i="9"/>
  <c r="X90" i="9" s="1"/>
  <c r="P90" i="9"/>
  <c r="R90" i="9" s="1"/>
  <c r="L90" i="9"/>
  <c r="AA89" i="9"/>
  <c r="O89" i="9"/>
  <c r="V125" i="19" l="1"/>
  <c r="X125" i="19" s="1"/>
  <c r="M125" i="19"/>
  <c r="O125" i="19" s="1"/>
  <c r="P125" i="19"/>
  <c r="R125" i="19" s="1"/>
  <c r="S125" i="19"/>
  <c r="U125" i="19" s="1"/>
  <c r="Y125" i="19"/>
  <c r="AA125" i="19" s="1"/>
  <c r="L125" i="19"/>
  <c r="J126" i="19"/>
  <c r="I127" i="19"/>
  <c r="V130" i="20"/>
  <c r="X130" i="20" s="1"/>
  <c r="P130" i="20"/>
  <c r="R130" i="20" s="1"/>
  <c r="L130" i="20"/>
  <c r="S130" i="20"/>
  <c r="U130" i="20" s="1"/>
  <c r="M130" i="20"/>
  <c r="O130" i="20" s="1"/>
  <c r="Y130" i="20"/>
  <c r="AA130" i="20" s="1"/>
  <c r="Y129" i="20"/>
  <c r="AA129" i="20" s="1"/>
  <c r="S129" i="20"/>
  <c r="U129" i="20" s="1"/>
  <c r="M129" i="20"/>
  <c r="O129" i="20" s="1"/>
  <c r="V129" i="20"/>
  <c r="X129" i="20" s="1"/>
  <c r="L129" i="20"/>
  <c r="P129" i="20"/>
  <c r="R129" i="20" s="1"/>
  <c r="I114" i="17"/>
  <c r="J113" i="17"/>
  <c r="Y112" i="17"/>
  <c r="AA112" i="17" s="1"/>
  <c r="S112" i="17"/>
  <c r="U112" i="17" s="1"/>
  <c r="M112" i="17"/>
  <c r="O112" i="17" s="1"/>
  <c r="V112" i="17"/>
  <c r="X112" i="17" s="1"/>
  <c r="P112" i="17"/>
  <c r="R112" i="17" s="1"/>
  <c r="L112" i="17"/>
  <c r="V112" i="16"/>
  <c r="X112" i="16" s="1"/>
  <c r="P112" i="16"/>
  <c r="R112" i="16" s="1"/>
  <c r="L112" i="16"/>
  <c r="S112" i="16"/>
  <c r="U112" i="16" s="1"/>
  <c r="M112" i="16"/>
  <c r="O112" i="16" s="1"/>
  <c r="Y112" i="16"/>
  <c r="AA112" i="16" s="1"/>
  <c r="J113" i="16"/>
  <c r="I114" i="16"/>
  <c r="Y92" i="9"/>
  <c r="AA90" i="9"/>
  <c r="O90" i="9"/>
  <c r="P91" i="9"/>
  <c r="R91" i="9" s="1"/>
  <c r="M91" i="9"/>
  <c r="S91" i="9"/>
  <c r="U91" i="9" s="1"/>
  <c r="V91" i="9"/>
  <c r="X91" i="9" s="1"/>
  <c r="L91" i="9"/>
  <c r="J127" i="19" l="1"/>
  <c r="I128" i="19"/>
  <c r="L126" i="19"/>
  <c r="P126" i="19"/>
  <c r="R126" i="19" s="1"/>
  <c r="Y126" i="19"/>
  <c r="AA126" i="19" s="1"/>
  <c r="S126" i="19"/>
  <c r="U126" i="19" s="1"/>
  <c r="V126" i="19"/>
  <c r="X126" i="19" s="1"/>
  <c r="M126" i="19"/>
  <c r="O126" i="19" s="1"/>
  <c r="V113" i="17"/>
  <c r="X113" i="17" s="1"/>
  <c r="P113" i="17"/>
  <c r="R113" i="17" s="1"/>
  <c r="L113" i="17"/>
  <c r="S113" i="17"/>
  <c r="U113" i="17" s="1"/>
  <c r="Y113" i="17"/>
  <c r="AA113" i="17" s="1"/>
  <c r="M113" i="17"/>
  <c r="O113" i="17" s="1"/>
  <c r="J114" i="17"/>
  <c r="I115" i="17"/>
  <c r="I115" i="16"/>
  <c r="J114" i="16"/>
  <c r="Y113" i="16"/>
  <c r="AA113" i="16" s="1"/>
  <c r="S113" i="16"/>
  <c r="U113" i="16" s="1"/>
  <c r="M113" i="16"/>
  <c r="O113" i="16" s="1"/>
  <c r="V113" i="16"/>
  <c r="X113" i="16" s="1"/>
  <c r="P113" i="16"/>
  <c r="R113" i="16" s="1"/>
  <c r="L113" i="16"/>
  <c r="AA91" i="9"/>
  <c r="O91" i="9"/>
  <c r="Y93" i="9"/>
  <c r="P92" i="9"/>
  <c r="R92" i="9" s="1"/>
  <c r="S92" i="9"/>
  <c r="U92" i="9" s="1"/>
  <c r="M92" i="9"/>
  <c r="V92" i="9"/>
  <c r="X92" i="9" s="1"/>
  <c r="L92" i="9"/>
  <c r="I129" i="19" l="1"/>
  <c r="J128" i="19"/>
  <c r="P127" i="19"/>
  <c r="R127" i="19" s="1"/>
  <c r="S127" i="19"/>
  <c r="U127" i="19" s="1"/>
  <c r="M127" i="19"/>
  <c r="O127" i="19" s="1"/>
  <c r="V127" i="19"/>
  <c r="X127" i="19" s="1"/>
  <c r="L127" i="19"/>
  <c r="Y127" i="19"/>
  <c r="AA127" i="19" s="1"/>
  <c r="I116" i="17"/>
  <c r="J115" i="17"/>
  <c r="Y114" i="17"/>
  <c r="AA114" i="17" s="1"/>
  <c r="S114" i="17"/>
  <c r="U114" i="17" s="1"/>
  <c r="M114" i="17"/>
  <c r="O114" i="17" s="1"/>
  <c r="V114" i="17"/>
  <c r="X114" i="17" s="1"/>
  <c r="L114" i="17"/>
  <c r="P114" i="17"/>
  <c r="R114" i="17" s="1"/>
  <c r="V114" i="16"/>
  <c r="X114" i="16" s="1"/>
  <c r="P114" i="16"/>
  <c r="R114" i="16" s="1"/>
  <c r="L114" i="16"/>
  <c r="S114" i="16"/>
  <c r="U114" i="16" s="1"/>
  <c r="Y114" i="16"/>
  <c r="AA114" i="16" s="1"/>
  <c r="M114" i="16"/>
  <c r="O114" i="16" s="1"/>
  <c r="J115" i="16"/>
  <c r="I116" i="16"/>
  <c r="J107" i="9"/>
  <c r="S107" i="9" s="1"/>
  <c r="U107" i="9" s="1"/>
  <c r="Y94" i="9"/>
  <c r="O92" i="9"/>
  <c r="AA92" i="9"/>
  <c r="P93" i="9"/>
  <c r="R93" i="9" s="1"/>
  <c r="L93" i="9"/>
  <c r="S93" i="9"/>
  <c r="U93" i="9" s="1"/>
  <c r="V93" i="9"/>
  <c r="X93" i="9" s="1"/>
  <c r="M93" i="9"/>
  <c r="J129" i="19" l="1"/>
  <c r="I130" i="19"/>
  <c r="J130" i="19" s="1"/>
  <c r="V128" i="19"/>
  <c r="X128" i="19" s="1"/>
  <c r="L128" i="19"/>
  <c r="M128" i="19"/>
  <c r="O128" i="19" s="1"/>
  <c r="P128" i="19"/>
  <c r="R128" i="19" s="1"/>
  <c r="Y128" i="19"/>
  <c r="AA128" i="19" s="1"/>
  <c r="S128" i="19"/>
  <c r="U128" i="19" s="1"/>
  <c r="V115" i="17"/>
  <c r="X115" i="17" s="1"/>
  <c r="P115" i="17"/>
  <c r="R115" i="17" s="1"/>
  <c r="L115" i="17"/>
  <c r="S115" i="17"/>
  <c r="U115" i="17" s="1"/>
  <c r="M115" i="17"/>
  <c r="O115" i="17" s="1"/>
  <c r="Y115" i="17"/>
  <c r="AA115" i="17" s="1"/>
  <c r="J116" i="17"/>
  <c r="I117" i="17"/>
  <c r="I117" i="16"/>
  <c r="J116" i="16"/>
  <c r="Y115" i="16"/>
  <c r="AA115" i="16" s="1"/>
  <c r="S115" i="16"/>
  <c r="U115" i="16" s="1"/>
  <c r="M115" i="16"/>
  <c r="O115" i="16" s="1"/>
  <c r="V115" i="16"/>
  <c r="X115" i="16" s="1"/>
  <c r="L115" i="16"/>
  <c r="P115" i="16"/>
  <c r="R115" i="16" s="1"/>
  <c r="P107" i="9"/>
  <c r="R107" i="9" s="1"/>
  <c r="Y107" i="9"/>
  <c r="AA107" i="9" s="1"/>
  <c r="M107" i="9"/>
  <c r="O107" i="9" s="1"/>
  <c r="V107" i="9"/>
  <c r="X107" i="9" s="1"/>
  <c r="L107" i="9"/>
  <c r="AA93" i="9"/>
  <c r="O93" i="9"/>
  <c r="P94" i="9"/>
  <c r="R94" i="9" s="1"/>
  <c r="V94" i="9"/>
  <c r="X94" i="9" s="1"/>
  <c r="M94" i="9"/>
  <c r="S94" i="9"/>
  <c r="U94" i="9" s="1"/>
  <c r="L94" i="9"/>
  <c r="V130" i="19" l="1"/>
  <c r="X130" i="19" s="1"/>
  <c r="L130" i="19"/>
  <c r="M130" i="19"/>
  <c r="O130" i="19" s="1"/>
  <c r="P130" i="19"/>
  <c r="R130" i="19" s="1"/>
  <c r="Y130" i="19"/>
  <c r="AA130" i="19" s="1"/>
  <c r="S130" i="19"/>
  <c r="U130" i="19" s="1"/>
  <c r="V129" i="19"/>
  <c r="X129" i="19" s="1"/>
  <c r="L129" i="19"/>
  <c r="M129" i="19"/>
  <c r="O129" i="19" s="1"/>
  <c r="P129" i="19"/>
  <c r="R129" i="19" s="1"/>
  <c r="S129" i="19"/>
  <c r="U129" i="19" s="1"/>
  <c r="Y129" i="19"/>
  <c r="AA129" i="19" s="1"/>
  <c r="J117" i="17"/>
  <c r="I118" i="17"/>
  <c r="Y116" i="17"/>
  <c r="AA116" i="17" s="1"/>
  <c r="S116" i="17"/>
  <c r="U116" i="17" s="1"/>
  <c r="M116" i="17"/>
  <c r="O116" i="17" s="1"/>
  <c r="V116" i="17"/>
  <c r="X116" i="17" s="1"/>
  <c r="P116" i="17"/>
  <c r="R116" i="17" s="1"/>
  <c r="L116" i="17"/>
  <c r="V116" i="16"/>
  <c r="X116" i="16" s="1"/>
  <c r="P116" i="16"/>
  <c r="R116" i="16" s="1"/>
  <c r="L116" i="16"/>
  <c r="S116" i="16"/>
  <c r="U116" i="16" s="1"/>
  <c r="M116" i="16"/>
  <c r="O116" i="16" s="1"/>
  <c r="Y116" i="16"/>
  <c r="AA116" i="16" s="1"/>
  <c r="J117" i="16"/>
  <c r="I118" i="16"/>
  <c r="J108" i="9"/>
  <c r="Y108" i="9" s="1"/>
  <c r="AA94" i="9"/>
  <c r="O94" i="9"/>
  <c r="J118" i="17" l="1"/>
  <c r="I119" i="17"/>
  <c r="V117" i="17"/>
  <c r="X117" i="17" s="1"/>
  <c r="P117" i="17"/>
  <c r="R117" i="17" s="1"/>
  <c r="L117" i="17"/>
  <c r="S117" i="17"/>
  <c r="U117" i="17" s="1"/>
  <c r="Y117" i="17"/>
  <c r="AA117" i="17" s="1"/>
  <c r="M117" i="17"/>
  <c r="O117" i="17" s="1"/>
  <c r="I119" i="16"/>
  <c r="J118" i="16"/>
  <c r="Y117" i="16"/>
  <c r="AA117" i="16" s="1"/>
  <c r="S117" i="16"/>
  <c r="U117" i="16" s="1"/>
  <c r="M117" i="16"/>
  <c r="O117" i="16" s="1"/>
  <c r="V117" i="16"/>
  <c r="X117" i="16" s="1"/>
  <c r="P117" i="16"/>
  <c r="R117" i="16" s="1"/>
  <c r="L117" i="16"/>
  <c r="J109" i="9"/>
  <c r="Y109" i="9" s="1"/>
  <c r="L108" i="9"/>
  <c r="V108" i="9"/>
  <c r="X108" i="9" s="1"/>
  <c r="S108" i="9"/>
  <c r="U108" i="9" s="1"/>
  <c r="M108" i="9"/>
  <c r="P108" i="9"/>
  <c r="R108" i="9" s="1"/>
  <c r="J119" i="17" l="1"/>
  <c r="I120" i="17"/>
  <c r="V118" i="17"/>
  <c r="X118" i="17" s="1"/>
  <c r="P118" i="17"/>
  <c r="R118" i="17" s="1"/>
  <c r="L118" i="17"/>
  <c r="Y118" i="17"/>
  <c r="AA118" i="17" s="1"/>
  <c r="M118" i="17"/>
  <c r="O118" i="17" s="1"/>
  <c r="S118" i="17"/>
  <c r="U118" i="17" s="1"/>
  <c r="V118" i="16"/>
  <c r="X118" i="16" s="1"/>
  <c r="P118" i="16"/>
  <c r="R118" i="16" s="1"/>
  <c r="L118" i="16"/>
  <c r="S118" i="16"/>
  <c r="U118" i="16" s="1"/>
  <c r="Y118" i="16"/>
  <c r="AA118" i="16" s="1"/>
  <c r="M118" i="16"/>
  <c r="O118" i="16" s="1"/>
  <c r="J119" i="16"/>
  <c r="I120" i="16"/>
  <c r="O108" i="9"/>
  <c r="AA108" i="9"/>
  <c r="J110" i="9"/>
  <c r="Y110" i="9" s="1"/>
  <c r="P109" i="9"/>
  <c r="R109" i="9" s="1"/>
  <c r="S109" i="9"/>
  <c r="U109" i="9" s="1"/>
  <c r="M109" i="9"/>
  <c r="V109" i="9"/>
  <c r="X109" i="9" s="1"/>
  <c r="L109" i="9"/>
  <c r="J120" i="17" l="1"/>
  <c r="I121" i="17"/>
  <c r="V119" i="17"/>
  <c r="X119" i="17" s="1"/>
  <c r="P119" i="17"/>
  <c r="R119" i="17" s="1"/>
  <c r="L119" i="17"/>
  <c r="Y119" i="17"/>
  <c r="AA119" i="17" s="1"/>
  <c r="M119" i="17"/>
  <c r="O119" i="17" s="1"/>
  <c r="S119" i="17"/>
  <c r="U119" i="17" s="1"/>
  <c r="I121" i="16"/>
  <c r="J120" i="16"/>
  <c r="Y119" i="16"/>
  <c r="AA119" i="16" s="1"/>
  <c r="S119" i="16"/>
  <c r="U119" i="16" s="1"/>
  <c r="M119" i="16"/>
  <c r="O119" i="16" s="1"/>
  <c r="V119" i="16"/>
  <c r="X119" i="16" s="1"/>
  <c r="L119" i="16"/>
  <c r="P119" i="16"/>
  <c r="R119" i="16" s="1"/>
  <c r="J111" i="9"/>
  <c r="Y111" i="9" s="1"/>
  <c r="O109" i="9"/>
  <c r="AA109" i="9"/>
  <c r="L110" i="9"/>
  <c r="S110" i="9"/>
  <c r="U110" i="9" s="1"/>
  <c r="M110" i="9"/>
  <c r="P110" i="9"/>
  <c r="R110" i="9" s="1"/>
  <c r="V110" i="9"/>
  <c r="X110" i="9" s="1"/>
  <c r="I122" i="17" l="1"/>
  <c r="J121" i="17"/>
  <c r="V120" i="17"/>
  <c r="X120" i="17" s="1"/>
  <c r="P120" i="17"/>
  <c r="R120" i="17" s="1"/>
  <c r="L120" i="17"/>
  <c r="Y120" i="17"/>
  <c r="AA120" i="17" s="1"/>
  <c r="M120" i="17"/>
  <c r="O120" i="17" s="1"/>
  <c r="S120" i="17"/>
  <c r="U120" i="17" s="1"/>
  <c r="V120" i="16"/>
  <c r="X120" i="16" s="1"/>
  <c r="P120" i="16"/>
  <c r="R120" i="16" s="1"/>
  <c r="L120" i="16"/>
  <c r="S120" i="16"/>
  <c r="U120" i="16" s="1"/>
  <c r="M120" i="16"/>
  <c r="O120" i="16" s="1"/>
  <c r="Y120" i="16"/>
  <c r="AA120" i="16" s="1"/>
  <c r="J121" i="16"/>
  <c r="I122" i="16"/>
  <c r="J112" i="9"/>
  <c r="Y112" i="9" s="1"/>
  <c r="AA110" i="9"/>
  <c r="O110" i="9"/>
  <c r="L111" i="9"/>
  <c r="V111" i="9"/>
  <c r="X111" i="9" s="1"/>
  <c r="S111" i="9"/>
  <c r="U111" i="9" s="1"/>
  <c r="P111" i="9"/>
  <c r="R111" i="9" s="1"/>
  <c r="M111" i="9"/>
  <c r="Y121" i="17" l="1"/>
  <c r="AA121" i="17" s="1"/>
  <c r="V121" i="17"/>
  <c r="X121" i="17" s="1"/>
  <c r="P121" i="17"/>
  <c r="R121" i="17" s="1"/>
  <c r="L121" i="17"/>
  <c r="M121" i="17"/>
  <c r="O121" i="17" s="1"/>
  <c r="S121" i="17"/>
  <c r="U121" i="17" s="1"/>
  <c r="I123" i="17"/>
  <c r="J123" i="17" s="1"/>
  <c r="J122" i="17"/>
  <c r="I123" i="16"/>
  <c r="J122" i="16"/>
  <c r="Y121" i="16"/>
  <c r="AA121" i="16" s="1"/>
  <c r="S121" i="16"/>
  <c r="U121" i="16" s="1"/>
  <c r="V121" i="16"/>
  <c r="X121" i="16" s="1"/>
  <c r="M121" i="16"/>
  <c r="O121" i="16" s="1"/>
  <c r="P121" i="16"/>
  <c r="R121" i="16" s="1"/>
  <c r="L121" i="16"/>
  <c r="L112" i="9"/>
  <c r="M112" i="9"/>
  <c r="S112" i="9"/>
  <c r="U112" i="9" s="1"/>
  <c r="P112" i="9"/>
  <c r="R112" i="9" s="1"/>
  <c r="V112" i="9"/>
  <c r="X112" i="9" s="1"/>
  <c r="O111" i="9"/>
  <c r="AA111" i="9"/>
  <c r="J113" i="9"/>
  <c r="Y113" i="9" s="1"/>
  <c r="Y122" i="17" l="1"/>
  <c r="AA122" i="17" s="1"/>
  <c r="S122" i="17"/>
  <c r="U122" i="17" s="1"/>
  <c r="M122" i="17"/>
  <c r="O122" i="17" s="1"/>
  <c r="V122" i="17"/>
  <c r="X122" i="17" s="1"/>
  <c r="P122" i="17"/>
  <c r="R122" i="17" s="1"/>
  <c r="L122" i="17"/>
  <c r="I124" i="17"/>
  <c r="V122" i="16"/>
  <c r="X122" i="16" s="1"/>
  <c r="P122" i="16"/>
  <c r="R122" i="16" s="1"/>
  <c r="L122" i="16"/>
  <c r="S122" i="16"/>
  <c r="U122" i="16" s="1"/>
  <c r="M122" i="16"/>
  <c r="O122" i="16" s="1"/>
  <c r="Y122" i="16"/>
  <c r="AA122" i="16" s="1"/>
  <c r="J123" i="16"/>
  <c r="I124" i="16"/>
  <c r="V113" i="9"/>
  <c r="X113" i="9" s="1"/>
  <c r="S113" i="9"/>
  <c r="U113" i="9" s="1"/>
  <c r="M113" i="9"/>
  <c r="L113" i="9"/>
  <c r="P113" i="9"/>
  <c r="R113" i="9" s="1"/>
  <c r="O112" i="9"/>
  <c r="AA112" i="9"/>
  <c r="J114" i="9"/>
  <c r="Y114" i="9" s="1"/>
  <c r="Y123" i="17" l="1"/>
  <c r="AA123" i="17" s="1"/>
  <c r="S123" i="17"/>
  <c r="U123" i="17" s="1"/>
  <c r="M123" i="17"/>
  <c r="O123" i="17" s="1"/>
  <c r="P123" i="17"/>
  <c r="R123" i="17" s="1"/>
  <c r="L123" i="17"/>
  <c r="V123" i="17"/>
  <c r="X123" i="17" s="1"/>
  <c r="I125" i="17"/>
  <c r="J125" i="17" s="1"/>
  <c r="J124" i="17"/>
  <c r="I125" i="16"/>
  <c r="J124" i="16"/>
  <c r="Y123" i="16"/>
  <c r="AA123" i="16" s="1"/>
  <c r="S123" i="16"/>
  <c r="U123" i="16" s="1"/>
  <c r="M123" i="16"/>
  <c r="O123" i="16" s="1"/>
  <c r="V123" i="16"/>
  <c r="X123" i="16" s="1"/>
  <c r="P123" i="16"/>
  <c r="R123" i="16" s="1"/>
  <c r="L123" i="16"/>
  <c r="J115" i="9"/>
  <c r="Y115" i="9" s="1"/>
  <c r="V114" i="9"/>
  <c r="X114" i="9" s="1"/>
  <c r="M114" i="9"/>
  <c r="L114" i="9"/>
  <c r="S114" i="9"/>
  <c r="U114" i="9" s="1"/>
  <c r="P114" i="9"/>
  <c r="R114" i="9" s="1"/>
  <c r="AA113" i="9"/>
  <c r="O113" i="9"/>
  <c r="Y124" i="17" l="1"/>
  <c r="AA124" i="17" s="1"/>
  <c r="S124" i="17"/>
  <c r="U124" i="17" s="1"/>
  <c r="M124" i="17"/>
  <c r="O124" i="17" s="1"/>
  <c r="V124" i="17"/>
  <c r="X124" i="17" s="1"/>
  <c r="P124" i="17"/>
  <c r="R124" i="17" s="1"/>
  <c r="L124" i="17"/>
  <c r="I126" i="17"/>
  <c r="V124" i="16"/>
  <c r="X124" i="16" s="1"/>
  <c r="P124" i="16"/>
  <c r="R124" i="16" s="1"/>
  <c r="L124" i="16"/>
  <c r="S124" i="16"/>
  <c r="U124" i="16" s="1"/>
  <c r="Y124" i="16"/>
  <c r="AA124" i="16" s="1"/>
  <c r="M124" i="16"/>
  <c r="O124" i="16" s="1"/>
  <c r="J125" i="16"/>
  <c r="I126" i="16"/>
  <c r="O114" i="9"/>
  <c r="AA114" i="9"/>
  <c r="V115" i="9"/>
  <c r="X115" i="9" s="1"/>
  <c r="M115" i="9"/>
  <c r="S115" i="9"/>
  <c r="U115" i="9" s="1"/>
  <c r="P115" i="9"/>
  <c r="R115" i="9" s="1"/>
  <c r="L115" i="9"/>
  <c r="J116" i="9"/>
  <c r="Y116" i="9" s="1"/>
  <c r="Y125" i="17" l="1"/>
  <c r="AA125" i="17" s="1"/>
  <c r="S125" i="17"/>
  <c r="U125" i="17" s="1"/>
  <c r="M125" i="17"/>
  <c r="O125" i="17" s="1"/>
  <c r="P125" i="17"/>
  <c r="R125" i="17" s="1"/>
  <c r="L125" i="17"/>
  <c r="V125" i="17"/>
  <c r="X125" i="17" s="1"/>
  <c r="I127" i="17"/>
  <c r="J127" i="17" s="1"/>
  <c r="J126" i="17"/>
  <c r="I127" i="16"/>
  <c r="J126" i="16"/>
  <c r="Y125" i="16"/>
  <c r="AA125" i="16" s="1"/>
  <c r="S125" i="16"/>
  <c r="U125" i="16" s="1"/>
  <c r="M125" i="16"/>
  <c r="O125" i="16" s="1"/>
  <c r="V125" i="16"/>
  <c r="X125" i="16" s="1"/>
  <c r="L125" i="16"/>
  <c r="P125" i="16"/>
  <c r="R125" i="16" s="1"/>
  <c r="S116" i="9"/>
  <c r="U116" i="9" s="1"/>
  <c r="L116" i="9"/>
  <c r="V116" i="9"/>
  <c r="X116" i="9" s="1"/>
  <c r="P116" i="9"/>
  <c r="R116" i="9" s="1"/>
  <c r="M116" i="9"/>
  <c r="O115" i="9"/>
  <c r="AA115" i="9"/>
  <c r="J117" i="9"/>
  <c r="Y117" i="9" s="1"/>
  <c r="Y126" i="17" l="1"/>
  <c r="AA126" i="17" s="1"/>
  <c r="S126" i="17"/>
  <c r="U126" i="17" s="1"/>
  <c r="M126" i="17"/>
  <c r="O126" i="17" s="1"/>
  <c r="V126" i="17"/>
  <c r="X126" i="17" s="1"/>
  <c r="P126" i="17"/>
  <c r="R126" i="17" s="1"/>
  <c r="L126" i="17"/>
  <c r="I128" i="17"/>
  <c r="V126" i="16"/>
  <c r="X126" i="16" s="1"/>
  <c r="P126" i="16"/>
  <c r="R126" i="16" s="1"/>
  <c r="L126" i="16"/>
  <c r="S126" i="16"/>
  <c r="U126" i="16" s="1"/>
  <c r="M126" i="16"/>
  <c r="O126" i="16" s="1"/>
  <c r="Y126" i="16"/>
  <c r="AA126" i="16" s="1"/>
  <c r="J127" i="16"/>
  <c r="I128" i="16"/>
  <c r="Y118" i="9"/>
  <c r="I119" i="9"/>
  <c r="J119" i="9" s="1"/>
  <c r="M117" i="9"/>
  <c r="V117" i="9"/>
  <c r="X117" i="9" s="1"/>
  <c r="L117" i="9"/>
  <c r="S117" i="9"/>
  <c r="U117" i="9" s="1"/>
  <c r="P117" i="9"/>
  <c r="R117" i="9" s="1"/>
  <c r="L118" i="9"/>
  <c r="P118" i="9"/>
  <c r="R118" i="9" s="1"/>
  <c r="V118" i="9"/>
  <c r="X118" i="9" s="1"/>
  <c r="M118" i="9"/>
  <c r="S118" i="9"/>
  <c r="U118" i="9" s="1"/>
  <c r="AA116" i="9"/>
  <c r="O116" i="9"/>
  <c r="Y127" i="17" l="1"/>
  <c r="AA127" i="17" s="1"/>
  <c r="S127" i="17"/>
  <c r="U127" i="17" s="1"/>
  <c r="M127" i="17"/>
  <c r="O127" i="17" s="1"/>
  <c r="P127" i="17"/>
  <c r="R127" i="17" s="1"/>
  <c r="L127" i="17"/>
  <c r="V127" i="17"/>
  <c r="X127" i="17" s="1"/>
  <c r="I129" i="17"/>
  <c r="J129" i="17" s="1"/>
  <c r="J128" i="17"/>
  <c r="I129" i="16"/>
  <c r="J128" i="16"/>
  <c r="Y127" i="16"/>
  <c r="AA127" i="16" s="1"/>
  <c r="S127" i="16"/>
  <c r="U127" i="16" s="1"/>
  <c r="M127" i="16"/>
  <c r="O127" i="16" s="1"/>
  <c r="V127" i="16"/>
  <c r="X127" i="16" s="1"/>
  <c r="P127" i="16"/>
  <c r="R127" i="16" s="1"/>
  <c r="L127" i="16"/>
  <c r="I120" i="9"/>
  <c r="J120" i="9" s="1"/>
  <c r="AA118" i="9"/>
  <c r="O118" i="9"/>
  <c r="AA117" i="9"/>
  <c r="O117" i="9"/>
  <c r="Y128" i="17" l="1"/>
  <c r="AA128" i="17" s="1"/>
  <c r="S128" i="17"/>
  <c r="U128" i="17" s="1"/>
  <c r="M128" i="17"/>
  <c r="O128" i="17" s="1"/>
  <c r="V128" i="17"/>
  <c r="X128" i="17" s="1"/>
  <c r="P128" i="17"/>
  <c r="R128" i="17" s="1"/>
  <c r="L128" i="17"/>
  <c r="I130" i="17"/>
  <c r="J130" i="17" s="1"/>
  <c r="V128" i="16"/>
  <c r="X128" i="16" s="1"/>
  <c r="P128" i="16"/>
  <c r="R128" i="16" s="1"/>
  <c r="L128" i="16"/>
  <c r="S128" i="16"/>
  <c r="U128" i="16" s="1"/>
  <c r="Y128" i="16"/>
  <c r="AA128" i="16" s="1"/>
  <c r="M128" i="16"/>
  <c r="O128" i="16" s="1"/>
  <c r="J129" i="16"/>
  <c r="I130" i="16"/>
  <c r="J130" i="16" s="1"/>
  <c r="I121" i="9"/>
  <c r="J121" i="9" s="1"/>
  <c r="Y129" i="17" l="1"/>
  <c r="AA129" i="17" s="1"/>
  <c r="S129" i="17"/>
  <c r="U129" i="17" s="1"/>
  <c r="M129" i="17"/>
  <c r="O129" i="17" s="1"/>
  <c r="P129" i="17"/>
  <c r="R129" i="17" s="1"/>
  <c r="L129" i="17"/>
  <c r="V129" i="17"/>
  <c r="X129" i="17" s="1"/>
  <c r="V130" i="17"/>
  <c r="X130" i="17" s="1"/>
  <c r="P130" i="17"/>
  <c r="R130" i="17" s="1"/>
  <c r="L130" i="17"/>
  <c r="Y130" i="17"/>
  <c r="AA130" i="17" s="1"/>
  <c r="M130" i="17"/>
  <c r="O130" i="17" s="1"/>
  <c r="S130" i="17"/>
  <c r="U130" i="17" s="1"/>
  <c r="V130" i="16"/>
  <c r="X130" i="16" s="1"/>
  <c r="P130" i="16"/>
  <c r="R130" i="16" s="1"/>
  <c r="L130" i="16"/>
  <c r="S130" i="16"/>
  <c r="U130" i="16" s="1"/>
  <c r="M130" i="16"/>
  <c r="O130" i="16" s="1"/>
  <c r="Y130" i="16"/>
  <c r="AA130" i="16" s="1"/>
  <c r="Y129" i="16"/>
  <c r="AA129" i="16" s="1"/>
  <c r="S129" i="16"/>
  <c r="U129" i="16" s="1"/>
  <c r="M129" i="16"/>
  <c r="O129" i="16" s="1"/>
  <c r="V129" i="16"/>
  <c r="X129" i="16" s="1"/>
  <c r="L129" i="16"/>
  <c r="P129" i="16"/>
  <c r="R129" i="16" s="1"/>
  <c r="M120" i="9"/>
  <c r="O120" i="9" s="1"/>
  <c r="Y120" i="9"/>
  <c r="AA120" i="9" s="1"/>
  <c r="P120" i="9"/>
  <c r="R120" i="9" s="1"/>
  <c r="S120" i="9"/>
  <c r="U120" i="9" s="1"/>
  <c r="L120" i="9"/>
  <c r="V120" i="9"/>
  <c r="X120" i="9" s="1"/>
  <c r="I122" i="9"/>
  <c r="J122" i="9" s="1"/>
  <c r="M121" i="9" l="1"/>
  <c r="O121" i="9" s="1"/>
  <c r="Y121" i="9"/>
  <c r="AA121" i="9" s="1"/>
  <c r="P121" i="9"/>
  <c r="R121" i="9" s="1"/>
  <c r="S121" i="9"/>
  <c r="U121" i="9" s="1"/>
  <c r="L121" i="9"/>
  <c r="V121" i="9"/>
  <c r="X121" i="9" s="1"/>
  <c r="I123" i="9"/>
  <c r="J123" i="9" s="1"/>
  <c r="I124" i="9" l="1"/>
  <c r="J124" i="9" s="1"/>
  <c r="L122" i="9"/>
  <c r="V122" i="9"/>
  <c r="X122" i="9" s="1"/>
  <c r="M122" i="9"/>
  <c r="O122" i="9" s="1"/>
  <c r="P122" i="9"/>
  <c r="R122" i="9" s="1"/>
  <c r="S122" i="9"/>
  <c r="U122" i="9" s="1"/>
  <c r="Y122" i="9"/>
  <c r="AA122" i="9" s="1"/>
  <c r="L123" i="9" l="1"/>
  <c r="V123" i="9"/>
  <c r="X123" i="9" s="1"/>
  <c r="M123" i="9"/>
  <c r="O123" i="9" s="1"/>
  <c r="P123" i="9"/>
  <c r="R123" i="9" s="1"/>
  <c r="S123" i="9"/>
  <c r="U123" i="9" s="1"/>
  <c r="Y123" i="9"/>
  <c r="AA123" i="9" s="1"/>
  <c r="I125" i="9"/>
  <c r="J125" i="9" s="1"/>
  <c r="M124" i="9" l="1"/>
  <c r="O124" i="9" s="1"/>
  <c r="Y124" i="9"/>
  <c r="AA124" i="9" s="1"/>
  <c r="P124" i="9"/>
  <c r="R124" i="9" s="1"/>
  <c r="S124" i="9"/>
  <c r="U124" i="9" s="1"/>
  <c r="L124" i="9"/>
  <c r="V124" i="9"/>
  <c r="X124" i="9" s="1"/>
  <c r="I126" i="9"/>
  <c r="J126" i="9" s="1"/>
  <c r="M125" i="9" l="1"/>
  <c r="O125" i="9" s="1"/>
  <c r="Y125" i="9"/>
  <c r="AA125" i="9" s="1"/>
  <c r="P125" i="9"/>
  <c r="R125" i="9" s="1"/>
  <c r="S125" i="9"/>
  <c r="U125" i="9" s="1"/>
  <c r="L125" i="9"/>
  <c r="V125" i="9"/>
  <c r="X125" i="9" s="1"/>
  <c r="I127" i="9"/>
  <c r="J127" i="9" s="1"/>
  <c r="I128" i="9" l="1"/>
  <c r="J128" i="9" s="1"/>
  <c r="L126" i="9"/>
  <c r="V126" i="9"/>
  <c r="X126" i="9" s="1"/>
  <c r="Y126" i="9"/>
  <c r="AA126" i="9" s="1"/>
  <c r="P126" i="9"/>
  <c r="R126" i="9" s="1"/>
  <c r="M126" i="9"/>
  <c r="O126" i="9" s="1"/>
  <c r="S126" i="9"/>
  <c r="U126" i="9" s="1"/>
  <c r="L127" i="9" l="1"/>
  <c r="V127" i="9"/>
  <c r="X127" i="9" s="1"/>
  <c r="Y127" i="9"/>
  <c r="AA127" i="9" s="1"/>
  <c r="P127" i="9"/>
  <c r="R127" i="9" s="1"/>
  <c r="M127" i="9"/>
  <c r="O127" i="9" s="1"/>
  <c r="S127" i="9"/>
  <c r="U127" i="9" s="1"/>
  <c r="I129" i="9"/>
  <c r="J129" i="9" s="1"/>
  <c r="I130" i="9" l="1"/>
  <c r="J130" i="9" s="1"/>
  <c r="L128" i="9"/>
  <c r="V128" i="9"/>
  <c r="X128" i="9" s="1"/>
  <c r="S128" i="9"/>
  <c r="U128" i="9" s="1"/>
  <c r="P128" i="9"/>
  <c r="R128" i="9" s="1"/>
  <c r="M128" i="9"/>
  <c r="O128" i="9" s="1"/>
  <c r="Y128" i="9"/>
  <c r="AA128" i="9" s="1"/>
  <c r="L129" i="9" l="1"/>
  <c r="V129" i="9"/>
  <c r="X129" i="9" s="1"/>
  <c r="S129" i="9"/>
  <c r="U129" i="9" s="1"/>
  <c r="P129" i="9"/>
  <c r="R129" i="9" s="1"/>
  <c r="M129" i="9"/>
  <c r="O129" i="9" s="1"/>
  <c r="Y129" i="9"/>
  <c r="AA129" i="9" s="1"/>
  <c r="M130" i="9"/>
  <c r="O130" i="9" s="1"/>
  <c r="Y130" i="9"/>
  <c r="AA130" i="9" s="1"/>
  <c r="P130" i="9"/>
  <c r="R130" i="9" s="1"/>
  <c r="S130" i="9"/>
  <c r="U130" i="9" s="1"/>
  <c r="L130" i="9"/>
  <c r="V130" i="9"/>
  <c r="X130" i="9" s="1"/>
  <c r="S119" i="9" l="1"/>
  <c r="U119" i="9" s="1"/>
  <c r="L119" i="9"/>
  <c r="Y119" i="9"/>
  <c r="AA119" i="9" s="1"/>
  <c r="M119" i="9"/>
  <c r="O119" i="9" s="1"/>
  <c r="V119" i="9"/>
  <c r="X119" i="9" s="1"/>
  <c r="P119" i="9"/>
  <c r="R119" i="9" s="1"/>
  <c r="AA12" i="15" l="1"/>
</calcChain>
</file>

<file path=xl/sharedStrings.xml><?xml version="1.0" encoding="utf-8"?>
<sst xmlns="http://schemas.openxmlformats.org/spreadsheetml/2006/main" count="480" uniqueCount="199">
  <si>
    <t>SOMA</t>
  </si>
  <si>
    <t>CÁLCULO DE PARCELAS RETROATIVAS - ORIENTAÇÃO PARA ACORDO JUDICIAL</t>
  </si>
  <si>
    <t>Advocacia Geral da União - Procuradoria Geral Federal</t>
  </si>
  <si>
    <t>OBS: SEM CORREÇÃO E SEM JUROS</t>
  </si>
  <si>
    <t>D.I.B.</t>
  </si>
  <si>
    <t>01/01/2010 R$</t>
  </si>
  <si>
    <t>01/02/2010 R$</t>
  </si>
  <si>
    <t>01/03/2010 R$</t>
  </si>
  <si>
    <t>01/04/2010 R$</t>
  </si>
  <si>
    <t>01/05/2010 R$</t>
  </si>
  <si>
    <t>01/06/2010 R$</t>
  </si>
  <si>
    <t>01/07/2010 R$</t>
  </si>
  <si>
    <t>01/08/2010 R$</t>
  </si>
  <si>
    <t>01/09/2010 R$</t>
  </si>
  <si>
    <t>01/10/2010 R$</t>
  </si>
  <si>
    <t>01/11/2010 R$</t>
  </si>
  <si>
    <t>01/12/2010 R$</t>
  </si>
  <si>
    <t>01/01/2011 R$</t>
  </si>
  <si>
    <t>01/02/2011 R$</t>
  </si>
  <si>
    <t>01/03/2011 R$</t>
  </si>
  <si>
    <t>01/04/2011 R$</t>
  </si>
  <si>
    <t>01/05/2011 R$</t>
  </si>
  <si>
    <t>01/06/2011 R$</t>
  </si>
  <si>
    <t>01/07/2011 R$</t>
  </si>
  <si>
    <t>01/08/2011 R$</t>
  </si>
  <si>
    <t>01/09/2011 R$</t>
  </si>
  <si>
    <t>01/10/2011 R$</t>
  </si>
  <si>
    <t>01/11/2011 R$</t>
  </si>
  <si>
    <t>01/12/2011 R$</t>
  </si>
  <si>
    <t>01/01/2012 R$</t>
  </si>
  <si>
    <t>01/02/2012 R$</t>
  </si>
  <si>
    <t>01/03/2012 R$</t>
  </si>
  <si>
    <t>01/04/2012 R$</t>
  </si>
  <si>
    <t>01/05/2012 R$</t>
  </si>
  <si>
    <t>01/06/2012 R$</t>
  </si>
  <si>
    <t>01/07/2012 R$</t>
  </si>
  <si>
    <t>Valor</t>
  </si>
  <si>
    <t>Indice</t>
  </si>
  <si>
    <t xml:space="preserve">Exerc. ant. </t>
  </si>
  <si>
    <t>Soma 90%</t>
  </si>
  <si>
    <t>SOMA EXERCÍCIO ATUAL EM:</t>
  </si>
  <si>
    <t>L O A S</t>
  </si>
  <si>
    <t>Nº Parcelas</t>
  </si>
  <si>
    <t>Valor Corr.</t>
  </si>
  <si>
    <t>Juros</t>
  </si>
  <si>
    <t>Valor Juros</t>
  </si>
  <si>
    <t>Soma 80%</t>
  </si>
  <si>
    <t>Soma 70%</t>
  </si>
  <si>
    <t>Soma 60%</t>
  </si>
  <si>
    <t>01/08/2012 R$</t>
  </si>
  <si>
    <t>01/09/2012 R$</t>
  </si>
  <si>
    <t>01/10/2012 R$</t>
  </si>
  <si>
    <t>01/11/2012 R$</t>
  </si>
  <si>
    <t>01/12/2012 R$</t>
  </si>
  <si>
    <t>01/01/2013 R$</t>
  </si>
  <si>
    <t>Soma 50%</t>
  </si>
  <si>
    <t>01/02/2013 R$</t>
  </si>
  <si>
    <t>01/03/2013 R$</t>
  </si>
  <si>
    <t>01/04/2013 R$</t>
  </si>
  <si>
    <t>01/05/2013 R$</t>
  </si>
  <si>
    <t>01/06/2013 R$</t>
  </si>
  <si>
    <t>01/07/2013 R$</t>
  </si>
  <si>
    <t>01/08/2013 R$</t>
  </si>
  <si>
    <t>Exerc atual</t>
  </si>
  <si>
    <t>01/09/2013 R$</t>
  </si>
  <si>
    <t>01/10/2013 R$</t>
  </si>
  <si>
    <t>01/11/2013 R$</t>
  </si>
  <si>
    <t>01/12/2013 R$</t>
  </si>
  <si>
    <t>S A L Á R I O   M A T E R N I D A D E</t>
  </si>
  <si>
    <t>TOTAL 100%</t>
  </si>
  <si>
    <t>13º 4/12</t>
  </si>
  <si>
    <t>01/01/2014 R$</t>
  </si>
  <si>
    <t>01/02/2014 R$</t>
  </si>
  <si>
    <t>01/03/2014 R$</t>
  </si>
  <si>
    <t>01/04/2014 R$</t>
  </si>
  <si>
    <t>01/05/2014 R$</t>
  </si>
  <si>
    <t>01/06/2014 R$</t>
  </si>
  <si>
    <t>01/07/2014 R$</t>
  </si>
  <si>
    <t>01/08/2014 R$</t>
  </si>
  <si>
    <t>01/09/2014 R$</t>
  </si>
  <si>
    <t>01/10/2014 R$</t>
  </si>
  <si>
    <t>01/11/2014 R$</t>
  </si>
  <si>
    <t>Exerc Atual</t>
  </si>
  <si>
    <t>01/12/2014 R$</t>
  </si>
  <si>
    <t>01/01/2015 R$</t>
  </si>
  <si>
    <t>Obs: D.I.P. (Data Início Pgto-Adm): SEM PAGAMENTO ADM.</t>
  </si>
  <si>
    <t>01/02/2015 R$</t>
  </si>
  <si>
    <t>01/03/2015 R$</t>
  </si>
  <si>
    <t>01/04/2015 R$</t>
  </si>
  <si>
    <t>01/05/2015 R$</t>
  </si>
  <si>
    <t>01/06/2015 R$</t>
  </si>
  <si>
    <t>01/07/2015 R$</t>
  </si>
  <si>
    <t>01/08/2015 R$</t>
  </si>
  <si>
    <t>01/09/2015 R$</t>
  </si>
  <si>
    <t>01/10/2015 R$</t>
  </si>
  <si>
    <t>01/11/2015 R$</t>
  </si>
  <si>
    <t>01/12/2015 R$</t>
  </si>
  <si>
    <t>01/01/2016 R$</t>
  </si>
  <si>
    <t>01/02/2016 R$</t>
  </si>
  <si>
    <t>01/03/2016 R$</t>
  </si>
  <si>
    <t>ATUALIZADO ATÉ COMPETÊNCIA:</t>
  </si>
  <si>
    <t>Obs: D.I.P. (Data Início Pgto-Adm) em:</t>
  </si>
  <si>
    <t>01/04/2016 R$</t>
  </si>
  <si>
    <t>01/05/2016 R$</t>
  </si>
  <si>
    <t>01/06/2016 R$</t>
  </si>
  <si>
    <t>01/07/2016 R$</t>
  </si>
  <si>
    <t>01/08/2016 R$</t>
  </si>
  <si>
    <t>01/09/2016 R$</t>
  </si>
  <si>
    <t>01/10/2016 R$</t>
  </si>
  <si>
    <t>01/11/2016 R$</t>
  </si>
  <si>
    <t>01/12/2016 R$</t>
  </si>
  <si>
    <t>01/01/2017 R$</t>
  </si>
  <si>
    <t>01/02/2017 R$</t>
  </si>
  <si>
    <t>01/03/2017 R$</t>
  </si>
  <si>
    <t>01/04/2017 R$</t>
  </si>
  <si>
    <t>01/05/2017 R$</t>
  </si>
  <si>
    <t>01/06/2017 R$</t>
  </si>
  <si>
    <t>01/07/2017 R$</t>
  </si>
  <si>
    <t>01/08/2017 R$</t>
  </si>
  <si>
    <t>01/09/2017 R$</t>
  </si>
  <si>
    <t>01/10/2017 R$</t>
  </si>
  <si>
    <t>01/11/2017 R$</t>
  </si>
  <si>
    <t>100% SEM  13º</t>
  </si>
  <si>
    <t>C/ 13º</t>
  </si>
  <si>
    <t xml:space="preserve">C/ 13º </t>
  </si>
  <si>
    <t>01/12/2017 R$</t>
  </si>
  <si>
    <t>01/01/2018 R$</t>
  </si>
  <si>
    <t>01/02/2018 R$</t>
  </si>
  <si>
    <t>01/03/2018 R$</t>
  </si>
  <si>
    <t>01/04/2018 R$</t>
  </si>
  <si>
    <t>01/05/2018 R$</t>
  </si>
  <si>
    <t>Exer  atual</t>
  </si>
  <si>
    <t xml:space="preserve">Exerc ant. </t>
  </si>
  <si>
    <t>Soma 95%</t>
  </si>
  <si>
    <t>01/06/2018 R$</t>
  </si>
  <si>
    <t>01/07/2018 R$</t>
  </si>
  <si>
    <t>01/08/2018 R$</t>
  </si>
  <si>
    <t>01/09/2018 R$</t>
  </si>
  <si>
    <t>01/10/2018 R$</t>
  </si>
  <si>
    <t>01/11/2018 R$</t>
  </si>
  <si>
    <t>01/12/2018 R$</t>
  </si>
  <si>
    <t>01/01/2019 R$</t>
  </si>
  <si>
    <t>01/02/2019 R$</t>
  </si>
  <si>
    <t>01/03/2019 R$</t>
  </si>
  <si>
    <t>01/04/2019 R$</t>
  </si>
  <si>
    <t>01/05/2019 R$</t>
  </si>
  <si>
    <t>I P C A - E após 03/2015</t>
  </si>
  <si>
    <t>01/06/2019 R$</t>
  </si>
  <si>
    <t>01/07/2019 R$</t>
  </si>
  <si>
    <t>01/08/2019 R$</t>
  </si>
  <si>
    <t>01/09/2019 R$</t>
  </si>
  <si>
    <t>jrs</t>
  </si>
  <si>
    <t>01/10/2019 R$</t>
  </si>
  <si>
    <t>01/11/2019 R$</t>
  </si>
  <si>
    <t>01/12/2019 R$</t>
  </si>
  <si>
    <t>TOTAL 100% (TETO)</t>
  </si>
  <si>
    <t>ATUALIZADO ATÉ:</t>
  </si>
  <si>
    <t xml:space="preserve">Soma </t>
  </si>
  <si>
    <t>SOMA TOTAL</t>
  </si>
  <si>
    <t>TOTAL SEM LIMITE</t>
  </si>
  <si>
    <t>Com 13º Integral 1º ano-Sem teto</t>
  </si>
  <si>
    <t>100% c/13º prop(teto)</t>
  </si>
  <si>
    <t>01/01/2020 R$</t>
  </si>
  <si>
    <t>LIMITE DE ALÇADA DO JEF (TETO):</t>
  </si>
  <si>
    <t>Jrs</t>
  </si>
  <si>
    <t>Vr jrs</t>
  </si>
  <si>
    <t>Exerc ant</t>
  </si>
  <si>
    <t>ORTN/OTN/BTN até 02/91 + INPC até 12/92 + IRSM até 02/94 + URV até 06/94 + IPCR até 06/95 + INPC até 04/96 + IGPDI até 09/2006 + INPC + TR + IPCA-E após 03/2015.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</si>
  <si>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S/ JUROS</t>
    </r>
  </si>
  <si>
    <r>
      <t xml:space="preserve">OBS: CORREÇÃO IPCA-E após 03/2015 - </t>
    </r>
    <r>
      <rPr>
        <b/>
        <u/>
        <sz val="9"/>
        <color indexed="10"/>
        <rFont val="Arial"/>
        <family val="2"/>
      </rPr>
      <t>S/ JUROS</t>
    </r>
  </si>
  <si>
    <t>SOMA EXERC. ANTERIOR. EM:</t>
  </si>
  <si>
    <t>01/02/2020 R$</t>
  </si>
  <si>
    <t>13º Integral-1º ano</t>
  </si>
  <si>
    <t>01/03/2020 R$</t>
  </si>
  <si>
    <t>Procuradoria Federal Especializada-INSS -Setor de Cálculos e Pagamentos Judiciais-INSS</t>
  </si>
  <si>
    <t>01/04/2020 R$</t>
  </si>
  <si>
    <t>01/05/2020 R$</t>
  </si>
  <si>
    <t>01/06/2020 R$</t>
  </si>
  <si>
    <t>01/07/2020 R$</t>
  </si>
  <si>
    <t>01/08/2020 R$</t>
  </si>
  <si>
    <t>01/09/2020 R$</t>
  </si>
  <si>
    <t>01/10/2020 R$</t>
  </si>
  <si>
    <t>01/11/2020 R$</t>
  </si>
  <si>
    <t xml:space="preserve">OBS: CORREÇÃO IPCA-E após 03/2015 - </t>
  </si>
  <si>
    <t xml:space="preserve">S E G U R O  -  D E F E S O </t>
  </si>
  <si>
    <t>IPCA-E após 03/2015.</t>
  </si>
  <si>
    <t>01/12/2020 R$</t>
  </si>
  <si>
    <t>Sem juros</t>
  </si>
  <si>
    <t>01/01/2021 R$</t>
  </si>
  <si>
    <t>01/02/2021 R$</t>
  </si>
  <si>
    <t>CITAÇÃO: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</si>
  <si>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JUROS:</t>
    </r>
  </si>
  <si>
    <t>BPC / LOAS</t>
  </si>
  <si>
    <r>
      <t xml:space="preserve">OBS: CORREÇÃO INPC+TR + IPCAE após 03/2015 - </t>
    </r>
    <r>
      <rPr>
        <b/>
        <u/>
        <sz val="9"/>
        <color indexed="10"/>
        <rFont val="Arial"/>
        <family val="2"/>
      </rPr>
      <t>c/ JUROS</t>
    </r>
  </si>
  <si>
    <t>01/03/2021 R$</t>
  </si>
  <si>
    <t>01/04/2021 R$</t>
  </si>
  <si>
    <r>
      <t>100%</t>
    </r>
    <r>
      <rPr>
        <b/>
        <sz val="7.5"/>
        <color rgb="FF00B0F0"/>
        <rFont val="Catriel"/>
      </rPr>
      <t xml:space="preserve"> </t>
    </r>
    <r>
      <rPr>
        <b/>
        <sz val="7.5"/>
        <color theme="3" tint="0.39997558519241921"/>
        <rFont val="Catriel"/>
      </rPr>
      <t>SEM  13º</t>
    </r>
  </si>
  <si>
    <t>01/05/2021 R$</t>
  </si>
  <si>
    <t>01/06/2021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</si>
</sst>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R$&quot;#,##0.00;[Red]\-&quot;R$&quot;#,##0.00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mm/yyyy"/>
    <numFmt numFmtId="167" formatCode="0.000000000"/>
    <numFmt numFmtId="168" formatCode="_(* #,##0.0000000_);_(* \(#,##0.0000000\);_(* &quot;-&quot;??_);_(@_)"/>
    <numFmt numFmtId="169" formatCode="_(* #,##0.000000_);_(* \(#,##0.000000\);_(* &quot;-&quot;??_);_(@_)"/>
    <numFmt numFmtId="170" formatCode="_(* #,##0.00000_);_(* \(#,##0.00000\);_(* &quot;-&quot;??_);_(@_)"/>
    <numFmt numFmtId="171" formatCode="_(* #,##0.0000_);_(* \(#,##0.0000\);_(* &quot;-&quot;??_);_(@_)"/>
    <numFmt numFmtId="172" formatCode="0.0%"/>
    <numFmt numFmtId="173" formatCode="0.00000%"/>
  </numFmts>
  <fonts count="5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name val="Aparajita"/>
      <family val="2"/>
    </font>
    <font>
      <sz val="10"/>
      <color indexed="8"/>
      <name val="Arial"/>
      <family val="2"/>
    </font>
    <font>
      <b/>
      <sz val="8"/>
      <name val="Courier New"/>
      <family val="3"/>
    </font>
    <font>
      <b/>
      <sz val="7.5"/>
      <name val="Catriel"/>
    </font>
    <font>
      <sz val="6"/>
      <name val="Eras Light ITC"/>
      <family val="2"/>
    </font>
    <font>
      <b/>
      <sz val="6"/>
      <name val="Eras Light ITC"/>
      <family val="2"/>
    </font>
    <font>
      <b/>
      <sz val="6"/>
      <color indexed="10"/>
      <name val="Eras Light ITC"/>
      <family val="2"/>
    </font>
    <font>
      <sz val="9"/>
      <color indexed="10"/>
      <name val="Arial"/>
      <family val="2"/>
    </font>
    <font>
      <sz val="6"/>
      <color indexed="10"/>
      <name val="Eras Light ITC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6"/>
      <color indexed="8"/>
      <name val="Eras Light ITC"/>
      <family val="2"/>
    </font>
    <font>
      <sz val="6"/>
      <color indexed="8"/>
      <name val="Catriel"/>
    </font>
    <font>
      <sz val="6"/>
      <name val="Catriel"/>
    </font>
    <font>
      <sz val="7"/>
      <name val="Catriel"/>
    </font>
    <font>
      <b/>
      <sz val="6"/>
      <name val="Catriel"/>
    </font>
    <font>
      <b/>
      <u/>
      <sz val="9"/>
      <color indexed="10"/>
      <name val="Arial"/>
      <family val="2"/>
    </font>
    <font>
      <b/>
      <sz val="7"/>
      <name val="Catriel"/>
    </font>
    <font>
      <sz val="8"/>
      <color rgb="FF000000"/>
      <name val="Arial Narrow"/>
      <family val="2"/>
    </font>
    <font>
      <sz val="9"/>
      <color rgb="FF000000"/>
      <name val="Arial"/>
      <family val="2"/>
    </font>
    <font>
      <sz val="6"/>
      <color rgb="FF000000"/>
      <name val="Catriel"/>
    </font>
    <font>
      <strike/>
      <sz val="6"/>
      <color theme="1" tint="0.499984740745262"/>
      <name val="Catriel"/>
    </font>
    <font>
      <sz val="10"/>
      <color rgb="FFC00000"/>
      <name val="Aparajit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color rgb="FFFF0000"/>
      <name val="Eras Light ITC"/>
      <family val="2"/>
    </font>
    <font>
      <b/>
      <sz val="9"/>
      <color rgb="FFC00000"/>
      <name val="Arial"/>
      <family val="2"/>
    </font>
    <font>
      <b/>
      <sz val="8"/>
      <color theme="1"/>
      <name val="Courier New"/>
      <family val="3"/>
    </font>
    <font>
      <sz val="6"/>
      <color theme="1"/>
      <name val="Catriel"/>
    </font>
    <font>
      <b/>
      <sz val="7"/>
      <name val="Courier New"/>
      <family val="3"/>
    </font>
    <font>
      <b/>
      <sz val="11"/>
      <color rgb="FFFF0000"/>
      <name val="Arial"/>
      <family val="2"/>
    </font>
    <font>
      <b/>
      <sz val="11"/>
      <color theme="2"/>
      <name val="Arial"/>
      <family val="2"/>
    </font>
    <font>
      <b/>
      <sz val="6"/>
      <color indexed="8"/>
      <name val="Catriel"/>
    </font>
    <font>
      <b/>
      <sz val="6"/>
      <color rgb="FFFF0000"/>
      <name val="Catriel"/>
    </font>
    <font>
      <b/>
      <sz val="6"/>
      <color theme="3" tint="0.59999389629810485"/>
      <name val="Catriel"/>
    </font>
    <font>
      <b/>
      <sz val="6"/>
      <name val="Courier New"/>
      <family val="3"/>
    </font>
    <font>
      <b/>
      <sz val="7.5"/>
      <color rgb="FFFF0000"/>
      <name val="Catriel"/>
    </font>
    <font>
      <strike/>
      <sz val="6"/>
      <name val="Catriel"/>
    </font>
    <font>
      <strike/>
      <sz val="6"/>
      <color theme="1"/>
      <name val="Catriel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.5"/>
      <color theme="3" tint="0.39997558519241921"/>
      <name val="Catriel"/>
    </font>
    <font>
      <b/>
      <sz val="7.5"/>
      <color rgb="FF00B0F0"/>
      <name val="Catrie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10" fontId="10" fillId="0" borderId="0" xfId="0" applyNumberFormat="1" applyFont="1"/>
    <xf numFmtId="167" fontId="10" fillId="0" borderId="0" xfId="0" applyNumberFormat="1" applyFont="1"/>
    <xf numFmtId="165" fontId="10" fillId="0" borderId="0" xfId="4" applyFont="1"/>
    <xf numFmtId="165" fontId="10" fillId="0" borderId="0" xfId="0" applyNumberFormat="1" applyFont="1"/>
    <xf numFmtId="4" fontId="9" fillId="0" borderId="0" xfId="0" applyNumberFormat="1" applyFont="1"/>
    <xf numFmtId="4" fontId="10" fillId="0" borderId="0" xfId="0" applyNumberFormat="1" applyFont="1"/>
    <xf numFmtId="0" fontId="10" fillId="0" borderId="0" xfId="0" applyFont="1" applyBorder="1"/>
    <xf numFmtId="10" fontId="9" fillId="0" borderId="0" xfId="0" applyNumberFormat="1" applyFont="1"/>
    <xf numFmtId="0" fontId="30" fillId="0" borderId="0" xfId="0" applyFont="1"/>
    <xf numFmtId="10" fontId="30" fillId="0" borderId="0" xfId="0" applyNumberFormat="1" applyFont="1"/>
    <xf numFmtId="4" fontId="30" fillId="0" borderId="0" xfId="0" applyNumberFormat="1" applyFont="1"/>
    <xf numFmtId="0" fontId="3" fillId="3" borderId="0" xfId="0" applyFont="1" applyFill="1"/>
    <xf numFmtId="0" fontId="30" fillId="0" borderId="0" xfId="0" applyFont="1" applyAlignment="1">
      <alignment vertical="center"/>
    </xf>
    <xf numFmtId="10" fontId="30" fillId="0" borderId="0" xfId="0" applyNumberFormat="1" applyFont="1" applyAlignment="1">
      <alignment vertical="center"/>
    </xf>
    <xf numFmtId="0" fontId="1" fillId="0" borderId="0" xfId="0" applyFont="1"/>
    <xf numFmtId="0" fontId="12" fillId="0" borderId="0" xfId="0" applyFont="1"/>
    <xf numFmtId="165" fontId="12" fillId="0" borderId="0" xfId="4" applyFont="1" applyFill="1" applyBorder="1"/>
    <xf numFmtId="0" fontId="13" fillId="0" borderId="0" xfId="0" applyFont="1" applyBorder="1"/>
    <xf numFmtId="0" fontId="31" fillId="0" borderId="0" xfId="0" applyFont="1" applyAlignment="1">
      <alignment vertical="center"/>
    </xf>
    <xf numFmtId="0" fontId="31" fillId="0" borderId="0" xfId="0" applyFont="1"/>
    <xf numFmtId="0" fontId="0" fillId="4" borderId="0" xfId="0" applyFill="1"/>
    <xf numFmtId="0" fontId="16" fillId="0" borderId="0" xfId="0" applyFont="1"/>
    <xf numFmtId="4" fontId="18" fillId="0" borderId="0" xfId="0" applyNumberFormat="1" applyFont="1"/>
    <xf numFmtId="0" fontId="21" fillId="0" borderId="0" xfId="0" applyFont="1"/>
    <xf numFmtId="9" fontId="14" fillId="0" borderId="1" xfId="0" applyNumberFormat="1" applyFont="1" applyBorder="1" applyAlignment="1">
      <alignment horizontal="center" vertical="center" wrapText="1"/>
    </xf>
    <xf numFmtId="9" fontId="14" fillId="0" borderId="4" xfId="0" applyNumberFormat="1" applyFont="1" applyBorder="1" applyAlignment="1">
      <alignment horizontal="center" vertical="center" wrapText="1"/>
    </xf>
    <xf numFmtId="0" fontId="30" fillId="4" borderId="0" xfId="0" applyFont="1" applyFill="1"/>
    <xf numFmtId="10" fontId="30" fillId="4" borderId="0" xfId="0" applyNumberFormat="1" applyFont="1" applyFill="1"/>
    <xf numFmtId="4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center" vertical="center"/>
    </xf>
    <xf numFmtId="0" fontId="17" fillId="0" borderId="0" xfId="0" applyFont="1"/>
    <xf numFmtId="4" fontId="20" fillId="0" borderId="0" xfId="0" applyNumberFormat="1" applyFont="1" applyAlignment="1"/>
    <xf numFmtId="0" fontId="3" fillId="5" borderId="0" xfId="0" applyFont="1" applyFill="1"/>
    <xf numFmtId="166" fontId="24" fillId="0" borderId="5" xfId="0" applyNumberFormat="1" applyFont="1" applyFill="1" applyBorder="1" applyAlignment="1" applyProtection="1">
      <alignment horizontal="center"/>
    </xf>
    <xf numFmtId="165" fontId="24" fillId="0" borderId="6" xfId="4" applyFont="1" applyFill="1" applyBorder="1" applyProtection="1"/>
    <xf numFmtId="10" fontId="32" fillId="0" borderId="7" xfId="0" applyNumberFormat="1" applyFont="1" applyBorder="1"/>
    <xf numFmtId="165" fontId="25" fillId="2" borderId="8" xfId="4" applyFont="1" applyFill="1" applyBorder="1"/>
    <xf numFmtId="165" fontId="25" fillId="2" borderId="9" xfId="4" applyFont="1" applyFill="1" applyBorder="1"/>
    <xf numFmtId="165" fontId="25" fillId="2" borderId="5" xfId="4" applyFont="1" applyFill="1" applyBorder="1"/>
    <xf numFmtId="165" fontId="25" fillId="2" borderId="10" xfId="4" applyFont="1" applyFill="1" applyBorder="1"/>
    <xf numFmtId="165" fontId="25" fillId="2" borderId="11" xfId="4" applyFont="1" applyFill="1" applyBorder="1"/>
    <xf numFmtId="165" fontId="25" fillId="2" borderId="12" xfId="4" applyFont="1" applyFill="1" applyBorder="1"/>
    <xf numFmtId="165" fontId="25" fillId="2" borderId="13" xfId="4" applyFont="1" applyFill="1" applyBorder="1"/>
    <xf numFmtId="166" fontId="24" fillId="4" borderId="5" xfId="0" applyNumberFormat="1" applyFont="1" applyFill="1" applyBorder="1" applyAlignment="1" applyProtection="1">
      <alignment horizontal="center"/>
    </xf>
    <xf numFmtId="165" fontId="24" fillId="4" borderId="14" xfId="4" applyFont="1" applyFill="1" applyBorder="1" applyProtection="1"/>
    <xf numFmtId="4" fontId="24" fillId="4" borderId="11" xfId="0" applyNumberFormat="1" applyFont="1" applyFill="1" applyBorder="1" applyProtection="1"/>
    <xf numFmtId="10" fontId="32" fillId="4" borderId="14" xfId="0" applyNumberFormat="1" applyFont="1" applyFill="1" applyBorder="1"/>
    <xf numFmtId="4" fontId="24" fillId="4" borderId="14" xfId="0" applyNumberFormat="1" applyFont="1" applyFill="1" applyBorder="1" applyProtection="1"/>
    <xf numFmtId="165" fontId="24" fillId="4" borderId="11" xfId="4" applyFont="1" applyFill="1" applyBorder="1" applyProtection="1"/>
    <xf numFmtId="165" fontId="33" fillId="4" borderId="15" xfId="4" applyFont="1" applyFill="1" applyBorder="1"/>
    <xf numFmtId="165" fontId="25" fillId="4" borderId="8" xfId="4" applyFont="1" applyFill="1" applyBorder="1"/>
    <xf numFmtId="165" fontId="25" fillId="4" borderId="9" xfId="4" applyFont="1" applyFill="1" applyBorder="1"/>
    <xf numFmtId="165" fontId="25" fillId="4" borderId="5" xfId="4" applyFont="1" applyFill="1" applyBorder="1"/>
    <xf numFmtId="165" fontId="25" fillId="4" borderId="10" xfId="4" applyFont="1" applyFill="1" applyBorder="1"/>
    <xf numFmtId="165" fontId="25" fillId="4" borderId="11" xfId="4" applyFont="1" applyFill="1" applyBorder="1"/>
    <xf numFmtId="165" fontId="24" fillId="0" borderId="14" xfId="4" applyFont="1" applyFill="1" applyBorder="1" applyProtection="1"/>
    <xf numFmtId="4" fontId="24" fillId="0" borderId="11" xfId="0" applyNumberFormat="1" applyFont="1" applyFill="1" applyBorder="1" applyProtection="1"/>
    <xf numFmtId="4" fontId="24" fillId="0" borderId="14" xfId="0" applyNumberFormat="1" applyFont="1" applyFill="1" applyBorder="1" applyProtection="1"/>
    <xf numFmtId="165" fontId="24" fillId="0" borderId="11" xfId="4" applyFont="1" applyFill="1" applyBorder="1" applyProtection="1"/>
    <xf numFmtId="165" fontId="33" fillId="2" borderId="15" xfId="4" applyFont="1" applyFill="1" applyBorder="1"/>
    <xf numFmtId="165" fontId="25" fillId="3" borderId="8" xfId="4" applyFont="1" applyFill="1" applyBorder="1"/>
    <xf numFmtId="165" fontId="25" fillId="3" borderId="9" xfId="4" applyFont="1" applyFill="1" applyBorder="1"/>
    <xf numFmtId="165" fontId="25" fillId="4" borderId="9" xfId="4" applyFont="1" applyFill="1" applyBorder="1" applyAlignment="1">
      <alignment horizontal="center"/>
    </xf>
    <xf numFmtId="166" fontId="24" fillId="0" borderId="16" xfId="0" applyNumberFormat="1" applyFont="1" applyFill="1" applyBorder="1" applyAlignment="1" applyProtection="1">
      <alignment horizontal="center"/>
    </xf>
    <xf numFmtId="165" fontId="24" fillId="0" borderId="17" xfId="4" applyFont="1" applyFill="1" applyBorder="1" applyProtection="1"/>
    <xf numFmtId="167" fontId="24" fillId="0" borderId="17" xfId="0" applyNumberFormat="1" applyFont="1" applyFill="1" applyBorder="1" applyProtection="1"/>
    <xf numFmtId="10" fontId="24" fillId="0" borderId="17" xfId="3" applyNumberFormat="1" applyFont="1" applyFill="1" applyBorder="1" applyProtection="1"/>
    <xf numFmtId="4" fontId="24" fillId="0" borderId="17" xfId="0" applyNumberFormat="1" applyFont="1" applyFill="1" applyBorder="1" applyProtection="1"/>
    <xf numFmtId="165" fontId="24" fillId="0" borderId="18" xfId="4" applyFont="1" applyFill="1" applyBorder="1" applyProtection="1"/>
    <xf numFmtId="165" fontId="25" fillId="0" borderId="19" xfId="4" applyFont="1" applyFill="1" applyBorder="1"/>
    <xf numFmtId="165" fontId="25" fillId="0" borderId="17" xfId="4" applyFont="1" applyFill="1" applyBorder="1"/>
    <xf numFmtId="165" fontId="25" fillId="0" borderId="18" xfId="4" applyFont="1" applyFill="1" applyBorder="1"/>
    <xf numFmtId="165" fontId="25" fillId="0" borderId="16" xfId="4" applyFont="1" applyFill="1" applyBorder="1"/>
    <xf numFmtId="165" fontId="25" fillId="0" borderId="20" xfId="4" applyFont="1" applyFill="1" applyBorder="1"/>
    <xf numFmtId="4" fontId="24" fillId="0" borderId="6" xfId="0" applyNumberFormat="1" applyFont="1" applyFill="1" applyBorder="1" applyProtection="1"/>
    <xf numFmtId="10" fontId="32" fillId="0" borderId="6" xfId="0" applyNumberFormat="1" applyFont="1" applyBorder="1"/>
    <xf numFmtId="165" fontId="24" fillId="0" borderId="21" xfId="4" applyFont="1" applyFill="1" applyBorder="1" applyProtection="1"/>
    <xf numFmtId="165" fontId="33" fillId="2" borderId="22" xfId="4" applyFont="1" applyFill="1" applyBorder="1"/>
    <xf numFmtId="10" fontId="32" fillId="0" borderId="14" xfId="0" applyNumberFormat="1" applyFont="1" applyBorder="1"/>
    <xf numFmtId="165" fontId="33" fillId="3" borderId="15" xfId="4" applyFont="1" applyFill="1" applyBorder="1"/>
    <xf numFmtId="165" fontId="27" fillId="4" borderId="23" xfId="4" applyFont="1" applyFill="1" applyBorder="1"/>
    <xf numFmtId="165" fontId="25" fillId="4" borderId="19" xfId="4" applyFont="1" applyFill="1" applyBorder="1"/>
    <xf numFmtId="165" fontId="25" fillId="4" borderId="17" xfId="4" applyFont="1" applyFill="1" applyBorder="1"/>
    <xf numFmtId="168" fontId="32" fillId="0" borderId="7" xfId="4" applyNumberFormat="1" applyFont="1" applyBorder="1"/>
    <xf numFmtId="168" fontId="32" fillId="0" borderId="6" xfId="4" applyNumberFormat="1" applyFont="1" applyBorder="1"/>
    <xf numFmtId="165" fontId="34" fillId="0" borderId="0" xfId="4" applyFont="1" applyFill="1" applyBorder="1" applyProtection="1"/>
    <xf numFmtId="165" fontId="34" fillId="0" borderId="0" xfId="4" applyFont="1" applyFill="1" applyBorder="1"/>
    <xf numFmtId="165" fontId="25" fillId="3" borderId="6" xfId="4" applyFont="1" applyFill="1" applyBorder="1"/>
    <xf numFmtId="165" fontId="25" fillId="2" borderId="6" xfId="4" applyFont="1" applyFill="1" applyBorder="1" applyAlignment="1">
      <alignment horizontal="center"/>
    </xf>
    <xf numFmtId="165" fontId="25" fillId="4" borderId="14" xfId="4" applyFont="1" applyFill="1" applyBorder="1"/>
    <xf numFmtId="165" fontId="25" fillId="4" borderId="14" xfId="4" applyFont="1" applyFill="1" applyBorder="1" applyAlignment="1">
      <alignment horizontal="center"/>
    </xf>
    <xf numFmtId="165" fontId="25" fillId="3" borderId="14" xfId="4" applyFont="1" applyFill="1" applyBorder="1"/>
    <xf numFmtId="165" fontId="25" fillId="2" borderId="14" xfId="4" applyFont="1" applyFill="1" applyBorder="1" applyAlignment="1">
      <alignment horizontal="center"/>
    </xf>
    <xf numFmtId="165" fontId="25" fillId="4" borderId="15" xfId="4" applyFont="1" applyFill="1" applyBorder="1"/>
    <xf numFmtId="165" fontId="25" fillId="2" borderId="15" xfId="4" applyFont="1" applyFill="1" applyBorder="1"/>
    <xf numFmtId="165" fontId="25" fillId="2" borderId="22" xfId="4" applyFont="1" applyFill="1" applyBorder="1"/>
    <xf numFmtId="0" fontId="11" fillId="4" borderId="0" xfId="0" applyFont="1" applyFill="1"/>
    <xf numFmtId="0" fontId="3" fillId="4" borderId="0" xfId="0" applyFont="1" applyFill="1"/>
    <xf numFmtId="17" fontId="19" fillId="4" borderId="0" xfId="0" applyNumberFormat="1" applyFont="1" applyFill="1"/>
    <xf numFmtId="0" fontId="8" fillId="5" borderId="0" xfId="0" applyFont="1" applyFill="1"/>
    <xf numFmtId="0" fontId="4" fillId="5" borderId="0" xfId="0" applyFont="1" applyFill="1"/>
    <xf numFmtId="0" fontId="8" fillId="5" borderId="0" xfId="0" applyFont="1" applyFill="1" applyAlignment="1"/>
    <xf numFmtId="0" fontId="36" fillId="3" borderId="0" xfId="0" applyFont="1" applyFill="1"/>
    <xf numFmtId="0" fontId="26" fillId="0" borderId="23" xfId="0" applyFont="1" applyBorder="1"/>
    <xf numFmtId="0" fontId="26" fillId="0" borderId="15" xfId="0" applyFont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166" fontId="24" fillId="4" borderId="14" xfId="0" applyNumberFormat="1" applyFont="1" applyFill="1" applyBorder="1" applyAlignment="1" applyProtection="1">
      <alignment horizontal="center"/>
    </xf>
    <xf numFmtId="166" fontId="24" fillId="0" borderId="14" xfId="0" applyNumberFormat="1" applyFont="1" applyFill="1" applyBorder="1" applyAlignment="1" applyProtection="1">
      <alignment horizontal="center"/>
    </xf>
    <xf numFmtId="165" fontId="25" fillId="4" borderId="18" xfId="4" applyFont="1" applyFill="1" applyBorder="1"/>
    <xf numFmtId="165" fontId="25" fillId="2" borderId="14" xfId="4" applyFont="1" applyFill="1" applyBorder="1"/>
    <xf numFmtId="165" fontId="25" fillId="2" borderId="6" xfId="4" applyFont="1" applyFill="1" applyBorder="1"/>
    <xf numFmtId="0" fontId="26" fillId="4" borderId="26" xfId="0" applyFont="1" applyFill="1" applyBorder="1" applyAlignment="1">
      <alignment horizontal="center"/>
    </xf>
    <xf numFmtId="165" fontId="25" fillId="4" borderId="23" xfId="4" applyFont="1" applyFill="1" applyBorder="1"/>
    <xf numFmtId="165" fontId="25" fillId="2" borderId="21" xfId="4" applyFont="1" applyFill="1" applyBorder="1" applyAlignment="1">
      <alignment horizontal="center"/>
    </xf>
    <xf numFmtId="165" fontId="25" fillId="4" borderId="11" xfId="4" applyFont="1" applyFill="1" applyBorder="1" applyAlignment="1">
      <alignment horizontal="center"/>
    </xf>
    <xf numFmtId="165" fontId="25" fillId="3" borderId="28" xfId="4" applyFont="1" applyFill="1" applyBorder="1"/>
    <xf numFmtId="165" fontId="25" fillId="2" borderId="11" xfId="4" applyFont="1" applyFill="1" applyBorder="1" applyAlignment="1">
      <alignment horizontal="center"/>
    </xf>
    <xf numFmtId="165" fontId="25" fillId="3" borderId="10" xfId="4" applyFont="1" applyFill="1" applyBorder="1"/>
    <xf numFmtId="165" fontId="33" fillId="2" borderId="14" xfId="4" applyFont="1" applyFill="1" applyBorder="1"/>
    <xf numFmtId="165" fontId="33" fillId="4" borderId="14" xfId="4" applyFont="1" applyFill="1" applyBorder="1"/>
    <xf numFmtId="10" fontId="32" fillId="4" borderId="6" xfId="0" applyNumberFormat="1" applyFont="1" applyFill="1" applyBorder="1"/>
    <xf numFmtId="165" fontId="33" fillId="2" borderId="6" xfId="4" applyFont="1" applyFill="1" applyBorder="1"/>
    <xf numFmtId="0" fontId="4" fillId="0" borderId="0" xfId="0" applyFont="1"/>
    <xf numFmtId="165" fontId="25" fillId="0" borderId="23" xfId="4" applyFont="1" applyFill="1" applyBorder="1"/>
    <xf numFmtId="165" fontId="25" fillId="3" borderId="11" xfId="4" applyFont="1" applyFill="1" applyBorder="1" applyAlignment="1">
      <alignment horizontal="center"/>
    </xf>
    <xf numFmtId="165" fontId="25" fillId="3" borderId="5" xfId="4" applyFont="1" applyFill="1" applyBorder="1"/>
    <xf numFmtId="165" fontId="24" fillId="0" borderId="31" xfId="4" applyFont="1" applyFill="1" applyBorder="1" applyProtection="1"/>
    <xf numFmtId="165" fontId="25" fillId="4" borderId="32" xfId="4" applyFont="1" applyFill="1" applyBorder="1"/>
    <xf numFmtId="165" fontId="25" fillId="2" borderId="22" xfId="4" applyFont="1" applyFill="1" applyBorder="1" applyAlignment="1">
      <alignment horizontal="center"/>
    </xf>
    <xf numFmtId="165" fontId="25" fillId="4" borderId="15" xfId="4" applyFont="1" applyFill="1" applyBorder="1" applyAlignment="1">
      <alignment horizontal="center"/>
    </xf>
    <xf numFmtId="165" fontId="25" fillId="2" borderId="15" xfId="4" applyFont="1" applyFill="1" applyBorder="1" applyAlignment="1">
      <alignment horizontal="center"/>
    </xf>
    <xf numFmtId="4" fontId="24" fillId="0" borderId="31" xfId="0" applyNumberFormat="1" applyFont="1" applyFill="1" applyBorder="1" applyProtection="1"/>
    <xf numFmtId="165" fontId="40" fillId="2" borderId="9" xfId="4" applyFont="1" applyFill="1" applyBorder="1"/>
    <xf numFmtId="165" fontId="40" fillId="4" borderId="9" xfId="4" applyFont="1" applyFill="1" applyBorder="1"/>
    <xf numFmtId="165" fontId="40" fillId="3" borderId="9" xfId="4" applyFont="1" applyFill="1" applyBorder="1"/>
    <xf numFmtId="165" fontId="40" fillId="4" borderId="9" xfId="4" applyFont="1" applyFill="1" applyBorder="1" applyAlignment="1">
      <alignment horizontal="center"/>
    </xf>
    <xf numFmtId="9" fontId="14" fillId="0" borderId="24" xfId="0" applyNumberFormat="1" applyFont="1" applyBorder="1" applyAlignment="1"/>
    <xf numFmtId="9" fontId="14" fillId="0" borderId="35" xfId="0" applyNumberFormat="1" applyFont="1" applyBorder="1" applyAlignment="1"/>
    <xf numFmtId="9" fontId="14" fillId="0" borderId="4" xfId="0" applyNumberFormat="1" applyFont="1" applyBorder="1" applyAlignment="1"/>
    <xf numFmtId="9" fontId="14" fillId="5" borderId="24" xfId="0" applyNumberFormat="1" applyFont="1" applyFill="1" applyBorder="1" applyAlignment="1"/>
    <xf numFmtId="9" fontId="14" fillId="5" borderId="35" xfId="0" applyNumberFormat="1" applyFont="1" applyFill="1" applyBorder="1" applyAlignment="1"/>
    <xf numFmtId="9" fontId="14" fillId="5" borderId="4" xfId="0" applyNumberFormat="1" applyFont="1" applyFill="1" applyBorder="1" applyAlignment="1"/>
    <xf numFmtId="9" fontId="14" fillId="4" borderId="24" xfId="0" applyNumberFormat="1" applyFont="1" applyFill="1" applyBorder="1" applyAlignment="1"/>
    <xf numFmtId="9" fontId="14" fillId="4" borderId="4" xfId="0" applyNumberFormat="1" applyFont="1" applyFill="1" applyBorder="1" applyAlignment="1"/>
    <xf numFmtId="4" fontId="30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6" fontId="24" fillId="0" borderId="12" xfId="0" applyNumberFormat="1" applyFont="1" applyFill="1" applyBorder="1" applyAlignment="1" applyProtection="1">
      <alignment horizontal="center"/>
    </xf>
    <xf numFmtId="166" fontId="24" fillId="4" borderId="16" xfId="0" applyNumberFormat="1" applyFont="1" applyFill="1" applyBorder="1" applyAlignment="1" applyProtection="1">
      <alignment horizontal="center"/>
    </xf>
    <xf numFmtId="0" fontId="26" fillId="4" borderId="37" xfId="0" applyFont="1" applyFill="1" applyBorder="1" applyAlignment="1">
      <alignment horizontal="center"/>
    </xf>
    <xf numFmtId="4" fontId="24" fillId="0" borderId="21" xfId="0" applyNumberFormat="1" applyFont="1" applyFill="1" applyBorder="1" applyProtection="1"/>
    <xf numFmtId="165" fontId="24" fillId="4" borderId="6" xfId="4" applyFont="1" applyFill="1" applyBorder="1" applyProtection="1"/>
    <xf numFmtId="165" fontId="25" fillId="2" borderId="28" xfId="4" applyFont="1" applyFill="1" applyBorder="1"/>
    <xf numFmtId="165" fontId="25" fillId="2" borderId="21" xfId="4" applyFont="1" applyFill="1" applyBorder="1"/>
    <xf numFmtId="9" fontId="41" fillId="0" borderId="4" xfId="0" applyNumberFormat="1" applyFont="1" applyBorder="1" applyAlignment="1">
      <alignment horizontal="center" vertical="center" wrapText="1"/>
    </xf>
    <xf numFmtId="17" fontId="43" fillId="7" borderId="0" xfId="0" applyNumberFormat="1" applyFont="1" applyFill="1"/>
    <xf numFmtId="165" fontId="44" fillId="3" borderId="21" xfId="4" applyFont="1" applyFill="1" applyBorder="1" applyProtection="1"/>
    <xf numFmtId="165" fontId="44" fillId="4" borderId="11" xfId="4" applyFont="1" applyFill="1" applyBorder="1" applyProtection="1"/>
    <xf numFmtId="165" fontId="46" fillId="4" borderId="11" xfId="4" applyFont="1" applyFill="1" applyBorder="1" applyProtection="1"/>
    <xf numFmtId="9" fontId="47" fillId="0" borderId="2" xfId="0" applyNumberFormat="1" applyFont="1" applyBorder="1" applyAlignment="1">
      <alignment horizontal="center" vertical="center" wrapText="1"/>
    </xf>
    <xf numFmtId="17" fontId="0" fillId="0" borderId="0" xfId="0" applyNumberFormat="1"/>
    <xf numFmtId="165" fontId="24" fillId="4" borderId="27" xfId="4" applyFont="1" applyFill="1" applyBorder="1" applyProtection="1"/>
    <xf numFmtId="4" fontId="24" fillId="0" borderId="27" xfId="0" applyNumberFormat="1" applyFont="1" applyFill="1" applyBorder="1" applyProtection="1"/>
    <xf numFmtId="10" fontId="32" fillId="4" borderId="27" xfId="0" applyNumberFormat="1" applyFont="1" applyFill="1" applyBorder="1"/>
    <xf numFmtId="165" fontId="24" fillId="0" borderId="27" xfId="4" applyFont="1" applyFill="1" applyBorder="1" applyProtection="1"/>
    <xf numFmtId="165" fontId="33" fillId="2" borderId="27" xfId="4" applyFont="1" applyFill="1" applyBorder="1"/>
    <xf numFmtId="165" fontId="25" fillId="2" borderId="27" xfId="4" applyFont="1" applyFill="1" applyBorder="1"/>
    <xf numFmtId="165" fontId="25" fillId="3" borderId="27" xfId="4" applyFont="1" applyFill="1" applyBorder="1"/>
    <xf numFmtId="165" fontId="25" fillId="2" borderId="38" xfId="4" applyFont="1" applyFill="1" applyBorder="1"/>
    <xf numFmtId="0" fontId="26" fillId="4" borderId="14" xfId="0" applyFont="1" applyFill="1" applyBorder="1" applyAlignment="1">
      <alignment horizontal="center"/>
    </xf>
    <xf numFmtId="165" fontId="40" fillId="2" borderId="14" xfId="4" applyFont="1" applyFill="1" applyBorder="1"/>
    <xf numFmtId="165" fontId="40" fillId="4" borderId="14" xfId="4" applyFont="1" applyFill="1" applyBorder="1"/>
    <xf numFmtId="165" fontId="40" fillId="3" borderId="14" xfId="4" applyFont="1" applyFill="1" applyBorder="1"/>
    <xf numFmtId="165" fontId="40" fillId="4" borderId="14" xfId="4" applyFont="1" applyFill="1" applyBorder="1" applyAlignment="1">
      <alignment horizontal="center"/>
    </xf>
    <xf numFmtId="165" fontId="25" fillId="3" borderId="23" xfId="4" applyFont="1" applyFill="1" applyBorder="1"/>
    <xf numFmtId="165" fontId="25" fillId="3" borderId="9" xfId="4" applyFont="1" applyFill="1" applyBorder="1" applyAlignment="1">
      <alignment horizontal="center"/>
    </xf>
    <xf numFmtId="165" fontId="25" fillId="3" borderId="11" xfId="4" applyFont="1" applyFill="1" applyBorder="1"/>
    <xf numFmtId="165" fontId="45" fillId="5" borderId="11" xfId="4" applyFont="1" applyFill="1" applyBorder="1" applyProtection="1"/>
    <xf numFmtId="164" fontId="23" fillId="0" borderId="0" xfId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166" fontId="37" fillId="0" borderId="0" xfId="0" applyNumberFormat="1" applyFont="1" applyFill="1" applyBorder="1" applyAlignment="1" applyProtection="1">
      <alignment horizontal="center" vertical="center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0" xfId="0" applyNumberFormat="1" applyFont="1" applyFill="1" applyBorder="1" applyAlignment="1" applyProtection="1">
      <alignment horizontal="center" vertical="center"/>
    </xf>
    <xf numFmtId="165" fontId="25" fillId="2" borderId="40" xfId="4" applyFont="1" applyFill="1" applyBorder="1"/>
    <xf numFmtId="165" fontId="25" fillId="3" borderId="7" xfId="4" applyFont="1" applyFill="1" applyBorder="1"/>
    <xf numFmtId="165" fontId="40" fillId="2" borderId="7" xfId="4" applyFont="1" applyFill="1" applyBorder="1"/>
    <xf numFmtId="9" fontId="41" fillId="0" borderId="1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41" xfId="0" applyNumberFormat="1" applyFont="1" applyBorder="1" applyAlignment="1">
      <alignment horizontal="center" vertical="center" wrapText="1"/>
    </xf>
    <xf numFmtId="165" fontId="24" fillId="4" borderId="7" xfId="4" applyFont="1" applyFill="1" applyBorder="1" applyProtection="1"/>
    <xf numFmtId="4" fontId="24" fillId="0" borderId="7" xfId="0" applyNumberFormat="1" applyFont="1" applyFill="1" applyBorder="1" applyProtection="1"/>
    <xf numFmtId="165" fontId="24" fillId="0" borderId="7" xfId="4" applyFont="1" applyFill="1" applyBorder="1" applyProtection="1"/>
    <xf numFmtId="165" fontId="25" fillId="2" borderId="7" xfId="4" applyFont="1" applyFill="1" applyBorder="1"/>
    <xf numFmtId="9" fontId="41" fillId="0" borderId="2" xfId="0" applyNumberFormat="1" applyFont="1" applyBorder="1" applyAlignment="1">
      <alignment horizontal="center" vertical="center" wrapText="1"/>
    </xf>
    <xf numFmtId="9" fontId="41" fillId="6" borderId="3" xfId="0" applyNumberFormat="1" applyFont="1" applyFill="1" applyBorder="1" applyAlignment="1">
      <alignment horizontal="center" vertical="center" wrapText="1"/>
    </xf>
    <xf numFmtId="9" fontId="41" fillId="0" borderId="36" xfId="0" applyNumberFormat="1" applyFont="1" applyBorder="1" applyAlignment="1">
      <alignment horizontal="center" vertical="center" wrapText="1"/>
    </xf>
    <xf numFmtId="9" fontId="41" fillId="0" borderId="41" xfId="0" applyNumberFormat="1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/>
    </xf>
    <xf numFmtId="166" fontId="24" fillId="0" borderId="7" xfId="0" applyNumberFormat="1" applyFont="1" applyFill="1" applyBorder="1" applyAlignment="1" applyProtection="1">
      <alignment horizontal="center"/>
    </xf>
    <xf numFmtId="9" fontId="39" fillId="6" borderId="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/>
    <xf numFmtId="43" fontId="3" fillId="0" borderId="0" xfId="0" applyNumberFormat="1" applyFont="1"/>
    <xf numFmtId="166" fontId="24" fillId="0" borderId="28" xfId="0" applyNumberFormat="1" applyFont="1" applyFill="1" applyBorder="1" applyAlignment="1" applyProtection="1">
      <alignment horizontal="center"/>
    </xf>
    <xf numFmtId="166" fontId="24" fillId="4" borderId="8" xfId="0" applyNumberFormat="1" applyFont="1" applyFill="1" applyBorder="1" applyAlignment="1" applyProtection="1">
      <alignment horizontal="center"/>
    </xf>
    <xf numFmtId="166" fontId="24" fillId="0" borderId="8" xfId="0" applyNumberFormat="1" applyFont="1" applyFill="1" applyBorder="1" applyAlignment="1" applyProtection="1">
      <alignment horizontal="center"/>
    </xf>
    <xf numFmtId="166" fontId="24" fillId="0" borderId="43" xfId="0" applyNumberFormat="1" applyFont="1" applyFill="1" applyBorder="1" applyAlignment="1" applyProtection="1">
      <alignment horizontal="center"/>
    </xf>
    <xf numFmtId="0" fontId="26" fillId="4" borderId="22" xfId="0" applyFont="1" applyFill="1" applyBorder="1" applyAlignment="1">
      <alignment horizontal="center"/>
    </xf>
    <xf numFmtId="169" fontId="32" fillId="0" borderId="6" xfId="4" applyNumberFormat="1" applyFont="1" applyBorder="1"/>
    <xf numFmtId="169" fontId="32" fillId="4" borderId="14" xfId="4" applyNumberFormat="1" applyFont="1" applyFill="1" applyBorder="1"/>
    <xf numFmtId="169" fontId="32" fillId="0" borderId="14" xfId="4" applyNumberFormat="1" applyFont="1" applyBorder="1"/>
    <xf numFmtId="169" fontId="17" fillId="0" borderId="0" xfId="0" applyNumberFormat="1" applyFont="1" applyBorder="1" applyAlignment="1">
      <alignment vertical="center"/>
    </xf>
    <xf numFmtId="9" fontId="14" fillId="0" borderId="44" xfId="0" applyNumberFormat="1" applyFont="1" applyBorder="1" applyAlignment="1">
      <alignment horizontal="center" vertical="center" wrapText="1"/>
    </xf>
    <xf numFmtId="9" fontId="14" fillId="0" borderId="45" xfId="0" applyNumberFormat="1" applyFont="1" applyBorder="1" applyAlignment="1">
      <alignment horizontal="center" vertical="center" wrapText="1"/>
    </xf>
    <xf numFmtId="9" fontId="14" fillId="6" borderId="47" xfId="0" applyNumberFormat="1" applyFont="1" applyFill="1" applyBorder="1" applyAlignment="1">
      <alignment horizontal="center" vertical="center" wrapText="1"/>
    </xf>
    <xf numFmtId="9" fontId="14" fillId="0" borderId="46" xfId="0" applyNumberFormat="1" applyFont="1" applyBorder="1" applyAlignment="1">
      <alignment horizontal="center" vertical="center" wrapText="1"/>
    </xf>
    <xf numFmtId="9" fontId="14" fillId="0" borderId="47" xfId="0" applyNumberFormat="1" applyFont="1" applyBorder="1" applyAlignment="1">
      <alignment horizontal="center" vertical="center" wrapText="1"/>
    </xf>
    <xf numFmtId="0" fontId="26" fillId="4" borderId="23" xfId="0" applyFont="1" applyFill="1" applyBorder="1" applyAlignment="1">
      <alignment horizontal="center"/>
    </xf>
    <xf numFmtId="166" fontId="24" fillId="4" borderId="19" xfId="0" applyNumberFormat="1" applyFont="1" applyFill="1" applyBorder="1" applyAlignment="1" applyProtection="1">
      <alignment horizontal="center"/>
    </xf>
    <xf numFmtId="165" fontId="24" fillId="4" borderId="17" xfId="4" applyFont="1" applyFill="1" applyBorder="1" applyProtection="1"/>
    <xf numFmtId="169" fontId="32" fillId="4" borderId="17" xfId="4" applyNumberFormat="1" applyFont="1" applyFill="1" applyBorder="1"/>
    <xf numFmtId="4" fontId="24" fillId="4" borderId="17" xfId="0" applyNumberFormat="1" applyFont="1" applyFill="1" applyBorder="1" applyProtection="1"/>
    <xf numFmtId="10" fontId="32" fillId="4" borderId="17" xfId="0" applyNumberFormat="1" applyFont="1" applyFill="1" applyBorder="1"/>
    <xf numFmtId="165" fontId="33" fillId="4" borderId="17" xfId="4" applyFont="1" applyFill="1" applyBorder="1"/>
    <xf numFmtId="165" fontId="25" fillId="4" borderId="17" xfId="4" applyFont="1" applyFill="1" applyBorder="1" applyAlignment="1">
      <alignment horizontal="center"/>
    </xf>
    <xf numFmtId="165" fontId="25" fillId="4" borderId="20" xfId="4" applyFont="1" applyFill="1" applyBorder="1"/>
    <xf numFmtId="0" fontId="26" fillId="0" borderId="22" xfId="0" applyFont="1" applyBorder="1" applyAlignment="1">
      <alignment horizontal="center"/>
    </xf>
    <xf numFmtId="169" fontId="32" fillId="4" borderId="6" xfId="4" applyNumberFormat="1" applyFont="1" applyFill="1" applyBorder="1"/>
    <xf numFmtId="169" fontId="17" fillId="0" borderId="0" xfId="0" applyNumberFormat="1" applyFont="1" applyAlignment="1">
      <alignment vertical="center"/>
    </xf>
    <xf numFmtId="169" fontId="32" fillId="0" borderId="27" xfId="4" applyNumberFormat="1" applyFont="1" applyBorder="1"/>
    <xf numFmtId="169" fontId="24" fillId="0" borderId="31" xfId="4" applyNumberFormat="1" applyFont="1" applyFill="1" applyBorder="1" applyProtection="1"/>
    <xf numFmtId="169" fontId="24" fillId="0" borderId="17" xfId="0" applyNumberFormat="1" applyFont="1" applyFill="1" applyBorder="1" applyProtection="1"/>
    <xf numFmtId="0" fontId="26" fillId="0" borderId="0" xfId="0" applyFont="1" applyBorder="1"/>
    <xf numFmtId="0" fontId="0" fillId="0" borderId="0" xfId="0" applyBorder="1"/>
    <xf numFmtId="166" fontId="24" fillId="0" borderId="39" xfId="0" applyNumberFormat="1" applyFont="1" applyFill="1" applyBorder="1" applyAlignment="1" applyProtection="1">
      <alignment horizontal="center"/>
    </xf>
    <xf numFmtId="4" fontId="24" fillId="4" borderId="27" xfId="0" applyNumberFormat="1" applyFont="1" applyFill="1" applyBorder="1" applyProtection="1"/>
    <xf numFmtId="0" fontId="26" fillId="0" borderId="24" xfId="0" applyFont="1" applyBorder="1"/>
    <xf numFmtId="0" fontId="17" fillId="0" borderId="35" xfId="0" applyFont="1" applyBorder="1" applyAlignment="1">
      <alignment vertical="center"/>
    </xf>
    <xf numFmtId="169" fontId="17" fillId="0" borderId="35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6" fillId="0" borderId="41" xfId="0" applyFont="1" applyBorder="1"/>
    <xf numFmtId="0" fontId="17" fillId="0" borderId="3" xfId="0" applyFont="1" applyBorder="1" applyAlignment="1">
      <alignment vertical="center"/>
    </xf>
    <xf numFmtId="169" fontId="17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40" fillId="2" borderId="48" xfId="4" applyFont="1" applyFill="1" applyBorder="1"/>
    <xf numFmtId="165" fontId="40" fillId="4" borderId="32" xfId="4" applyFont="1" applyFill="1" applyBorder="1" applyAlignment="1">
      <alignment horizontal="center"/>
    </xf>
    <xf numFmtId="165" fontId="25" fillId="4" borderId="16" xfId="4" applyFont="1" applyFill="1" applyBorder="1"/>
    <xf numFmtId="169" fontId="32" fillId="4" borderId="7" xfId="4" applyNumberFormat="1" applyFont="1" applyFill="1" applyBorder="1"/>
    <xf numFmtId="0" fontId="0" fillId="0" borderId="1" xfId="0" applyBorder="1"/>
    <xf numFmtId="165" fontId="24" fillId="0" borderId="13" xfId="4" applyFont="1" applyFill="1" applyBorder="1" applyProtection="1"/>
    <xf numFmtId="165" fontId="24" fillId="0" borderId="20" xfId="4" applyFont="1" applyFill="1" applyBorder="1" applyProtection="1"/>
    <xf numFmtId="0" fontId="3" fillId="0" borderId="0" xfId="0" applyFont="1" applyBorder="1"/>
    <xf numFmtId="4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26" fillId="4" borderId="27" xfId="0" applyFont="1" applyFill="1" applyBorder="1" applyAlignment="1">
      <alignment horizontal="center"/>
    </xf>
    <xf numFmtId="166" fontId="24" fillId="4" borderId="27" xfId="0" applyNumberFormat="1" applyFont="1" applyFill="1" applyBorder="1" applyAlignment="1" applyProtection="1">
      <alignment horizontal="center"/>
    </xf>
    <xf numFmtId="0" fontId="26" fillId="4" borderId="42" xfId="0" applyFont="1" applyFill="1" applyBorder="1" applyAlignment="1">
      <alignment horizontal="center"/>
    </xf>
    <xf numFmtId="165" fontId="40" fillId="4" borderId="17" xfId="4" applyFont="1" applyFill="1" applyBorder="1" applyAlignment="1">
      <alignment horizontal="center"/>
    </xf>
    <xf numFmtId="0" fontId="0" fillId="3" borderId="0" xfId="0" applyFill="1"/>
    <xf numFmtId="0" fontId="36" fillId="4" borderId="0" xfId="0" applyFont="1" applyFill="1"/>
    <xf numFmtId="14" fontId="38" fillId="0" borderId="3" xfId="0" applyNumberFormat="1" applyFont="1" applyBorder="1" applyAlignment="1"/>
    <xf numFmtId="166" fontId="36" fillId="3" borderId="0" xfId="0" applyNumberFormat="1" applyFont="1" applyFill="1" applyAlignment="1"/>
    <xf numFmtId="0" fontId="26" fillId="4" borderId="29" xfId="0" applyFont="1" applyFill="1" applyBorder="1" applyAlignment="1">
      <alignment horizontal="center"/>
    </xf>
    <xf numFmtId="165" fontId="45" fillId="5" borderId="21" xfId="4" applyFont="1" applyFill="1" applyBorder="1" applyProtection="1"/>
    <xf numFmtId="165" fontId="25" fillId="2" borderId="48" xfId="4" applyFont="1" applyFill="1" applyBorder="1"/>
    <xf numFmtId="168" fontId="32" fillId="0" borderId="50" xfId="4" applyNumberFormat="1" applyFont="1" applyBorder="1"/>
    <xf numFmtId="4" fontId="24" fillId="4" borderId="18" xfId="0" applyNumberFormat="1" applyFont="1" applyFill="1" applyBorder="1" applyProtection="1"/>
    <xf numFmtId="165" fontId="45" fillId="5" borderId="18" xfId="4" applyFont="1" applyFill="1" applyBorder="1" applyProtection="1"/>
    <xf numFmtId="165" fontId="25" fillId="4" borderId="32" xfId="4" applyFont="1" applyFill="1" applyBorder="1" applyAlignment="1">
      <alignment horizontal="center"/>
    </xf>
    <xf numFmtId="4" fontId="24" fillId="4" borderId="21" xfId="0" applyNumberFormat="1" applyFont="1" applyFill="1" applyBorder="1" applyProtection="1"/>
    <xf numFmtId="4" fontId="24" fillId="4" borderId="6" xfId="0" applyNumberFormat="1" applyFont="1" applyFill="1" applyBorder="1" applyProtection="1"/>
    <xf numFmtId="166" fontId="24" fillId="4" borderId="17" xfId="0" applyNumberFormat="1" applyFont="1" applyFill="1" applyBorder="1" applyAlignment="1" applyProtection="1">
      <alignment horizontal="center"/>
    </xf>
    <xf numFmtId="0" fontId="26" fillId="4" borderId="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165" fontId="24" fillId="4" borderId="18" xfId="4" applyFont="1" applyFill="1" applyBorder="1" applyProtection="1"/>
    <xf numFmtId="0" fontId="26" fillId="4" borderId="12" xfId="0" applyFont="1" applyFill="1" applyBorder="1" applyAlignment="1">
      <alignment horizontal="center"/>
    </xf>
    <xf numFmtId="165" fontId="24" fillId="4" borderId="21" xfId="4" applyFont="1" applyFill="1" applyBorder="1" applyProtection="1"/>
    <xf numFmtId="165" fontId="40" fillId="2" borderId="6" xfId="4" applyFont="1" applyFill="1" applyBorder="1"/>
    <xf numFmtId="165" fontId="40" fillId="4" borderId="17" xfId="4" applyFont="1" applyFill="1" applyBorder="1"/>
    <xf numFmtId="9" fontId="14" fillId="6" borderId="1" xfId="0" applyNumberFormat="1" applyFont="1" applyFill="1" applyBorder="1" applyAlignment="1">
      <alignment horizontal="center" vertical="center" wrapText="1"/>
    </xf>
    <xf numFmtId="165" fontId="49" fillId="2" borderId="6" xfId="4" applyFont="1" applyFill="1" applyBorder="1"/>
    <xf numFmtId="165" fontId="49" fillId="4" borderId="14" xfId="4" applyFont="1" applyFill="1" applyBorder="1"/>
    <xf numFmtId="165" fontId="49" fillId="2" borderId="14" xfId="4" applyFont="1" applyFill="1" applyBorder="1"/>
    <xf numFmtId="165" fontId="49" fillId="4" borderId="17" xfId="4" applyFont="1" applyFill="1" applyBorder="1"/>
    <xf numFmtId="165" fontId="49" fillId="2" borderId="7" xfId="4" applyFont="1" applyFill="1" applyBorder="1"/>
    <xf numFmtId="165" fontId="50" fillId="2" borderId="6" xfId="4" applyFont="1" applyFill="1" applyBorder="1"/>
    <xf numFmtId="165" fontId="50" fillId="4" borderId="14" xfId="4" applyFont="1" applyFill="1" applyBorder="1"/>
    <xf numFmtId="165" fontId="50" fillId="2" borderId="14" xfId="4" applyFont="1" applyFill="1" applyBorder="1"/>
    <xf numFmtId="165" fontId="50" fillId="4" borderId="17" xfId="4" applyFont="1" applyFill="1" applyBorder="1"/>
    <xf numFmtId="165" fontId="50" fillId="2" borderId="7" xfId="4" applyFont="1" applyFill="1" applyBorder="1"/>
    <xf numFmtId="165" fontId="50" fillId="4" borderId="27" xfId="4" applyFont="1" applyFill="1" applyBorder="1"/>
    <xf numFmtId="165" fontId="25" fillId="3" borderId="15" xfId="4" applyFont="1" applyFill="1" applyBorder="1"/>
    <xf numFmtId="170" fontId="32" fillId="0" borderId="14" xfId="4" applyNumberFormat="1" applyFont="1" applyBorder="1"/>
    <xf numFmtId="170" fontId="32" fillId="0" borderId="6" xfId="4" applyNumberFormat="1" applyFont="1" applyBorder="1"/>
    <xf numFmtId="170" fontId="17" fillId="0" borderId="35" xfId="0" applyNumberFormat="1" applyFont="1" applyBorder="1" applyAlignment="1">
      <alignment vertical="center"/>
    </xf>
    <xf numFmtId="170" fontId="17" fillId="0" borderId="0" xfId="0" applyNumberFormat="1" applyFont="1" applyBorder="1" applyAlignment="1">
      <alignment vertical="center"/>
    </xf>
    <xf numFmtId="171" fontId="32" fillId="0" borderId="6" xfId="4" applyNumberFormat="1" applyFont="1" applyBorder="1"/>
    <xf numFmtId="171" fontId="32" fillId="4" borderId="14" xfId="4" applyNumberFormat="1" applyFont="1" applyFill="1" applyBorder="1"/>
    <xf numFmtId="171" fontId="32" fillId="0" borderId="14" xfId="4" applyNumberFormat="1" applyFont="1" applyBorder="1"/>
    <xf numFmtId="171" fontId="32" fillId="4" borderId="27" xfId="4" applyNumberFormat="1" applyFont="1" applyFill="1" applyBorder="1"/>
    <xf numFmtId="171" fontId="32" fillId="4" borderId="17" xfId="4" applyNumberFormat="1" applyFont="1" applyFill="1" applyBorder="1"/>
    <xf numFmtId="171" fontId="17" fillId="0" borderId="35" xfId="0" applyNumberFormat="1" applyFont="1" applyBorder="1" applyAlignment="1">
      <alignment vertical="center"/>
    </xf>
    <xf numFmtId="171" fontId="17" fillId="0" borderId="0" xfId="0" applyNumberFormat="1" applyFont="1" applyBorder="1" applyAlignment="1">
      <alignment vertical="center"/>
    </xf>
    <xf numFmtId="170" fontId="32" fillId="0" borderId="7" xfId="4" applyNumberFormat="1" applyFont="1" applyBorder="1"/>
    <xf numFmtId="170" fontId="32" fillId="0" borderId="50" xfId="4" applyNumberFormat="1" applyFont="1" applyBorder="1"/>
    <xf numFmtId="170" fontId="32" fillId="0" borderId="49" xfId="4" applyNumberFormat="1" applyFont="1" applyBorder="1"/>
    <xf numFmtId="170" fontId="24" fillId="0" borderId="31" xfId="4" applyNumberFormat="1" applyFont="1" applyFill="1" applyBorder="1" applyProtection="1"/>
    <xf numFmtId="172" fontId="32" fillId="0" borderId="6" xfId="0" applyNumberFormat="1" applyFont="1" applyBorder="1"/>
    <xf numFmtId="172" fontId="32" fillId="0" borderId="7" xfId="0" applyNumberFormat="1" applyFont="1" applyBorder="1"/>
    <xf numFmtId="172" fontId="32" fillId="0" borderId="50" xfId="0" applyNumberFormat="1" applyFont="1" applyBorder="1"/>
    <xf numFmtId="172" fontId="32" fillId="0" borderId="14" xfId="0" applyNumberFormat="1" applyFont="1" applyBorder="1"/>
    <xf numFmtId="172" fontId="32" fillId="4" borderId="6" xfId="0" applyNumberFormat="1" applyFont="1" applyFill="1" applyBorder="1"/>
    <xf numFmtId="172" fontId="32" fillId="4" borderId="14" xfId="0" applyNumberFormat="1" applyFont="1" applyFill="1" applyBorder="1"/>
    <xf numFmtId="172" fontId="32" fillId="4" borderId="17" xfId="0" applyNumberFormat="1" applyFont="1" applyFill="1" applyBorder="1"/>
    <xf numFmtId="172" fontId="32" fillId="4" borderId="7" xfId="0" applyNumberFormat="1" applyFont="1" applyFill="1" applyBorder="1"/>
    <xf numFmtId="172" fontId="32" fillId="4" borderId="27" xfId="0" applyNumberFormat="1" applyFont="1" applyFill="1" applyBorder="1"/>
    <xf numFmtId="0" fontId="4" fillId="0" borderId="0" xfId="0" applyFont="1" applyAlignment="1">
      <alignment horizontal="right"/>
    </xf>
    <xf numFmtId="17" fontId="4" fillId="0" borderId="0" xfId="0" applyNumberFormat="1" applyFont="1"/>
    <xf numFmtId="165" fontId="25" fillId="4" borderId="37" xfId="4" applyFont="1" applyFill="1" applyBorder="1" applyAlignment="1">
      <alignment horizontal="center"/>
    </xf>
    <xf numFmtId="165" fontId="25" fillId="4" borderId="5" xfId="4" applyFont="1" applyFill="1" applyBorder="1" applyAlignment="1">
      <alignment horizontal="center"/>
    </xf>
    <xf numFmtId="165" fontId="25" fillId="4" borderId="8" xfId="4" applyFont="1" applyFill="1" applyBorder="1" applyAlignment="1">
      <alignment horizontal="center"/>
    </xf>
    <xf numFmtId="165" fontId="25" fillId="4" borderId="51" xfId="4" applyFont="1" applyFill="1" applyBorder="1" applyAlignment="1">
      <alignment horizontal="center"/>
    </xf>
    <xf numFmtId="10" fontId="32" fillId="0" borderId="50" xfId="0" applyNumberFormat="1" applyFont="1" applyBorder="1"/>
    <xf numFmtId="165" fontId="45" fillId="4" borderId="18" xfId="4" applyFont="1" applyFill="1" applyBorder="1" applyProtection="1"/>
    <xf numFmtId="165" fontId="25" fillId="4" borderId="52" xfId="4" applyFont="1" applyFill="1" applyBorder="1" applyAlignment="1"/>
    <xf numFmtId="0" fontId="35" fillId="8" borderId="0" xfId="0" applyFont="1" applyFill="1"/>
    <xf numFmtId="0" fontId="51" fillId="8" borderId="0" xfId="0" applyFont="1" applyFill="1"/>
    <xf numFmtId="166" fontId="24" fillId="4" borderId="12" xfId="0" applyNumberFormat="1" applyFont="1" applyFill="1" applyBorder="1" applyAlignment="1" applyProtection="1">
      <alignment horizontal="center"/>
    </xf>
    <xf numFmtId="169" fontId="32" fillId="4" borderId="27" xfId="4" applyNumberFormat="1" applyFont="1" applyFill="1" applyBorder="1"/>
    <xf numFmtId="165" fontId="49" fillId="4" borderId="27" xfId="4" applyFont="1" applyFill="1" applyBorder="1"/>
    <xf numFmtId="165" fontId="25" fillId="4" borderId="27" xfId="4" applyFont="1" applyFill="1" applyBorder="1"/>
    <xf numFmtId="165" fontId="40" fillId="4" borderId="27" xfId="4" applyFont="1" applyFill="1" applyBorder="1" applyAlignment="1">
      <alignment horizontal="center"/>
    </xf>
    <xf numFmtId="165" fontId="25" fillId="4" borderId="38" xfId="4" applyFont="1" applyFill="1" applyBorder="1"/>
    <xf numFmtId="4" fontId="24" fillId="4" borderId="7" xfId="0" applyNumberFormat="1" applyFont="1" applyFill="1" applyBorder="1" applyProtection="1"/>
    <xf numFmtId="165" fontId="24" fillId="4" borderId="49" xfId="4" applyFont="1" applyFill="1" applyBorder="1" applyProtection="1"/>
    <xf numFmtId="8" fontId="31" fillId="0" borderId="0" xfId="0" applyNumberFormat="1" applyFont="1" applyAlignment="1">
      <alignment vertical="center"/>
    </xf>
    <xf numFmtId="8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5" fontId="33" fillId="2" borderId="42" xfId="4" applyFont="1" applyFill="1" applyBorder="1"/>
    <xf numFmtId="165" fontId="25" fillId="3" borderId="39" xfId="4" applyFont="1" applyFill="1" applyBorder="1"/>
    <xf numFmtId="165" fontId="25" fillId="2" borderId="53" xfId="4" applyFont="1" applyFill="1" applyBorder="1" applyAlignment="1">
      <alignment horizontal="center"/>
    </xf>
    <xf numFmtId="165" fontId="25" fillId="2" borderId="54" xfId="4" applyFont="1" applyFill="1" applyBorder="1"/>
    <xf numFmtId="166" fontId="42" fillId="3" borderId="0" xfId="0" applyNumberFormat="1" applyFont="1" applyFill="1" applyAlignment="1">
      <alignment horizontal="center"/>
    </xf>
    <xf numFmtId="9" fontId="14" fillId="0" borderId="36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73" fontId="32" fillId="0" borderId="6" xfId="4" applyNumberFormat="1" applyFont="1" applyBorder="1"/>
    <xf numFmtId="173" fontId="32" fillId="0" borderId="7" xfId="4" applyNumberFormat="1" applyFont="1" applyBorder="1"/>
    <xf numFmtId="173" fontId="32" fillId="0" borderId="50" xfId="4" applyNumberFormat="1" applyFont="1" applyBorder="1"/>
    <xf numFmtId="173" fontId="32" fillId="0" borderId="49" xfId="4" applyNumberFormat="1" applyFont="1" applyBorder="1"/>
    <xf numFmtId="17" fontId="36" fillId="4" borderId="0" xfId="0" applyNumberFormat="1" applyFont="1" applyFill="1"/>
    <xf numFmtId="17" fontId="36" fillId="4" borderId="0" xfId="0" applyNumberFormat="1" applyFont="1" applyFill="1" applyAlignment="1">
      <alignment horizontal="center"/>
    </xf>
    <xf numFmtId="166" fontId="42" fillId="3" borderId="0" xfId="0" applyNumberFormat="1" applyFont="1" applyFill="1" applyAlignment="1"/>
    <xf numFmtId="0" fontId="26" fillId="4" borderId="34" xfId="0" applyFont="1" applyFill="1" applyBorder="1" applyAlignment="1">
      <alignment horizontal="center"/>
    </xf>
    <xf numFmtId="4" fontId="24" fillId="0" borderId="53" xfId="0" applyNumberFormat="1" applyFont="1" applyFill="1" applyBorder="1" applyProtection="1"/>
    <xf numFmtId="165" fontId="45" fillId="5" borderId="53" xfId="4" applyFont="1" applyFill="1" applyBorder="1" applyProtection="1"/>
    <xf numFmtId="165" fontId="25" fillId="2" borderId="42" xfId="4" applyFont="1" applyFill="1" applyBorder="1"/>
    <xf numFmtId="165" fontId="25" fillId="2" borderId="39" xfId="4" applyFont="1" applyFill="1" applyBorder="1"/>
    <xf numFmtId="165" fontId="25" fillId="2" borderId="55" xfId="4" applyFont="1" applyFill="1" applyBorder="1"/>
    <xf numFmtId="165" fontId="25" fillId="2" borderId="53" xfId="4" applyFont="1" applyFill="1" applyBorder="1"/>
    <xf numFmtId="168" fontId="32" fillId="0" borderId="49" xfId="4" applyNumberFormat="1" applyFont="1" applyBorder="1"/>
    <xf numFmtId="4" fontId="24" fillId="4" borderId="56" xfId="0" applyNumberFormat="1" applyFont="1" applyFill="1" applyBorder="1" applyProtection="1"/>
    <xf numFmtId="165" fontId="45" fillId="5" borderId="56" xfId="4" applyFont="1" applyFill="1" applyBorder="1" applyProtection="1"/>
    <xf numFmtId="165" fontId="25" fillId="4" borderId="26" xfId="4" applyFont="1" applyFill="1" applyBorder="1"/>
    <xf numFmtId="165" fontId="25" fillId="4" borderId="43" xfId="4" applyFont="1" applyFill="1" applyBorder="1"/>
    <xf numFmtId="165" fontId="25" fillId="4" borderId="57" xfId="4" applyFont="1" applyFill="1" applyBorder="1"/>
    <xf numFmtId="165" fontId="25" fillId="4" borderId="58" xfId="4" applyFont="1" applyFill="1" applyBorder="1"/>
    <xf numFmtId="165" fontId="25" fillId="4" borderId="56" xfId="4" applyFont="1" applyFill="1" applyBorder="1"/>
    <xf numFmtId="166" fontId="24" fillId="4" borderId="28" xfId="0" applyNumberFormat="1" applyFont="1" applyFill="1" applyBorder="1" applyAlignment="1" applyProtection="1">
      <alignment horizontal="center"/>
    </xf>
    <xf numFmtId="165" fontId="25" fillId="4" borderId="57" xfId="4" applyFont="1" applyFill="1" applyBorder="1" applyAlignment="1">
      <alignment horizontal="center"/>
    </xf>
    <xf numFmtId="4" fontId="24" fillId="4" borderId="53" xfId="0" applyNumberFormat="1" applyFont="1" applyFill="1" applyBorder="1" applyProtection="1"/>
    <xf numFmtId="165" fontId="25" fillId="3" borderId="55" xfId="4" applyFont="1" applyFill="1" applyBorder="1" applyAlignment="1">
      <alignment horizontal="center"/>
    </xf>
    <xf numFmtId="165" fontId="25" fillId="3" borderId="54" xfId="4" applyFont="1" applyFill="1" applyBorder="1"/>
    <xf numFmtId="165" fontId="25" fillId="3" borderId="40" xfId="4" applyFont="1" applyFill="1" applyBorder="1"/>
    <xf numFmtId="165" fontId="25" fillId="3" borderId="53" xfId="4" applyFont="1" applyFill="1" applyBorder="1"/>
    <xf numFmtId="165" fontId="24" fillId="4" borderId="31" xfId="4" applyFont="1" applyFill="1" applyBorder="1" applyProtection="1"/>
    <xf numFmtId="9" fontId="14" fillId="5" borderId="4" xfId="0" quotePrefix="1" applyNumberFormat="1" applyFont="1" applyFill="1" applyBorder="1" applyAlignment="1"/>
    <xf numFmtId="166" fontId="42" fillId="3" borderId="0" xfId="0" applyNumberFormat="1" applyFont="1" applyFill="1" applyAlignment="1">
      <alignment horizontal="center"/>
    </xf>
    <xf numFmtId="14" fontId="35" fillId="0" borderId="3" xfId="0" applyNumberFormat="1" applyFont="1" applyBorder="1" applyAlignment="1">
      <alignment horizontal="center"/>
    </xf>
    <xf numFmtId="166" fontId="27" fillId="5" borderId="29" xfId="0" applyNumberFormat="1" applyFont="1" applyFill="1" applyBorder="1" applyAlignment="1" applyProtection="1">
      <alignment horizontal="center" vertical="center" textRotation="90" wrapText="1"/>
    </xf>
    <xf numFmtId="166" fontId="27" fillId="5" borderId="34" xfId="0" applyNumberFormat="1" applyFont="1" applyFill="1" applyBorder="1" applyAlignment="1" applyProtection="1">
      <alignment horizontal="center" vertical="center" textRotation="90" wrapText="1"/>
    </xf>
    <xf numFmtId="166" fontId="15" fillId="0" borderId="29" xfId="0" applyNumberFormat="1" applyFont="1" applyFill="1" applyBorder="1" applyAlignment="1" applyProtection="1">
      <alignment horizontal="center" vertical="center" wrapText="1"/>
    </xf>
    <xf numFmtId="166" fontId="15" fillId="0" borderId="36" xfId="0" applyNumberFormat="1" applyFont="1" applyFill="1" applyBorder="1" applyAlignment="1" applyProtection="1">
      <alignment horizontal="center" vertical="center" wrapText="1"/>
    </xf>
    <xf numFmtId="4" fontId="15" fillId="0" borderId="29" xfId="0" applyNumberFormat="1" applyFont="1" applyFill="1" applyBorder="1" applyAlignment="1" applyProtection="1">
      <alignment horizontal="center" vertical="center" wrapText="1"/>
    </xf>
    <xf numFmtId="4" fontId="15" fillId="0" borderId="36" xfId="0" applyNumberFormat="1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9" fontId="14" fillId="5" borderId="30" xfId="0" applyNumberFormat="1" applyFont="1" applyFill="1" applyBorder="1" applyAlignment="1">
      <alignment horizontal="center"/>
    </xf>
    <xf numFmtId="9" fontId="14" fillId="5" borderId="33" xfId="0" applyNumberFormat="1" applyFont="1" applyFill="1" applyBorder="1" applyAlignment="1">
      <alignment horizontal="center"/>
    </xf>
    <xf numFmtId="9" fontId="14" fillId="5" borderId="25" xfId="0" applyNumberFormat="1" applyFont="1" applyFill="1" applyBorder="1" applyAlignment="1">
      <alignment horizontal="center"/>
    </xf>
    <xf numFmtId="9" fontId="14" fillId="0" borderId="30" xfId="0" applyNumberFormat="1" applyFont="1" applyBorder="1" applyAlignment="1">
      <alignment horizontal="center"/>
    </xf>
    <xf numFmtId="9" fontId="14" fillId="0" borderId="33" xfId="0" applyNumberFormat="1" applyFont="1" applyBorder="1" applyAlignment="1">
      <alignment horizontal="center"/>
    </xf>
    <xf numFmtId="9" fontId="14" fillId="0" borderId="25" xfId="0" applyNumberFormat="1" applyFont="1" applyBorder="1" applyAlignment="1">
      <alignment horizontal="center"/>
    </xf>
    <xf numFmtId="4" fontId="15" fillId="0" borderId="29" xfId="0" applyNumberFormat="1" applyFont="1" applyBorder="1" applyAlignment="1" applyProtection="1">
      <alignment horizontal="center" vertical="center" wrapText="1"/>
    </xf>
    <xf numFmtId="4" fontId="15" fillId="0" borderId="36" xfId="0" applyNumberFormat="1" applyFont="1" applyBorder="1" applyAlignment="1" applyProtection="1">
      <alignment horizontal="center" vertical="center" wrapText="1"/>
    </xf>
    <xf numFmtId="9" fontId="14" fillId="0" borderId="29" xfId="0" applyNumberFormat="1" applyFont="1" applyBorder="1" applyAlignment="1">
      <alignment horizontal="center" vertical="justify" wrapText="1"/>
    </xf>
    <xf numFmtId="9" fontId="14" fillId="0" borderId="41" xfId="0" applyNumberFormat="1" applyFont="1" applyBorder="1" applyAlignment="1">
      <alignment horizontal="center" vertical="justify" wrapText="1"/>
    </xf>
    <xf numFmtId="9" fontId="14" fillId="6" borderId="33" xfId="0" quotePrefix="1" applyNumberFormat="1" applyFont="1" applyFill="1" applyBorder="1" applyAlignment="1">
      <alignment horizontal="center"/>
    </xf>
    <xf numFmtId="0" fontId="14" fillId="6" borderId="33" xfId="0" quotePrefix="1" applyFont="1" applyFill="1" applyBorder="1" applyAlignment="1">
      <alignment horizontal="center"/>
    </xf>
    <xf numFmtId="0" fontId="14" fillId="6" borderId="25" xfId="0" quotePrefix="1" applyFont="1" applyFill="1" applyBorder="1" applyAlignment="1">
      <alignment horizontal="center"/>
    </xf>
    <xf numFmtId="43" fontId="45" fillId="0" borderId="0" xfId="0" applyNumberFormat="1" applyFont="1" applyAlignment="1">
      <alignment horizontal="center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164" fontId="23" fillId="0" borderId="0" xfId="2" applyFont="1" applyAlignment="1">
      <alignment horizontal="center"/>
    </xf>
    <xf numFmtId="166" fontId="37" fillId="0" borderId="0" xfId="0" applyNumberFormat="1" applyFont="1" applyFill="1" applyAlignment="1" applyProtection="1">
      <alignment horizontal="center"/>
    </xf>
    <xf numFmtId="164" fontId="23" fillId="0" borderId="35" xfId="1" applyFont="1" applyBorder="1" applyAlignment="1">
      <alignment horizontal="center" vertical="center"/>
    </xf>
    <xf numFmtId="164" fontId="23" fillId="0" borderId="4" xfId="1" applyFont="1" applyBorder="1" applyAlignment="1">
      <alignment horizontal="center" vertical="center"/>
    </xf>
    <xf numFmtId="166" fontId="37" fillId="0" borderId="35" xfId="0" applyNumberFormat="1" applyFont="1" applyFill="1" applyBorder="1" applyAlignment="1" applyProtection="1">
      <alignment horizontal="center" vertical="center"/>
    </xf>
    <xf numFmtId="4" fontId="18" fillId="0" borderId="0" xfId="0" applyNumberFormat="1" applyFont="1" applyAlignment="1">
      <alignment horizontal="center"/>
    </xf>
    <xf numFmtId="164" fontId="23" fillId="0" borderId="0" xfId="1" applyFont="1" applyAlignment="1">
      <alignment horizontal="center"/>
    </xf>
    <xf numFmtId="166" fontId="29" fillId="5" borderId="29" xfId="0" applyNumberFormat="1" applyFont="1" applyFill="1" applyBorder="1" applyAlignment="1" applyProtection="1">
      <alignment horizontal="center" vertical="center" textRotation="90" wrapText="1"/>
    </xf>
    <xf numFmtId="166" fontId="29" fillId="5" borderId="34" xfId="0" applyNumberFormat="1" applyFont="1" applyFill="1" applyBorder="1" applyAlignment="1" applyProtection="1">
      <alignment horizontal="center" vertical="center" textRotation="90" wrapText="1"/>
    </xf>
    <xf numFmtId="164" fontId="23" fillId="0" borderId="3" xfId="1" applyFont="1" applyBorder="1" applyAlignment="1">
      <alignment horizontal="center" vertical="center"/>
    </xf>
    <xf numFmtId="164" fontId="23" fillId="0" borderId="2" xfId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 wrapText="1"/>
    </xf>
    <xf numFmtId="9" fontId="14" fillId="0" borderId="36" xfId="0" applyNumberFormat="1" applyFont="1" applyBorder="1" applyAlignment="1">
      <alignment horizontal="center" vertical="center" wrapText="1"/>
    </xf>
    <xf numFmtId="166" fontId="23" fillId="0" borderId="3" xfId="0" applyNumberFormat="1" applyFont="1" applyFill="1" applyBorder="1" applyAlignment="1" applyProtection="1">
      <alignment horizontal="center" vertical="center"/>
    </xf>
    <xf numFmtId="9" fontId="14" fillId="5" borderId="24" xfId="0" applyNumberFormat="1" applyFont="1" applyFill="1" applyBorder="1" applyAlignment="1">
      <alignment horizontal="center"/>
    </xf>
    <xf numFmtId="9" fontId="14" fillId="5" borderId="35" xfId="0" applyNumberFormat="1" applyFont="1" applyFill="1" applyBorder="1" applyAlignment="1">
      <alignment horizontal="center"/>
    </xf>
    <xf numFmtId="9" fontId="14" fillId="5" borderId="4" xfId="0" applyNumberFormat="1" applyFont="1" applyFill="1" applyBorder="1" applyAlignment="1">
      <alignment horizontal="center"/>
    </xf>
    <xf numFmtId="166" fontId="23" fillId="0" borderId="0" xfId="0" applyNumberFormat="1" applyFont="1" applyFill="1" applyAlignment="1" applyProtection="1">
      <alignment horizontal="center"/>
    </xf>
    <xf numFmtId="14" fontId="38" fillId="0" borderId="3" xfId="0" applyNumberFormat="1" applyFont="1" applyBorder="1" applyAlignment="1">
      <alignment horizontal="center"/>
    </xf>
    <xf numFmtId="9" fontId="14" fillId="0" borderId="24" xfId="0" applyNumberFormat="1" applyFont="1" applyBorder="1" applyAlignment="1">
      <alignment horizontal="center"/>
    </xf>
    <xf numFmtId="9" fontId="14" fillId="0" borderId="35" xfId="0" applyNumberFormat="1" applyFont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36" fillId="3" borderId="0" xfId="0" applyFont="1" applyFill="1" applyAlignment="1">
      <alignment horizontal="center"/>
    </xf>
    <xf numFmtId="9" fontId="14" fillId="6" borderId="24" xfId="0" quotePrefix="1" applyNumberFormat="1" applyFont="1" applyFill="1" applyBorder="1" applyAlignment="1">
      <alignment horizontal="center"/>
    </xf>
    <xf numFmtId="9" fontId="14" fillId="6" borderId="35" xfId="0" quotePrefix="1" applyNumberFormat="1" applyFont="1" applyFill="1" applyBorder="1" applyAlignment="1">
      <alignment horizontal="center"/>
    </xf>
    <xf numFmtId="9" fontId="14" fillId="6" borderId="4" xfId="0" quotePrefix="1" applyNumberFormat="1" applyFont="1" applyFill="1" applyBorder="1" applyAlignment="1">
      <alignment horizontal="center"/>
    </xf>
    <xf numFmtId="9" fontId="41" fillId="5" borderId="24" xfId="0" applyNumberFormat="1" applyFont="1" applyFill="1" applyBorder="1" applyAlignment="1">
      <alignment horizontal="center"/>
    </xf>
    <xf numFmtId="9" fontId="41" fillId="5" borderId="35" xfId="0" applyNumberFormat="1" applyFont="1" applyFill="1" applyBorder="1" applyAlignment="1">
      <alignment horizontal="center"/>
    </xf>
    <xf numFmtId="9" fontId="41" fillId="5" borderId="4" xfId="0" applyNumberFormat="1" applyFont="1" applyFill="1" applyBorder="1" applyAlignment="1">
      <alignment horizontal="center"/>
    </xf>
    <xf numFmtId="166" fontId="23" fillId="0" borderId="35" xfId="0" applyNumberFormat="1" applyFont="1" applyFill="1" applyBorder="1" applyAlignment="1" applyProtection="1">
      <alignment horizontal="center" vertical="center"/>
    </xf>
    <xf numFmtId="9" fontId="41" fillId="0" borderId="24" xfId="0" applyNumberFormat="1" applyFont="1" applyBorder="1" applyAlignment="1">
      <alignment horizontal="center"/>
    </xf>
    <xf numFmtId="9" fontId="41" fillId="0" borderId="35" xfId="0" applyNumberFormat="1" applyFont="1" applyBorder="1" applyAlignment="1">
      <alignment horizontal="center"/>
    </xf>
    <xf numFmtId="9" fontId="41" fillId="0" borderId="4" xfId="0" applyNumberFormat="1" applyFont="1" applyBorder="1" applyAlignment="1">
      <alignment horizontal="center"/>
    </xf>
    <xf numFmtId="9" fontId="41" fillId="0" borderId="29" xfId="0" applyNumberFormat="1" applyFont="1" applyBorder="1" applyAlignment="1">
      <alignment horizontal="center" vertical="justify" wrapText="1"/>
    </xf>
    <xf numFmtId="9" fontId="41" fillId="0" borderId="36" xfId="0" applyNumberFormat="1" applyFont="1" applyBorder="1" applyAlignment="1">
      <alignment horizontal="center" vertical="justify" wrapText="1"/>
    </xf>
    <xf numFmtId="0" fontId="14" fillId="6" borderId="35" xfId="0" quotePrefix="1" applyFont="1" applyFill="1" applyBorder="1" applyAlignment="1">
      <alignment horizontal="center"/>
    </xf>
    <xf numFmtId="0" fontId="14" fillId="6" borderId="4" xfId="0" quotePrefix="1" applyFont="1" applyFill="1" applyBorder="1" applyAlignment="1">
      <alignment horizontal="center"/>
    </xf>
    <xf numFmtId="166" fontId="29" fillId="0" borderId="29" xfId="0" applyNumberFormat="1" applyFont="1" applyFill="1" applyBorder="1" applyAlignment="1" applyProtection="1">
      <alignment horizontal="center" vertical="center" wrapText="1"/>
    </xf>
    <xf numFmtId="166" fontId="29" fillId="0" borderId="36" xfId="0" applyNumberFormat="1" applyFont="1" applyFill="1" applyBorder="1" applyAlignment="1" applyProtection="1">
      <alignment horizontal="center" vertical="center" wrapText="1"/>
    </xf>
    <xf numFmtId="4" fontId="29" fillId="0" borderId="29" xfId="0" applyNumberFormat="1" applyFont="1" applyFill="1" applyBorder="1" applyAlignment="1" applyProtection="1">
      <alignment horizontal="center" vertical="center" wrapText="1"/>
    </xf>
    <xf numFmtId="4" fontId="29" fillId="0" borderId="36" xfId="0" applyNumberFormat="1" applyFont="1" applyFill="1" applyBorder="1" applyAlignment="1" applyProtection="1">
      <alignment horizontal="center" vertical="center" wrapText="1"/>
    </xf>
    <xf numFmtId="0" fontId="29" fillId="0" borderId="29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</xf>
    <xf numFmtId="166" fontId="27" fillId="5" borderId="36" xfId="0" applyNumberFormat="1" applyFont="1" applyFill="1" applyBorder="1" applyAlignment="1" applyProtection="1">
      <alignment horizontal="center" vertical="center" textRotation="90" wrapText="1"/>
    </xf>
    <xf numFmtId="166" fontId="15" fillId="0" borderId="25" xfId="0" applyNumberFormat="1" applyFont="1" applyFill="1" applyBorder="1" applyAlignment="1" applyProtection="1">
      <alignment horizontal="center" vertical="center" wrapText="1"/>
    </xf>
    <xf numFmtId="166" fontId="15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9" fontId="14" fillId="5" borderId="24" xfId="0" quotePrefix="1" applyNumberFormat="1" applyFont="1" applyFill="1" applyBorder="1" applyAlignment="1">
      <alignment horizontal="center"/>
    </xf>
    <xf numFmtId="9" fontId="14" fillId="5" borderId="35" xfId="0" quotePrefix="1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 applyProtection="1">
      <alignment horizontal="center" vertical="center"/>
    </xf>
    <xf numFmtId="164" fontId="23" fillId="0" borderId="0" xfId="2" applyFont="1" applyBorder="1" applyAlignment="1">
      <alignment horizontal="center" vertical="center"/>
    </xf>
    <xf numFmtId="166" fontId="29" fillId="5" borderId="36" xfId="0" applyNumberFormat="1" applyFont="1" applyFill="1" applyBorder="1" applyAlignment="1" applyProtection="1">
      <alignment horizontal="center" vertical="center" textRotation="90" wrapText="1"/>
    </xf>
    <xf numFmtId="4" fontId="48" fillId="5" borderId="29" xfId="0" applyNumberFormat="1" applyFont="1" applyFill="1" applyBorder="1" applyAlignment="1" applyProtection="1">
      <alignment horizontal="center" vertical="center" wrapText="1"/>
    </xf>
    <xf numFmtId="4" fontId="48" fillId="5" borderId="36" xfId="0" applyNumberFormat="1" applyFont="1" applyFill="1" applyBorder="1" applyAlignment="1" applyProtection="1">
      <alignment horizontal="center" vertical="center" wrapText="1"/>
    </xf>
    <xf numFmtId="9" fontId="14" fillId="0" borderId="36" xfId="0" applyNumberFormat="1" applyFont="1" applyBorder="1" applyAlignment="1">
      <alignment horizontal="center" vertical="justify" wrapText="1"/>
    </xf>
    <xf numFmtId="17" fontId="36" fillId="4" borderId="0" xfId="0" applyNumberFormat="1" applyFont="1" applyFill="1" applyAlignment="1">
      <alignment horizontal="center"/>
    </xf>
    <xf numFmtId="9" fontId="14" fillId="5" borderId="29" xfId="0" applyNumberFormat="1" applyFont="1" applyFill="1" applyBorder="1" applyAlignment="1">
      <alignment horizontal="center" vertical="center"/>
    </xf>
    <xf numFmtId="9" fontId="14" fillId="5" borderId="36" xfId="0" applyNumberFormat="1" applyFont="1" applyFill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9" fontId="14" fillId="0" borderId="36" xfId="0" applyNumberFormat="1" applyFont="1" applyBorder="1" applyAlignment="1">
      <alignment horizontal="center" vertical="center"/>
    </xf>
    <xf numFmtId="9" fontId="14" fillId="4" borderId="29" xfId="0" applyNumberFormat="1" applyFont="1" applyFill="1" applyBorder="1" applyAlignment="1">
      <alignment horizontal="center" vertical="center"/>
    </xf>
    <xf numFmtId="9" fontId="14" fillId="4" borderId="36" xfId="0" applyNumberFormat="1" applyFont="1" applyFill="1" applyBorder="1" applyAlignment="1">
      <alignment horizontal="center" vertical="center"/>
    </xf>
    <xf numFmtId="9" fontId="14" fillId="6" borderId="29" xfId="0" quotePrefix="1" applyNumberFormat="1" applyFont="1" applyFill="1" applyBorder="1" applyAlignment="1">
      <alignment horizontal="center" vertical="center"/>
    </xf>
    <xf numFmtId="9" fontId="14" fillId="6" borderId="36" xfId="0" quotePrefix="1" applyNumberFormat="1" applyFont="1" applyFill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0" fontId="36" fillId="5" borderId="0" xfId="0" applyFont="1" applyFill="1" applyAlignment="1">
      <alignment horizontal="center"/>
    </xf>
  </cellXfs>
  <cellStyles count="5">
    <cellStyle name="Moeda" xfId="1" builtinId="4"/>
    <cellStyle name="Moeda 2" xfId="2"/>
    <cellStyle name="Normal" xfId="0" builtinId="0"/>
    <cellStyle name="Porcentagem" xfId="3" builtinId="5"/>
    <cellStyle name="Vírgula" xfId="4" builtinId="3"/>
  </cellStyles>
  <dxfs count="330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1029" name="Object 1" hidden="1"/>
        <xdr:cNvSpPr>
          <a:spLocks noChangeArrowheads="1"/>
        </xdr:cNvSpPr>
      </xdr:nvSpPr>
      <xdr:spPr bwMode="auto">
        <a:xfrm>
          <a:off x="279082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9525</xdr:rowOff>
    </xdr:from>
    <xdr:to>
      <xdr:col>8</xdr:col>
      <xdr:colOff>409575</xdr:colOff>
      <xdr:row>1</xdr:row>
      <xdr:rowOff>142875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9525"/>
          <a:ext cx="333375" cy="29527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77934</xdr:colOff>
      <xdr:row>7</xdr:row>
      <xdr:rowOff>51955</xdr:rowOff>
    </xdr:from>
    <xdr:to>
      <xdr:col>14</xdr:col>
      <xdr:colOff>277093</xdr:colOff>
      <xdr:row>8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195457" y="1013114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86591</xdr:colOff>
      <xdr:row>7</xdr:row>
      <xdr:rowOff>60614</xdr:rowOff>
    </xdr:from>
    <xdr:to>
      <xdr:col>17</xdr:col>
      <xdr:colOff>285750</xdr:colOff>
      <xdr:row>9</xdr:row>
      <xdr:rowOff>1</xdr:rowOff>
    </xdr:to>
    <xdr:sp macro="" textlink="">
      <xdr:nvSpPr>
        <xdr:cNvPr id="5" name="Seta para baixo 6"/>
        <xdr:cNvSpPr/>
      </xdr:nvSpPr>
      <xdr:spPr bwMode="auto">
        <a:xfrm>
          <a:off x="6788727" y="100445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112568</xdr:colOff>
      <xdr:row>7</xdr:row>
      <xdr:rowOff>51954</xdr:rowOff>
    </xdr:from>
    <xdr:to>
      <xdr:col>20</xdr:col>
      <xdr:colOff>311727</xdr:colOff>
      <xdr:row>8</xdr:row>
      <xdr:rowOff>147204</xdr:rowOff>
    </xdr:to>
    <xdr:sp macro="" textlink="">
      <xdr:nvSpPr>
        <xdr:cNvPr id="6" name="Seta para baixo 6"/>
        <xdr:cNvSpPr/>
      </xdr:nvSpPr>
      <xdr:spPr bwMode="auto">
        <a:xfrm>
          <a:off x="8113568" y="995795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129886</xdr:colOff>
      <xdr:row>7</xdr:row>
      <xdr:rowOff>51955</xdr:rowOff>
    </xdr:from>
    <xdr:to>
      <xdr:col>26</xdr:col>
      <xdr:colOff>329045</xdr:colOff>
      <xdr:row>8</xdr:row>
      <xdr:rowOff>147205</xdr:rowOff>
    </xdr:to>
    <xdr:sp macro="" textlink="">
      <xdr:nvSpPr>
        <xdr:cNvPr id="7" name="Seta para baixo 6"/>
        <xdr:cNvSpPr/>
      </xdr:nvSpPr>
      <xdr:spPr bwMode="auto">
        <a:xfrm>
          <a:off x="9516341" y="995796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216478</xdr:colOff>
      <xdr:row>6</xdr:row>
      <xdr:rowOff>121226</xdr:rowOff>
    </xdr:from>
    <xdr:to>
      <xdr:col>11</xdr:col>
      <xdr:colOff>355024</xdr:colOff>
      <xdr:row>7</xdr:row>
      <xdr:rowOff>164521</xdr:rowOff>
    </xdr:to>
    <xdr:sp macro="" textlink="">
      <xdr:nvSpPr>
        <xdr:cNvPr id="8" name="Seta para baixo 5"/>
        <xdr:cNvSpPr/>
      </xdr:nvSpPr>
      <xdr:spPr bwMode="auto">
        <a:xfrm>
          <a:off x="4121728" y="891885"/>
          <a:ext cx="138546" cy="23379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155860</xdr:colOff>
      <xdr:row>7</xdr:row>
      <xdr:rowOff>51954</xdr:rowOff>
    </xdr:from>
    <xdr:to>
      <xdr:col>23</xdr:col>
      <xdr:colOff>355019</xdr:colOff>
      <xdr:row>9</xdr:row>
      <xdr:rowOff>0</xdr:rowOff>
    </xdr:to>
    <xdr:sp macro="" textlink="">
      <xdr:nvSpPr>
        <xdr:cNvPr id="9" name="Seta para baixo 6"/>
        <xdr:cNvSpPr/>
      </xdr:nvSpPr>
      <xdr:spPr bwMode="auto">
        <a:xfrm>
          <a:off x="8979474" y="1013113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5" name="Object 1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056" name="Object 2" hidden="1"/>
        <xdr:cNvSpPr>
          <a:spLocks noChangeArrowheads="1"/>
        </xdr:cNvSpPr>
      </xdr:nvSpPr>
      <xdr:spPr bwMode="auto">
        <a:xfrm>
          <a:off x="287655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2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112567</xdr:colOff>
      <xdr:row>7</xdr:row>
      <xdr:rowOff>60615</xdr:rowOff>
    </xdr:from>
    <xdr:to>
      <xdr:col>14</xdr:col>
      <xdr:colOff>311726</xdr:colOff>
      <xdr:row>8</xdr:row>
      <xdr:rowOff>155865</xdr:rowOff>
    </xdr:to>
    <xdr:sp macro="" textlink="">
      <xdr:nvSpPr>
        <xdr:cNvPr id="5" name="Seta para baixo 4"/>
        <xdr:cNvSpPr/>
      </xdr:nvSpPr>
      <xdr:spPr bwMode="auto">
        <a:xfrm>
          <a:off x="5593772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112567</xdr:colOff>
      <xdr:row>7</xdr:row>
      <xdr:rowOff>60615</xdr:rowOff>
    </xdr:from>
    <xdr:to>
      <xdr:col>17</xdr:col>
      <xdr:colOff>311726</xdr:colOff>
      <xdr:row>8</xdr:row>
      <xdr:rowOff>155865</xdr:rowOff>
    </xdr:to>
    <xdr:sp macro="" textlink="">
      <xdr:nvSpPr>
        <xdr:cNvPr id="6" name="Seta para baixo 5"/>
        <xdr:cNvSpPr/>
      </xdr:nvSpPr>
      <xdr:spPr bwMode="auto">
        <a:xfrm>
          <a:off x="686665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112567</xdr:colOff>
      <xdr:row>7</xdr:row>
      <xdr:rowOff>60615</xdr:rowOff>
    </xdr:from>
    <xdr:to>
      <xdr:col>20</xdr:col>
      <xdr:colOff>311726</xdr:colOff>
      <xdr:row>8</xdr:row>
      <xdr:rowOff>155865</xdr:rowOff>
    </xdr:to>
    <xdr:sp macro="" textlink="">
      <xdr:nvSpPr>
        <xdr:cNvPr id="7" name="Seta para baixo 6"/>
        <xdr:cNvSpPr/>
      </xdr:nvSpPr>
      <xdr:spPr bwMode="auto">
        <a:xfrm>
          <a:off x="8139544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117764</xdr:colOff>
      <xdr:row>7</xdr:row>
      <xdr:rowOff>65812</xdr:rowOff>
    </xdr:from>
    <xdr:to>
      <xdr:col>23</xdr:col>
      <xdr:colOff>316923</xdr:colOff>
      <xdr:row>8</xdr:row>
      <xdr:rowOff>161062</xdr:rowOff>
    </xdr:to>
    <xdr:sp macro="" textlink="">
      <xdr:nvSpPr>
        <xdr:cNvPr id="8" name="Seta para baixo 7"/>
        <xdr:cNvSpPr/>
      </xdr:nvSpPr>
      <xdr:spPr bwMode="auto">
        <a:xfrm>
          <a:off x="9434946" y="1044289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112568</xdr:colOff>
      <xdr:row>7</xdr:row>
      <xdr:rowOff>60615</xdr:rowOff>
    </xdr:from>
    <xdr:to>
      <xdr:col>26</xdr:col>
      <xdr:colOff>311727</xdr:colOff>
      <xdr:row>8</xdr:row>
      <xdr:rowOff>155865</xdr:rowOff>
    </xdr:to>
    <xdr:sp macro="" textlink="">
      <xdr:nvSpPr>
        <xdr:cNvPr id="9" name="Seta para baixo 8"/>
        <xdr:cNvSpPr/>
      </xdr:nvSpPr>
      <xdr:spPr bwMode="auto">
        <a:xfrm>
          <a:off x="9447068" y="1039092"/>
          <a:ext cx="199159" cy="2684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199159</xdr:colOff>
      <xdr:row>6</xdr:row>
      <xdr:rowOff>173182</xdr:rowOff>
    </xdr:from>
    <xdr:to>
      <xdr:col>11</xdr:col>
      <xdr:colOff>372341</xdr:colOff>
      <xdr:row>8</xdr:row>
      <xdr:rowOff>60614</xdr:rowOff>
    </xdr:to>
    <xdr:sp macro="" textlink="">
      <xdr:nvSpPr>
        <xdr:cNvPr id="10" name="Seta para baixo 5"/>
        <xdr:cNvSpPr/>
      </xdr:nvSpPr>
      <xdr:spPr bwMode="auto">
        <a:xfrm>
          <a:off x="4433454" y="943841"/>
          <a:ext cx="173182" cy="25111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0035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7" name="Seta para baixo 6"/>
        <xdr:cNvSpPr/>
      </xdr:nvSpPr>
      <xdr:spPr bwMode="auto">
        <a:xfrm>
          <a:off x="5290705" y="1117887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9" name="Seta para baixo 5"/>
        <xdr:cNvSpPr/>
      </xdr:nvSpPr>
      <xdr:spPr bwMode="auto">
        <a:xfrm>
          <a:off x="4165023" y="1281545"/>
          <a:ext cx="147203" cy="16452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10" name="Seta para baixo 6"/>
        <xdr:cNvSpPr/>
      </xdr:nvSpPr>
      <xdr:spPr bwMode="auto">
        <a:xfrm>
          <a:off x="6546271" y="1126545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11" name="Seta para baixo 6"/>
        <xdr:cNvSpPr/>
      </xdr:nvSpPr>
      <xdr:spPr bwMode="auto">
        <a:xfrm>
          <a:off x="777586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12" name="Seta para baixo 6"/>
        <xdr:cNvSpPr/>
      </xdr:nvSpPr>
      <xdr:spPr bwMode="auto">
        <a:xfrm>
          <a:off x="9005454" y="1117023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13" name="Seta para baixo 6"/>
        <xdr:cNvSpPr/>
      </xdr:nvSpPr>
      <xdr:spPr bwMode="auto">
        <a:xfrm>
          <a:off x="10252364" y="1125682"/>
          <a:ext cx="147205" cy="1714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895600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73386" y="1117024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10" name="Seta para baixo 5"/>
        <xdr:cNvSpPr/>
      </xdr:nvSpPr>
      <xdr:spPr bwMode="auto">
        <a:xfrm>
          <a:off x="4190999" y="1117023"/>
          <a:ext cx="138545" cy="155863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12" name="Seta para baixo 4"/>
        <xdr:cNvSpPr/>
      </xdr:nvSpPr>
      <xdr:spPr bwMode="auto">
        <a:xfrm>
          <a:off x="6554930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13" name="Seta para baixo 4"/>
        <xdr:cNvSpPr/>
      </xdr:nvSpPr>
      <xdr:spPr bwMode="auto">
        <a:xfrm>
          <a:off x="7801841" y="1117022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14" name="Seta para baixo 4"/>
        <xdr:cNvSpPr/>
      </xdr:nvSpPr>
      <xdr:spPr bwMode="auto">
        <a:xfrm>
          <a:off x="9014113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5" name="Seta para baixo 4"/>
        <xdr:cNvSpPr/>
      </xdr:nvSpPr>
      <xdr:spPr bwMode="auto">
        <a:xfrm>
          <a:off x="10261022" y="1117023"/>
          <a:ext cx="147205" cy="17318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476500" y="0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409575</xdr:colOff>
      <xdr:row>1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342900" cy="3143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173182</xdr:colOff>
      <xdr:row>7</xdr:row>
      <xdr:rowOff>165387</xdr:rowOff>
    </xdr:from>
    <xdr:to>
      <xdr:col>14</xdr:col>
      <xdr:colOff>320387</xdr:colOff>
      <xdr:row>8</xdr:row>
      <xdr:rowOff>163657</xdr:rowOff>
    </xdr:to>
    <xdr:sp macro="" textlink="">
      <xdr:nvSpPr>
        <xdr:cNvPr id="4" name="Seta para baixo 6"/>
        <xdr:cNvSpPr/>
      </xdr:nvSpPr>
      <xdr:spPr bwMode="auto">
        <a:xfrm>
          <a:off x="5326207" y="1070262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277091</xdr:colOff>
      <xdr:row>8</xdr:row>
      <xdr:rowOff>155863</xdr:rowOff>
    </xdr:from>
    <xdr:to>
      <xdr:col>11</xdr:col>
      <xdr:colOff>424294</xdr:colOff>
      <xdr:row>9</xdr:row>
      <xdr:rowOff>155864</xdr:rowOff>
    </xdr:to>
    <xdr:sp macro="" textlink="">
      <xdr:nvSpPr>
        <xdr:cNvPr id="5" name="Seta para baixo 5"/>
        <xdr:cNvSpPr/>
      </xdr:nvSpPr>
      <xdr:spPr bwMode="auto">
        <a:xfrm>
          <a:off x="4087091" y="1232188"/>
          <a:ext cx="147203" cy="161926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8</xdr:row>
      <xdr:rowOff>863</xdr:rowOff>
    </xdr:from>
    <xdr:to>
      <xdr:col>17</xdr:col>
      <xdr:colOff>346362</xdr:colOff>
      <xdr:row>9</xdr:row>
      <xdr:rowOff>7792</xdr:rowOff>
    </xdr:to>
    <xdr:sp macro="" textlink="">
      <xdr:nvSpPr>
        <xdr:cNvPr id="6" name="Seta para baixo 6"/>
        <xdr:cNvSpPr/>
      </xdr:nvSpPr>
      <xdr:spPr bwMode="auto">
        <a:xfrm>
          <a:off x="6695207" y="1077188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199159</xdr:colOff>
      <xdr:row>7</xdr:row>
      <xdr:rowOff>164523</xdr:rowOff>
    </xdr:from>
    <xdr:to>
      <xdr:col>20</xdr:col>
      <xdr:colOff>346364</xdr:colOff>
      <xdr:row>8</xdr:row>
      <xdr:rowOff>162793</xdr:rowOff>
    </xdr:to>
    <xdr:sp macro="" textlink="">
      <xdr:nvSpPr>
        <xdr:cNvPr id="7" name="Seta para baixo 6"/>
        <xdr:cNvSpPr/>
      </xdr:nvSpPr>
      <xdr:spPr bwMode="auto">
        <a:xfrm>
          <a:off x="8038234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199159</xdr:colOff>
      <xdr:row>7</xdr:row>
      <xdr:rowOff>164523</xdr:rowOff>
    </xdr:from>
    <xdr:to>
      <xdr:col>23</xdr:col>
      <xdr:colOff>346364</xdr:colOff>
      <xdr:row>8</xdr:row>
      <xdr:rowOff>162793</xdr:rowOff>
    </xdr:to>
    <xdr:sp macro="" textlink="">
      <xdr:nvSpPr>
        <xdr:cNvPr id="8" name="Seta para baixo 6"/>
        <xdr:cNvSpPr/>
      </xdr:nvSpPr>
      <xdr:spPr bwMode="auto">
        <a:xfrm>
          <a:off x="9381259" y="1069398"/>
          <a:ext cx="147205" cy="16972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216478</xdr:colOff>
      <xdr:row>8</xdr:row>
      <xdr:rowOff>0</xdr:rowOff>
    </xdr:from>
    <xdr:to>
      <xdr:col>26</xdr:col>
      <xdr:colOff>363683</xdr:colOff>
      <xdr:row>9</xdr:row>
      <xdr:rowOff>6929</xdr:rowOff>
    </xdr:to>
    <xdr:sp macro="" textlink="">
      <xdr:nvSpPr>
        <xdr:cNvPr id="9" name="Seta para baixo 6"/>
        <xdr:cNvSpPr/>
      </xdr:nvSpPr>
      <xdr:spPr bwMode="auto">
        <a:xfrm>
          <a:off x="10741603" y="1076325"/>
          <a:ext cx="147205" cy="16885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sp macro="" textlink="">
      <xdr:nvSpPr>
        <xdr:cNvPr id="3" name="Object 2" hidden="1"/>
        <xdr:cNvSpPr>
          <a:spLocks noChangeArrowheads="1"/>
        </xdr:cNvSpPr>
      </xdr:nvSpPr>
      <xdr:spPr bwMode="auto">
        <a:xfrm>
          <a:off x="2581275" y="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0</xdr:row>
      <xdr:rowOff>0</xdr:rowOff>
    </xdr:from>
    <xdr:to>
      <xdr:col>8</xdr:col>
      <xdr:colOff>419100</xdr:colOff>
      <xdr:row>1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0"/>
          <a:ext cx="342900" cy="3048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147204</xdr:colOff>
      <xdr:row>7</xdr:row>
      <xdr:rowOff>164524</xdr:rowOff>
    </xdr:from>
    <xdr:to>
      <xdr:col>14</xdr:col>
      <xdr:colOff>294409</xdr:colOff>
      <xdr:row>9</xdr:row>
      <xdr:rowOff>1</xdr:rowOff>
    </xdr:to>
    <xdr:sp macro="" textlink="">
      <xdr:nvSpPr>
        <xdr:cNvPr id="5" name="Seta para baixo 4"/>
        <xdr:cNvSpPr/>
      </xdr:nvSpPr>
      <xdr:spPr bwMode="auto">
        <a:xfrm>
          <a:off x="5281179" y="1117024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294408</xdr:colOff>
      <xdr:row>7</xdr:row>
      <xdr:rowOff>164523</xdr:rowOff>
    </xdr:from>
    <xdr:to>
      <xdr:col>11</xdr:col>
      <xdr:colOff>432953</xdr:colOff>
      <xdr:row>8</xdr:row>
      <xdr:rowOff>147204</xdr:rowOff>
    </xdr:to>
    <xdr:sp macro="" textlink="">
      <xdr:nvSpPr>
        <xdr:cNvPr id="6" name="Seta para baixo 5"/>
        <xdr:cNvSpPr/>
      </xdr:nvSpPr>
      <xdr:spPr bwMode="auto">
        <a:xfrm>
          <a:off x="4152033" y="1117023"/>
          <a:ext cx="138545" cy="154131"/>
        </a:xfrm>
        <a:prstGeom prst="downArrow">
          <a:avLst>
            <a:gd name="adj1" fmla="val 50000"/>
            <a:gd name="adj2" fmla="val 530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199157</xdr:colOff>
      <xdr:row>7</xdr:row>
      <xdr:rowOff>164523</xdr:rowOff>
    </xdr:from>
    <xdr:to>
      <xdr:col>17</xdr:col>
      <xdr:colOff>346362</xdr:colOff>
      <xdr:row>9</xdr:row>
      <xdr:rowOff>0</xdr:rowOff>
    </xdr:to>
    <xdr:sp macro="" textlink="">
      <xdr:nvSpPr>
        <xdr:cNvPr id="7" name="Seta para baixo 4"/>
        <xdr:cNvSpPr/>
      </xdr:nvSpPr>
      <xdr:spPr bwMode="auto">
        <a:xfrm>
          <a:off x="6619007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7</xdr:row>
      <xdr:rowOff>164522</xdr:rowOff>
    </xdr:from>
    <xdr:to>
      <xdr:col>20</xdr:col>
      <xdr:colOff>363682</xdr:colOff>
      <xdr:row>8</xdr:row>
      <xdr:rowOff>164522</xdr:rowOff>
    </xdr:to>
    <xdr:sp macro="" textlink="">
      <xdr:nvSpPr>
        <xdr:cNvPr id="8" name="Seta para baixo 4"/>
        <xdr:cNvSpPr/>
      </xdr:nvSpPr>
      <xdr:spPr bwMode="auto">
        <a:xfrm>
          <a:off x="7903152" y="1117022"/>
          <a:ext cx="147205" cy="17145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199158</xdr:colOff>
      <xdr:row>7</xdr:row>
      <xdr:rowOff>164523</xdr:rowOff>
    </xdr:from>
    <xdr:to>
      <xdr:col>23</xdr:col>
      <xdr:colOff>346363</xdr:colOff>
      <xdr:row>9</xdr:row>
      <xdr:rowOff>0</xdr:rowOff>
    </xdr:to>
    <xdr:sp macro="" textlink="">
      <xdr:nvSpPr>
        <xdr:cNvPr id="9" name="Seta para baixo 4"/>
        <xdr:cNvSpPr/>
      </xdr:nvSpPr>
      <xdr:spPr bwMode="auto">
        <a:xfrm>
          <a:off x="9133608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216477</xdr:colOff>
      <xdr:row>7</xdr:row>
      <xdr:rowOff>164523</xdr:rowOff>
    </xdr:from>
    <xdr:to>
      <xdr:col>26</xdr:col>
      <xdr:colOff>363682</xdr:colOff>
      <xdr:row>9</xdr:row>
      <xdr:rowOff>0</xdr:rowOff>
    </xdr:to>
    <xdr:sp macro="" textlink="">
      <xdr:nvSpPr>
        <xdr:cNvPr id="10" name="Seta para baixo 4"/>
        <xdr:cNvSpPr/>
      </xdr:nvSpPr>
      <xdr:spPr bwMode="auto">
        <a:xfrm>
          <a:off x="10398702" y="1117023"/>
          <a:ext cx="147205" cy="16885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009900" y="19050"/>
          <a:ext cx="3238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"/>
          <a:ext cx="314325" cy="2762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77296" y="1107498"/>
          <a:ext cx="138545" cy="154132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5" name="Seta para baixo 6"/>
        <xdr:cNvSpPr/>
      </xdr:nvSpPr>
      <xdr:spPr bwMode="auto">
        <a:xfrm>
          <a:off x="7560252" y="1098840"/>
          <a:ext cx="138541" cy="167985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6" name="Seta para baixo 6"/>
        <xdr:cNvSpPr/>
      </xdr:nvSpPr>
      <xdr:spPr bwMode="auto">
        <a:xfrm>
          <a:off x="6464877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7" name="Seta para baixo 6"/>
        <xdr:cNvSpPr/>
      </xdr:nvSpPr>
      <xdr:spPr bwMode="auto">
        <a:xfrm>
          <a:off x="8674675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8" name="Seta para baixo 6"/>
        <xdr:cNvSpPr/>
      </xdr:nvSpPr>
      <xdr:spPr bwMode="auto">
        <a:xfrm>
          <a:off x="9805552" y="1098838"/>
          <a:ext cx="138541" cy="171448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28575</xdr:rowOff>
    </xdr:from>
    <xdr:to>
      <xdr:col>8</xdr:col>
      <xdr:colOff>409575</xdr:colOff>
      <xdr:row>2</xdr:row>
      <xdr:rowOff>152400</xdr:rowOff>
    </xdr:to>
    <xdr:sp macro="" textlink="">
      <xdr:nvSpPr>
        <xdr:cNvPr id="19461" name="Object 1" hidden="1"/>
        <xdr:cNvSpPr>
          <a:spLocks noChangeArrowheads="1"/>
        </xdr:cNvSpPr>
      </xdr:nvSpPr>
      <xdr:spPr bwMode="auto">
        <a:xfrm>
          <a:off x="2867025" y="28575"/>
          <a:ext cx="3429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47625</xdr:colOff>
      <xdr:row>0</xdr:row>
      <xdr:rowOff>47625</xdr:rowOff>
    </xdr:from>
    <xdr:to>
      <xdr:col>8</xdr:col>
      <xdr:colOff>361950</xdr:colOff>
      <xdr:row>2</xdr:row>
      <xdr:rowOff>133350</xdr:rowOff>
    </xdr:to>
    <xdr:pic>
      <xdr:nvPicPr>
        <xdr:cNvPr id="19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47625"/>
          <a:ext cx="314325" cy="29527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14</xdr:col>
      <xdr:colOff>233796</xdr:colOff>
      <xdr:row>8</xdr:row>
      <xdr:rowOff>164523</xdr:rowOff>
    </xdr:from>
    <xdr:to>
      <xdr:col>14</xdr:col>
      <xdr:colOff>372341</xdr:colOff>
      <xdr:row>9</xdr:row>
      <xdr:rowOff>147205</xdr:rowOff>
    </xdr:to>
    <xdr:sp macro="" textlink="">
      <xdr:nvSpPr>
        <xdr:cNvPr id="4" name="Seta para baixo 6"/>
        <xdr:cNvSpPr/>
      </xdr:nvSpPr>
      <xdr:spPr bwMode="auto">
        <a:xfrm>
          <a:off x="5385955" y="1108364"/>
          <a:ext cx="138545" cy="155864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216477</xdr:colOff>
      <xdr:row>8</xdr:row>
      <xdr:rowOff>155865</xdr:rowOff>
    </xdr:from>
    <xdr:to>
      <xdr:col>20</xdr:col>
      <xdr:colOff>355018</xdr:colOff>
      <xdr:row>10</xdr:row>
      <xdr:rowOff>0</xdr:rowOff>
    </xdr:to>
    <xdr:sp macro="" textlink="">
      <xdr:nvSpPr>
        <xdr:cNvPr id="8" name="Seta para baixo 6"/>
        <xdr:cNvSpPr/>
      </xdr:nvSpPr>
      <xdr:spPr bwMode="auto">
        <a:xfrm>
          <a:off x="7559386" y="1099706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216477</xdr:colOff>
      <xdr:row>8</xdr:row>
      <xdr:rowOff>155863</xdr:rowOff>
    </xdr:from>
    <xdr:to>
      <xdr:col>17</xdr:col>
      <xdr:colOff>355018</xdr:colOff>
      <xdr:row>9</xdr:row>
      <xdr:rowOff>155861</xdr:rowOff>
    </xdr:to>
    <xdr:sp macro="" textlink="">
      <xdr:nvSpPr>
        <xdr:cNvPr id="9" name="Seta para baixo 6"/>
        <xdr:cNvSpPr/>
      </xdr:nvSpPr>
      <xdr:spPr bwMode="auto">
        <a:xfrm>
          <a:off x="6468341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216475</xdr:colOff>
      <xdr:row>8</xdr:row>
      <xdr:rowOff>155863</xdr:rowOff>
    </xdr:from>
    <xdr:to>
      <xdr:col>23</xdr:col>
      <xdr:colOff>355016</xdr:colOff>
      <xdr:row>9</xdr:row>
      <xdr:rowOff>155861</xdr:rowOff>
    </xdr:to>
    <xdr:sp macro="" textlink="">
      <xdr:nvSpPr>
        <xdr:cNvPr id="10" name="Seta para baixo 6"/>
        <xdr:cNvSpPr/>
      </xdr:nvSpPr>
      <xdr:spPr bwMode="auto">
        <a:xfrm>
          <a:off x="8667748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  <xdr:twoCellAnchor>
    <xdr:from>
      <xdr:col>26</xdr:col>
      <xdr:colOff>242452</xdr:colOff>
      <xdr:row>8</xdr:row>
      <xdr:rowOff>155863</xdr:rowOff>
    </xdr:from>
    <xdr:to>
      <xdr:col>26</xdr:col>
      <xdr:colOff>380993</xdr:colOff>
      <xdr:row>9</xdr:row>
      <xdr:rowOff>155861</xdr:rowOff>
    </xdr:to>
    <xdr:sp macro="" textlink="">
      <xdr:nvSpPr>
        <xdr:cNvPr id="11" name="Seta para baixo 6"/>
        <xdr:cNvSpPr/>
      </xdr:nvSpPr>
      <xdr:spPr bwMode="auto">
        <a:xfrm>
          <a:off x="9793429" y="1099704"/>
          <a:ext cx="138541" cy="173180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9</xdr:col>
      <xdr:colOff>0</xdr:colOff>
      <xdr:row>2</xdr:row>
      <xdr:rowOff>152400</xdr:rowOff>
    </xdr:to>
    <xdr:sp macro="" textlink="">
      <xdr:nvSpPr>
        <xdr:cNvPr id="2" name="Object 1" hidden="1"/>
        <xdr:cNvSpPr>
          <a:spLocks noChangeArrowheads="1"/>
        </xdr:cNvSpPr>
      </xdr:nvSpPr>
      <xdr:spPr bwMode="auto">
        <a:xfrm>
          <a:off x="3181350" y="1905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8"/>
  <sheetViews>
    <sheetView view="pageBreakPreview" zoomScale="110" zoomScaleNormal="110" zoomScaleSheetLayoutView="110" workbookViewId="0">
      <pane ySplit="10" topLeftCell="A66" activePane="bottomLeft" state="frozen"/>
      <selection activeCell="I135" sqref="I135"/>
      <selection pane="bottomLeft" activeCell="X150" sqref="X150"/>
    </sheetView>
  </sheetViews>
  <sheetFormatPr defaultRowHeight="12.75"/>
  <cols>
    <col min="1" max="1" width="3.140625" customWidth="1"/>
    <col min="2" max="2" width="5.28515625" style="1" customWidth="1"/>
    <col min="3" max="3" width="5.85546875" style="1" customWidth="1"/>
    <col min="4" max="4" width="4.7109375" style="1" customWidth="1"/>
    <col min="5" max="5" width="5.28515625" style="1" customWidth="1"/>
    <col min="6" max="6" width="3.7109375" style="1" customWidth="1"/>
    <col min="7" max="7" width="3" style="1" customWidth="1"/>
    <col min="8" max="8" width="6" style="1" customWidth="1"/>
    <col min="9" max="9" width="6.85546875" style="1" customWidth="1"/>
    <col min="10" max="10" width="6.5703125" style="1" customWidth="1"/>
    <col min="11" max="12" width="6.42578125" style="1" customWidth="1"/>
    <col min="13" max="13" width="6.5703125" style="1" customWidth="1"/>
    <col min="14" max="14" width="6.28515625" style="1" customWidth="1"/>
    <col min="15" max="15" width="6.42578125" style="1" customWidth="1"/>
    <col min="16" max="16" width="6.5703125" style="1" customWidth="1"/>
    <col min="17" max="17" width="6.28515625" customWidth="1"/>
    <col min="18" max="18" width="6.42578125" customWidth="1"/>
    <col min="19" max="19" width="6.5703125" customWidth="1"/>
    <col min="20" max="22" width="6.42578125" customWidth="1"/>
    <col min="23" max="23" width="6" customWidth="1"/>
    <col min="24" max="25" width="6.42578125" customWidth="1"/>
    <col min="26" max="26" width="5.85546875" customWidth="1"/>
    <col min="27" max="27" width="6.5703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3" customHeight="1"/>
    <row r="7" spans="1:27" ht="13.5" customHeight="1">
      <c r="B7" s="112" t="s">
        <v>3</v>
      </c>
      <c r="C7" s="113"/>
      <c r="D7" s="45"/>
      <c r="E7" s="45"/>
      <c r="F7" s="45"/>
      <c r="G7" s="45"/>
      <c r="H7" s="45"/>
      <c r="T7" s="115" t="s">
        <v>156</v>
      </c>
      <c r="U7" s="21"/>
      <c r="V7" s="21"/>
      <c r="W7" s="390">
        <f>'base(indices)'!H1</f>
        <v>44378</v>
      </c>
      <c r="X7" s="390"/>
    </row>
    <row r="8" spans="1:27" ht="13.5" thickBot="1">
      <c r="B8" s="6" t="s">
        <v>101</v>
      </c>
      <c r="I8" s="391">
        <f>W7</f>
        <v>44378</v>
      </c>
      <c r="J8" s="391"/>
      <c r="K8" s="109"/>
      <c r="L8" s="109"/>
      <c r="M8" s="110"/>
      <c r="N8" s="111"/>
      <c r="O8" s="110"/>
      <c r="P8" s="110"/>
      <c r="Q8" s="30"/>
    </row>
    <row r="9" spans="1:27" ht="12.75" customHeight="1" thickBot="1">
      <c r="A9" s="392" t="s">
        <v>42</v>
      </c>
      <c r="B9" s="394" t="s">
        <v>4</v>
      </c>
      <c r="C9" s="396" t="s">
        <v>36</v>
      </c>
      <c r="D9" s="398" t="s">
        <v>37</v>
      </c>
      <c r="E9" s="398" t="s">
        <v>43</v>
      </c>
      <c r="F9" s="414" t="s">
        <v>164</v>
      </c>
      <c r="G9" s="414" t="s">
        <v>165</v>
      </c>
      <c r="H9" s="406" t="s">
        <v>157</v>
      </c>
      <c r="I9" s="408" t="s">
        <v>172</v>
      </c>
      <c r="J9" s="410" t="s">
        <v>155</v>
      </c>
      <c r="K9" s="411"/>
      <c r="L9" s="412"/>
      <c r="M9" s="403">
        <v>0.95</v>
      </c>
      <c r="N9" s="404"/>
      <c r="O9" s="405"/>
      <c r="P9" s="400">
        <v>0.9</v>
      </c>
      <c r="Q9" s="401"/>
      <c r="R9" s="402"/>
      <c r="S9" s="403">
        <v>0.8</v>
      </c>
      <c r="T9" s="404"/>
      <c r="U9" s="405"/>
      <c r="V9" s="400">
        <v>0.7</v>
      </c>
      <c r="W9" s="401"/>
      <c r="X9" s="402"/>
      <c r="Y9" s="400">
        <v>0.6</v>
      </c>
      <c r="Z9" s="401"/>
      <c r="AA9" s="402"/>
    </row>
    <row r="10" spans="1:27" ht="31.5" customHeight="1" thickBot="1">
      <c r="A10" s="393"/>
      <c r="B10" s="395"/>
      <c r="C10" s="397"/>
      <c r="D10" s="399"/>
      <c r="E10" s="399"/>
      <c r="F10" s="415"/>
      <c r="G10" s="415"/>
      <c r="H10" s="407"/>
      <c r="I10" s="409"/>
      <c r="J10" s="224" t="s">
        <v>166</v>
      </c>
      <c r="K10" s="225" t="s">
        <v>63</v>
      </c>
      <c r="L10" s="226" t="s">
        <v>0</v>
      </c>
      <c r="M10" s="224" t="s">
        <v>166</v>
      </c>
      <c r="N10" s="225" t="s">
        <v>63</v>
      </c>
      <c r="O10" s="228" t="s">
        <v>133</v>
      </c>
      <c r="P10" s="224" t="s">
        <v>166</v>
      </c>
      <c r="Q10" s="225" t="s">
        <v>63</v>
      </c>
      <c r="R10" s="227" t="s">
        <v>39</v>
      </c>
      <c r="S10" s="224" t="s">
        <v>166</v>
      </c>
      <c r="T10" s="225" t="s">
        <v>63</v>
      </c>
      <c r="U10" s="227" t="s">
        <v>46</v>
      </c>
      <c r="V10" s="224" t="s">
        <v>166</v>
      </c>
      <c r="W10" s="225" t="s">
        <v>63</v>
      </c>
      <c r="X10" s="227" t="s">
        <v>47</v>
      </c>
      <c r="Y10" s="224" t="s">
        <v>166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69" si="0">C11*D11</f>
        <v>540</v>
      </c>
      <c r="F11" s="133">
        <v>0</v>
      </c>
      <c r="G11" s="87">
        <f t="shared" ref="G11:G68" si="1">E11*F11</f>
        <v>0</v>
      </c>
      <c r="H11" s="47">
        <f t="shared" ref="H11:H42" si="2">E11+G11</f>
        <v>540</v>
      </c>
      <c r="I11" s="134">
        <f>H131</f>
        <v>106207</v>
      </c>
      <c r="J11" s="205">
        <f>IF((I11-H$21+(H$21/12*12))+K11&gt;=H149,H149-K11,(I11-H$21+(H$21/12*12)))</f>
        <v>59400</v>
      </c>
      <c r="K11" s="205">
        <f t="shared" ref="K11:K42" si="3">H$148</f>
        <v>6600</v>
      </c>
      <c r="L11" s="205">
        <f t="shared" ref="L11:L20" si="4">J11+K11</f>
        <v>66000</v>
      </c>
      <c r="M11" s="205">
        <f t="shared" ref="M11:M20" si="5">J11*M$9</f>
        <v>56430</v>
      </c>
      <c r="N11" s="205">
        <f t="shared" ref="N11:N20" si="6">K11*M$9</f>
        <v>6270</v>
      </c>
      <c r="O11" s="205">
        <f t="shared" ref="O11:O20" si="7">M11+N11</f>
        <v>62700</v>
      </c>
      <c r="P11" s="197">
        <f t="shared" ref="P11:P29" si="8">J11*$P$9</f>
        <v>53460</v>
      </c>
      <c r="Q11" s="205">
        <f t="shared" ref="Q11:Q70" si="9">K11*P$9</f>
        <v>5940</v>
      </c>
      <c r="R11" s="205">
        <f t="shared" ref="R11:R36" si="10">P11+Q11</f>
        <v>59400</v>
      </c>
      <c r="S11" s="205">
        <f t="shared" ref="S11:S23" si="11">J11*S$9</f>
        <v>47520</v>
      </c>
      <c r="T11" s="205">
        <f t="shared" ref="T11:T70" si="12">K11*S$9</f>
        <v>5280</v>
      </c>
      <c r="U11" s="205">
        <f t="shared" ref="U11:U23" si="13">S11+T11</f>
        <v>52800</v>
      </c>
      <c r="V11" s="205">
        <f t="shared" ref="V11:V22" si="14">J11*V$9</f>
        <v>41580</v>
      </c>
      <c r="W11" s="205">
        <f t="shared" ref="W11:W70" si="15">K11*V$9</f>
        <v>4620</v>
      </c>
      <c r="X11" s="205">
        <f t="shared" ref="X11:X22" si="16">V11+W11</f>
        <v>46200</v>
      </c>
      <c r="Y11" s="205">
        <f t="shared" ref="Y11:Y42" si="17">J11*Y$9</f>
        <v>35640</v>
      </c>
      <c r="Z11" s="205">
        <f t="shared" ref="Z11:Z42" si="18">K11*Y$9</f>
        <v>3960</v>
      </c>
      <c r="AA11" s="196">
        <f t="shared" ref="AA11:AA69" si="19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32">
        <f>I11-H11</f>
        <v>105667</v>
      </c>
      <c r="J12" s="102">
        <f>IF((I12-H$21+(H$21/12*11))+K12&gt;H149,H149-K12,(I12-H$21+(H$21/12*11)))</f>
        <v>59400</v>
      </c>
      <c r="K12" s="102">
        <f t="shared" si="3"/>
        <v>6600</v>
      </c>
      <c r="L12" s="102">
        <f t="shared" si="4"/>
        <v>66000</v>
      </c>
      <c r="M12" s="102">
        <f t="shared" si="5"/>
        <v>56430</v>
      </c>
      <c r="N12" s="102">
        <f t="shared" si="6"/>
        <v>6270</v>
      </c>
      <c r="O12" s="102">
        <f t="shared" si="7"/>
        <v>62700</v>
      </c>
      <c r="P12" s="102">
        <f t="shared" si="8"/>
        <v>53460</v>
      </c>
      <c r="Q12" s="102">
        <f t="shared" si="9"/>
        <v>5940</v>
      </c>
      <c r="R12" s="102">
        <f t="shared" si="10"/>
        <v>59400</v>
      </c>
      <c r="S12" s="102">
        <f t="shared" si="11"/>
        <v>47520</v>
      </c>
      <c r="T12" s="102">
        <f t="shared" si="12"/>
        <v>5280</v>
      </c>
      <c r="U12" s="102">
        <f t="shared" si="13"/>
        <v>52800</v>
      </c>
      <c r="V12" s="102">
        <f t="shared" si="14"/>
        <v>41580</v>
      </c>
      <c r="W12" s="102">
        <f t="shared" si="15"/>
        <v>4620</v>
      </c>
      <c r="X12" s="102">
        <f t="shared" si="16"/>
        <v>46200</v>
      </c>
      <c r="Y12" s="102">
        <f t="shared" si="17"/>
        <v>35640</v>
      </c>
      <c r="Z12" s="102">
        <f t="shared" si="18"/>
        <v>3960</v>
      </c>
      <c r="AA12" s="66">
        <f t="shared" si="19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31">
        <f t="shared" ref="I13:I76" si="20">I12-H12</f>
        <v>105127</v>
      </c>
      <c r="J13" s="122">
        <f>IF((I13-H$21+(H$21/12*10))+K13&gt;H149,H149-K13,(I13-H$21+(H$21/12*10)))</f>
        <v>59400</v>
      </c>
      <c r="K13" s="122">
        <f t="shared" si="3"/>
        <v>6600</v>
      </c>
      <c r="L13" s="122">
        <f t="shared" si="4"/>
        <v>66000</v>
      </c>
      <c r="M13" s="122">
        <f t="shared" si="5"/>
        <v>56430</v>
      </c>
      <c r="N13" s="122">
        <f t="shared" si="6"/>
        <v>6270</v>
      </c>
      <c r="O13" s="122">
        <f t="shared" si="7"/>
        <v>62700</v>
      </c>
      <c r="P13" s="104">
        <f t="shared" si="8"/>
        <v>53460</v>
      </c>
      <c r="Q13" s="122">
        <f t="shared" si="9"/>
        <v>5940</v>
      </c>
      <c r="R13" s="122">
        <f t="shared" si="10"/>
        <v>59400</v>
      </c>
      <c r="S13" s="122">
        <f t="shared" si="11"/>
        <v>47520</v>
      </c>
      <c r="T13" s="122">
        <f t="shared" si="12"/>
        <v>5280</v>
      </c>
      <c r="U13" s="122">
        <f t="shared" si="13"/>
        <v>52800</v>
      </c>
      <c r="V13" s="122">
        <f t="shared" si="14"/>
        <v>41580</v>
      </c>
      <c r="W13" s="122">
        <f t="shared" si="15"/>
        <v>4620</v>
      </c>
      <c r="X13" s="122">
        <f t="shared" si="16"/>
        <v>46200</v>
      </c>
      <c r="Y13" s="122">
        <f t="shared" si="17"/>
        <v>35640</v>
      </c>
      <c r="Z13" s="122">
        <f t="shared" si="18"/>
        <v>3960</v>
      </c>
      <c r="AA13" s="52">
        <f t="shared" si="19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32">
        <f t="shared" si="20"/>
        <v>104582</v>
      </c>
      <c r="J14" s="102">
        <f>IF((I14-H$21+(H$21/12*9))+K14&gt;H149,H149-K14,(I14-H$21+(H$21/12*9)))</f>
        <v>59400</v>
      </c>
      <c r="K14" s="102">
        <f t="shared" si="3"/>
        <v>6600</v>
      </c>
      <c r="L14" s="102">
        <f t="shared" si="4"/>
        <v>66000</v>
      </c>
      <c r="M14" s="102">
        <f t="shared" si="5"/>
        <v>56430</v>
      </c>
      <c r="N14" s="102">
        <f t="shared" si="6"/>
        <v>6270</v>
      </c>
      <c r="O14" s="102">
        <f t="shared" si="7"/>
        <v>62700</v>
      </c>
      <c r="P14" s="102">
        <f t="shared" si="8"/>
        <v>53460</v>
      </c>
      <c r="Q14" s="102">
        <f t="shared" si="9"/>
        <v>5940</v>
      </c>
      <c r="R14" s="102">
        <f t="shared" si="10"/>
        <v>59400</v>
      </c>
      <c r="S14" s="102">
        <f t="shared" si="11"/>
        <v>47520</v>
      </c>
      <c r="T14" s="102">
        <f t="shared" si="12"/>
        <v>5280</v>
      </c>
      <c r="U14" s="102">
        <f t="shared" si="13"/>
        <v>52800</v>
      </c>
      <c r="V14" s="102">
        <f t="shared" si="14"/>
        <v>41580</v>
      </c>
      <c r="W14" s="102">
        <f t="shared" si="15"/>
        <v>4620</v>
      </c>
      <c r="X14" s="102">
        <f t="shared" si="16"/>
        <v>46200</v>
      </c>
      <c r="Y14" s="102">
        <f t="shared" si="17"/>
        <v>35640</v>
      </c>
      <c r="Z14" s="102">
        <f t="shared" si="18"/>
        <v>3960</v>
      </c>
      <c r="AA14" s="66">
        <f t="shared" si="19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31">
        <f t="shared" si="20"/>
        <v>104037</v>
      </c>
      <c r="J15" s="122">
        <f>IF((I15-H$21+(H$21/12*8))+K15&gt;H149,H149-K15,(I15-H$21+(H$21/12*8)))</f>
        <v>59400</v>
      </c>
      <c r="K15" s="122">
        <f t="shared" si="3"/>
        <v>6600</v>
      </c>
      <c r="L15" s="122">
        <f t="shared" si="4"/>
        <v>66000</v>
      </c>
      <c r="M15" s="122">
        <f t="shared" si="5"/>
        <v>56430</v>
      </c>
      <c r="N15" s="122">
        <f t="shared" si="6"/>
        <v>6270</v>
      </c>
      <c r="O15" s="122">
        <f t="shared" si="7"/>
        <v>62700</v>
      </c>
      <c r="P15" s="104">
        <f t="shared" si="8"/>
        <v>53460</v>
      </c>
      <c r="Q15" s="122">
        <f t="shared" si="9"/>
        <v>5940</v>
      </c>
      <c r="R15" s="122">
        <f t="shared" si="10"/>
        <v>59400</v>
      </c>
      <c r="S15" s="122">
        <f t="shared" si="11"/>
        <v>47520</v>
      </c>
      <c r="T15" s="122">
        <f t="shared" si="12"/>
        <v>5280</v>
      </c>
      <c r="U15" s="122">
        <f t="shared" si="13"/>
        <v>52800</v>
      </c>
      <c r="V15" s="122">
        <f t="shared" si="14"/>
        <v>41580</v>
      </c>
      <c r="W15" s="122">
        <f t="shared" si="15"/>
        <v>4620</v>
      </c>
      <c r="X15" s="122">
        <f t="shared" si="16"/>
        <v>46200</v>
      </c>
      <c r="Y15" s="122">
        <f t="shared" si="17"/>
        <v>35640</v>
      </c>
      <c r="Z15" s="122">
        <f t="shared" si="18"/>
        <v>3960</v>
      </c>
      <c r="AA15" s="52">
        <f t="shared" si="19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32">
        <f t="shared" si="20"/>
        <v>103492</v>
      </c>
      <c r="J16" s="102">
        <f>IF((I16-H$21+(H$21/12*7))+K16&gt;H149,H149-K16,(I16-H$21+(H$21/12*7)))</f>
        <v>59400</v>
      </c>
      <c r="K16" s="102">
        <f t="shared" si="3"/>
        <v>6600</v>
      </c>
      <c r="L16" s="102">
        <f t="shared" si="4"/>
        <v>66000</v>
      </c>
      <c r="M16" s="102">
        <f t="shared" si="5"/>
        <v>56430</v>
      </c>
      <c r="N16" s="102">
        <f t="shared" si="6"/>
        <v>6270</v>
      </c>
      <c r="O16" s="102">
        <f t="shared" si="7"/>
        <v>62700</v>
      </c>
      <c r="P16" s="102">
        <f t="shared" si="8"/>
        <v>53460</v>
      </c>
      <c r="Q16" s="102">
        <f t="shared" si="9"/>
        <v>5940</v>
      </c>
      <c r="R16" s="102">
        <f t="shared" si="10"/>
        <v>59400</v>
      </c>
      <c r="S16" s="102">
        <f t="shared" si="11"/>
        <v>47520</v>
      </c>
      <c r="T16" s="102">
        <f t="shared" si="12"/>
        <v>5280</v>
      </c>
      <c r="U16" s="102">
        <f t="shared" si="13"/>
        <v>52800</v>
      </c>
      <c r="V16" s="102">
        <f t="shared" si="14"/>
        <v>41580</v>
      </c>
      <c r="W16" s="102">
        <f t="shared" si="15"/>
        <v>4620</v>
      </c>
      <c r="X16" s="102">
        <f t="shared" si="16"/>
        <v>46200</v>
      </c>
      <c r="Y16" s="102">
        <f t="shared" si="17"/>
        <v>35640</v>
      </c>
      <c r="Z16" s="102">
        <f t="shared" si="18"/>
        <v>3960</v>
      </c>
      <c r="AA16" s="66">
        <f t="shared" si="19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31">
        <f t="shared" si="20"/>
        <v>102947</v>
      </c>
      <c r="J17" s="122">
        <f>IF((I17-H$21+(H$21/12*6))+K17&gt;H149,H149-K17,(I17-H$21+(H$21/12*6)))</f>
        <v>59400</v>
      </c>
      <c r="K17" s="122">
        <f t="shared" si="3"/>
        <v>6600</v>
      </c>
      <c r="L17" s="122">
        <f t="shared" si="4"/>
        <v>66000</v>
      </c>
      <c r="M17" s="122">
        <f t="shared" si="5"/>
        <v>56430</v>
      </c>
      <c r="N17" s="122">
        <f t="shared" si="6"/>
        <v>6270</v>
      </c>
      <c r="O17" s="122">
        <f t="shared" si="7"/>
        <v>62700</v>
      </c>
      <c r="P17" s="104">
        <f t="shared" si="8"/>
        <v>53460</v>
      </c>
      <c r="Q17" s="122">
        <f t="shared" si="9"/>
        <v>5940</v>
      </c>
      <c r="R17" s="122">
        <f t="shared" si="10"/>
        <v>59400</v>
      </c>
      <c r="S17" s="122">
        <f t="shared" si="11"/>
        <v>47520</v>
      </c>
      <c r="T17" s="122">
        <f t="shared" si="12"/>
        <v>5280</v>
      </c>
      <c r="U17" s="122">
        <f t="shared" si="13"/>
        <v>52800</v>
      </c>
      <c r="V17" s="122">
        <f t="shared" si="14"/>
        <v>41580</v>
      </c>
      <c r="W17" s="122">
        <f t="shared" si="15"/>
        <v>4620</v>
      </c>
      <c r="X17" s="122">
        <f t="shared" si="16"/>
        <v>46200</v>
      </c>
      <c r="Y17" s="122">
        <f t="shared" si="17"/>
        <v>35640</v>
      </c>
      <c r="Z17" s="122">
        <f t="shared" si="18"/>
        <v>3960</v>
      </c>
      <c r="AA17" s="52">
        <f t="shared" si="19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32">
        <f t="shared" si="20"/>
        <v>102402</v>
      </c>
      <c r="J18" s="102">
        <f>IF((I18-H$21+(H$21/12*5))+K18&gt;H149,H149-K18,(I18-H$21+(H$21/12*5)))</f>
        <v>59400</v>
      </c>
      <c r="K18" s="102">
        <f t="shared" si="3"/>
        <v>6600</v>
      </c>
      <c r="L18" s="102">
        <f t="shared" si="4"/>
        <v>66000</v>
      </c>
      <c r="M18" s="102">
        <f t="shared" si="5"/>
        <v>56430</v>
      </c>
      <c r="N18" s="102">
        <f t="shared" si="6"/>
        <v>6270</v>
      </c>
      <c r="O18" s="102">
        <f t="shared" si="7"/>
        <v>62700</v>
      </c>
      <c r="P18" s="102">
        <f>J18*$P$9</f>
        <v>53460</v>
      </c>
      <c r="Q18" s="102">
        <f t="shared" si="9"/>
        <v>5940</v>
      </c>
      <c r="R18" s="102">
        <f t="shared" si="10"/>
        <v>59400</v>
      </c>
      <c r="S18" s="102">
        <f t="shared" si="11"/>
        <v>47520</v>
      </c>
      <c r="T18" s="102">
        <f t="shared" si="12"/>
        <v>5280</v>
      </c>
      <c r="U18" s="102">
        <f t="shared" si="13"/>
        <v>52800</v>
      </c>
      <c r="V18" s="102">
        <f t="shared" si="14"/>
        <v>41580</v>
      </c>
      <c r="W18" s="102">
        <f t="shared" si="15"/>
        <v>4620</v>
      </c>
      <c r="X18" s="102">
        <f t="shared" si="16"/>
        <v>46200</v>
      </c>
      <c r="Y18" s="102">
        <f t="shared" si="17"/>
        <v>35640</v>
      </c>
      <c r="Z18" s="102">
        <f t="shared" si="18"/>
        <v>3960</v>
      </c>
      <c r="AA18" s="66">
        <f t="shared" si="19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31">
        <f t="shared" si="20"/>
        <v>101857</v>
      </c>
      <c r="J19" s="122">
        <f>IF((I19-H$21+(H$21/12*4))+K19&gt;H149,H149-K19,(I19-H$21+(H$21/12*4)))</f>
        <v>59400</v>
      </c>
      <c r="K19" s="122">
        <f t="shared" si="3"/>
        <v>6600</v>
      </c>
      <c r="L19" s="122">
        <f t="shared" si="4"/>
        <v>66000</v>
      </c>
      <c r="M19" s="122">
        <f t="shared" si="5"/>
        <v>56430</v>
      </c>
      <c r="N19" s="122">
        <f t="shared" si="6"/>
        <v>6270</v>
      </c>
      <c r="O19" s="122">
        <f t="shared" si="7"/>
        <v>62700</v>
      </c>
      <c r="P19" s="104">
        <f t="shared" si="8"/>
        <v>53460</v>
      </c>
      <c r="Q19" s="122">
        <f t="shared" si="9"/>
        <v>5940</v>
      </c>
      <c r="R19" s="122">
        <f t="shared" si="10"/>
        <v>59400</v>
      </c>
      <c r="S19" s="122">
        <f t="shared" si="11"/>
        <v>47520</v>
      </c>
      <c r="T19" s="122">
        <f t="shared" si="12"/>
        <v>5280</v>
      </c>
      <c r="U19" s="122">
        <f t="shared" si="13"/>
        <v>52800</v>
      </c>
      <c r="V19" s="122">
        <f t="shared" si="14"/>
        <v>41580</v>
      </c>
      <c r="W19" s="122">
        <f t="shared" si="15"/>
        <v>4620</v>
      </c>
      <c r="X19" s="122">
        <f t="shared" si="16"/>
        <v>46200</v>
      </c>
      <c r="Y19" s="122">
        <f t="shared" si="17"/>
        <v>35640</v>
      </c>
      <c r="Z19" s="122">
        <f t="shared" si="18"/>
        <v>3960</v>
      </c>
      <c r="AA19" s="52">
        <f t="shared" si="19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32">
        <f t="shared" si="20"/>
        <v>101312</v>
      </c>
      <c r="J20" s="102">
        <f>IF((I20-H$21+(H$21/12*3))+K20&gt;H149,H149-K20,(I20-H$21+(H$21/12*3)))</f>
        <v>59400</v>
      </c>
      <c r="K20" s="102">
        <f t="shared" si="3"/>
        <v>6600</v>
      </c>
      <c r="L20" s="102">
        <f t="shared" si="4"/>
        <v>66000</v>
      </c>
      <c r="M20" s="102">
        <f t="shared" si="5"/>
        <v>56430</v>
      </c>
      <c r="N20" s="102">
        <f t="shared" si="6"/>
        <v>6270</v>
      </c>
      <c r="O20" s="102">
        <f t="shared" si="7"/>
        <v>62700</v>
      </c>
      <c r="P20" s="102">
        <f t="shared" si="8"/>
        <v>53460</v>
      </c>
      <c r="Q20" s="102">
        <f t="shared" si="9"/>
        <v>5940</v>
      </c>
      <c r="R20" s="102">
        <f t="shared" si="10"/>
        <v>59400</v>
      </c>
      <c r="S20" s="102">
        <f t="shared" si="11"/>
        <v>47520</v>
      </c>
      <c r="T20" s="102">
        <f t="shared" si="12"/>
        <v>5280</v>
      </c>
      <c r="U20" s="102">
        <f t="shared" si="13"/>
        <v>52800</v>
      </c>
      <c r="V20" s="102">
        <f t="shared" si="14"/>
        <v>41580</v>
      </c>
      <c r="W20" s="102">
        <f t="shared" si="15"/>
        <v>4620</v>
      </c>
      <c r="X20" s="102">
        <f t="shared" si="16"/>
        <v>46200</v>
      </c>
      <c r="Y20" s="102">
        <f t="shared" si="17"/>
        <v>35640</v>
      </c>
      <c r="Z20" s="102">
        <f t="shared" si="18"/>
        <v>3960</v>
      </c>
      <c r="AA20" s="66">
        <f t="shared" si="19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31">
        <f t="shared" si="20"/>
        <v>100767</v>
      </c>
      <c r="J21" s="122">
        <f>IF((I21-H$21+(H$21/12*2))+K21&gt;H149,H149-K21,(I21-H$21+(H$21/12*2)))</f>
        <v>59400</v>
      </c>
      <c r="K21" s="122">
        <f t="shared" si="3"/>
        <v>6600</v>
      </c>
      <c r="L21" s="122">
        <f>J21+K21</f>
        <v>66000</v>
      </c>
      <c r="M21" s="122">
        <f>J21*M$9</f>
        <v>56430</v>
      </c>
      <c r="N21" s="122">
        <f>K21*M$9</f>
        <v>6270</v>
      </c>
      <c r="O21" s="122">
        <f>M21+N21</f>
        <v>62700</v>
      </c>
      <c r="P21" s="104">
        <f t="shared" si="8"/>
        <v>53460</v>
      </c>
      <c r="Q21" s="122">
        <f t="shared" si="9"/>
        <v>5940</v>
      </c>
      <c r="R21" s="122">
        <f t="shared" si="10"/>
        <v>59400</v>
      </c>
      <c r="S21" s="122">
        <f t="shared" si="11"/>
        <v>47520</v>
      </c>
      <c r="T21" s="122">
        <f t="shared" si="12"/>
        <v>5280</v>
      </c>
      <c r="U21" s="122">
        <f t="shared" si="13"/>
        <v>52800</v>
      </c>
      <c r="V21" s="122">
        <f t="shared" si="14"/>
        <v>41580</v>
      </c>
      <c r="W21" s="122">
        <f t="shared" si="15"/>
        <v>4620</v>
      </c>
      <c r="X21" s="122">
        <f t="shared" si="16"/>
        <v>46200</v>
      </c>
      <c r="Y21" s="122">
        <f t="shared" si="17"/>
        <v>35640</v>
      </c>
      <c r="Z21" s="122">
        <f t="shared" si="18"/>
        <v>3960</v>
      </c>
      <c r="AA21" s="52">
        <f t="shared" si="19"/>
        <v>39600</v>
      </c>
    </row>
    <row r="22" spans="1:27" ht="13.5" customHeight="1">
      <c r="A22" s="118">
        <v>109</v>
      </c>
      <c r="B22" s="216">
        <v>40878</v>
      </c>
      <c r="C22" s="68">
        <v>1090</v>
      </c>
      <c r="D22" s="310">
        <v>1</v>
      </c>
      <c r="E22" s="60">
        <f t="shared" si="0"/>
        <v>1090</v>
      </c>
      <c r="F22" s="59">
        <v>0</v>
      </c>
      <c r="G22" s="60">
        <f t="shared" si="1"/>
        <v>0</v>
      </c>
      <c r="H22" s="57">
        <f t="shared" si="2"/>
        <v>1090</v>
      </c>
      <c r="I22" s="132">
        <f>I21-H21</f>
        <v>100222</v>
      </c>
      <c r="J22" s="102">
        <f>IF((I22-H$21+(H21/12*1))+K22&gt;H149,H149-K22,(I22-H$21+(H$21/12*1)))</f>
        <v>59400</v>
      </c>
      <c r="K22" s="102">
        <f t="shared" si="3"/>
        <v>6600</v>
      </c>
      <c r="L22" s="102">
        <f>J22+K22</f>
        <v>66000</v>
      </c>
      <c r="M22" s="102">
        <f>J22*M$9</f>
        <v>56430</v>
      </c>
      <c r="N22" s="102">
        <f t="shared" ref="N22:N53" si="21">K22*M$9</f>
        <v>6270</v>
      </c>
      <c r="O22" s="102">
        <f t="shared" ref="O22:O53" si="22">M22+N22</f>
        <v>62700</v>
      </c>
      <c r="P22" s="102">
        <f t="shared" si="8"/>
        <v>53460</v>
      </c>
      <c r="Q22" s="102">
        <f t="shared" si="9"/>
        <v>5940</v>
      </c>
      <c r="R22" s="102">
        <f t="shared" si="10"/>
        <v>59400</v>
      </c>
      <c r="S22" s="102">
        <f t="shared" si="11"/>
        <v>47520</v>
      </c>
      <c r="T22" s="102">
        <f t="shared" si="12"/>
        <v>5280</v>
      </c>
      <c r="U22" s="102">
        <f t="shared" si="13"/>
        <v>52800</v>
      </c>
      <c r="V22" s="102">
        <f t="shared" si="14"/>
        <v>41580</v>
      </c>
      <c r="W22" s="102">
        <f t="shared" si="15"/>
        <v>4620</v>
      </c>
      <c r="X22" s="102">
        <f t="shared" si="16"/>
        <v>46200</v>
      </c>
      <c r="Y22" s="102">
        <f t="shared" si="17"/>
        <v>35640</v>
      </c>
      <c r="Z22" s="102">
        <f t="shared" si="18"/>
        <v>3960</v>
      </c>
      <c r="AA22" s="66">
        <f t="shared" si="19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31">
        <f t="shared" si="20"/>
        <v>99132</v>
      </c>
      <c r="J23" s="122">
        <f>IF((I23-H$33+(H$33/12*12))+K23&gt;H149,H149-K23,(I23-H$33+(H$33/12*12)))</f>
        <v>59400</v>
      </c>
      <c r="K23" s="122">
        <f t="shared" si="3"/>
        <v>6600</v>
      </c>
      <c r="L23" s="122">
        <f t="shared" ref="L23:L37" si="23">J23+K23</f>
        <v>66000</v>
      </c>
      <c r="M23" s="122">
        <f t="shared" ref="M23:M54" si="24">J23*M$9</f>
        <v>56430</v>
      </c>
      <c r="N23" s="122">
        <f t="shared" si="21"/>
        <v>6270</v>
      </c>
      <c r="O23" s="122">
        <f t="shared" si="22"/>
        <v>62700</v>
      </c>
      <c r="P23" s="104">
        <f>J23*$P$9</f>
        <v>53460</v>
      </c>
      <c r="Q23" s="122">
        <f t="shared" si="9"/>
        <v>5940</v>
      </c>
      <c r="R23" s="122">
        <f t="shared" si="10"/>
        <v>59400</v>
      </c>
      <c r="S23" s="122">
        <f t="shared" si="11"/>
        <v>47520</v>
      </c>
      <c r="T23" s="122">
        <f t="shared" si="12"/>
        <v>5280</v>
      </c>
      <c r="U23" s="122">
        <f t="shared" si="13"/>
        <v>52800</v>
      </c>
      <c r="V23" s="122">
        <f t="shared" ref="V23:V86" si="25">J23*V$9</f>
        <v>41580</v>
      </c>
      <c r="W23" s="122">
        <f t="shared" si="15"/>
        <v>4620</v>
      </c>
      <c r="X23" s="122">
        <f t="shared" ref="X23:X86" si="26">V23+W23</f>
        <v>46200</v>
      </c>
      <c r="Y23" s="122">
        <f t="shared" si="17"/>
        <v>35640</v>
      </c>
      <c r="Z23" s="122">
        <f t="shared" si="18"/>
        <v>3960</v>
      </c>
      <c r="AA23" s="52">
        <f t="shared" si="19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32">
        <f t="shared" si="20"/>
        <v>98510</v>
      </c>
      <c r="J24" s="102">
        <f>IF((I24-H$33+(H$33/12*11))+K24&gt;H149,H149-K24,(I24-H$33+(H$33/12*11)))</f>
        <v>59400</v>
      </c>
      <c r="K24" s="102">
        <f t="shared" si="3"/>
        <v>6600</v>
      </c>
      <c r="L24" s="102">
        <f t="shared" si="23"/>
        <v>66000</v>
      </c>
      <c r="M24" s="102">
        <f t="shared" si="24"/>
        <v>56430</v>
      </c>
      <c r="N24" s="102">
        <f t="shared" si="21"/>
        <v>6270</v>
      </c>
      <c r="O24" s="102">
        <f t="shared" si="22"/>
        <v>62700</v>
      </c>
      <c r="P24" s="102">
        <f t="shared" si="8"/>
        <v>53460</v>
      </c>
      <c r="Q24" s="102">
        <f t="shared" si="9"/>
        <v>5940</v>
      </c>
      <c r="R24" s="102">
        <f t="shared" si="10"/>
        <v>59400</v>
      </c>
      <c r="S24" s="102">
        <f t="shared" ref="S24:S39" si="27">J24*S$9</f>
        <v>47520</v>
      </c>
      <c r="T24" s="102">
        <f t="shared" si="12"/>
        <v>5280</v>
      </c>
      <c r="U24" s="102">
        <f t="shared" ref="U24:U39" si="28">S24+T24</f>
        <v>52800</v>
      </c>
      <c r="V24" s="102">
        <f t="shared" si="25"/>
        <v>41580</v>
      </c>
      <c r="W24" s="102">
        <f t="shared" si="15"/>
        <v>4620</v>
      </c>
      <c r="X24" s="102">
        <f t="shared" si="26"/>
        <v>46200</v>
      </c>
      <c r="Y24" s="102">
        <f t="shared" si="17"/>
        <v>35640</v>
      </c>
      <c r="Z24" s="102">
        <f t="shared" si="18"/>
        <v>3960</v>
      </c>
      <c r="AA24" s="66">
        <f t="shared" si="19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31">
        <f t="shared" si="20"/>
        <v>97888</v>
      </c>
      <c r="J25" s="122">
        <f>IF((I25-H$33+(H$33/12*10))+K25&gt;H149,H149-K25,(I25-H$33+(H$33/12*10)))</f>
        <v>59400</v>
      </c>
      <c r="K25" s="122">
        <f t="shared" si="3"/>
        <v>6600</v>
      </c>
      <c r="L25" s="122">
        <f t="shared" si="23"/>
        <v>66000</v>
      </c>
      <c r="M25" s="122">
        <f t="shared" si="24"/>
        <v>56430</v>
      </c>
      <c r="N25" s="122">
        <f t="shared" si="21"/>
        <v>6270</v>
      </c>
      <c r="O25" s="122">
        <f t="shared" si="22"/>
        <v>62700</v>
      </c>
      <c r="P25" s="104">
        <f t="shared" si="8"/>
        <v>53460</v>
      </c>
      <c r="Q25" s="122">
        <f t="shared" si="9"/>
        <v>5940</v>
      </c>
      <c r="R25" s="122">
        <f t="shared" si="10"/>
        <v>59400</v>
      </c>
      <c r="S25" s="122">
        <f t="shared" si="27"/>
        <v>47520</v>
      </c>
      <c r="T25" s="122">
        <f t="shared" si="12"/>
        <v>5280</v>
      </c>
      <c r="U25" s="122">
        <f t="shared" si="28"/>
        <v>52800</v>
      </c>
      <c r="V25" s="122">
        <f t="shared" si="25"/>
        <v>41580</v>
      </c>
      <c r="W25" s="122">
        <f t="shared" si="15"/>
        <v>4620</v>
      </c>
      <c r="X25" s="122">
        <f t="shared" si="26"/>
        <v>46200</v>
      </c>
      <c r="Y25" s="122">
        <f t="shared" si="17"/>
        <v>35640</v>
      </c>
      <c r="Z25" s="122">
        <f t="shared" si="18"/>
        <v>3960</v>
      </c>
      <c r="AA25" s="52">
        <f t="shared" si="19"/>
        <v>39600</v>
      </c>
    </row>
    <row r="26" spans="1:27" ht="11.2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32">
        <f t="shared" si="20"/>
        <v>97266</v>
      </c>
      <c r="J26" s="102">
        <f>IF((I26-H$33+(H$33/12*9))+K26&gt;H149,H149-K26,(I26-H$33+(H$33/12*9)))</f>
        <v>59400</v>
      </c>
      <c r="K26" s="102">
        <f t="shared" si="3"/>
        <v>6600</v>
      </c>
      <c r="L26" s="102">
        <f t="shared" si="23"/>
        <v>66000</v>
      </c>
      <c r="M26" s="102">
        <f t="shared" si="24"/>
        <v>56430</v>
      </c>
      <c r="N26" s="102">
        <f t="shared" si="21"/>
        <v>6270</v>
      </c>
      <c r="O26" s="102">
        <f t="shared" si="22"/>
        <v>62700</v>
      </c>
      <c r="P26" s="102">
        <f t="shared" si="8"/>
        <v>53460</v>
      </c>
      <c r="Q26" s="102">
        <f t="shared" si="9"/>
        <v>5940</v>
      </c>
      <c r="R26" s="102">
        <f t="shared" si="10"/>
        <v>59400</v>
      </c>
      <c r="S26" s="102">
        <f t="shared" si="27"/>
        <v>47520</v>
      </c>
      <c r="T26" s="102">
        <f t="shared" si="12"/>
        <v>5280</v>
      </c>
      <c r="U26" s="102">
        <f t="shared" si="28"/>
        <v>52800</v>
      </c>
      <c r="V26" s="102">
        <f t="shared" si="25"/>
        <v>41580</v>
      </c>
      <c r="W26" s="102">
        <f t="shared" si="15"/>
        <v>4620</v>
      </c>
      <c r="X26" s="102">
        <f t="shared" si="26"/>
        <v>46200</v>
      </c>
      <c r="Y26" s="102">
        <f t="shared" si="17"/>
        <v>35640</v>
      </c>
      <c r="Z26" s="102">
        <f t="shared" si="18"/>
        <v>3960</v>
      </c>
      <c r="AA26" s="66">
        <f t="shared" si="19"/>
        <v>39600</v>
      </c>
    </row>
    <row r="27" spans="1:27" ht="11.2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31">
        <f t="shared" si="20"/>
        <v>96644</v>
      </c>
      <c r="J27" s="122">
        <f>IF((I27-H$33+(H$33/12*8))+K27&gt;H149,H149-K27,(I27-H$33+(H$33/12*8)))</f>
        <v>59400</v>
      </c>
      <c r="K27" s="122">
        <f t="shared" si="3"/>
        <v>6600</v>
      </c>
      <c r="L27" s="122">
        <f t="shared" si="23"/>
        <v>66000</v>
      </c>
      <c r="M27" s="122">
        <f t="shared" si="24"/>
        <v>56430</v>
      </c>
      <c r="N27" s="122">
        <f t="shared" si="21"/>
        <v>6270</v>
      </c>
      <c r="O27" s="122">
        <f t="shared" si="22"/>
        <v>62700</v>
      </c>
      <c r="P27" s="104">
        <f t="shared" si="8"/>
        <v>53460</v>
      </c>
      <c r="Q27" s="122">
        <f t="shared" si="9"/>
        <v>5940</v>
      </c>
      <c r="R27" s="122">
        <f t="shared" si="10"/>
        <v>59400</v>
      </c>
      <c r="S27" s="122">
        <f t="shared" si="27"/>
        <v>47520</v>
      </c>
      <c r="T27" s="122">
        <f t="shared" si="12"/>
        <v>5280</v>
      </c>
      <c r="U27" s="122">
        <f t="shared" si="28"/>
        <v>52800</v>
      </c>
      <c r="V27" s="122">
        <f t="shared" si="25"/>
        <v>41580</v>
      </c>
      <c r="W27" s="122">
        <f t="shared" si="15"/>
        <v>4620</v>
      </c>
      <c r="X27" s="122">
        <f t="shared" si="26"/>
        <v>46200</v>
      </c>
      <c r="Y27" s="122">
        <f t="shared" si="17"/>
        <v>35640</v>
      </c>
      <c r="Z27" s="122">
        <f t="shared" si="18"/>
        <v>3960</v>
      </c>
      <c r="AA27" s="52">
        <f t="shared" si="19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32">
        <f t="shared" si="20"/>
        <v>96022</v>
      </c>
      <c r="J28" s="102">
        <f>IF((I28-H$33+(H$33/12*7))+K28&gt;H149,H149-K28,(I28-H$33+(H$33/12*7)))</f>
        <v>59400</v>
      </c>
      <c r="K28" s="102">
        <f t="shared" si="3"/>
        <v>6600</v>
      </c>
      <c r="L28" s="102">
        <f t="shared" si="23"/>
        <v>66000</v>
      </c>
      <c r="M28" s="102">
        <f t="shared" si="24"/>
        <v>56430</v>
      </c>
      <c r="N28" s="102">
        <f t="shared" si="21"/>
        <v>6270</v>
      </c>
      <c r="O28" s="102">
        <f t="shared" si="22"/>
        <v>62700</v>
      </c>
      <c r="P28" s="102">
        <f t="shared" si="8"/>
        <v>53460</v>
      </c>
      <c r="Q28" s="102">
        <f t="shared" si="9"/>
        <v>5940</v>
      </c>
      <c r="R28" s="102">
        <f t="shared" si="10"/>
        <v>59400</v>
      </c>
      <c r="S28" s="102">
        <f t="shared" si="27"/>
        <v>47520</v>
      </c>
      <c r="T28" s="102">
        <f t="shared" si="12"/>
        <v>5280</v>
      </c>
      <c r="U28" s="102">
        <f t="shared" si="28"/>
        <v>52800</v>
      </c>
      <c r="V28" s="102">
        <f t="shared" si="25"/>
        <v>41580</v>
      </c>
      <c r="W28" s="102">
        <f t="shared" si="15"/>
        <v>4620</v>
      </c>
      <c r="X28" s="102">
        <f t="shared" si="26"/>
        <v>46200</v>
      </c>
      <c r="Y28" s="102">
        <f t="shared" si="17"/>
        <v>35640</v>
      </c>
      <c r="Z28" s="102">
        <f t="shared" si="18"/>
        <v>3960</v>
      </c>
      <c r="AA28" s="66">
        <f t="shared" si="19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31">
        <f t="shared" si="20"/>
        <v>95400</v>
      </c>
      <c r="J29" s="122">
        <f>IF((I29-H$33+(H$33/12*6))+K29&gt;H149,H149-K29,(I29-H$33+(H$33/12*6)))</f>
        <v>59400</v>
      </c>
      <c r="K29" s="122">
        <f t="shared" si="3"/>
        <v>6600</v>
      </c>
      <c r="L29" s="122">
        <f t="shared" si="23"/>
        <v>66000</v>
      </c>
      <c r="M29" s="122">
        <f t="shared" si="24"/>
        <v>56430</v>
      </c>
      <c r="N29" s="122">
        <f t="shared" si="21"/>
        <v>6270</v>
      </c>
      <c r="O29" s="122">
        <f t="shared" si="22"/>
        <v>62700</v>
      </c>
      <c r="P29" s="104">
        <f t="shared" si="8"/>
        <v>53460</v>
      </c>
      <c r="Q29" s="122">
        <f t="shared" si="9"/>
        <v>5940</v>
      </c>
      <c r="R29" s="122">
        <f t="shared" si="10"/>
        <v>59400</v>
      </c>
      <c r="S29" s="122">
        <f t="shared" si="27"/>
        <v>47520</v>
      </c>
      <c r="T29" s="122">
        <f t="shared" si="12"/>
        <v>5280</v>
      </c>
      <c r="U29" s="122">
        <f t="shared" si="28"/>
        <v>52800</v>
      </c>
      <c r="V29" s="122">
        <f t="shared" si="25"/>
        <v>41580</v>
      </c>
      <c r="W29" s="122">
        <f t="shared" si="15"/>
        <v>4620</v>
      </c>
      <c r="X29" s="122">
        <f t="shared" si="26"/>
        <v>46200</v>
      </c>
      <c r="Y29" s="122">
        <f t="shared" si="17"/>
        <v>35640</v>
      </c>
      <c r="Z29" s="122">
        <f t="shared" si="18"/>
        <v>3960</v>
      </c>
      <c r="AA29" s="52">
        <f t="shared" si="19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32">
        <f t="shared" si="20"/>
        <v>94778</v>
      </c>
      <c r="J30" s="102">
        <f>IF((I30-H$33+(H$33/12*5))+K30&gt;H149,H149-K30,(I30-H$33+(H$33/12*5)))</f>
        <v>59400</v>
      </c>
      <c r="K30" s="102">
        <f t="shared" si="3"/>
        <v>6600</v>
      </c>
      <c r="L30" s="102">
        <f t="shared" si="23"/>
        <v>66000</v>
      </c>
      <c r="M30" s="102">
        <f t="shared" si="24"/>
        <v>56430</v>
      </c>
      <c r="N30" s="102">
        <f t="shared" si="21"/>
        <v>6270</v>
      </c>
      <c r="O30" s="102">
        <f t="shared" si="22"/>
        <v>62700</v>
      </c>
      <c r="P30" s="102">
        <f>J30*$P$9</f>
        <v>53460</v>
      </c>
      <c r="Q30" s="102">
        <f t="shared" si="9"/>
        <v>5940</v>
      </c>
      <c r="R30" s="102">
        <f t="shared" si="10"/>
        <v>59400</v>
      </c>
      <c r="S30" s="102">
        <f t="shared" si="27"/>
        <v>47520</v>
      </c>
      <c r="T30" s="102">
        <f t="shared" si="12"/>
        <v>5280</v>
      </c>
      <c r="U30" s="102">
        <f t="shared" si="28"/>
        <v>52800</v>
      </c>
      <c r="V30" s="102">
        <f t="shared" si="25"/>
        <v>41580</v>
      </c>
      <c r="W30" s="102">
        <f t="shared" si="15"/>
        <v>4620</v>
      </c>
      <c r="X30" s="102">
        <f t="shared" si="26"/>
        <v>46200</v>
      </c>
      <c r="Y30" s="102">
        <f t="shared" si="17"/>
        <v>35640</v>
      </c>
      <c r="Z30" s="102">
        <f t="shared" si="18"/>
        <v>3960</v>
      </c>
      <c r="AA30" s="66">
        <f t="shared" si="19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31">
        <f t="shared" si="20"/>
        <v>94156</v>
      </c>
      <c r="J31" s="122">
        <f>IF((I31-H$33+(H$33/12*4))+K31&gt;H149,H149-K31,(I31-H$33+(H$33/12*4)))</f>
        <v>59400</v>
      </c>
      <c r="K31" s="122">
        <f t="shared" si="3"/>
        <v>6600</v>
      </c>
      <c r="L31" s="122">
        <f t="shared" si="23"/>
        <v>66000</v>
      </c>
      <c r="M31" s="122">
        <f t="shared" si="24"/>
        <v>56430</v>
      </c>
      <c r="N31" s="122">
        <f t="shared" si="21"/>
        <v>6270</v>
      </c>
      <c r="O31" s="122">
        <f t="shared" si="22"/>
        <v>62700</v>
      </c>
      <c r="P31" s="104">
        <f>J31*$P$9</f>
        <v>53460</v>
      </c>
      <c r="Q31" s="122">
        <f t="shared" si="9"/>
        <v>5940</v>
      </c>
      <c r="R31" s="122">
        <f t="shared" si="10"/>
        <v>59400</v>
      </c>
      <c r="S31" s="122">
        <f t="shared" si="27"/>
        <v>47520</v>
      </c>
      <c r="T31" s="122">
        <f t="shared" si="12"/>
        <v>5280</v>
      </c>
      <c r="U31" s="122">
        <f t="shared" si="28"/>
        <v>52800</v>
      </c>
      <c r="V31" s="122">
        <f t="shared" si="25"/>
        <v>41580</v>
      </c>
      <c r="W31" s="122">
        <f t="shared" si="15"/>
        <v>4620</v>
      </c>
      <c r="X31" s="122">
        <f t="shared" si="26"/>
        <v>46200</v>
      </c>
      <c r="Y31" s="122">
        <f t="shared" si="17"/>
        <v>35640</v>
      </c>
      <c r="Z31" s="122">
        <f t="shared" si="18"/>
        <v>3960</v>
      </c>
      <c r="AA31" s="52">
        <f t="shared" si="19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32">
        <f t="shared" si="20"/>
        <v>93534</v>
      </c>
      <c r="J32" s="102">
        <f>IF((I32-H$33+(H$33/12*3))+K32&gt;H149,H149-K32,(I32-H$33+(H$33/12*3)))</f>
        <v>59400</v>
      </c>
      <c r="K32" s="102">
        <f t="shared" si="3"/>
        <v>6600</v>
      </c>
      <c r="L32" s="102">
        <f t="shared" si="23"/>
        <v>66000</v>
      </c>
      <c r="M32" s="102">
        <f t="shared" si="24"/>
        <v>56430</v>
      </c>
      <c r="N32" s="102">
        <f t="shared" si="21"/>
        <v>6270</v>
      </c>
      <c r="O32" s="102">
        <f t="shared" si="22"/>
        <v>62700</v>
      </c>
      <c r="P32" s="102">
        <f t="shared" ref="P32:P49" si="29">J32*$P$9</f>
        <v>53460</v>
      </c>
      <c r="Q32" s="102">
        <f t="shared" si="9"/>
        <v>5940</v>
      </c>
      <c r="R32" s="102">
        <f t="shared" si="10"/>
        <v>59400</v>
      </c>
      <c r="S32" s="102">
        <f t="shared" si="27"/>
        <v>47520</v>
      </c>
      <c r="T32" s="102">
        <f t="shared" si="12"/>
        <v>5280</v>
      </c>
      <c r="U32" s="102">
        <f t="shared" si="28"/>
        <v>52800</v>
      </c>
      <c r="V32" s="102">
        <f t="shared" si="25"/>
        <v>41580</v>
      </c>
      <c r="W32" s="102">
        <f t="shared" si="15"/>
        <v>4620</v>
      </c>
      <c r="X32" s="102">
        <f t="shared" si="26"/>
        <v>46200</v>
      </c>
      <c r="Y32" s="102">
        <f t="shared" si="17"/>
        <v>35640</v>
      </c>
      <c r="Z32" s="102">
        <f t="shared" si="18"/>
        <v>3960</v>
      </c>
      <c r="AA32" s="66">
        <f t="shared" si="19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31">
        <f t="shared" si="20"/>
        <v>92912</v>
      </c>
      <c r="J33" s="122">
        <f>IF((I33-H$33+(H$33/12*2))+K33&gt;H149,H149-K33,(I33-H$33+(H$33/12*2)))</f>
        <v>59400</v>
      </c>
      <c r="K33" s="122">
        <f t="shared" si="3"/>
        <v>6600</v>
      </c>
      <c r="L33" s="122">
        <f t="shared" si="23"/>
        <v>66000</v>
      </c>
      <c r="M33" s="122">
        <f t="shared" si="24"/>
        <v>56430</v>
      </c>
      <c r="N33" s="122">
        <f t="shared" si="21"/>
        <v>6270</v>
      </c>
      <c r="O33" s="122">
        <f t="shared" si="22"/>
        <v>62700</v>
      </c>
      <c r="P33" s="104">
        <f t="shared" si="29"/>
        <v>53460</v>
      </c>
      <c r="Q33" s="122">
        <f t="shared" si="9"/>
        <v>5940</v>
      </c>
      <c r="R33" s="122">
        <f t="shared" si="10"/>
        <v>59400</v>
      </c>
      <c r="S33" s="122">
        <f t="shared" si="27"/>
        <v>47520</v>
      </c>
      <c r="T33" s="122">
        <f t="shared" si="12"/>
        <v>5280</v>
      </c>
      <c r="U33" s="122">
        <f t="shared" si="28"/>
        <v>52800</v>
      </c>
      <c r="V33" s="122">
        <f t="shared" si="25"/>
        <v>41580</v>
      </c>
      <c r="W33" s="122">
        <f t="shared" si="15"/>
        <v>4620</v>
      </c>
      <c r="X33" s="122">
        <f t="shared" si="26"/>
        <v>46200</v>
      </c>
      <c r="Y33" s="122">
        <f t="shared" si="17"/>
        <v>35640</v>
      </c>
      <c r="Z33" s="122">
        <f t="shared" si="18"/>
        <v>3960</v>
      </c>
      <c r="AA33" s="52">
        <f t="shared" si="19"/>
        <v>39600</v>
      </c>
    </row>
    <row r="34" spans="1:27" ht="13.5" customHeight="1">
      <c r="A34" s="118">
        <v>97</v>
      </c>
      <c r="B34" s="217">
        <v>41244</v>
      </c>
      <c r="C34" s="68">
        <f>622*2</f>
        <v>1244</v>
      </c>
      <c r="D34" s="310">
        <v>1</v>
      </c>
      <c r="E34" s="60">
        <f t="shared" si="0"/>
        <v>1244</v>
      </c>
      <c r="F34" s="59">
        <v>0</v>
      </c>
      <c r="G34" s="60">
        <f t="shared" si="1"/>
        <v>0</v>
      </c>
      <c r="H34" s="57">
        <f t="shared" si="2"/>
        <v>1244</v>
      </c>
      <c r="I34" s="132">
        <f t="shared" si="20"/>
        <v>92290</v>
      </c>
      <c r="J34" s="102">
        <f>IF((I34-H$33+(H$33/12*1))+K34&gt;H149,H149-K34,(I34-H$33+(H$33/12*1)))</f>
        <v>59400</v>
      </c>
      <c r="K34" s="102">
        <f t="shared" si="3"/>
        <v>6600</v>
      </c>
      <c r="L34" s="102">
        <f t="shared" si="23"/>
        <v>66000</v>
      </c>
      <c r="M34" s="102">
        <f t="shared" si="24"/>
        <v>56430</v>
      </c>
      <c r="N34" s="102">
        <f t="shared" si="21"/>
        <v>6270</v>
      </c>
      <c r="O34" s="102">
        <f t="shared" si="22"/>
        <v>62700</v>
      </c>
      <c r="P34" s="102">
        <f t="shared" si="29"/>
        <v>53460</v>
      </c>
      <c r="Q34" s="102">
        <f t="shared" si="9"/>
        <v>5940</v>
      </c>
      <c r="R34" s="102">
        <f t="shared" si="10"/>
        <v>59400</v>
      </c>
      <c r="S34" s="102">
        <f t="shared" si="27"/>
        <v>47520</v>
      </c>
      <c r="T34" s="102">
        <f t="shared" si="12"/>
        <v>5280</v>
      </c>
      <c r="U34" s="102">
        <f t="shared" si="28"/>
        <v>52800</v>
      </c>
      <c r="V34" s="102">
        <f t="shared" si="25"/>
        <v>41580</v>
      </c>
      <c r="W34" s="102">
        <f t="shared" si="15"/>
        <v>4620</v>
      </c>
      <c r="X34" s="102">
        <f t="shared" si="26"/>
        <v>46200</v>
      </c>
      <c r="Y34" s="102">
        <f t="shared" si="17"/>
        <v>35640</v>
      </c>
      <c r="Z34" s="102">
        <f t="shared" si="18"/>
        <v>3960</v>
      </c>
      <c r="AA34" s="66">
        <f t="shared" si="19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31">
        <f t="shared" si="20"/>
        <v>91046</v>
      </c>
      <c r="J35" s="122">
        <f>IF((I35-H$45+(H$45))+K35&gt;H149,H149-K35,(I35-H$45+(H$45)))</f>
        <v>59400</v>
      </c>
      <c r="K35" s="122">
        <f t="shared" si="3"/>
        <v>6600</v>
      </c>
      <c r="L35" s="122">
        <f t="shared" si="23"/>
        <v>66000</v>
      </c>
      <c r="M35" s="122">
        <f t="shared" si="24"/>
        <v>56430</v>
      </c>
      <c r="N35" s="122">
        <f t="shared" si="21"/>
        <v>6270</v>
      </c>
      <c r="O35" s="122">
        <f t="shared" si="22"/>
        <v>62700</v>
      </c>
      <c r="P35" s="104">
        <f t="shared" si="29"/>
        <v>53460</v>
      </c>
      <c r="Q35" s="122">
        <f t="shared" si="9"/>
        <v>5940</v>
      </c>
      <c r="R35" s="122">
        <f t="shared" si="10"/>
        <v>59400</v>
      </c>
      <c r="S35" s="122">
        <f t="shared" si="27"/>
        <v>47520</v>
      </c>
      <c r="T35" s="122">
        <f t="shared" si="12"/>
        <v>5280</v>
      </c>
      <c r="U35" s="122">
        <f t="shared" si="28"/>
        <v>52800</v>
      </c>
      <c r="V35" s="122">
        <f t="shared" si="25"/>
        <v>41580</v>
      </c>
      <c r="W35" s="122">
        <f t="shared" si="15"/>
        <v>4620</v>
      </c>
      <c r="X35" s="122">
        <f t="shared" si="26"/>
        <v>46200</v>
      </c>
      <c r="Y35" s="122">
        <f t="shared" si="17"/>
        <v>35640</v>
      </c>
      <c r="Z35" s="122">
        <f t="shared" si="18"/>
        <v>3960</v>
      </c>
      <c r="AA35" s="52">
        <f t="shared" si="19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32">
        <f t="shared" si="20"/>
        <v>90368</v>
      </c>
      <c r="J36" s="102">
        <f>IF((I36-H$45+(H$45/12*11))+K36&gt;H149,H149-K36,(I36-H$45+(H$45/12*11)))</f>
        <v>59400</v>
      </c>
      <c r="K36" s="102">
        <f t="shared" si="3"/>
        <v>6600</v>
      </c>
      <c r="L36" s="102">
        <f t="shared" si="23"/>
        <v>66000</v>
      </c>
      <c r="M36" s="102">
        <f t="shared" si="24"/>
        <v>56430</v>
      </c>
      <c r="N36" s="102">
        <f t="shared" si="21"/>
        <v>6270</v>
      </c>
      <c r="O36" s="102">
        <f t="shared" si="22"/>
        <v>62700</v>
      </c>
      <c r="P36" s="102">
        <f t="shared" si="29"/>
        <v>53460</v>
      </c>
      <c r="Q36" s="102">
        <f t="shared" si="9"/>
        <v>5940</v>
      </c>
      <c r="R36" s="102">
        <f t="shared" si="10"/>
        <v>59400</v>
      </c>
      <c r="S36" s="102">
        <f t="shared" si="27"/>
        <v>47520</v>
      </c>
      <c r="T36" s="102">
        <f t="shared" si="12"/>
        <v>5280</v>
      </c>
      <c r="U36" s="102">
        <f t="shared" si="28"/>
        <v>52800</v>
      </c>
      <c r="V36" s="102">
        <f t="shared" si="25"/>
        <v>41580</v>
      </c>
      <c r="W36" s="102">
        <f t="shared" si="15"/>
        <v>4620</v>
      </c>
      <c r="X36" s="102">
        <f t="shared" si="26"/>
        <v>46200</v>
      </c>
      <c r="Y36" s="102">
        <f t="shared" si="17"/>
        <v>35640</v>
      </c>
      <c r="Z36" s="102">
        <f t="shared" si="18"/>
        <v>3960</v>
      </c>
      <c r="AA36" s="66">
        <f t="shared" si="19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31">
        <f t="shared" si="20"/>
        <v>89690</v>
      </c>
      <c r="J37" s="122">
        <f>IF((I37-H$45+(H$45/12*10))+K37&gt;H149,H149-K37,(I37-H$45+(H$45/12*10)))</f>
        <v>59400</v>
      </c>
      <c r="K37" s="104">
        <f t="shared" si="3"/>
        <v>6600</v>
      </c>
      <c r="L37" s="104">
        <f t="shared" si="23"/>
        <v>66000</v>
      </c>
      <c r="M37" s="122">
        <f t="shared" si="24"/>
        <v>56430</v>
      </c>
      <c r="N37" s="122">
        <f t="shared" si="21"/>
        <v>6270</v>
      </c>
      <c r="O37" s="122">
        <f t="shared" si="22"/>
        <v>62700</v>
      </c>
      <c r="P37" s="104">
        <f t="shared" si="29"/>
        <v>53460</v>
      </c>
      <c r="Q37" s="122">
        <f t="shared" si="9"/>
        <v>5940</v>
      </c>
      <c r="R37" s="122">
        <f>P37+Q37</f>
        <v>59400</v>
      </c>
      <c r="S37" s="122">
        <f t="shared" si="27"/>
        <v>47520</v>
      </c>
      <c r="T37" s="122">
        <f t="shared" si="12"/>
        <v>5280</v>
      </c>
      <c r="U37" s="122">
        <f t="shared" si="28"/>
        <v>52800</v>
      </c>
      <c r="V37" s="122">
        <f t="shared" si="25"/>
        <v>41580</v>
      </c>
      <c r="W37" s="122">
        <f t="shared" si="15"/>
        <v>4620</v>
      </c>
      <c r="X37" s="122">
        <f t="shared" si="26"/>
        <v>46200</v>
      </c>
      <c r="Y37" s="122">
        <f t="shared" si="17"/>
        <v>35640</v>
      </c>
      <c r="Z37" s="122">
        <f t="shared" si="18"/>
        <v>3960</v>
      </c>
      <c r="AA37" s="52">
        <f t="shared" si="19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32">
        <f t="shared" si="20"/>
        <v>89012</v>
      </c>
      <c r="J38" s="102">
        <f>IF((I38-H$45+(H$45/12*9))+K38&gt;H149,H149-K38,(I38-H$45+(H$45/12*9)))</f>
        <v>59400</v>
      </c>
      <c r="K38" s="102">
        <f t="shared" si="3"/>
        <v>6600</v>
      </c>
      <c r="L38" s="103">
        <f t="shared" ref="L38:L69" si="30">J38+K38</f>
        <v>66000</v>
      </c>
      <c r="M38" s="102">
        <f t="shared" si="24"/>
        <v>56430</v>
      </c>
      <c r="N38" s="102">
        <f t="shared" si="21"/>
        <v>6270</v>
      </c>
      <c r="O38" s="102">
        <f t="shared" si="22"/>
        <v>62700</v>
      </c>
      <c r="P38" s="102">
        <f>J38*$P$9</f>
        <v>53460</v>
      </c>
      <c r="Q38" s="102">
        <f t="shared" si="9"/>
        <v>5940</v>
      </c>
      <c r="R38" s="102">
        <f t="shared" ref="R38:R53" si="31">P38+Q38</f>
        <v>59400</v>
      </c>
      <c r="S38" s="102">
        <f t="shared" si="27"/>
        <v>47520</v>
      </c>
      <c r="T38" s="102">
        <f t="shared" si="12"/>
        <v>5280</v>
      </c>
      <c r="U38" s="102">
        <f t="shared" si="28"/>
        <v>52800</v>
      </c>
      <c r="V38" s="102">
        <f t="shared" si="25"/>
        <v>41580</v>
      </c>
      <c r="W38" s="102">
        <f t="shared" si="15"/>
        <v>4620</v>
      </c>
      <c r="X38" s="102">
        <f t="shared" si="26"/>
        <v>46200</v>
      </c>
      <c r="Y38" s="102">
        <f t="shared" si="17"/>
        <v>35640</v>
      </c>
      <c r="Z38" s="102">
        <f t="shared" si="18"/>
        <v>3960</v>
      </c>
      <c r="AA38" s="66">
        <f t="shared" si="19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31">
        <f t="shared" si="20"/>
        <v>88334</v>
      </c>
      <c r="J39" s="122">
        <f>IF((I39-H$45+(H$45/12*8))+K39&gt;H149,H149-K39,(I39-H$45+(H$45/12*8)))</f>
        <v>59400</v>
      </c>
      <c r="K39" s="122">
        <f t="shared" si="3"/>
        <v>6600</v>
      </c>
      <c r="L39" s="122">
        <f t="shared" si="30"/>
        <v>66000</v>
      </c>
      <c r="M39" s="122">
        <f t="shared" si="24"/>
        <v>56430</v>
      </c>
      <c r="N39" s="122">
        <f t="shared" si="21"/>
        <v>6270</v>
      </c>
      <c r="O39" s="122">
        <f t="shared" si="22"/>
        <v>62700</v>
      </c>
      <c r="P39" s="104">
        <f t="shared" si="29"/>
        <v>53460</v>
      </c>
      <c r="Q39" s="122">
        <f t="shared" si="9"/>
        <v>5940</v>
      </c>
      <c r="R39" s="122">
        <f t="shared" si="31"/>
        <v>59400</v>
      </c>
      <c r="S39" s="122">
        <f t="shared" si="27"/>
        <v>47520</v>
      </c>
      <c r="T39" s="122">
        <f t="shared" si="12"/>
        <v>5280</v>
      </c>
      <c r="U39" s="122">
        <f t="shared" si="28"/>
        <v>52800</v>
      </c>
      <c r="V39" s="122">
        <f t="shared" si="25"/>
        <v>41580</v>
      </c>
      <c r="W39" s="122">
        <f t="shared" si="15"/>
        <v>4620</v>
      </c>
      <c r="X39" s="122">
        <f t="shared" si="26"/>
        <v>46200</v>
      </c>
      <c r="Y39" s="122">
        <f t="shared" si="17"/>
        <v>35640</v>
      </c>
      <c r="Z39" s="122">
        <f t="shared" si="18"/>
        <v>3960</v>
      </c>
      <c r="AA39" s="52">
        <f t="shared" si="19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32">
        <f t="shared" si="20"/>
        <v>87656</v>
      </c>
      <c r="J40" s="102">
        <f>IF((I40-H$45+(H$45/12*7))+K40&gt;H149,H149-K40,(I40-H$45+(H$45/12*7)))</f>
        <v>59400</v>
      </c>
      <c r="K40" s="102">
        <f t="shared" si="3"/>
        <v>6600</v>
      </c>
      <c r="L40" s="103">
        <f t="shared" si="30"/>
        <v>66000</v>
      </c>
      <c r="M40" s="102">
        <f t="shared" si="24"/>
        <v>56430</v>
      </c>
      <c r="N40" s="102">
        <f t="shared" si="21"/>
        <v>6270</v>
      </c>
      <c r="O40" s="102">
        <f t="shared" si="22"/>
        <v>62700</v>
      </c>
      <c r="P40" s="102">
        <f t="shared" si="29"/>
        <v>53460</v>
      </c>
      <c r="Q40" s="102">
        <f t="shared" si="9"/>
        <v>5940</v>
      </c>
      <c r="R40" s="102">
        <f t="shared" si="31"/>
        <v>59400</v>
      </c>
      <c r="S40" s="102">
        <f t="shared" ref="S40:S93" si="32">J40*S$9</f>
        <v>47520</v>
      </c>
      <c r="T40" s="102">
        <f t="shared" si="12"/>
        <v>5280</v>
      </c>
      <c r="U40" s="102">
        <f t="shared" ref="U40:U93" si="33">S40+T40</f>
        <v>52800</v>
      </c>
      <c r="V40" s="102">
        <f t="shared" si="25"/>
        <v>41580</v>
      </c>
      <c r="W40" s="102">
        <f t="shared" si="15"/>
        <v>4620</v>
      </c>
      <c r="X40" s="102">
        <f t="shared" si="26"/>
        <v>46200</v>
      </c>
      <c r="Y40" s="102">
        <f t="shared" si="17"/>
        <v>35640</v>
      </c>
      <c r="Z40" s="102">
        <f t="shared" si="18"/>
        <v>3960</v>
      </c>
      <c r="AA40" s="66">
        <f t="shared" si="19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31">
        <f t="shared" si="20"/>
        <v>86978</v>
      </c>
      <c r="J41" s="122">
        <f>IF((I41-H$45+(H$45/12*6))+K41&gt;H149,H149-K41,(I41-H$45+(H$45/12*6)))</f>
        <v>59400</v>
      </c>
      <c r="K41" s="122">
        <f t="shared" si="3"/>
        <v>6600</v>
      </c>
      <c r="L41" s="122">
        <f t="shared" si="30"/>
        <v>66000</v>
      </c>
      <c r="M41" s="122">
        <f t="shared" si="24"/>
        <v>56430</v>
      </c>
      <c r="N41" s="122">
        <f t="shared" si="21"/>
        <v>6270</v>
      </c>
      <c r="O41" s="122">
        <f t="shared" si="22"/>
        <v>62700</v>
      </c>
      <c r="P41" s="104">
        <f t="shared" si="29"/>
        <v>53460</v>
      </c>
      <c r="Q41" s="122">
        <f t="shared" si="9"/>
        <v>5940</v>
      </c>
      <c r="R41" s="122">
        <f t="shared" si="31"/>
        <v>59400</v>
      </c>
      <c r="S41" s="122">
        <f t="shared" si="32"/>
        <v>47520</v>
      </c>
      <c r="T41" s="122">
        <f t="shared" si="12"/>
        <v>5280</v>
      </c>
      <c r="U41" s="122">
        <f t="shared" si="33"/>
        <v>52800</v>
      </c>
      <c r="V41" s="122">
        <f t="shared" si="25"/>
        <v>41580</v>
      </c>
      <c r="W41" s="122">
        <f t="shared" si="15"/>
        <v>4620</v>
      </c>
      <c r="X41" s="122">
        <f t="shared" si="26"/>
        <v>46200</v>
      </c>
      <c r="Y41" s="122">
        <f t="shared" si="17"/>
        <v>35640</v>
      </c>
      <c r="Z41" s="122">
        <f t="shared" si="18"/>
        <v>3960</v>
      </c>
      <c r="AA41" s="52">
        <f t="shared" si="19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32">
        <f t="shared" si="20"/>
        <v>86300</v>
      </c>
      <c r="J42" s="102">
        <f>IF((I42-H$45+(H$45/12*5))+K42&gt;H149,H149-K42,(I42-H$45+(H$45/12*5)))</f>
        <v>59400</v>
      </c>
      <c r="K42" s="102">
        <f t="shared" si="3"/>
        <v>6600</v>
      </c>
      <c r="L42" s="103">
        <f t="shared" si="30"/>
        <v>66000</v>
      </c>
      <c r="M42" s="102">
        <f t="shared" si="24"/>
        <v>56430</v>
      </c>
      <c r="N42" s="102">
        <f t="shared" si="21"/>
        <v>6270</v>
      </c>
      <c r="O42" s="102">
        <f t="shared" si="22"/>
        <v>62700</v>
      </c>
      <c r="P42" s="102">
        <f t="shared" si="29"/>
        <v>53460</v>
      </c>
      <c r="Q42" s="102">
        <f t="shared" si="9"/>
        <v>5940</v>
      </c>
      <c r="R42" s="102">
        <f t="shared" si="31"/>
        <v>59400</v>
      </c>
      <c r="S42" s="102">
        <f t="shared" si="32"/>
        <v>47520</v>
      </c>
      <c r="T42" s="102">
        <f t="shared" si="12"/>
        <v>5280</v>
      </c>
      <c r="U42" s="102">
        <f t="shared" si="33"/>
        <v>52800</v>
      </c>
      <c r="V42" s="102">
        <f t="shared" si="25"/>
        <v>41580</v>
      </c>
      <c r="W42" s="102">
        <f t="shared" si="15"/>
        <v>4620</v>
      </c>
      <c r="X42" s="102">
        <f t="shared" si="26"/>
        <v>46200</v>
      </c>
      <c r="Y42" s="102">
        <f t="shared" si="17"/>
        <v>35640</v>
      </c>
      <c r="Z42" s="102">
        <f t="shared" si="18"/>
        <v>3960</v>
      </c>
      <c r="AA42" s="66">
        <f t="shared" si="19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ref="H43:H74" si="34">E43+G43</f>
        <v>678</v>
      </c>
      <c r="I43" s="131">
        <f t="shared" si="20"/>
        <v>85622</v>
      </c>
      <c r="J43" s="122">
        <f>IF((I43-H$45+(H$45/12*4))+K43&gt;H149,H149-K43,(I43-H$45+(H$45/12*4)))</f>
        <v>59400</v>
      </c>
      <c r="K43" s="122">
        <f t="shared" ref="K43:K74" si="35">H$148</f>
        <v>6600</v>
      </c>
      <c r="L43" s="122">
        <f t="shared" si="30"/>
        <v>66000</v>
      </c>
      <c r="M43" s="122">
        <f t="shared" si="24"/>
        <v>56430</v>
      </c>
      <c r="N43" s="122">
        <f t="shared" si="21"/>
        <v>6270</v>
      </c>
      <c r="O43" s="122">
        <f t="shared" si="22"/>
        <v>62700</v>
      </c>
      <c r="P43" s="104">
        <f t="shared" si="29"/>
        <v>53460</v>
      </c>
      <c r="Q43" s="122">
        <f t="shared" si="9"/>
        <v>5940</v>
      </c>
      <c r="R43" s="122">
        <f t="shared" si="31"/>
        <v>59400</v>
      </c>
      <c r="S43" s="122">
        <f t="shared" si="32"/>
        <v>47520</v>
      </c>
      <c r="T43" s="122">
        <f t="shared" si="12"/>
        <v>5280</v>
      </c>
      <c r="U43" s="122">
        <f t="shared" si="33"/>
        <v>52800</v>
      </c>
      <c r="V43" s="122">
        <f t="shared" si="25"/>
        <v>41580</v>
      </c>
      <c r="W43" s="122">
        <f t="shared" si="15"/>
        <v>4620</v>
      </c>
      <c r="X43" s="122">
        <f t="shared" si="26"/>
        <v>46200</v>
      </c>
      <c r="Y43" s="122">
        <f t="shared" ref="Y43:Y74" si="36">J43*Y$9</f>
        <v>35640</v>
      </c>
      <c r="Z43" s="122">
        <f t="shared" ref="Z43:Z74" si="37">K43*Y$9</f>
        <v>3960</v>
      </c>
      <c r="AA43" s="52">
        <f t="shared" si="19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34"/>
        <v>678</v>
      </c>
      <c r="I44" s="132">
        <f t="shared" si="20"/>
        <v>84944</v>
      </c>
      <c r="J44" s="102">
        <f>IF((I44-H$45+(H$45/12*3))+K44&gt;H149,H149-K44,(I44-H$45+(H$45/12*3)))</f>
        <v>59400</v>
      </c>
      <c r="K44" s="102">
        <f t="shared" si="35"/>
        <v>6600</v>
      </c>
      <c r="L44" s="103">
        <f t="shared" si="30"/>
        <v>66000</v>
      </c>
      <c r="M44" s="102">
        <f t="shared" si="24"/>
        <v>56430</v>
      </c>
      <c r="N44" s="102">
        <f t="shared" si="21"/>
        <v>6270</v>
      </c>
      <c r="O44" s="102">
        <f t="shared" si="22"/>
        <v>62700</v>
      </c>
      <c r="P44" s="102">
        <f t="shared" si="29"/>
        <v>53460</v>
      </c>
      <c r="Q44" s="102">
        <f t="shared" si="9"/>
        <v>5940</v>
      </c>
      <c r="R44" s="102">
        <f t="shared" si="31"/>
        <v>59400</v>
      </c>
      <c r="S44" s="102">
        <f t="shared" si="32"/>
        <v>47520</v>
      </c>
      <c r="T44" s="102">
        <f t="shared" si="12"/>
        <v>5280</v>
      </c>
      <c r="U44" s="102">
        <f t="shared" si="33"/>
        <v>52800</v>
      </c>
      <c r="V44" s="102">
        <f t="shared" si="25"/>
        <v>41580</v>
      </c>
      <c r="W44" s="102">
        <f t="shared" si="15"/>
        <v>4620</v>
      </c>
      <c r="X44" s="102">
        <f t="shared" si="26"/>
        <v>46200</v>
      </c>
      <c r="Y44" s="102">
        <f t="shared" si="36"/>
        <v>35640</v>
      </c>
      <c r="Z44" s="102">
        <f t="shared" si="37"/>
        <v>3960</v>
      </c>
      <c r="AA44" s="66">
        <f t="shared" si="19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34"/>
        <v>678</v>
      </c>
      <c r="I45" s="131">
        <f t="shared" si="20"/>
        <v>84266</v>
      </c>
      <c r="J45" s="122">
        <f>IF((I45-H$45+(H$45/12*2))+K45&gt;H149,H149-K45,(I45-H$45+(H$45/12*2)))</f>
        <v>59400</v>
      </c>
      <c r="K45" s="122">
        <f t="shared" si="35"/>
        <v>6600</v>
      </c>
      <c r="L45" s="122">
        <f t="shared" si="30"/>
        <v>66000</v>
      </c>
      <c r="M45" s="122">
        <f t="shared" si="24"/>
        <v>56430</v>
      </c>
      <c r="N45" s="122">
        <f t="shared" si="21"/>
        <v>6270</v>
      </c>
      <c r="O45" s="122">
        <f t="shared" si="22"/>
        <v>62700</v>
      </c>
      <c r="P45" s="104">
        <f t="shared" si="29"/>
        <v>53460</v>
      </c>
      <c r="Q45" s="122">
        <f t="shared" si="9"/>
        <v>5940</v>
      </c>
      <c r="R45" s="122">
        <f t="shared" si="31"/>
        <v>59400</v>
      </c>
      <c r="S45" s="122">
        <f t="shared" si="32"/>
        <v>47520</v>
      </c>
      <c r="T45" s="122">
        <f t="shared" si="12"/>
        <v>5280</v>
      </c>
      <c r="U45" s="122">
        <f t="shared" si="33"/>
        <v>52800</v>
      </c>
      <c r="V45" s="122">
        <f t="shared" si="25"/>
        <v>41580</v>
      </c>
      <c r="W45" s="122">
        <f t="shared" si="15"/>
        <v>4620</v>
      </c>
      <c r="X45" s="122">
        <f t="shared" si="26"/>
        <v>46200</v>
      </c>
      <c r="Y45" s="122">
        <f t="shared" si="36"/>
        <v>35640</v>
      </c>
      <c r="Z45" s="122">
        <f t="shared" si="37"/>
        <v>3960</v>
      </c>
      <c r="AA45" s="52">
        <f t="shared" si="19"/>
        <v>39600</v>
      </c>
    </row>
    <row r="46" spans="1:27" ht="13.5" customHeight="1">
      <c r="A46" s="118">
        <v>85</v>
      </c>
      <c r="B46" s="216">
        <v>41609</v>
      </c>
      <c r="C46" s="68">
        <f>678*2</f>
        <v>1356</v>
      </c>
      <c r="D46" s="310">
        <v>1</v>
      </c>
      <c r="E46" s="60">
        <f>C46*D46</f>
        <v>1356</v>
      </c>
      <c r="F46" s="59">
        <v>0</v>
      </c>
      <c r="G46" s="60">
        <f t="shared" si="1"/>
        <v>0</v>
      </c>
      <c r="H46" s="57">
        <f t="shared" si="34"/>
        <v>1356</v>
      </c>
      <c r="I46" s="132">
        <f t="shared" si="20"/>
        <v>83588</v>
      </c>
      <c r="J46" s="102">
        <f>IF((I46-H$45+(H$45/12*1))+K46&gt;H149,H149-K46,(I46-H$45+(H$45/12*1)))</f>
        <v>59400</v>
      </c>
      <c r="K46" s="102">
        <f t="shared" si="35"/>
        <v>6600</v>
      </c>
      <c r="L46" s="103">
        <f t="shared" si="30"/>
        <v>66000</v>
      </c>
      <c r="M46" s="102">
        <f t="shared" si="24"/>
        <v>56430</v>
      </c>
      <c r="N46" s="102">
        <f t="shared" si="21"/>
        <v>6270</v>
      </c>
      <c r="O46" s="102">
        <f t="shared" si="22"/>
        <v>62700</v>
      </c>
      <c r="P46" s="102">
        <f t="shared" si="29"/>
        <v>53460</v>
      </c>
      <c r="Q46" s="102">
        <f t="shared" si="9"/>
        <v>5940</v>
      </c>
      <c r="R46" s="102">
        <f t="shared" si="31"/>
        <v>59400</v>
      </c>
      <c r="S46" s="102">
        <f t="shared" si="32"/>
        <v>47520</v>
      </c>
      <c r="T46" s="102">
        <f t="shared" si="12"/>
        <v>5280</v>
      </c>
      <c r="U46" s="102">
        <f t="shared" si="33"/>
        <v>52800</v>
      </c>
      <c r="V46" s="102">
        <f t="shared" si="25"/>
        <v>41580</v>
      </c>
      <c r="W46" s="102">
        <f t="shared" si="15"/>
        <v>4620</v>
      </c>
      <c r="X46" s="102">
        <f t="shared" si="26"/>
        <v>46200</v>
      </c>
      <c r="Y46" s="102">
        <f t="shared" si="36"/>
        <v>35640</v>
      </c>
      <c r="Z46" s="102">
        <f t="shared" si="37"/>
        <v>3960</v>
      </c>
      <c r="AA46" s="66">
        <f t="shared" si="19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34"/>
        <v>724</v>
      </c>
      <c r="I47" s="131">
        <f t="shared" si="20"/>
        <v>82232</v>
      </c>
      <c r="J47" s="122">
        <f>IF((I47-H$57+(H$57))+K47&gt;H149,H149-K47,(I47-H$57+(H$57)))</f>
        <v>59400</v>
      </c>
      <c r="K47" s="122">
        <f t="shared" si="35"/>
        <v>6600</v>
      </c>
      <c r="L47" s="122">
        <f t="shared" si="30"/>
        <v>66000</v>
      </c>
      <c r="M47" s="122">
        <f t="shared" si="24"/>
        <v>56430</v>
      </c>
      <c r="N47" s="122">
        <f t="shared" si="21"/>
        <v>6270</v>
      </c>
      <c r="O47" s="122">
        <f t="shared" si="22"/>
        <v>62700</v>
      </c>
      <c r="P47" s="104">
        <f t="shared" si="29"/>
        <v>53460</v>
      </c>
      <c r="Q47" s="122">
        <f t="shared" si="9"/>
        <v>5940</v>
      </c>
      <c r="R47" s="122">
        <f t="shared" si="31"/>
        <v>59400</v>
      </c>
      <c r="S47" s="122">
        <f t="shared" si="32"/>
        <v>47520</v>
      </c>
      <c r="T47" s="122">
        <f t="shared" si="12"/>
        <v>5280</v>
      </c>
      <c r="U47" s="122">
        <f t="shared" si="33"/>
        <v>52800</v>
      </c>
      <c r="V47" s="122">
        <f t="shared" si="25"/>
        <v>41580</v>
      </c>
      <c r="W47" s="122">
        <f t="shared" si="15"/>
        <v>4620</v>
      </c>
      <c r="X47" s="122">
        <f t="shared" si="26"/>
        <v>46200</v>
      </c>
      <c r="Y47" s="122">
        <f t="shared" si="36"/>
        <v>35640</v>
      </c>
      <c r="Z47" s="122">
        <f t="shared" si="37"/>
        <v>3960</v>
      </c>
      <c r="AA47" s="52">
        <f t="shared" si="19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34"/>
        <v>724</v>
      </c>
      <c r="I48" s="132">
        <f t="shared" si="20"/>
        <v>81508</v>
      </c>
      <c r="J48" s="102">
        <f>IF((I48-H$57+(H$57/12*11))+K48&gt;H149,H149-K48,(I48-H$57+(H$57/12*11)))</f>
        <v>59400</v>
      </c>
      <c r="K48" s="102">
        <f t="shared" si="35"/>
        <v>6600</v>
      </c>
      <c r="L48" s="103">
        <f t="shared" si="30"/>
        <v>66000</v>
      </c>
      <c r="M48" s="102">
        <f t="shared" si="24"/>
        <v>56430</v>
      </c>
      <c r="N48" s="102">
        <f t="shared" si="21"/>
        <v>6270</v>
      </c>
      <c r="O48" s="102">
        <f t="shared" si="22"/>
        <v>62700</v>
      </c>
      <c r="P48" s="102">
        <f t="shared" si="29"/>
        <v>53460</v>
      </c>
      <c r="Q48" s="102">
        <f t="shared" si="9"/>
        <v>5940</v>
      </c>
      <c r="R48" s="102">
        <f t="shared" si="31"/>
        <v>59400</v>
      </c>
      <c r="S48" s="102">
        <f t="shared" si="32"/>
        <v>47520</v>
      </c>
      <c r="T48" s="102">
        <f t="shared" si="12"/>
        <v>5280</v>
      </c>
      <c r="U48" s="102">
        <f t="shared" si="33"/>
        <v>52800</v>
      </c>
      <c r="V48" s="102">
        <f t="shared" si="25"/>
        <v>41580</v>
      </c>
      <c r="W48" s="102">
        <f t="shared" si="15"/>
        <v>4620</v>
      </c>
      <c r="X48" s="102">
        <f t="shared" si="26"/>
        <v>46200</v>
      </c>
      <c r="Y48" s="102">
        <f t="shared" si="36"/>
        <v>35640</v>
      </c>
      <c r="Z48" s="102">
        <f t="shared" si="37"/>
        <v>3960</v>
      </c>
      <c r="AA48" s="66">
        <f t="shared" si="19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34"/>
        <v>724</v>
      </c>
      <c r="I49" s="131">
        <f t="shared" si="20"/>
        <v>80784</v>
      </c>
      <c r="J49" s="122">
        <f>IF((I49-H$57+(H$57/12*10))+K49&gt;H149,H149-K49,(I49-H$57+(H$57/12*10)))</f>
        <v>59400</v>
      </c>
      <c r="K49" s="122">
        <f t="shared" si="35"/>
        <v>6600</v>
      </c>
      <c r="L49" s="122">
        <f t="shared" si="30"/>
        <v>66000</v>
      </c>
      <c r="M49" s="122">
        <f t="shared" si="24"/>
        <v>56430</v>
      </c>
      <c r="N49" s="122">
        <f t="shared" si="21"/>
        <v>6270</v>
      </c>
      <c r="O49" s="122">
        <f t="shared" si="22"/>
        <v>62700</v>
      </c>
      <c r="P49" s="104">
        <f t="shared" si="29"/>
        <v>53460</v>
      </c>
      <c r="Q49" s="122">
        <f t="shared" si="9"/>
        <v>5940</v>
      </c>
      <c r="R49" s="122">
        <f t="shared" si="31"/>
        <v>59400</v>
      </c>
      <c r="S49" s="122">
        <f t="shared" si="32"/>
        <v>47520</v>
      </c>
      <c r="T49" s="122">
        <f t="shared" si="12"/>
        <v>5280</v>
      </c>
      <c r="U49" s="122">
        <f t="shared" si="33"/>
        <v>52800</v>
      </c>
      <c r="V49" s="122">
        <f t="shared" si="25"/>
        <v>41580</v>
      </c>
      <c r="W49" s="122">
        <f t="shared" si="15"/>
        <v>4620</v>
      </c>
      <c r="X49" s="122">
        <f t="shared" si="26"/>
        <v>46200</v>
      </c>
      <c r="Y49" s="122">
        <f t="shared" si="36"/>
        <v>35640</v>
      </c>
      <c r="Z49" s="122">
        <f t="shared" si="37"/>
        <v>3960</v>
      </c>
      <c r="AA49" s="52">
        <f t="shared" si="19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34"/>
        <v>724</v>
      </c>
      <c r="I50" s="132">
        <f t="shared" si="20"/>
        <v>80060</v>
      </c>
      <c r="J50" s="102">
        <f>IF((I50-H$57+(H$57/12*9))+K50&gt;H149,H149-K50,(I50-H$57+(H$57/12*9)))</f>
        <v>59400</v>
      </c>
      <c r="K50" s="102">
        <f t="shared" si="35"/>
        <v>6600</v>
      </c>
      <c r="L50" s="103">
        <f t="shared" si="30"/>
        <v>66000</v>
      </c>
      <c r="M50" s="102">
        <f t="shared" si="24"/>
        <v>56430</v>
      </c>
      <c r="N50" s="102">
        <f t="shared" si="21"/>
        <v>6270</v>
      </c>
      <c r="O50" s="102">
        <f t="shared" si="22"/>
        <v>62700</v>
      </c>
      <c r="P50" s="102">
        <f>J50*$P$9</f>
        <v>53460</v>
      </c>
      <c r="Q50" s="102">
        <f t="shared" si="9"/>
        <v>5940</v>
      </c>
      <c r="R50" s="102">
        <f t="shared" si="31"/>
        <v>59400</v>
      </c>
      <c r="S50" s="102">
        <f t="shared" si="32"/>
        <v>47520</v>
      </c>
      <c r="T50" s="102">
        <f t="shared" si="12"/>
        <v>5280</v>
      </c>
      <c r="U50" s="102">
        <f t="shared" si="33"/>
        <v>52800</v>
      </c>
      <c r="V50" s="102">
        <f t="shared" si="25"/>
        <v>41580</v>
      </c>
      <c r="W50" s="102">
        <f t="shared" si="15"/>
        <v>4620</v>
      </c>
      <c r="X50" s="102">
        <f t="shared" si="26"/>
        <v>46200</v>
      </c>
      <c r="Y50" s="102">
        <f t="shared" si="36"/>
        <v>35640</v>
      </c>
      <c r="Z50" s="102">
        <f t="shared" si="37"/>
        <v>3960</v>
      </c>
      <c r="AA50" s="66">
        <f t="shared" si="19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34"/>
        <v>724</v>
      </c>
      <c r="I51" s="131">
        <f t="shared" si="20"/>
        <v>79336</v>
      </c>
      <c r="J51" s="122">
        <f>IF((I51-H$57+(H$57/12*8))+K51&gt;H149,H149-K51,(I51-H$57+(H$57/12*8)))</f>
        <v>59400</v>
      </c>
      <c r="K51" s="122">
        <f t="shared" si="35"/>
        <v>6600</v>
      </c>
      <c r="L51" s="122">
        <f t="shared" si="30"/>
        <v>66000</v>
      </c>
      <c r="M51" s="122">
        <f t="shared" si="24"/>
        <v>56430</v>
      </c>
      <c r="N51" s="122">
        <f t="shared" si="21"/>
        <v>6270</v>
      </c>
      <c r="O51" s="122">
        <f t="shared" si="22"/>
        <v>62700</v>
      </c>
      <c r="P51" s="104">
        <f>J51*$P$9</f>
        <v>53460</v>
      </c>
      <c r="Q51" s="122">
        <f t="shared" si="9"/>
        <v>5940</v>
      </c>
      <c r="R51" s="122">
        <f t="shared" si="31"/>
        <v>59400</v>
      </c>
      <c r="S51" s="122">
        <f t="shared" si="32"/>
        <v>47520</v>
      </c>
      <c r="T51" s="122">
        <f t="shared" si="12"/>
        <v>5280</v>
      </c>
      <c r="U51" s="122">
        <f t="shared" si="33"/>
        <v>52800</v>
      </c>
      <c r="V51" s="122">
        <f t="shared" si="25"/>
        <v>41580</v>
      </c>
      <c r="W51" s="122">
        <f t="shared" si="15"/>
        <v>4620</v>
      </c>
      <c r="X51" s="122">
        <f t="shared" si="26"/>
        <v>46200</v>
      </c>
      <c r="Y51" s="122">
        <f t="shared" si="36"/>
        <v>35640</v>
      </c>
      <c r="Z51" s="122">
        <f t="shared" si="37"/>
        <v>3960</v>
      </c>
      <c r="AA51" s="52">
        <f t="shared" si="19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34"/>
        <v>724</v>
      </c>
      <c r="I52" s="132">
        <f t="shared" si="20"/>
        <v>78612</v>
      </c>
      <c r="J52" s="102">
        <f>IF((I52-H$57+(H$57/12*7))+K52&gt;H149,H149-K52,(I52-H$57+(H$57/12*7)))</f>
        <v>59400</v>
      </c>
      <c r="K52" s="102">
        <f t="shared" si="35"/>
        <v>6600</v>
      </c>
      <c r="L52" s="103">
        <f t="shared" si="30"/>
        <v>66000</v>
      </c>
      <c r="M52" s="102">
        <f t="shared" si="24"/>
        <v>56430</v>
      </c>
      <c r="N52" s="102">
        <f t="shared" si="21"/>
        <v>6270</v>
      </c>
      <c r="O52" s="102">
        <f t="shared" si="22"/>
        <v>62700</v>
      </c>
      <c r="P52" s="102">
        <f t="shared" ref="P52:P71" si="38">J52*$P$9</f>
        <v>53460</v>
      </c>
      <c r="Q52" s="102">
        <f t="shared" si="9"/>
        <v>5940</v>
      </c>
      <c r="R52" s="102">
        <f t="shared" si="31"/>
        <v>59400</v>
      </c>
      <c r="S52" s="102">
        <f t="shared" si="32"/>
        <v>47520</v>
      </c>
      <c r="T52" s="102">
        <f t="shared" si="12"/>
        <v>5280</v>
      </c>
      <c r="U52" s="102">
        <f t="shared" si="33"/>
        <v>52800</v>
      </c>
      <c r="V52" s="102">
        <f t="shared" si="25"/>
        <v>41580</v>
      </c>
      <c r="W52" s="102">
        <f t="shared" si="15"/>
        <v>4620</v>
      </c>
      <c r="X52" s="102">
        <f t="shared" si="26"/>
        <v>46200</v>
      </c>
      <c r="Y52" s="102">
        <f t="shared" si="36"/>
        <v>35640</v>
      </c>
      <c r="Z52" s="102">
        <f t="shared" si="37"/>
        <v>3960</v>
      </c>
      <c r="AA52" s="66">
        <f t="shared" si="19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34"/>
        <v>724</v>
      </c>
      <c r="I53" s="131">
        <f t="shared" si="20"/>
        <v>77888</v>
      </c>
      <c r="J53" s="122">
        <f>IF((I53-H$57+(H$57/12*6))+K53&gt;H149,H149-K53,(I53-H$57+(H$57/12*6)))</f>
        <v>59400</v>
      </c>
      <c r="K53" s="122">
        <f t="shared" si="35"/>
        <v>6600</v>
      </c>
      <c r="L53" s="122">
        <f t="shared" si="30"/>
        <v>66000</v>
      </c>
      <c r="M53" s="122">
        <f t="shared" si="24"/>
        <v>56430</v>
      </c>
      <c r="N53" s="122">
        <f t="shared" si="21"/>
        <v>6270</v>
      </c>
      <c r="O53" s="122">
        <f t="shared" si="22"/>
        <v>62700</v>
      </c>
      <c r="P53" s="104">
        <f t="shared" si="38"/>
        <v>53460</v>
      </c>
      <c r="Q53" s="122">
        <f t="shared" si="9"/>
        <v>5940</v>
      </c>
      <c r="R53" s="122">
        <f t="shared" si="31"/>
        <v>59400</v>
      </c>
      <c r="S53" s="122">
        <f t="shared" si="32"/>
        <v>47520</v>
      </c>
      <c r="T53" s="122">
        <f t="shared" si="12"/>
        <v>5280</v>
      </c>
      <c r="U53" s="122">
        <f t="shared" si="33"/>
        <v>52800</v>
      </c>
      <c r="V53" s="122">
        <f t="shared" si="25"/>
        <v>41580</v>
      </c>
      <c r="W53" s="122">
        <f t="shared" si="15"/>
        <v>4620</v>
      </c>
      <c r="X53" s="122">
        <f t="shared" si="26"/>
        <v>46200</v>
      </c>
      <c r="Y53" s="122">
        <f t="shared" si="36"/>
        <v>35640</v>
      </c>
      <c r="Z53" s="122">
        <f t="shared" si="37"/>
        <v>3960</v>
      </c>
      <c r="AA53" s="52">
        <f t="shared" si="19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34"/>
        <v>724</v>
      </c>
      <c r="I54" s="132">
        <f t="shared" si="20"/>
        <v>77164</v>
      </c>
      <c r="J54" s="102">
        <f>IF((I54-H$57+(H$57/12*5))+K54&gt;H149,H149-K54,(I54-H$57+(H$57/12*5)))</f>
        <v>59400</v>
      </c>
      <c r="K54" s="102">
        <f t="shared" si="35"/>
        <v>6600</v>
      </c>
      <c r="L54" s="103">
        <f t="shared" si="30"/>
        <v>66000</v>
      </c>
      <c r="M54" s="102">
        <f t="shared" si="24"/>
        <v>56430</v>
      </c>
      <c r="N54" s="102">
        <f t="shared" ref="N54:N94" si="39">K54*M$9</f>
        <v>6270</v>
      </c>
      <c r="O54" s="102">
        <f t="shared" ref="O54:O94" si="40">M54+N54</f>
        <v>62700</v>
      </c>
      <c r="P54" s="102">
        <f t="shared" si="38"/>
        <v>53460</v>
      </c>
      <c r="Q54" s="102">
        <f t="shared" si="9"/>
        <v>5940</v>
      </c>
      <c r="R54" s="102">
        <f>P54+Q54</f>
        <v>59400</v>
      </c>
      <c r="S54" s="102">
        <f t="shared" si="32"/>
        <v>47520</v>
      </c>
      <c r="T54" s="102">
        <f t="shared" si="12"/>
        <v>5280</v>
      </c>
      <c r="U54" s="102">
        <f t="shared" si="33"/>
        <v>52800</v>
      </c>
      <c r="V54" s="102">
        <f t="shared" si="25"/>
        <v>41580</v>
      </c>
      <c r="W54" s="102">
        <f t="shared" si="15"/>
        <v>4620</v>
      </c>
      <c r="X54" s="102">
        <f t="shared" si="26"/>
        <v>46200</v>
      </c>
      <c r="Y54" s="102">
        <f t="shared" si="36"/>
        <v>35640</v>
      </c>
      <c r="Z54" s="102">
        <f t="shared" si="37"/>
        <v>3960</v>
      </c>
      <c r="AA54" s="66">
        <f t="shared" si="19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34"/>
        <v>724</v>
      </c>
      <c r="I55" s="131">
        <f t="shared" si="20"/>
        <v>76440</v>
      </c>
      <c r="J55" s="122">
        <f>IF((I55-H$57+(H$57/12*4))+K55&gt;H149,H149-K55,(I55-H$57+(H$57/12*4)))</f>
        <v>59400</v>
      </c>
      <c r="K55" s="122">
        <f t="shared" si="35"/>
        <v>6600</v>
      </c>
      <c r="L55" s="122">
        <f t="shared" si="30"/>
        <v>66000</v>
      </c>
      <c r="M55" s="122">
        <f t="shared" ref="M55:M94" si="41">J55*M$9</f>
        <v>56430</v>
      </c>
      <c r="N55" s="122">
        <f t="shared" si="39"/>
        <v>6270</v>
      </c>
      <c r="O55" s="122">
        <f t="shared" si="40"/>
        <v>62700</v>
      </c>
      <c r="P55" s="104">
        <f t="shared" si="38"/>
        <v>53460</v>
      </c>
      <c r="Q55" s="122">
        <f t="shared" si="9"/>
        <v>5940</v>
      </c>
      <c r="R55" s="122">
        <f t="shared" ref="R55:R73" si="42">P55+Q55</f>
        <v>59400</v>
      </c>
      <c r="S55" s="122">
        <f t="shared" si="32"/>
        <v>47520</v>
      </c>
      <c r="T55" s="122">
        <f t="shared" si="12"/>
        <v>5280</v>
      </c>
      <c r="U55" s="122">
        <f t="shared" si="33"/>
        <v>52800</v>
      </c>
      <c r="V55" s="122">
        <f t="shared" si="25"/>
        <v>41580</v>
      </c>
      <c r="W55" s="122">
        <f t="shared" si="15"/>
        <v>4620</v>
      </c>
      <c r="X55" s="122">
        <f t="shared" si="26"/>
        <v>46200</v>
      </c>
      <c r="Y55" s="122">
        <f t="shared" si="36"/>
        <v>35640</v>
      </c>
      <c r="Z55" s="122">
        <f t="shared" si="37"/>
        <v>3960</v>
      </c>
      <c r="AA55" s="52">
        <f t="shared" si="19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34"/>
        <v>724</v>
      </c>
      <c r="I56" s="132">
        <f t="shared" si="20"/>
        <v>75716</v>
      </c>
      <c r="J56" s="102">
        <f>IF((I56-H$57+(H$57/12*3))+K56&gt;H149,H149-K56,(I56-H$57+(H$57/12*3)))</f>
        <v>59400</v>
      </c>
      <c r="K56" s="102">
        <f t="shared" si="35"/>
        <v>6600</v>
      </c>
      <c r="L56" s="103">
        <f t="shared" si="30"/>
        <v>66000</v>
      </c>
      <c r="M56" s="102">
        <f t="shared" si="41"/>
        <v>56430</v>
      </c>
      <c r="N56" s="102">
        <f t="shared" si="39"/>
        <v>6270</v>
      </c>
      <c r="O56" s="102">
        <f t="shared" si="40"/>
        <v>62700</v>
      </c>
      <c r="P56" s="102">
        <f t="shared" si="38"/>
        <v>53460</v>
      </c>
      <c r="Q56" s="102">
        <f t="shared" si="9"/>
        <v>5940</v>
      </c>
      <c r="R56" s="102">
        <f t="shared" si="42"/>
        <v>59400</v>
      </c>
      <c r="S56" s="102">
        <f t="shared" si="32"/>
        <v>47520</v>
      </c>
      <c r="T56" s="102">
        <f t="shared" si="12"/>
        <v>5280</v>
      </c>
      <c r="U56" s="102">
        <f t="shared" si="33"/>
        <v>52800</v>
      </c>
      <c r="V56" s="102">
        <f t="shared" si="25"/>
        <v>41580</v>
      </c>
      <c r="W56" s="102">
        <f t="shared" si="15"/>
        <v>4620</v>
      </c>
      <c r="X56" s="102">
        <f t="shared" si="26"/>
        <v>46200</v>
      </c>
      <c r="Y56" s="102">
        <f t="shared" si="36"/>
        <v>35640</v>
      </c>
      <c r="Z56" s="102">
        <f t="shared" si="37"/>
        <v>3960</v>
      </c>
      <c r="AA56" s="66">
        <f t="shared" si="19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34"/>
        <v>724</v>
      </c>
      <c r="I57" s="131">
        <f t="shared" si="20"/>
        <v>74992</v>
      </c>
      <c r="J57" s="122">
        <f>IF((I57-H$57+(H$57/12*2))+K57&gt;H149,H149-K57,(I57-H$57+(H$57/12*2)))</f>
        <v>59400</v>
      </c>
      <c r="K57" s="122">
        <f t="shared" si="35"/>
        <v>6600</v>
      </c>
      <c r="L57" s="122">
        <f t="shared" si="30"/>
        <v>66000</v>
      </c>
      <c r="M57" s="122">
        <f t="shared" si="41"/>
        <v>56430</v>
      </c>
      <c r="N57" s="122">
        <f t="shared" si="39"/>
        <v>6270</v>
      </c>
      <c r="O57" s="122">
        <f t="shared" si="40"/>
        <v>62700</v>
      </c>
      <c r="P57" s="104">
        <f t="shared" si="38"/>
        <v>53460</v>
      </c>
      <c r="Q57" s="122">
        <f t="shared" si="9"/>
        <v>5940</v>
      </c>
      <c r="R57" s="122">
        <f t="shared" si="42"/>
        <v>59400</v>
      </c>
      <c r="S57" s="122">
        <f t="shared" si="32"/>
        <v>47520</v>
      </c>
      <c r="T57" s="122">
        <f t="shared" si="12"/>
        <v>5280</v>
      </c>
      <c r="U57" s="122">
        <f t="shared" si="33"/>
        <v>52800</v>
      </c>
      <c r="V57" s="122">
        <f t="shared" si="25"/>
        <v>41580</v>
      </c>
      <c r="W57" s="122">
        <f t="shared" si="15"/>
        <v>4620</v>
      </c>
      <c r="X57" s="122">
        <f t="shared" si="26"/>
        <v>46200</v>
      </c>
      <c r="Y57" s="122">
        <f t="shared" si="36"/>
        <v>35640</v>
      </c>
      <c r="Z57" s="122">
        <f t="shared" si="37"/>
        <v>3960</v>
      </c>
      <c r="AA57" s="52">
        <f t="shared" si="19"/>
        <v>39600</v>
      </c>
    </row>
    <row r="58" spans="1:27" ht="13.5" customHeight="1">
      <c r="A58" s="118">
        <v>73</v>
      </c>
      <c r="B58" s="217">
        <v>41974</v>
      </c>
      <c r="C58" s="68">
        <f>724*2</f>
        <v>1448</v>
      </c>
      <c r="D58" s="310">
        <v>1</v>
      </c>
      <c r="E58" s="60">
        <f t="shared" si="0"/>
        <v>1448</v>
      </c>
      <c r="F58" s="59">
        <v>0</v>
      </c>
      <c r="G58" s="60">
        <f t="shared" si="1"/>
        <v>0</v>
      </c>
      <c r="H58" s="57">
        <f t="shared" si="34"/>
        <v>1448</v>
      </c>
      <c r="I58" s="132">
        <f t="shared" si="20"/>
        <v>74268</v>
      </c>
      <c r="J58" s="102">
        <f>IF((I58-H$57+(H$57/12*1))+K58&gt;H149,H149-K58,(I58-H$57+(H$57/12*1)))</f>
        <v>59400</v>
      </c>
      <c r="K58" s="102">
        <f t="shared" si="35"/>
        <v>6600</v>
      </c>
      <c r="L58" s="103">
        <f t="shared" si="30"/>
        <v>66000</v>
      </c>
      <c r="M58" s="102">
        <f t="shared" si="41"/>
        <v>56430</v>
      </c>
      <c r="N58" s="102">
        <f t="shared" si="39"/>
        <v>6270</v>
      </c>
      <c r="O58" s="102">
        <f t="shared" si="40"/>
        <v>62700</v>
      </c>
      <c r="P58" s="102">
        <f t="shared" si="38"/>
        <v>53460</v>
      </c>
      <c r="Q58" s="102">
        <f t="shared" si="9"/>
        <v>5940</v>
      </c>
      <c r="R58" s="102">
        <f t="shared" si="42"/>
        <v>59400</v>
      </c>
      <c r="S58" s="102">
        <f t="shared" si="32"/>
        <v>47520</v>
      </c>
      <c r="T58" s="102">
        <f t="shared" si="12"/>
        <v>5280</v>
      </c>
      <c r="U58" s="102">
        <f t="shared" si="33"/>
        <v>52800</v>
      </c>
      <c r="V58" s="102">
        <f t="shared" si="25"/>
        <v>41580</v>
      </c>
      <c r="W58" s="102">
        <f t="shared" si="15"/>
        <v>4620</v>
      </c>
      <c r="X58" s="102">
        <f t="shared" si="26"/>
        <v>46200</v>
      </c>
      <c r="Y58" s="102">
        <f t="shared" si="36"/>
        <v>35640</v>
      </c>
      <c r="Z58" s="102">
        <f t="shared" si="37"/>
        <v>3960</v>
      </c>
      <c r="AA58" s="66">
        <f t="shared" si="19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34"/>
        <v>788</v>
      </c>
      <c r="I59" s="131">
        <f t="shared" si="20"/>
        <v>72820</v>
      </c>
      <c r="J59" s="122">
        <f>IF((I59-H$69+(H$69))+K59&gt;H149,H149-K59,(I59-H$69+(H$69)))</f>
        <v>59400</v>
      </c>
      <c r="K59" s="122">
        <f t="shared" si="35"/>
        <v>6600</v>
      </c>
      <c r="L59" s="122">
        <f t="shared" si="30"/>
        <v>66000</v>
      </c>
      <c r="M59" s="122">
        <f t="shared" si="41"/>
        <v>56430</v>
      </c>
      <c r="N59" s="122">
        <f t="shared" si="39"/>
        <v>6270</v>
      </c>
      <c r="O59" s="122">
        <f t="shared" si="40"/>
        <v>62700</v>
      </c>
      <c r="P59" s="104">
        <f t="shared" si="38"/>
        <v>53460</v>
      </c>
      <c r="Q59" s="122">
        <f t="shared" si="9"/>
        <v>5940</v>
      </c>
      <c r="R59" s="122">
        <f t="shared" si="42"/>
        <v>59400</v>
      </c>
      <c r="S59" s="122">
        <f t="shared" si="32"/>
        <v>47520</v>
      </c>
      <c r="T59" s="122">
        <f t="shared" si="12"/>
        <v>5280</v>
      </c>
      <c r="U59" s="122">
        <f t="shared" si="33"/>
        <v>52800</v>
      </c>
      <c r="V59" s="122">
        <f t="shared" si="25"/>
        <v>41580</v>
      </c>
      <c r="W59" s="122">
        <f t="shared" si="15"/>
        <v>4620</v>
      </c>
      <c r="X59" s="122">
        <f t="shared" si="26"/>
        <v>46200</v>
      </c>
      <c r="Y59" s="122">
        <f t="shared" si="36"/>
        <v>35640</v>
      </c>
      <c r="Z59" s="122">
        <f t="shared" si="37"/>
        <v>3960</v>
      </c>
      <c r="AA59" s="52">
        <f t="shared" si="19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34"/>
        <v>788</v>
      </c>
      <c r="I60" s="132">
        <f t="shared" si="20"/>
        <v>72032</v>
      </c>
      <c r="J60" s="102">
        <f>IF((I60-H$69+(H$69/12*11))+K60&gt;H149,H149-K60,(I60-H$69+(H$69/12*11)))</f>
        <v>59400</v>
      </c>
      <c r="K60" s="102">
        <f t="shared" si="35"/>
        <v>6600</v>
      </c>
      <c r="L60" s="103">
        <f t="shared" si="30"/>
        <v>66000</v>
      </c>
      <c r="M60" s="102">
        <f t="shared" si="41"/>
        <v>56430</v>
      </c>
      <c r="N60" s="102">
        <f t="shared" si="39"/>
        <v>6270</v>
      </c>
      <c r="O60" s="102">
        <f t="shared" si="40"/>
        <v>62700</v>
      </c>
      <c r="P60" s="102">
        <f t="shared" si="38"/>
        <v>53460</v>
      </c>
      <c r="Q60" s="102">
        <f t="shared" si="9"/>
        <v>5940</v>
      </c>
      <c r="R60" s="102">
        <f t="shared" si="42"/>
        <v>59400</v>
      </c>
      <c r="S60" s="102">
        <f t="shared" si="32"/>
        <v>47520</v>
      </c>
      <c r="T60" s="102">
        <f t="shared" si="12"/>
        <v>5280</v>
      </c>
      <c r="U60" s="102">
        <f t="shared" si="33"/>
        <v>52800</v>
      </c>
      <c r="V60" s="102">
        <f t="shared" si="25"/>
        <v>41580</v>
      </c>
      <c r="W60" s="102">
        <f t="shared" si="15"/>
        <v>4620</v>
      </c>
      <c r="X60" s="102">
        <f t="shared" si="26"/>
        <v>46200</v>
      </c>
      <c r="Y60" s="102">
        <f t="shared" si="36"/>
        <v>35640</v>
      </c>
      <c r="Z60" s="102">
        <f t="shared" si="37"/>
        <v>3960</v>
      </c>
      <c r="AA60" s="66">
        <f t="shared" si="19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34"/>
        <v>788</v>
      </c>
      <c r="I61" s="131">
        <f t="shared" si="20"/>
        <v>71244</v>
      </c>
      <c r="J61" s="122">
        <f>IF((I61-H$69+(H$69/12*10))+K61&gt;H149,H149-K61,(I61-H$69+(H$69/12*10)))</f>
        <v>59400</v>
      </c>
      <c r="K61" s="122">
        <f t="shared" si="35"/>
        <v>6600</v>
      </c>
      <c r="L61" s="122">
        <f t="shared" si="30"/>
        <v>66000</v>
      </c>
      <c r="M61" s="122">
        <f t="shared" si="41"/>
        <v>56430</v>
      </c>
      <c r="N61" s="122">
        <f t="shared" si="39"/>
        <v>6270</v>
      </c>
      <c r="O61" s="122">
        <f t="shared" si="40"/>
        <v>62700</v>
      </c>
      <c r="P61" s="104">
        <f t="shared" si="38"/>
        <v>53460</v>
      </c>
      <c r="Q61" s="122">
        <f t="shared" si="9"/>
        <v>5940</v>
      </c>
      <c r="R61" s="122">
        <f t="shared" si="42"/>
        <v>59400</v>
      </c>
      <c r="S61" s="122">
        <f t="shared" si="32"/>
        <v>47520</v>
      </c>
      <c r="T61" s="122">
        <f t="shared" si="12"/>
        <v>5280</v>
      </c>
      <c r="U61" s="122">
        <f t="shared" si="33"/>
        <v>52800</v>
      </c>
      <c r="V61" s="122">
        <f t="shared" si="25"/>
        <v>41580</v>
      </c>
      <c r="W61" s="122">
        <f t="shared" si="15"/>
        <v>4620</v>
      </c>
      <c r="X61" s="122">
        <f t="shared" si="26"/>
        <v>46200</v>
      </c>
      <c r="Y61" s="122">
        <f t="shared" si="36"/>
        <v>35640</v>
      </c>
      <c r="Z61" s="122">
        <f t="shared" si="37"/>
        <v>3960</v>
      </c>
      <c r="AA61" s="52">
        <f t="shared" si="19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34"/>
        <v>788</v>
      </c>
      <c r="I62" s="132">
        <f t="shared" si="20"/>
        <v>70456</v>
      </c>
      <c r="J62" s="102">
        <f>IF((I62-H$69+(H$69/12*9))+K62&gt;H149,H149-K62,(I62-H$69+(H$69/12*9)))</f>
        <v>59400</v>
      </c>
      <c r="K62" s="102">
        <f t="shared" si="35"/>
        <v>6600</v>
      </c>
      <c r="L62" s="103">
        <f t="shared" si="30"/>
        <v>66000</v>
      </c>
      <c r="M62" s="102">
        <f t="shared" si="41"/>
        <v>56430</v>
      </c>
      <c r="N62" s="102">
        <f t="shared" si="39"/>
        <v>6270</v>
      </c>
      <c r="O62" s="102">
        <f t="shared" si="40"/>
        <v>62700</v>
      </c>
      <c r="P62" s="102">
        <f t="shared" si="38"/>
        <v>53460</v>
      </c>
      <c r="Q62" s="102">
        <f t="shared" si="9"/>
        <v>5940</v>
      </c>
      <c r="R62" s="102">
        <f t="shared" si="42"/>
        <v>59400</v>
      </c>
      <c r="S62" s="102">
        <f t="shared" si="32"/>
        <v>47520</v>
      </c>
      <c r="T62" s="102">
        <f t="shared" si="12"/>
        <v>5280</v>
      </c>
      <c r="U62" s="102">
        <f t="shared" si="33"/>
        <v>52800</v>
      </c>
      <c r="V62" s="102">
        <f t="shared" si="25"/>
        <v>41580</v>
      </c>
      <c r="W62" s="102">
        <f t="shared" si="15"/>
        <v>4620</v>
      </c>
      <c r="X62" s="102">
        <f t="shared" si="26"/>
        <v>46200</v>
      </c>
      <c r="Y62" s="102">
        <f t="shared" si="36"/>
        <v>35640</v>
      </c>
      <c r="Z62" s="102">
        <f t="shared" si="37"/>
        <v>3960</v>
      </c>
      <c r="AA62" s="66">
        <f t="shared" si="19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34"/>
        <v>788</v>
      </c>
      <c r="I63" s="131">
        <f t="shared" si="20"/>
        <v>69668</v>
      </c>
      <c r="J63" s="122">
        <f>IF((I63-H$69+(H$69/12*8))+K63&gt;H149,H149-K63,(I63-H$69+(H$69/12*8)))</f>
        <v>59400</v>
      </c>
      <c r="K63" s="122">
        <f t="shared" si="35"/>
        <v>6600</v>
      </c>
      <c r="L63" s="122">
        <f t="shared" si="30"/>
        <v>66000</v>
      </c>
      <c r="M63" s="122">
        <f t="shared" si="41"/>
        <v>56430</v>
      </c>
      <c r="N63" s="122">
        <f t="shared" si="39"/>
        <v>6270</v>
      </c>
      <c r="O63" s="122">
        <f t="shared" si="40"/>
        <v>62700</v>
      </c>
      <c r="P63" s="104">
        <f t="shared" si="38"/>
        <v>53460</v>
      </c>
      <c r="Q63" s="122">
        <f t="shared" si="9"/>
        <v>5940</v>
      </c>
      <c r="R63" s="122">
        <f t="shared" si="42"/>
        <v>59400</v>
      </c>
      <c r="S63" s="122">
        <f t="shared" si="32"/>
        <v>47520</v>
      </c>
      <c r="T63" s="122">
        <f t="shared" si="12"/>
        <v>5280</v>
      </c>
      <c r="U63" s="122">
        <f t="shared" si="33"/>
        <v>52800</v>
      </c>
      <c r="V63" s="122">
        <f t="shared" si="25"/>
        <v>41580</v>
      </c>
      <c r="W63" s="122">
        <f t="shared" si="15"/>
        <v>4620</v>
      </c>
      <c r="X63" s="122">
        <f t="shared" si="26"/>
        <v>46200</v>
      </c>
      <c r="Y63" s="122">
        <f t="shared" si="36"/>
        <v>35640</v>
      </c>
      <c r="Z63" s="122">
        <f t="shared" si="37"/>
        <v>3960</v>
      </c>
      <c r="AA63" s="52">
        <f t="shared" si="19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34"/>
        <v>788</v>
      </c>
      <c r="I64" s="132">
        <f t="shared" si="20"/>
        <v>68880</v>
      </c>
      <c r="J64" s="102">
        <f>IF((I64-H$69+(H$69/12*7))+K64&gt;H149,H149-K64,(I64-H$69+(H$69/12*7)))</f>
        <v>59400</v>
      </c>
      <c r="K64" s="102">
        <f t="shared" si="35"/>
        <v>6600</v>
      </c>
      <c r="L64" s="103">
        <f t="shared" si="30"/>
        <v>66000</v>
      </c>
      <c r="M64" s="102">
        <f t="shared" si="41"/>
        <v>56430</v>
      </c>
      <c r="N64" s="102">
        <f t="shared" si="39"/>
        <v>6270</v>
      </c>
      <c r="O64" s="102">
        <f t="shared" si="40"/>
        <v>62700</v>
      </c>
      <c r="P64" s="102">
        <f t="shared" si="38"/>
        <v>53460</v>
      </c>
      <c r="Q64" s="102">
        <f t="shared" si="9"/>
        <v>5940</v>
      </c>
      <c r="R64" s="102">
        <f t="shared" si="42"/>
        <v>59400</v>
      </c>
      <c r="S64" s="102">
        <f t="shared" si="32"/>
        <v>47520</v>
      </c>
      <c r="T64" s="102">
        <f t="shared" si="12"/>
        <v>5280</v>
      </c>
      <c r="U64" s="102">
        <f t="shared" si="33"/>
        <v>52800</v>
      </c>
      <c r="V64" s="102">
        <f t="shared" si="25"/>
        <v>41580</v>
      </c>
      <c r="W64" s="102">
        <f t="shared" si="15"/>
        <v>4620</v>
      </c>
      <c r="X64" s="102">
        <f t="shared" si="26"/>
        <v>46200</v>
      </c>
      <c r="Y64" s="102">
        <f t="shared" si="36"/>
        <v>35640</v>
      </c>
      <c r="Z64" s="102">
        <f t="shared" si="37"/>
        <v>3960</v>
      </c>
      <c r="AA64" s="66">
        <f t="shared" si="19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34"/>
        <v>788</v>
      </c>
      <c r="I65" s="131">
        <f t="shared" si="20"/>
        <v>68092</v>
      </c>
      <c r="J65" s="122">
        <f>IF((I65-H$69+(H$69/12*6))+K65&gt;H149,H149-K65,(I65-H$69+(H$69/12*6)))</f>
        <v>59400</v>
      </c>
      <c r="K65" s="122">
        <f t="shared" si="35"/>
        <v>6600</v>
      </c>
      <c r="L65" s="122">
        <f t="shared" si="30"/>
        <v>66000</v>
      </c>
      <c r="M65" s="122">
        <f t="shared" si="41"/>
        <v>56430</v>
      </c>
      <c r="N65" s="122">
        <f t="shared" si="39"/>
        <v>6270</v>
      </c>
      <c r="O65" s="122">
        <f t="shared" si="40"/>
        <v>62700</v>
      </c>
      <c r="P65" s="104">
        <f t="shared" si="38"/>
        <v>53460</v>
      </c>
      <c r="Q65" s="122">
        <f t="shared" si="9"/>
        <v>5940</v>
      </c>
      <c r="R65" s="122">
        <f t="shared" si="42"/>
        <v>59400</v>
      </c>
      <c r="S65" s="122">
        <f t="shared" si="32"/>
        <v>47520</v>
      </c>
      <c r="T65" s="122">
        <f t="shared" si="12"/>
        <v>5280</v>
      </c>
      <c r="U65" s="122">
        <f t="shared" si="33"/>
        <v>52800</v>
      </c>
      <c r="V65" s="122">
        <f t="shared" si="25"/>
        <v>41580</v>
      </c>
      <c r="W65" s="122">
        <f t="shared" si="15"/>
        <v>4620</v>
      </c>
      <c r="X65" s="122">
        <f t="shared" si="26"/>
        <v>46200</v>
      </c>
      <c r="Y65" s="122">
        <f t="shared" si="36"/>
        <v>35640</v>
      </c>
      <c r="Z65" s="122">
        <f t="shared" si="37"/>
        <v>3960</v>
      </c>
      <c r="AA65" s="52">
        <f t="shared" si="19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34"/>
        <v>788</v>
      </c>
      <c r="I66" s="132">
        <f t="shared" si="20"/>
        <v>67304</v>
      </c>
      <c r="J66" s="102">
        <f>IF((I66-H$69+(H$69/12*5))+K66&gt;H149,H149-K66,(I66-H$69+(H$69/12*5)))</f>
        <v>59400</v>
      </c>
      <c r="K66" s="102">
        <f t="shared" si="35"/>
        <v>6600</v>
      </c>
      <c r="L66" s="103">
        <f t="shared" si="30"/>
        <v>66000</v>
      </c>
      <c r="M66" s="102">
        <f t="shared" si="41"/>
        <v>56430</v>
      </c>
      <c r="N66" s="102">
        <f t="shared" si="39"/>
        <v>6270</v>
      </c>
      <c r="O66" s="102">
        <f t="shared" si="40"/>
        <v>62700</v>
      </c>
      <c r="P66" s="102">
        <f t="shared" si="38"/>
        <v>53460</v>
      </c>
      <c r="Q66" s="102">
        <f t="shared" si="9"/>
        <v>5940</v>
      </c>
      <c r="R66" s="102">
        <f t="shared" si="42"/>
        <v>59400</v>
      </c>
      <c r="S66" s="102">
        <f t="shared" si="32"/>
        <v>47520</v>
      </c>
      <c r="T66" s="102">
        <f t="shared" si="12"/>
        <v>5280</v>
      </c>
      <c r="U66" s="102">
        <f t="shared" si="33"/>
        <v>52800</v>
      </c>
      <c r="V66" s="102">
        <f t="shared" si="25"/>
        <v>41580</v>
      </c>
      <c r="W66" s="102">
        <f t="shared" si="15"/>
        <v>4620</v>
      </c>
      <c r="X66" s="102">
        <f t="shared" si="26"/>
        <v>46200</v>
      </c>
      <c r="Y66" s="102">
        <f t="shared" si="36"/>
        <v>35640</v>
      </c>
      <c r="Z66" s="102">
        <f t="shared" si="37"/>
        <v>3960</v>
      </c>
      <c r="AA66" s="66">
        <f t="shared" si="19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34"/>
        <v>788</v>
      </c>
      <c r="I67" s="131">
        <f t="shared" si="20"/>
        <v>66516</v>
      </c>
      <c r="J67" s="122">
        <f>IF((I67-H$69+(H$69/12*4))+K67&gt;H149,H149-K67,(I67-H$69+(H$69/12*4)))</f>
        <v>59400</v>
      </c>
      <c r="K67" s="122">
        <f t="shared" si="35"/>
        <v>6600</v>
      </c>
      <c r="L67" s="122">
        <f t="shared" si="30"/>
        <v>66000</v>
      </c>
      <c r="M67" s="122">
        <f t="shared" si="41"/>
        <v>56430</v>
      </c>
      <c r="N67" s="122">
        <f t="shared" si="39"/>
        <v>6270</v>
      </c>
      <c r="O67" s="122">
        <f t="shared" si="40"/>
        <v>62700</v>
      </c>
      <c r="P67" s="104">
        <f t="shared" si="38"/>
        <v>53460</v>
      </c>
      <c r="Q67" s="122">
        <f t="shared" si="9"/>
        <v>5940</v>
      </c>
      <c r="R67" s="122">
        <f t="shared" si="42"/>
        <v>59400</v>
      </c>
      <c r="S67" s="122">
        <f t="shared" si="32"/>
        <v>47520</v>
      </c>
      <c r="T67" s="122">
        <f t="shared" si="12"/>
        <v>5280</v>
      </c>
      <c r="U67" s="122">
        <f t="shared" si="33"/>
        <v>52800</v>
      </c>
      <c r="V67" s="122">
        <f t="shared" si="25"/>
        <v>41580</v>
      </c>
      <c r="W67" s="122">
        <f t="shared" si="15"/>
        <v>4620</v>
      </c>
      <c r="X67" s="122">
        <f t="shared" si="26"/>
        <v>46200</v>
      </c>
      <c r="Y67" s="122">
        <f t="shared" si="36"/>
        <v>35640</v>
      </c>
      <c r="Z67" s="122">
        <f t="shared" si="37"/>
        <v>3960</v>
      </c>
      <c r="AA67" s="52">
        <f t="shared" si="19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34"/>
        <v>788</v>
      </c>
      <c r="I68" s="132">
        <f t="shared" si="20"/>
        <v>65728</v>
      </c>
      <c r="J68" s="102">
        <f>IF((I68-H$69+(H$69/12*3))+K68&gt;H149,H149-K68,(I68-H$69+(H$69/12*3)))</f>
        <v>59400</v>
      </c>
      <c r="K68" s="102">
        <f t="shared" si="35"/>
        <v>6600</v>
      </c>
      <c r="L68" s="103">
        <f t="shared" si="30"/>
        <v>66000</v>
      </c>
      <c r="M68" s="102">
        <f t="shared" si="41"/>
        <v>56430</v>
      </c>
      <c r="N68" s="102">
        <f t="shared" si="39"/>
        <v>6270</v>
      </c>
      <c r="O68" s="102">
        <f t="shared" si="40"/>
        <v>62700</v>
      </c>
      <c r="P68" s="102">
        <f t="shared" si="38"/>
        <v>53460</v>
      </c>
      <c r="Q68" s="102">
        <f t="shared" si="9"/>
        <v>5940</v>
      </c>
      <c r="R68" s="102">
        <f t="shared" si="42"/>
        <v>59400</v>
      </c>
      <c r="S68" s="102">
        <f t="shared" si="32"/>
        <v>47520</v>
      </c>
      <c r="T68" s="102">
        <f t="shared" si="12"/>
        <v>5280</v>
      </c>
      <c r="U68" s="102">
        <f t="shared" si="33"/>
        <v>52800</v>
      </c>
      <c r="V68" s="102">
        <f t="shared" si="25"/>
        <v>41580</v>
      </c>
      <c r="W68" s="102">
        <f t="shared" si="15"/>
        <v>4620</v>
      </c>
      <c r="X68" s="102">
        <f t="shared" si="26"/>
        <v>46200</v>
      </c>
      <c r="Y68" s="102">
        <f t="shared" si="36"/>
        <v>35640</v>
      </c>
      <c r="Z68" s="102">
        <f t="shared" si="37"/>
        <v>3960</v>
      </c>
      <c r="AA68" s="66">
        <f t="shared" si="19"/>
        <v>39600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ref="G69:G94" si="43">E69*F69</f>
        <v>0</v>
      </c>
      <c r="H69" s="68">
        <f t="shared" si="34"/>
        <v>788</v>
      </c>
      <c r="I69" s="131">
        <f t="shared" si="20"/>
        <v>64940</v>
      </c>
      <c r="J69" s="122">
        <f>IF((I69-H$69+(H$69/12*2))+K69&gt;H149,H149-K69,(I69-H$69+(H$69/12*2)))</f>
        <v>59400</v>
      </c>
      <c r="K69" s="122">
        <f t="shared" si="35"/>
        <v>6600</v>
      </c>
      <c r="L69" s="122">
        <f t="shared" si="30"/>
        <v>66000</v>
      </c>
      <c r="M69" s="122">
        <f t="shared" si="41"/>
        <v>56430</v>
      </c>
      <c r="N69" s="122">
        <f t="shared" si="39"/>
        <v>6270</v>
      </c>
      <c r="O69" s="122">
        <f t="shared" si="40"/>
        <v>62700</v>
      </c>
      <c r="P69" s="104">
        <f t="shared" si="38"/>
        <v>53460</v>
      </c>
      <c r="Q69" s="122">
        <f t="shared" si="9"/>
        <v>5940</v>
      </c>
      <c r="R69" s="122">
        <f t="shared" si="42"/>
        <v>59400</v>
      </c>
      <c r="S69" s="122">
        <f t="shared" si="32"/>
        <v>47520</v>
      </c>
      <c r="T69" s="122">
        <f t="shared" si="12"/>
        <v>5280</v>
      </c>
      <c r="U69" s="122">
        <f t="shared" si="33"/>
        <v>52800</v>
      </c>
      <c r="V69" s="122">
        <f t="shared" si="25"/>
        <v>41580</v>
      </c>
      <c r="W69" s="122">
        <f t="shared" si="15"/>
        <v>4620</v>
      </c>
      <c r="X69" s="122">
        <f t="shared" si="26"/>
        <v>46200</v>
      </c>
      <c r="Y69" s="122">
        <f t="shared" si="36"/>
        <v>35640</v>
      </c>
      <c r="Z69" s="122">
        <f t="shared" si="37"/>
        <v>3960</v>
      </c>
      <c r="AA69" s="52">
        <f t="shared" si="19"/>
        <v>39600</v>
      </c>
    </row>
    <row r="70" spans="1:27" ht="13.5" customHeight="1">
      <c r="A70" s="118">
        <v>61</v>
      </c>
      <c r="B70" s="216">
        <v>42339</v>
      </c>
      <c r="C70" s="68">
        <f>788*2</f>
        <v>1576</v>
      </c>
      <c r="D70" s="310">
        <v>1</v>
      </c>
      <c r="E70" s="60">
        <f t="shared" ref="E70:E106" si="44">C70*D70</f>
        <v>1576</v>
      </c>
      <c r="F70" s="59">
        <v>0</v>
      </c>
      <c r="G70" s="60">
        <f t="shared" si="43"/>
        <v>0</v>
      </c>
      <c r="H70" s="57">
        <f t="shared" si="34"/>
        <v>1576</v>
      </c>
      <c r="I70" s="132">
        <f t="shared" si="20"/>
        <v>64152</v>
      </c>
      <c r="J70" s="102">
        <f>IF((I70-H$69+(H$69/12*1))+K70&gt;H149,H149-K70,(I70-H$69+(H$69/12*1)))</f>
        <v>59400</v>
      </c>
      <c r="K70" s="102">
        <f t="shared" si="35"/>
        <v>6600</v>
      </c>
      <c r="L70" s="103">
        <f t="shared" ref="L70:L94" si="45">J70+K70</f>
        <v>66000</v>
      </c>
      <c r="M70" s="102">
        <f t="shared" si="41"/>
        <v>56430</v>
      </c>
      <c r="N70" s="102">
        <f t="shared" si="39"/>
        <v>6270</v>
      </c>
      <c r="O70" s="102">
        <f t="shared" si="40"/>
        <v>62700</v>
      </c>
      <c r="P70" s="102">
        <f t="shared" si="38"/>
        <v>53460</v>
      </c>
      <c r="Q70" s="102">
        <f t="shared" si="9"/>
        <v>5940</v>
      </c>
      <c r="R70" s="102">
        <f t="shared" si="42"/>
        <v>59400</v>
      </c>
      <c r="S70" s="102">
        <f t="shared" si="32"/>
        <v>47520</v>
      </c>
      <c r="T70" s="102">
        <f t="shared" si="12"/>
        <v>5280</v>
      </c>
      <c r="U70" s="102">
        <f t="shared" si="33"/>
        <v>52800</v>
      </c>
      <c r="V70" s="102">
        <f t="shared" si="25"/>
        <v>41580</v>
      </c>
      <c r="W70" s="102">
        <f t="shared" si="15"/>
        <v>4620</v>
      </c>
      <c r="X70" s="102">
        <f t="shared" si="26"/>
        <v>46200</v>
      </c>
      <c r="Y70" s="102">
        <f t="shared" si="36"/>
        <v>35640</v>
      </c>
      <c r="Z70" s="102">
        <f t="shared" si="37"/>
        <v>3960</v>
      </c>
      <c r="AA70" s="66">
        <f t="shared" ref="AA70:AA118" si="46">Y70+Z70</f>
        <v>39600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44"/>
        <v>880</v>
      </c>
      <c r="F71" s="59">
        <v>0</v>
      </c>
      <c r="G71" s="70">
        <f t="shared" si="43"/>
        <v>0</v>
      </c>
      <c r="H71" s="68">
        <f t="shared" si="34"/>
        <v>880</v>
      </c>
      <c r="I71" s="131">
        <f t="shared" si="20"/>
        <v>62576</v>
      </c>
      <c r="J71" s="122">
        <f>IF((I71-H$81+(H$81))+K71&gt;H149,H149-K71,(I71-H$81+(H$81)))</f>
        <v>59400</v>
      </c>
      <c r="K71" s="122">
        <f t="shared" si="35"/>
        <v>6600</v>
      </c>
      <c r="L71" s="122">
        <f t="shared" si="45"/>
        <v>66000</v>
      </c>
      <c r="M71" s="122">
        <f t="shared" si="41"/>
        <v>56430</v>
      </c>
      <c r="N71" s="122">
        <f t="shared" si="39"/>
        <v>6270</v>
      </c>
      <c r="O71" s="122">
        <f t="shared" si="40"/>
        <v>62700</v>
      </c>
      <c r="P71" s="104">
        <f t="shared" si="38"/>
        <v>53460</v>
      </c>
      <c r="Q71" s="122">
        <f t="shared" ref="Q71:Q94" si="47">K71*P$9</f>
        <v>5940</v>
      </c>
      <c r="R71" s="122">
        <f t="shared" si="42"/>
        <v>59400</v>
      </c>
      <c r="S71" s="122">
        <f t="shared" si="32"/>
        <v>47520</v>
      </c>
      <c r="T71" s="122">
        <f t="shared" ref="T71:T94" si="48">K71*S$9</f>
        <v>5280</v>
      </c>
      <c r="U71" s="122">
        <f t="shared" si="33"/>
        <v>52800</v>
      </c>
      <c r="V71" s="122">
        <f t="shared" si="25"/>
        <v>41580</v>
      </c>
      <c r="W71" s="122">
        <f t="shared" ref="W71:W93" si="49">K71*V$9</f>
        <v>4620</v>
      </c>
      <c r="X71" s="122">
        <f t="shared" si="26"/>
        <v>46200</v>
      </c>
      <c r="Y71" s="122">
        <f t="shared" si="36"/>
        <v>35640</v>
      </c>
      <c r="Z71" s="122">
        <f t="shared" si="37"/>
        <v>3960</v>
      </c>
      <c r="AA71" s="52">
        <f t="shared" si="46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44"/>
        <v>880</v>
      </c>
      <c r="F72" s="59">
        <v>0</v>
      </c>
      <c r="G72" s="60">
        <f t="shared" si="43"/>
        <v>0</v>
      </c>
      <c r="H72" s="57">
        <f t="shared" si="34"/>
        <v>880</v>
      </c>
      <c r="I72" s="132">
        <f t="shared" si="20"/>
        <v>61696</v>
      </c>
      <c r="J72" s="102">
        <f>IF((I72-H$81+(H$81/12*11))+K72&gt;H149,H149-K72,(I72-H$81+(H$81/12*11)))</f>
        <v>59400</v>
      </c>
      <c r="K72" s="102">
        <f t="shared" si="35"/>
        <v>6600</v>
      </c>
      <c r="L72" s="103">
        <f t="shared" si="45"/>
        <v>66000</v>
      </c>
      <c r="M72" s="102">
        <f t="shared" si="41"/>
        <v>56430</v>
      </c>
      <c r="N72" s="102">
        <f t="shared" si="39"/>
        <v>6270</v>
      </c>
      <c r="O72" s="102">
        <f t="shared" si="40"/>
        <v>62700</v>
      </c>
      <c r="P72" s="102">
        <f>J72*$P$9</f>
        <v>53460</v>
      </c>
      <c r="Q72" s="102">
        <f t="shared" si="47"/>
        <v>5940</v>
      </c>
      <c r="R72" s="102">
        <f t="shared" si="42"/>
        <v>59400</v>
      </c>
      <c r="S72" s="102">
        <f t="shared" si="32"/>
        <v>47520</v>
      </c>
      <c r="T72" s="102">
        <f t="shared" si="48"/>
        <v>5280</v>
      </c>
      <c r="U72" s="102">
        <f t="shared" si="33"/>
        <v>52800</v>
      </c>
      <c r="V72" s="102">
        <f t="shared" si="25"/>
        <v>41580</v>
      </c>
      <c r="W72" s="102">
        <f t="shared" si="49"/>
        <v>4620</v>
      </c>
      <c r="X72" s="102">
        <f t="shared" si="26"/>
        <v>46200</v>
      </c>
      <c r="Y72" s="102">
        <f t="shared" si="36"/>
        <v>35640</v>
      </c>
      <c r="Z72" s="102">
        <f t="shared" si="37"/>
        <v>3960</v>
      </c>
      <c r="AA72" s="66">
        <f t="shared" si="46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44"/>
        <v>880</v>
      </c>
      <c r="F73" s="59">
        <v>0</v>
      </c>
      <c r="G73" s="70">
        <f t="shared" si="43"/>
        <v>0</v>
      </c>
      <c r="H73" s="68">
        <f t="shared" si="34"/>
        <v>880</v>
      </c>
      <c r="I73" s="131">
        <f t="shared" si="20"/>
        <v>60816</v>
      </c>
      <c r="J73" s="122">
        <f>IF((I73-H$81+(H$81/12*10))+K73&gt;H149,H149-K73,(I73-H$81+(H$81/12*10)))</f>
        <v>59400</v>
      </c>
      <c r="K73" s="122">
        <f t="shared" si="35"/>
        <v>6600</v>
      </c>
      <c r="L73" s="122">
        <f t="shared" si="45"/>
        <v>66000</v>
      </c>
      <c r="M73" s="122">
        <f t="shared" si="41"/>
        <v>56430</v>
      </c>
      <c r="N73" s="122">
        <f t="shared" si="39"/>
        <v>6270</v>
      </c>
      <c r="O73" s="122">
        <f t="shared" si="40"/>
        <v>62700</v>
      </c>
      <c r="P73" s="104">
        <f>J73*$P$9</f>
        <v>53460</v>
      </c>
      <c r="Q73" s="122">
        <f t="shared" si="47"/>
        <v>5940</v>
      </c>
      <c r="R73" s="122">
        <f t="shared" si="42"/>
        <v>59400</v>
      </c>
      <c r="S73" s="122">
        <f t="shared" si="32"/>
        <v>47520</v>
      </c>
      <c r="T73" s="122">
        <f t="shared" si="48"/>
        <v>5280</v>
      </c>
      <c r="U73" s="122">
        <f t="shared" si="33"/>
        <v>52800</v>
      </c>
      <c r="V73" s="122">
        <f t="shared" si="25"/>
        <v>41580</v>
      </c>
      <c r="W73" s="122">
        <f t="shared" si="49"/>
        <v>4620</v>
      </c>
      <c r="X73" s="122">
        <f t="shared" si="26"/>
        <v>46200</v>
      </c>
      <c r="Y73" s="122">
        <f t="shared" si="36"/>
        <v>35640</v>
      </c>
      <c r="Z73" s="122">
        <f t="shared" si="37"/>
        <v>3960</v>
      </c>
      <c r="AA73" s="52">
        <f t="shared" si="46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44"/>
        <v>880</v>
      </c>
      <c r="F74" s="59">
        <v>0</v>
      </c>
      <c r="G74" s="60">
        <f t="shared" si="43"/>
        <v>0</v>
      </c>
      <c r="H74" s="57">
        <f t="shared" si="34"/>
        <v>880</v>
      </c>
      <c r="I74" s="132">
        <f t="shared" si="20"/>
        <v>59936</v>
      </c>
      <c r="J74" s="102">
        <f>IF((I74-H$81+(H$81/12*9))+K74&gt;H149,H149-K74,(I74-H$81+(H$81/12*9)))</f>
        <v>59400</v>
      </c>
      <c r="K74" s="102">
        <f t="shared" si="35"/>
        <v>6600</v>
      </c>
      <c r="L74" s="103">
        <f t="shared" si="45"/>
        <v>66000</v>
      </c>
      <c r="M74" s="102">
        <f t="shared" si="41"/>
        <v>56430</v>
      </c>
      <c r="N74" s="102">
        <f t="shared" si="39"/>
        <v>6270</v>
      </c>
      <c r="O74" s="102">
        <f t="shared" si="40"/>
        <v>62700</v>
      </c>
      <c r="P74" s="102">
        <f t="shared" ref="P74:P87" si="50">J74*$P$9</f>
        <v>53460</v>
      </c>
      <c r="Q74" s="102">
        <f t="shared" si="47"/>
        <v>5940</v>
      </c>
      <c r="R74" s="102">
        <f>P74+Q74</f>
        <v>59400</v>
      </c>
      <c r="S74" s="102">
        <f t="shared" si="32"/>
        <v>47520</v>
      </c>
      <c r="T74" s="102">
        <f t="shared" si="48"/>
        <v>5280</v>
      </c>
      <c r="U74" s="102">
        <f t="shared" si="33"/>
        <v>52800</v>
      </c>
      <c r="V74" s="102">
        <f t="shared" si="25"/>
        <v>41580</v>
      </c>
      <c r="W74" s="102">
        <f t="shared" si="49"/>
        <v>4620</v>
      </c>
      <c r="X74" s="102">
        <f t="shared" si="26"/>
        <v>46200</v>
      </c>
      <c r="Y74" s="102">
        <f t="shared" si="36"/>
        <v>35640</v>
      </c>
      <c r="Z74" s="102">
        <f t="shared" si="37"/>
        <v>3960</v>
      </c>
      <c r="AA74" s="66">
        <f t="shared" si="46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si="44"/>
        <v>880</v>
      </c>
      <c r="F75" s="59">
        <v>0</v>
      </c>
      <c r="G75" s="70">
        <f t="shared" si="43"/>
        <v>0</v>
      </c>
      <c r="H75" s="68">
        <f t="shared" ref="H75:H106" si="51">E75+G75</f>
        <v>880</v>
      </c>
      <c r="I75" s="131">
        <f t="shared" si="20"/>
        <v>59056</v>
      </c>
      <c r="J75" s="122">
        <f>IF((I75-H$81+(H$81/12*8))+K75&gt;H149,H149-K75,(I75-H$81+(H$81/12*8)))</f>
        <v>58762.666666666664</v>
      </c>
      <c r="K75" s="122">
        <f t="shared" ref="K75:K106" si="52">H$148</f>
        <v>6600</v>
      </c>
      <c r="L75" s="122">
        <f t="shared" si="45"/>
        <v>65362.666666666664</v>
      </c>
      <c r="M75" s="122">
        <f t="shared" si="41"/>
        <v>55824.533333333326</v>
      </c>
      <c r="N75" s="122">
        <f t="shared" si="39"/>
        <v>6270</v>
      </c>
      <c r="O75" s="122">
        <f t="shared" si="40"/>
        <v>62094.533333333326</v>
      </c>
      <c r="P75" s="104">
        <f t="shared" si="50"/>
        <v>52886.400000000001</v>
      </c>
      <c r="Q75" s="122">
        <f t="shared" si="47"/>
        <v>5940</v>
      </c>
      <c r="R75" s="122">
        <f t="shared" ref="R75:R94" si="53">P75+Q75</f>
        <v>58826.400000000001</v>
      </c>
      <c r="S75" s="122">
        <f t="shared" si="32"/>
        <v>47010.133333333331</v>
      </c>
      <c r="T75" s="122">
        <f t="shared" si="48"/>
        <v>5280</v>
      </c>
      <c r="U75" s="122">
        <f t="shared" si="33"/>
        <v>52290.133333333331</v>
      </c>
      <c r="V75" s="122">
        <f t="shared" si="25"/>
        <v>41133.866666666661</v>
      </c>
      <c r="W75" s="122">
        <f t="shared" si="49"/>
        <v>4620</v>
      </c>
      <c r="X75" s="122">
        <f t="shared" si="26"/>
        <v>45753.866666666661</v>
      </c>
      <c r="Y75" s="122">
        <f t="shared" ref="Y75:Y118" si="54">J75*Y$9</f>
        <v>35257.599999999999</v>
      </c>
      <c r="Z75" s="122">
        <f t="shared" ref="Z75:Z118" si="55">K75*Y$9</f>
        <v>3960</v>
      </c>
      <c r="AA75" s="52">
        <f t="shared" si="46"/>
        <v>39217.599999999999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4"/>
        <v>880</v>
      </c>
      <c r="F76" s="59">
        <v>0</v>
      </c>
      <c r="G76" s="60">
        <f t="shared" si="43"/>
        <v>0</v>
      </c>
      <c r="H76" s="57">
        <f t="shared" si="51"/>
        <v>880</v>
      </c>
      <c r="I76" s="132">
        <f t="shared" si="20"/>
        <v>58176</v>
      </c>
      <c r="J76" s="102">
        <f>IF((I76-H$81+(H$81/12*7))+K76&gt;H149,H149-K76,(I76-H$81+(H$81/12*7)))</f>
        <v>57809.333333333336</v>
      </c>
      <c r="K76" s="102">
        <f t="shared" si="52"/>
        <v>6600</v>
      </c>
      <c r="L76" s="103">
        <f t="shared" si="45"/>
        <v>64409.333333333336</v>
      </c>
      <c r="M76" s="102">
        <f t="shared" si="41"/>
        <v>54918.866666666669</v>
      </c>
      <c r="N76" s="102">
        <f t="shared" si="39"/>
        <v>6270</v>
      </c>
      <c r="O76" s="102">
        <f t="shared" si="40"/>
        <v>61188.866666666669</v>
      </c>
      <c r="P76" s="102">
        <f t="shared" si="50"/>
        <v>52028.4</v>
      </c>
      <c r="Q76" s="102">
        <f t="shared" si="47"/>
        <v>5940</v>
      </c>
      <c r="R76" s="102">
        <f t="shared" si="53"/>
        <v>57968.4</v>
      </c>
      <c r="S76" s="102">
        <f t="shared" si="32"/>
        <v>46247.466666666674</v>
      </c>
      <c r="T76" s="102">
        <f t="shared" si="48"/>
        <v>5280</v>
      </c>
      <c r="U76" s="102">
        <f t="shared" si="33"/>
        <v>51527.466666666674</v>
      </c>
      <c r="V76" s="102">
        <f t="shared" si="25"/>
        <v>40466.533333333333</v>
      </c>
      <c r="W76" s="102">
        <f t="shared" si="49"/>
        <v>4620</v>
      </c>
      <c r="X76" s="102">
        <f t="shared" si="26"/>
        <v>45086.533333333333</v>
      </c>
      <c r="Y76" s="102">
        <f t="shared" si="54"/>
        <v>34685.599999999999</v>
      </c>
      <c r="Z76" s="102">
        <f t="shared" si="55"/>
        <v>3960</v>
      </c>
      <c r="AA76" s="66">
        <f t="shared" si="46"/>
        <v>38645.599999999999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4"/>
        <v>880</v>
      </c>
      <c r="F77" s="59">
        <v>0</v>
      </c>
      <c r="G77" s="70">
        <f t="shared" si="43"/>
        <v>0</v>
      </c>
      <c r="H77" s="68">
        <f t="shared" si="51"/>
        <v>880</v>
      </c>
      <c r="I77" s="131">
        <f t="shared" ref="I77:I117" si="56">I76-H76</f>
        <v>57296</v>
      </c>
      <c r="J77" s="122">
        <f>IF((I77-H$81+(H$81/12*6))+K77&gt;H149,H149-K77,(I77-H$81+(H$81/12*6)))</f>
        <v>56856</v>
      </c>
      <c r="K77" s="122">
        <f t="shared" si="52"/>
        <v>6600</v>
      </c>
      <c r="L77" s="122">
        <f t="shared" si="45"/>
        <v>63456</v>
      </c>
      <c r="M77" s="122">
        <f t="shared" si="41"/>
        <v>54013.2</v>
      </c>
      <c r="N77" s="122">
        <f t="shared" si="39"/>
        <v>6270</v>
      </c>
      <c r="O77" s="122">
        <f t="shared" si="40"/>
        <v>60283.199999999997</v>
      </c>
      <c r="P77" s="104">
        <f t="shared" si="50"/>
        <v>51170.400000000001</v>
      </c>
      <c r="Q77" s="122">
        <f t="shared" si="47"/>
        <v>5940</v>
      </c>
      <c r="R77" s="122">
        <f t="shared" si="53"/>
        <v>57110.400000000001</v>
      </c>
      <c r="S77" s="122">
        <f t="shared" si="32"/>
        <v>45484.800000000003</v>
      </c>
      <c r="T77" s="122">
        <f t="shared" si="48"/>
        <v>5280</v>
      </c>
      <c r="U77" s="122">
        <f t="shared" si="33"/>
        <v>50764.800000000003</v>
      </c>
      <c r="V77" s="122">
        <f t="shared" si="25"/>
        <v>39799.199999999997</v>
      </c>
      <c r="W77" s="122">
        <f t="shared" si="49"/>
        <v>4620</v>
      </c>
      <c r="X77" s="122">
        <f t="shared" si="26"/>
        <v>44419.199999999997</v>
      </c>
      <c r="Y77" s="122">
        <f t="shared" si="54"/>
        <v>34113.599999999999</v>
      </c>
      <c r="Z77" s="122">
        <f t="shared" si="55"/>
        <v>3960</v>
      </c>
      <c r="AA77" s="52">
        <f t="shared" si="46"/>
        <v>38073.599999999999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4"/>
        <v>880</v>
      </c>
      <c r="F78" s="59">
        <v>0</v>
      </c>
      <c r="G78" s="60">
        <f t="shared" si="43"/>
        <v>0</v>
      </c>
      <c r="H78" s="57">
        <f t="shared" si="51"/>
        <v>880</v>
      </c>
      <c r="I78" s="132">
        <f t="shared" si="56"/>
        <v>56416</v>
      </c>
      <c r="J78" s="102">
        <f>IF((I78-H$81+(H$81/12*5))+K78&gt;H149,H149-K78,(I78-H$81+(H$81/12*5)))</f>
        <v>55902.666666666664</v>
      </c>
      <c r="K78" s="102">
        <f t="shared" si="52"/>
        <v>6600</v>
      </c>
      <c r="L78" s="103">
        <f t="shared" si="45"/>
        <v>62502.666666666664</v>
      </c>
      <c r="M78" s="102">
        <f t="shared" si="41"/>
        <v>53107.533333333326</v>
      </c>
      <c r="N78" s="102">
        <f t="shared" si="39"/>
        <v>6270</v>
      </c>
      <c r="O78" s="102">
        <f t="shared" si="40"/>
        <v>59377.533333333326</v>
      </c>
      <c r="P78" s="102">
        <f t="shared" si="50"/>
        <v>50312.4</v>
      </c>
      <c r="Q78" s="102">
        <f t="shared" si="47"/>
        <v>5940</v>
      </c>
      <c r="R78" s="102">
        <f t="shared" si="53"/>
        <v>56252.4</v>
      </c>
      <c r="S78" s="102">
        <f t="shared" si="32"/>
        <v>44722.133333333331</v>
      </c>
      <c r="T78" s="102">
        <f t="shared" si="48"/>
        <v>5280</v>
      </c>
      <c r="U78" s="102">
        <f t="shared" si="33"/>
        <v>50002.133333333331</v>
      </c>
      <c r="V78" s="102">
        <f t="shared" si="25"/>
        <v>39131.866666666661</v>
      </c>
      <c r="W78" s="102">
        <f t="shared" si="49"/>
        <v>4620</v>
      </c>
      <c r="X78" s="102">
        <f t="shared" si="26"/>
        <v>43751.866666666661</v>
      </c>
      <c r="Y78" s="102">
        <f t="shared" si="54"/>
        <v>33541.599999999999</v>
      </c>
      <c r="Z78" s="102">
        <f t="shared" si="55"/>
        <v>3960</v>
      </c>
      <c r="AA78" s="66">
        <f t="shared" si="46"/>
        <v>37501.599999999999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4"/>
        <v>880</v>
      </c>
      <c r="F79" s="59">
        <v>0</v>
      </c>
      <c r="G79" s="70">
        <f t="shared" si="43"/>
        <v>0</v>
      </c>
      <c r="H79" s="68">
        <f t="shared" si="51"/>
        <v>880</v>
      </c>
      <c r="I79" s="131">
        <f t="shared" si="56"/>
        <v>55536</v>
      </c>
      <c r="J79" s="122">
        <f>IF((I79-H$81+(H$81/12*4))+K79&gt;H149,H149-K79,(I79-H$81+(H$81/12*4)))</f>
        <v>54949.333333333336</v>
      </c>
      <c r="K79" s="122">
        <f t="shared" si="52"/>
        <v>6600</v>
      </c>
      <c r="L79" s="122">
        <f t="shared" si="45"/>
        <v>61549.333333333336</v>
      </c>
      <c r="M79" s="122">
        <f t="shared" si="41"/>
        <v>52201.866666666669</v>
      </c>
      <c r="N79" s="122">
        <f t="shared" si="39"/>
        <v>6270</v>
      </c>
      <c r="O79" s="122">
        <f t="shared" si="40"/>
        <v>58471.866666666669</v>
      </c>
      <c r="P79" s="104">
        <f t="shared" si="50"/>
        <v>49454.400000000001</v>
      </c>
      <c r="Q79" s="122">
        <f t="shared" si="47"/>
        <v>5940</v>
      </c>
      <c r="R79" s="122">
        <f t="shared" si="53"/>
        <v>55394.400000000001</v>
      </c>
      <c r="S79" s="122">
        <f t="shared" si="32"/>
        <v>43959.466666666674</v>
      </c>
      <c r="T79" s="122">
        <f t="shared" si="48"/>
        <v>5280</v>
      </c>
      <c r="U79" s="122">
        <f t="shared" si="33"/>
        <v>49239.466666666674</v>
      </c>
      <c r="V79" s="122">
        <f t="shared" si="25"/>
        <v>38464.533333333333</v>
      </c>
      <c r="W79" s="122">
        <f t="shared" si="49"/>
        <v>4620</v>
      </c>
      <c r="X79" s="122">
        <f t="shared" si="26"/>
        <v>43084.533333333333</v>
      </c>
      <c r="Y79" s="122">
        <f t="shared" si="54"/>
        <v>32969.599999999999</v>
      </c>
      <c r="Z79" s="122">
        <f t="shared" si="55"/>
        <v>3960</v>
      </c>
      <c r="AA79" s="52">
        <f t="shared" si="46"/>
        <v>36929.599999999999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4"/>
        <v>880</v>
      </c>
      <c r="F80" s="59">
        <v>0</v>
      </c>
      <c r="G80" s="60">
        <f t="shared" si="43"/>
        <v>0</v>
      </c>
      <c r="H80" s="57">
        <f t="shared" si="51"/>
        <v>880</v>
      </c>
      <c r="I80" s="132">
        <f t="shared" si="56"/>
        <v>54656</v>
      </c>
      <c r="J80" s="102">
        <f>IF((I80-H$81+(H$81/12*3))+K80&gt;H149,H149-K80,(I80-H$81+(H$81/12*3)))</f>
        <v>53996</v>
      </c>
      <c r="K80" s="102">
        <f t="shared" si="52"/>
        <v>6600</v>
      </c>
      <c r="L80" s="103">
        <f t="shared" si="45"/>
        <v>60596</v>
      </c>
      <c r="M80" s="102">
        <f t="shared" si="41"/>
        <v>51296.2</v>
      </c>
      <c r="N80" s="102">
        <f t="shared" si="39"/>
        <v>6270</v>
      </c>
      <c r="O80" s="102">
        <f t="shared" si="40"/>
        <v>57566.2</v>
      </c>
      <c r="P80" s="102">
        <f t="shared" si="50"/>
        <v>48596.4</v>
      </c>
      <c r="Q80" s="102">
        <f t="shared" si="47"/>
        <v>5940</v>
      </c>
      <c r="R80" s="102">
        <f t="shared" si="53"/>
        <v>54536.4</v>
      </c>
      <c r="S80" s="102">
        <f t="shared" si="32"/>
        <v>43196.800000000003</v>
      </c>
      <c r="T80" s="102">
        <f t="shared" si="48"/>
        <v>5280</v>
      </c>
      <c r="U80" s="102">
        <f t="shared" si="33"/>
        <v>48476.800000000003</v>
      </c>
      <c r="V80" s="102">
        <f t="shared" si="25"/>
        <v>37797.199999999997</v>
      </c>
      <c r="W80" s="102">
        <f t="shared" si="49"/>
        <v>4620</v>
      </c>
      <c r="X80" s="102">
        <f t="shared" si="26"/>
        <v>42417.2</v>
      </c>
      <c r="Y80" s="102">
        <f t="shared" si="54"/>
        <v>32397.599999999999</v>
      </c>
      <c r="Z80" s="102">
        <f t="shared" si="55"/>
        <v>3960</v>
      </c>
      <c r="AA80" s="66">
        <f t="shared" si="46"/>
        <v>36357.599999999999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4"/>
        <v>880</v>
      </c>
      <c r="F81" s="59">
        <v>0</v>
      </c>
      <c r="G81" s="70">
        <f t="shared" si="43"/>
        <v>0</v>
      </c>
      <c r="H81" s="68">
        <f t="shared" si="51"/>
        <v>880</v>
      </c>
      <c r="I81" s="131">
        <f t="shared" si="56"/>
        <v>53776</v>
      </c>
      <c r="J81" s="122">
        <f>IF((I81-H$81+(H$81/12*2))+K81&gt;H149,H149-K81,(I81-H$81+(H$81/12*2)))</f>
        <v>53042.666666666664</v>
      </c>
      <c r="K81" s="122">
        <f t="shared" si="52"/>
        <v>6600</v>
      </c>
      <c r="L81" s="122">
        <f t="shared" si="45"/>
        <v>59642.666666666664</v>
      </c>
      <c r="M81" s="122">
        <f t="shared" si="41"/>
        <v>50390.533333333326</v>
      </c>
      <c r="N81" s="122">
        <f t="shared" si="39"/>
        <v>6270</v>
      </c>
      <c r="O81" s="122">
        <f t="shared" si="40"/>
        <v>56660.533333333326</v>
      </c>
      <c r="P81" s="104">
        <f t="shared" si="50"/>
        <v>47738.400000000001</v>
      </c>
      <c r="Q81" s="122">
        <f t="shared" si="47"/>
        <v>5940</v>
      </c>
      <c r="R81" s="122">
        <f t="shared" si="53"/>
        <v>53678.400000000001</v>
      </c>
      <c r="S81" s="122">
        <f t="shared" si="32"/>
        <v>42434.133333333331</v>
      </c>
      <c r="T81" s="122">
        <f t="shared" si="48"/>
        <v>5280</v>
      </c>
      <c r="U81" s="122">
        <f t="shared" si="33"/>
        <v>47714.133333333331</v>
      </c>
      <c r="V81" s="122">
        <f t="shared" si="25"/>
        <v>37129.866666666661</v>
      </c>
      <c r="W81" s="122">
        <f t="shared" si="49"/>
        <v>4620</v>
      </c>
      <c r="X81" s="122">
        <f t="shared" si="26"/>
        <v>41749.866666666661</v>
      </c>
      <c r="Y81" s="122">
        <f t="shared" si="54"/>
        <v>31825.599999999999</v>
      </c>
      <c r="Z81" s="122">
        <f t="shared" si="55"/>
        <v>3960</v>
      </c>
      <c r="AA81" s="52">
        <f t="shared" si="46"/>
        <v>35785.599999999999</v>
      </c>
    </row>
    <row r="82" spans="1:27" ht="13.5" customHeight="1">
      <c r="A82" s="118">
        <v>49</v>
      </c>
      <c r="B82" s="217">
        <v>42705</v>
      </c>
      <c r="C82" s="68">
        <f>880*2</f>
        <v>1760</v>
      </c>
      <c r="D82" s="310">
        <v>1</v>
      </c>
      <c r="E82" s="60">
        <f t="shared" si="44"/>
        <v>1760</v>
      </c>
      <c r="F82" s="59">
        <v>0</v>
      </c>
      <c r="G82" s="60">
        <f t="shared" si="43"/>
        <v>0</v>
      </c>
      <c r="H82" s="57">
        <f t="shared" si="51"/>
        <v>1760</v>
      </c>
      <c r="I82" s="132">
        <f t="shared" si="56"/>
        <v>52896</v>
      </c>
      <c r="J82" s="102">
        <f>IF((I82-H$81+(H$81/12*1))+K82&gt;H149,H149-K82,(I82-H$81+(H$81/12*1)))</f>
        <v>52089.333333333336</v>
      </c>
      <c r="K82" s="102">
        <f t="shared" si="52"/>
        <v>6600</v>
      </c>
      <c r="L82" s="103">
        <f t="shared" si="45"/>
        <v>58689.333333333336</v>
      </c>
      <c r="M82" s="102">
        <f t="shared" si="41"/>
        <v>49484.866666666669</v>
      </c>
      <c r="N82" s="102">
        <f t="shared" si="39"/>
        <v>6270</v>
      </c>
      <c r="O82" s="102">
        <f t="shared" si="40"/>
        <v>55754.866666666669</v>
      </c>
      <c r="P82" s="102">
        <f t="shared" si="50"/>
        <v>46880.4</v>
      </c>
      <c r="Q82" s="102">
        <f t="shared" si="47"/>
        <v>5940</v>
      </c>
      <c r="R82" s="102">
        <f t="shared" si="53"/>
        <v>52820.4</v>
      </c>
      <c r="S82" s="102">
        <f t="shared" si="32"/>
        <v>41671.466666666674</v>
      </c>
      <c r="T82" s="102">
        <f t="shared" si="48"/>
        <v>5280</v>
      </c>
      <c r="U82" s="102">
        <f t="shared" si="33"/>
        <v>46951.466666666674</v>
      </c>
      <c r="V82" s="102">
        <f t="shared" si="25"/>
        <v>36462.533333333333</v>
      </c>
      <c r="W82" s="102">
        <f t="shared" si="49"/>
        <v>4620</v>
      </c>
      <c r="X82" s="102">
        <f t="shared" si="26"/>
        <v>41082.533333333333</v>
      </c>
      <c r="Y82" s="102">
        <f t="shared" si="54"/>
        <v>31253.599999999999</v>
      </c>
      <c r="Z82" s="102">
        <f t="shared" si="55"/>
        <v>3960</v>
      </c>
      <c r="AA82" s="66">
        <f t="shared" si="46"/>
        <v>35213.599999999999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4"/>
        <v>937</v>
      </c>
      <c r="F83" s="59">
        <v>0</v>
      </c>
      <c r="G83" s="70">
        <f t="shared" si="43"/>
        <v>0</v>
      </c>
      <c r="H83" s="68">
        <f t="shared" si="51"/>
        <v>937</v>
      </c>
      <c r="I83" s="131">
        <f t="shared" si="56"/>
        <v>51136</v>
      </c>
      <c r="J83" s="122">
        <f>IF((I83-H$93+(H$93))+K83&gt;H149,H149-K83,(I83-H$93+(H$93)))</f>
        <v>51136</v>
      </c>
      <c r="K83" s="122">
        <f t="shared" si="52"/>
        <v>6600</v>
      </c>
      <c r="L83" s="122">
        <f t="shared" si="45"/>
        <v>57736</v>
      </c>
      <c r="M83" s="122">
        <f t="shared" si="41"/>
        <v>48579.199999999997</v>
      </c>
      <c r="N83" s="122">
        <f t="shared" si="39"/>
        <v>6270</v>
      </c>
      <c r="O83" s="122">
        <f t="shared" si="40"/>
        <v>54849.2</v>
      </c>
      <c r="P83" s="104">
        <f t="shared" si="50"/>
        <v>46022.400000000001</v>
      </c>
      <c r="Q83" s="122">
        <f t="shared" si="47"/>
        <v>5940</v>
      </c>
      <c r="R83" s="122">
        <f t="shared" si="53"/>
        <v>51962.400000000001</v>
      </c>
      <c r="S83" s="122">
        <f t="shared" si="32"/>
        <v>40908.800000000003</v>
      </c>
      <c r="T83" s="122">
        <f t="shared" si="48"/>
        <v>5280</v>
      </c>
      <c r="U83" s="122">
        <f t="shared" si="33"/>
        <v>46188.800000000003</v>
      </c>
      <c r="V83" s="122">
        <f t="shared" si="25"/>
        <v>35795.199999999997</v>
      </c>
      <c r="W83" s="122">
        <f t="shared" si="49"/>
        <v>4620</v>
      </c>
      <c r="X83" s="122">
        <f t="shared" si="26"/>
        <v>40415.199999999997</v>
      </c>
      <c r="Y83" s="122">
        <f t="shared" si="54"/>
        <v>30681.599999999999</v>
      </c>
      <c r="Z83" s="122">
        <f t="shared" si="55"/>
        <v>3960</v>
      </c>
      <c r="AA83" s="52">
        <f t="shared" si="46"/>
        <v>34641.599999999999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4"/>
        <v>937</v>
      </c>
      <c r="F84" s="59">
        <v>0</v>
      </c>
      <c r="G84" s="60">
        <f t="shared" si="43"/>
        <v>0</v>
      </c>
      <c r="H84" s="57">
        <f t="shared" si="51"/>
        <v>937</v>
      </c>
      <c r="I84" s="132">
        <f t="shared" si="56"/>
        <v>50199</v>
      </c>
      <c r="J84" s="102">
        <f>IF((I84-H$93+(H$93/12*11))+K84&gt;H149,H149-K84,(I84-H$93+(H$93/12*11)))</f>
        <v>50120.916666666664</v>
      </c>
      <c r="K84" s="102">
        <f t="shared" si="52"/>
        <v>6600</v>
      </c>
      <c r="L84" s="103">
        <f t="shared" si="45"/>
        <v>56720.916666666664</v>
      </c>
      <c r="M84" s="102">
        <f t="shared" si="41"/>
        <v>47614.870833333327</v>
      </c>
      <c r="N84" s="102">
        <f t="shared" si="39"/>
        <v>6270</v>
      </c>
      <c r="O84" s="102">
        <f t="shared" si="40"/>
        <v>53884.870833333327</v>
      </c>
      <c r="P84" s="102">
        <f t="shared" si="50"/>
        <v>45108.824999999997</v>
      </c>
      <c r="Q84" s="102">
        <f t="shared" si="47"/>
        <v>5940</v>
      </c>
      <c r="R84" s="102">
        <f t="shared" si="53"/>
        <v>51048.824999999997</v>
      </c>
      <c r="S84" s="102">
        <f t="shared" si="32"/>
        <v>40096.733333333337</v>
      </c>
      <c r="T84" s="102">
        <f t="shared" si="48"/>
        <v>5280</v>
      </c>
      <c r="U84" s="102">
        <f t="shared" si="33"/>
        <v>45376.733333333337</v>
      </c>
      <c r="V84" s="102">
        <f t="shared" si="25"/>
        <v>35084.641666666663</v>
      </c>
      <c r="W84" s="102">
        <f t="shared" si="49"/>
        <v>4620</v>
      </c>
      <c r="X84" s="102">
        <f t="shared" si="26"/>
        <v>39704.641666666663</v>
      </c>
      <c r="Y84" s="102">
        <f t="shared" si="54"/>
        <v>30072.549999999996</v>
      </c>
      <c r="Z84" s="102">
        <f t="shared" si="55"/>
        <v>3960</v>
      </c>
      <c r="AA84" s="66">
        <f t="shared" si="46"/>
        <v>34032.549999999996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4"/>
        <v>937</v>
      </c>
      <c r="F85" s="59">
        <v>0</v>
      </c>
      <c r="G85" s="70">
        <f t="shared" si="43"/>
        <v>0</v>
      </c>
      <c r="H85" s="68">
        <f t="shared" si="51"/>
        <v>937</v>
      </c>
      <c r="I85" s="131">
        <f t="shared" si="56"/>
        <v>49262</v>
      </c>
      <c r="J85" s="122">
        <f>IF((I85-H$93+(H$93/12*10))+K85&gt;H149,H149-K85,(I85-H$93+(H$93/12*10)))</f>
        <v>49105.833333333336</v>
      </c>
      <c r="K85" s="122">
        <f t="shared" si="52"/>
        <v>6600</v>
      </c>
      <c r="L85" s="122">
        <f t="shared" si="45"/>
        <v>55705.833333333336</v>
      </c>
      <c r="M85" s="122">
        <f t="shared" si="41"/>
        <v>46650.541666666664</v>
      </c>
      <c r="N85" s="122">
        <f t="shared" si="39"/>
        <v>6270</v>
      </c>
      <c r="O85" s="122">
        <f t="shared" si="40"/>
        <v>52920.541666666664</v>
      </c>
      <c r="P85" s="104">
        <f t="shared" si="50"/>
        <v>44195.25</v>
      </c>
      <c r="Q85" s="122">
        <f t="shared" si="47"/>
        <v>5940</v>
      </c>
      <c r="R85" s="122">
        <f t="shared" si="53"/>
        <v>50135.25</v>
      </c>
      <c r="S85" s="122">
        <f t="shared" si="32"/>
        <v>39284.666666666672</v>
      </c>
      <c r="T85" s="122">
        <f t="shared" si="48"/>
        <v>5280</v>
      </c>
      <c r="U85" s="122">
        <f t="shared" si="33"/>
        <v>44564.666666666672</v>
      </c>
      <c r="V85" s="122">
        <f t="shared" si="25"/>
        <v>34374.083333333336</v>
      </c>
      <c r="W85" s="122">
        <f t="shared" si="49"/>
        <v>4620</v>
      </c>
      <c r="X85" s="122">
        <f t="shared" si="26"/>
        <v>38994.083333333336</v>
      </c>
      <c r="Y85" s="122">
        <f t="shared" si="54"/>
        <v>29463.5</v>
      </c>
      <c r="Z85" s="122">
        <f t="shared" si="55"/>
        <v>3960</v>
      </c>
      <c r="AA85" s="52">
        <f t="shared" si="46"/>
        <v>33423.5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4"/>
        <v>937</v>
      </c>
      <c r="F86" s="59">
        <v>0</v>
      </c>
      <c r="G86" s="60">
        <f t="shared" si="43"/>
        <v>0</v>
      </c>
      <c r="H86" s="57">
        <f t="shared" si="51"/>
        <v>937</v>
      </c>
      <c r="I86" s="132">
        <f t="shared" si="56"/>
        <v>48325</v>
      </c>
      <c r="J86" s="102">
        <f>IF((I86-H$93+(H$93/12*9))+K86&gt;H149,H149-K86,(I86-H$93+(H$93/12*9)))</f>
        <v>48090.75</v>
      </c>
      <c r="K86" s="102">
        <f t="shared" si="52"/>
        <v>6600</v>
      </c>
      <c r="L86" s="103">
        <f t="shared" si="45"/>
        <v>54690.75</v>
      </c>
      <c r="M86" s="102">
        <f t="shared" si="41"/>
        <v>45686.212500000001</v>
      </c>
      <c r="N86" s="102">
        <f t="shared" si="39"/>
        <v>6270</v>
      </c>
      <c r="O86" s="102">
        <f t="shared" si="40"/>
        <v>51956.212500000001</v>
      </c>
      <c r="P86" s="102">
        <f t="shared" si="50"/>
        <v>43281.675000000003</v>
      </c>
      <c r="Q86" s="102">
        <f t="shared" si="47"/>
        <v>5940</v>
      </c>
      <c r="R86" s="102">
        <f t="shared" si="53"/>
        <v>49221.675000000003</v>
      </c>
      <c r="S86" s="102">
        <f t="shared" si="32"/>
        <v>38472.6</v>
      </c>
      <c r="T86" s="102">
        <f t="shared" si="48"/>
        <v>5280</v>
      </c>
      <c r="U86" s="102">
        <f t="shared" si="33"/>
        <v>43752.6</v>
      </c>
      <c r="V86" s="102">
        <f t="shared" si="25"/>
        <v>33663.525000000001</v>
      </c>
      <c r="W86" s="102">
        <f t="shared" si="49"/>
        <v>4620</v>
      </c>
      <c r="X86" s="102">
        <f t="shared" si="26"/>
        <v>38283.525000000001</v>
      </c>
      <c r="Y86" s="102">
        <f t="shared" si="54"/>
        <v>28854.45</v>
      </c>
      <c r="Z86" s="102">
        <f t="shared" si="55"/>
        <v>3960</v>
      </c>
      <c r="AA86" s="66">
        <f t="shared" si="46"/>
        <v>32814.449999999997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4"/>
        <v>937</v>
      </c>
      <c r="F87" s="59">
        <v>0</v>
      </c>
      <c r="G87" s="70">
        <f t="shared" si="43"/>
        <v>0</v>
      </c>
      <c r="H87" s="68">
        <f t="shared" si="51"/>
        <v>937</v>
      </c>
      <c r="I87" s="131">
        <f t="shared" si="56"/>
        <v>47388</v>
      </c>
      <c r="J87" s="122">
        <f>IF((I87-H$93+(H$93/12*8))+K87&gt;H149,H149-K87,(I87-H$93+(H$93/12*8)))</f>
        <v>47075.666666666664</v>
      </c>
      <c r="K87" s="122">
        <f t="shared" si="52"/>
        <v>6600</v>
      </c>
      <c r="L87" s="122">
        <f t="shared" si="45"/>
        <v>53675.666666666664</v>
      </c>
      <c r="M87" s="122">
        <f t="shared" si="41"/>
        <v>44721.883333333331</v>
      </c>
      <c r="N87" s="122">
        <f t="shared" si="39"/>
        <v>6270</v>
      </c>
      <c r="O87" s="122">
        <f t="shared" si="40"/>
        <v>50991.883333333331</v>
      </c>
      <c r="P87" s="104">
        <f t="shared" si="50"/>
        <v>42368.1</v>
      </c>
      <c r="Q87" s="122">
        <f t="shared" si="47"/>
        <v>5940</v>
      </c>
      <c r="R87" s="122">
        <f t="shared" si="53"/>
        <v>48308.1</v>
      </c>
      <c r="S87" s="122">
        <f t="shared" si="32"/>
        <v>37660.533333333333</v>
      </c>
      <c r="T87" s="122">
        <f t="shared" si="48"/>
        <v>5280</v>
      </c>
      <c r="U87" s="122">
        <f t="shared" si="33"/>
        <v>42940.533333333333</v>
      </c>
      <c r="V87" s="122">
        <f t="shared" ref="V87:V94" si="57">J87*V$9</f>
        <v>32952.96666666666</v>
      </c>
      <c r="W87" s="122">
        <f t="shared" si="49"/>
        <v>4620</v>
      </c>
      <c r="X87" s="122">
        <f t="shared" ref="X87:X94" si="58">V87+W87</f>
        <v>37572.96666666666</v>
      </c>
      <c r="Y87" s="122">
        <f t="shared" si="54"/>
        <v>28245.399999999998</v>
      </c>
      <c r="Z87" s="122">
        <f t="shared" si="55"/>
        <v>3960</v>
      </c>
      <c r="AA87" s="52">
        <f t="shared" si="46"/>
        <v>32205.399999999998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4"/>
        <v>937</v>
      </c>
      <c r="F88" s="59">
        <v>0</v>
      </c>
      <c r="G88" s="60">
        <f t="shared" si="43"/>
        <v>0</v>
      </c>
      <c r="H88" s="57">
        <f t="shared" si="51"/>
        <v>937</v>
      </c>
      <c r="I88" s="132">
        <f t="shared" si="56"/>
        <v>46451</v>
      </c>
      <c r="J88" s="102">
        <f>IF((I88-H$93+(H$93/12*7))+K88&gt;H149,H149-K88,(I88-H$93+(H$93/12*7)))</f>
        <v>46060.583333333336</v>
      </c>
      <c r="K88" s="102">
        <f t="shared" si="52"/>
        <v>6600</v>
      </c>
      <c r="L88" s="103">
        <f t="shared" si="45"/>
        <v>52660.583333333336</v>
      </c>
      <c r="M88" s="102">
        <f t="shared" si="41"/>
        <v>43757.554166666669</v>
      </c>
      <c r="N88" s="102">
        <f t="shared" si="39"/>
        <v>6270</v>
      </c>
      <c r="O88" s="102">
        <f t="shared" si="40"/>
        <v>50027.554166666669</v>
      </c>
      <c r="P88" s="102">
        <f t="shared" ref="P88:P94" si="59">J88*$P$9</f>
        <v>41454.525000000001</v>
      </c>
      <c r="Q88" s="102">
        <f t="shared" si="47"/>
        <v>5940</v>
      </c>
      <c r="R88" s="102">
        <f t="shared" si="53"/>
        <v>47394.525000000001</v>
      </c>
      <c r="S88" s="102">
        <f t="shared" si="32"/>
        <v>36848.466666666667</v>
      </c>
      <c r="T88" s="102">
        <f t="shared" si="48"/>
        <v>5280</v>
      </c>
      <c r="U88" s="102">
        <f t="shared" si="33"/>
        <v>42128.466666666667</v>
      </c>
      <c r="V88" s="102">
        <f t="shared" si="57"/>
        <v>32242.408333333333</v>
      </c>
      <c r="W88" s="102">
        <f t="shared" si="49"/>
        <v>4620</v>
      </c>
      <c r="X88" s="102">
        <f t="shared" si="58"/>
        <v>36862.408333333333</v>
      </c>
      <c r="Y88" s="102">
        <f t="shared" si="54"/>
        <v>27636.350000000002</v>
      </c>
      <c r="Z88" s="102">
        <f t="shared" si="55"/>
        <v>3960</v>
      </c>
      <c r="AA88" s="66">
        <f t="shared" si="46"/>
        <v>31596.350000000002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4"/>
        <v>937</v>
      </c>
      <c r="F89" s="59">
        <v>0</v>
      </c>
      <c r="G89" s="70">
        <f t="shared" si="43"/>
        <v>0</v>
      </c>
      <c r="H89" s="68">
        <f t="shared" si="51"/>
        <v>937</v>
      </c>
      <c r="I89" s="131">
        <f t="shared" si="56"/>
        <v>45514</v>
      </c>
      <c r="J89" s="122">
        <f>IF((I89-H$93+(H$93/12*6))+K89&gt;H149,H149-K89,(I89-H$93+(H$93/12*6)))</f>
        <v>45045.5</v>
      </c>
      <c r="K89" s="122">
        <f t="shared" si="52"/>
        <v>6600</v>
      </c>
      <c r="L89" s="122">
        <f t="shared" si="45"/>
        <v>51645.5</v>
      </c>
      <c r="M89" s="122">
        <f t="shared" si="41"/>
        <v>42793.224999999999</v>
      </c>
      <c r="N89" s="122">
        <f t="shared" si="39"/>
        <v>6270</v>
      </c>
      <c r="O89" s="122">
        <f t="shared" si="40"/>
        <v>49063.224999999999</v>
      </c>
      <c r="P89" s="104">
        <f t="shared" si="59"/>
        <v>40540.950000000004</v>
      </c>
      <c r="Q89" s="122">
        <f t="shared" si="47"/>
        <v>5940</v>
      </c>
      <c r="R89" s="122">
        <f t="shared" si="53"/>
        <v>46480.950000000004</v>
      </c>
      <c r="S89" s="122">
        <f t="shared" si="32"/>
        <v>36036.400000000001</v>
      </c>
      <c r="T89" s="122">
        <f t="shared" si="48"/>
        <v>5280</v>
      </c>
      <c r="U89" s="122">
        <f t="shared" si="33"/>
        <v>41316.400000000001</v>
      </c>
      <c r="V89" s="122">
        <f t="shared" si="57"/>
        <v>31531.85</v>
      </c>
      <c r="W89" s="122">
        <f t="shared" si="49"/>
        <v>4620</v>
      </c>
      <c r="X89" s="122">
        <f t="shared" si="58"/>
        <v>36151.85</v>
      </c>
      <c r="Y89" s="122">
        <f t="shared" si="54"/>
        <v>27027.3</v>
      </c>
      <c r="Z89" s="122">
        <f t="shared" si="55"/>
        <v>3960</v>
      </c>
      <c r="AA89" s="52">
        <f t="shared" si="46"/>
        <v>30987.3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4"/>
        <v>937</v>
      </c>
      <c r="F90" s="59">
        <v>0</v>
      </c>
      <c r="G90" s="60">
        <f t="shared" si="43"/>
        <v>0</v>
      </c>
      <c r="H90" s="57">
        <f t="shared" si="51"/>
        <v>937</v>
      </c>
      <c r="I90" s="132">
        <f t="shared" si="56"/>
        <v>44577</v>
      </c>
      <c r="J90" s="102">
        <f>IF((I90-H$93+(H$93/12*5))+K90&gt;H149,H149-K90,(I90-H$93+(H$93/12*5)))</f>
        <v>44030.416666666664</v>
      </c>
      <c r="K90" s="102">
        <f t="shared" si="52"/>
        <v>6600</v>
      </c>
      <c r="L90" s="103">
        <f t="shared" si="45"/>
        <v>50630.416666666664</v>
      </c>
      <c r="M90" s="102">
        <f t="shared" si="41"/>
        <v>41828.895833333328</v>
      </c>
      <c r="N90" s="102">
        <f t="shared" si="39"/>
        <v>6270</v>
      </c>
      <c r="O90" s="102">
        <f t="shared" si="40"/>
        <v>48098.895833333328</v>
      </c>
      <c r="P90" s="102">
        <f t="shared" si="59"/>
        <v>39627.375</v>
      </c>
      <c r="Q90" s="102">
        <f t="shared" si="47"/>
        <v>5940</v>
      </c>
      <c r="R90" s="102">
        <f t="shared" si="53"/>
        <v>45567.375</v>
      </c>
      <c r="S90" s="102">
        <f t="shared" si="32"/>
        <v>35224.333333333336</v>
      </c>
      <c r="T90" s="102">
        <f t="shared" si="48"/>
        <v>5280</v>
      </c>
      <c r="U90" s="102">
        <f t="shared" si="33"/>
        <v>40504.333333333336</v>
      </c>
      <c r="V90" s="102">
        <f t="shared" si="57"/>
        <v>30821.291666666664</v>
      </c>
      <c r="W90" s="102">
        <f t="shared" si="49"/>
        <v>4620</v>
      </c>
      <c r="X90" s="102">
        <f t="shared" si="58"/>
        <v>35441.291666666664</v>
      </c>
      <c r="Y90" s="102">
        <f t="shared" si="54"/>
        <v>26418.249999999996</v>
      </c>
      <c r="Z90" s="102">
        <f t="shared" si="55"/>
        <v>3960</v>
      </c>
      <c r="AA90" s="66">
        <f t="shared" si="46"/>
        <v>30378.249999999996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4"/>
        <v>937</v>
      </c>
      <c r="F91" s="59">
        <v>0</v>
      </c>
      <c r="G91" s="70">
        <f t="shared" si="43"/>
        <v>0</v>
      </c>
      <c r="H91" s="68">
        <f t="shared" si="51"/>
        <v>937</v>
      </c>
      <c r="I91" s="131">
        <f t="shared" si="56"/>
        <v>43640</v>
      </c>
      <c r="J91" s="122">
        <f>IF((I91-H$93+(H$93/12*4))+K91&gt;H149,H149-K91,(I91-H$93+(H$93/12*4)))</f>
        <v>43015.333333333336</v>
      </c>
      <c r="K91" s="122">
        <f t="shared" si="52"/>
        <v>6600</v>
      </c>
      <c r="L91" s="122">
        <f t="shared" si="45"/>
        <v>49615.333333333336</v>
      </c>
      <c r="M91" s="122">
        <f t="shared" si="41"/>
        <v>40864.566666666666</v>
      </c>
      <c r="N91" s="122">
        <f t="shared" si="39"/>
        <v>6270</v>
      </c>
      <c r="O91" s="122">
        <f t="shared" si="40"/>
        <v>47134.566666666666</v>
      </c>
      <c r="P91" s="104">
        <f t="shared" si="59"/>
        <v>38713.800000000003</v>
      </c>
      <c r="Q91" s="122">
        <f t="shared" si="47"/>
        <v>5940</v>
      </c>
      <c r="R91" s="122">
        <f t="shared" si="53"/>
        <v>44653.8</v>
      </c>
      <c r="S91" s="122">
        <f t="shared" si="32"/>
        <v>34412.26666666667</v>
      </c>
      <c r="T91" s="122">
        <f t="shared" si="48"/>
        <v>5280</v>
      </c>
      <c r="U91" s="122">
        <f t="shared" si="33"/>
        <v>39692.26666666667</v>
      </c>
      <c r="V91" s="122">
        <f t="shared" si="57"/>
        <v>30110.733333333334</v>
      </c>
      <c r="W91" s="122">
        <f t="shared" si="49"/>
        <v>4620</v>
      </c>
      <c r="X91" s="122">
        <f t="shared" si="58"/>
        <v>34730.733333333337</v>
      </c>
      <c r="Y91" s="122">
        <f t="shared" si="54"/>
        <v>25809.200000000001</v>
      </c>
      <c r="Z91" s="122">
        <f t="shared" si="55"/>
        <v>3960</v>
      </c>
      <c r="AA91" s="52">
        <f t="shared" si="46"/>
        <v>29769.200000000001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4"/>
        <v>937</v>
      </c>
      <c r="F92" s="59">
        <v>0</v>
      </c>
      <c r="G92" s="60">
        <f t="shared" si="43"/>
        <v>0</v>
      </c>
      <c r="H92" s="57">
        <f t="shared" si="51"/>
        <v>937</v>
      </c>
      <c r="I92" s="132">
        <f t="shared" si="56"/>
        <v>42703</v>
      </c>
      <c r="J92" s="102">
        <f>IF((I92-H$93+(H$93/12*3))+K92&gt;H149,H149-K92,(I92-H$93+(H$93/12*3)))</f>
        <v>42000.25</v>
      </c>
      <c r="K92" s="102">
        <f t="shared" si="52"/>
        <v>6600</v>
      </c>
      <c r="L92" s="103">
        <f t="shared" si="45"/>
        <v>48600.25</v>
      </c>
      <c r="M92" s="102">
        <f t="shared" si="41"/>
        <v>39900.237499999996</v>
      </c>
      <c r="N92" s="102">
        <f t="shared" si="39"/>
        <v>6270</v>
      </c>
      <c r="O92" s="102">
        <f t="shared" si="40"/>
        <v>46170.237499999996</v>
      </c>
      <c r="P92" s="102">
        <f t="shared" si="59"/>
        <v>37800.224999999999</v>
      </c>
      <c r="Q92" s="102">
        <f t="shared" si="47"/>
        <v>5940</v>
      </c>
      <c r="R92" s="102">
        <f t="shared" si="53"/>
        <v>43740.224999999999</v>
      </c>
      <c r="S92" s="102">
        <f t="shared" si="32"/>
        <v>33600.200000000004</v>
      </c>
      <c r="T92" s="102">
        <f t="shared" si="48"/>
        <v>5280</v>
      </c>
      <c r="U92" s="102">
        <f t="shared" si="33"/>
        <v>38880.200000000004</v>
      </c>
      <c r="V92" s="102">
        <f t="shared" si="57"/>
        <v>29400.174999999999</v>
      </c>
      <c r="W92" s="102">
        <f t="shared" si="49"/>
        <v>4620</v>
      </c>
      <c r="X92" s="102">
        <f t="shared" si="58"/>
        <v>34020.175000000003</v>
      </c>
      <c r="Y92" s="102">
        <f t="shared" si="54"/>
        <v>25200.149999999998</v>
      </c>
      <c r="Z92" s="102">
        <f t="shared" si="55"/>
        <v>3960</v>
      </c>
      <c r="AA92" s="66">
        <f t="shared" si="46"/>
        <v>29160.149999999998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4"/>
        <v>937</v>
      </c>
      <c r="F93" s="59">
        <v>0</v>
      </c>
      <c r="G93" s="70">
        <f t="shared" si="43"/>
        <v>0</v>
      </c>
      <c r="H93" s="68">
        <f t="shared" si="51"/>
        <v>937</v>
      </c>
      <c r="I93" s="131">
        <f t="shared" si="56"/>
        <v>41766</v>
      </c>
      <c r="J93" s="122">
        <f>IF((I93-H$93+(H$93/12*2))+K93&gt;$H$149,$H$149-K93,(I93-H$93+(H$93/12*2)))</f>
        <v>40985.166666666664</v>
      </c>
      <c r="K93" s="122">
        <f t="shared" si="52"/>
        <v>6600</v>
      </c>
      <c r="L93" s="122">
        <f t="shared" si="45"/>
        <v>47585.166666666664</v>
      </c>
      <c r="M93" s="122">
        <f t="shared" si="41"/>
        <v>38935.908333333326</v>
      </c>
      <c r="N93" s="122">
        <f t="shared" si="39"/>
        <v>6270</v>
      </c>
      <c r="O93" s="122">
        <f t="shared" si="40"/>
        <v>45205.908333333326</v>
      </c>
      <c r="P93" s="104">
        <f t="shared" si="59"/>
        <v>36886.65</v>
      </c>
      <c r="Q93" s="122">
        <f t="shared" si="47"/>
        <v>5940</v>
      </c>
      <c r="R93" s="122">
        <f t="shared" si="53"/>
        <v>42826.65</v>
      </c>
      <c r="S93" s="122">
        <f t="shared" si="32"/>
        <v>32788.133333333331</v>
      </c>
      <c r="T93" s="122">
        <f t="shared" si="48"/>
        <v>5280</v>
      </c>
      <c r="U93" s="122">
        <f t="shared" si="33"/>
        <v>38068.133333333331</v>
      </c>
      <c r="V93" s="122">
        <f t="shared" si="57"/>
        <v>28689.616666666661</v>
      </c>
      <c r="W93" s="122">
        <f t="shared" si="49"/>
        <v>4620</v>
      </c>
      <c r="X93" s="122">
        <f t="shared" si="58"/>
        <v>33309.616666666661</v>
      </c>
      <c r="Y93" s="122">
        <f t="shared" si="54"/>
        <v>24591.1</v>
      </c>
      <c r="Z93" s="122">
        <f t="shared" si="55"/>
        <v>3960</v>
      </c>
      <c r="AA93" s="52">
        <f t="shared" si="46"/>
        <v>28551.1</v>
      </c>
    </row>
    <row r="94" spans="1:27" ht="13.5" customHeight="1">
      <c r="A94" s="118">
        <v>37</v>
      </c>
      <c r="B94" s="216">
        <v>43070</v>
      </c>
      <c r="C94" s="68">
        <f>937*2</f>
        <v>1874</v>
      </c>
      <c r="D94" s="310">
        <v>1</v>
      </c>
      <c r="E94" s="60">
        <f t="shared" si="44"/>
        <v>1874</v>
      </c>
      <c r="F94" s="59">
        <v>0</v>
      </c>
      <c r="G94" s="60">
        <f t="shared" si="43"/>
        <v>0</v>
      </c>
      <c r="H94" s="57">
        <f t="shared" si="51"/>
        <v>1874</v>
      </c>
      <c r="I94" s="132">
        <f t="shared" si="56"/>
        <v>40829</v>
      </c>
      <c r="J94" s="102">
        <f>IF((I94-H$93+(H$93/12*1))+K94&gt;H149,H149-K94,(I94-H$93+(H$93/12*1)))</f>
        <v>39970.083333333336</v>
      </c>
      <c r="K94" s="102">
        <f>H$148</f>
        <v>6600</v>
      </c>
      <c r="L94" s="103">
        <f t="shared" si="45"/>
        <v>46570.083333333336</v>
      </c>
      <c r="M94" s="102">
        <f t="shared" si="41"/>
        <v>37971.57916666667</v>
      </c>
      <c r="N94" s="102">
        <f t="shared" si="39"/>
        <v>6270</v>
      </c>
      <c r="O94" s="102">
        <f t="shared" si="40"/>
        <v>44241.57916666667</v>
      </c>
      <c r="P94" s="102">
        <f t="shared" si="59"/>
        <v>35973.075000000004</v>
      </c>
      <c r="Q94" s="102">
        <f t="shared" si="47"/>
        <v>5940</v>
      </c>
      <c r="R94" s="102">
        <f t="shared" si="53"/>
        <v>41913.075000000004</v>
      </c>
      <c r="S94" s="102">
        <f>J94*S$9</f>
        <v>31976.066666666669</v>
      </c>
      <c r="T94" s="102">
        <f t="shared" si="48"/>
        <v>5280</v>
      </c>
      <c r="U94" s="102">
        <f>S94+T94</f>
        <v>37256.066666666666</v>
      </c>
      <c r="V94" s="102">
        <f t="shared" si="57"/>
        <v>27979.058333333334</v>
      </c>
      <c r="W94" s="102">
        <f t="shared" ref="W94:W118" si="60">K94*V$9</f>
        <v>4620</v>
      </c>
      <c r="X94" s="102">
        <f t="shared" si="58"/>
        <v>32599.058333333334</v>
      </c>
      <c r="Y94" s="102">
        <f t="shared" si="54"/>
        <v>23982.05</v>
      </c>
      <c r="Z94" s="102">
        <f t="shared" si="55"/>
        <v>3960</v>
      </c>
      <c r="AA94" s="66">
        <f t="shared" si="46"/>
        <v>27942.05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si="44"/>
        <v>954</v>
      </c>
      <c r="F95" s="59">
        <v>0</v>
      </c>
      <c r="G95" s="60">
        <f t="shared" ref="G95:G106" si="61">E95*F95</f>
        <v>0</v>
      </c>
      <c r="H95" s="57">
        <f t="shared" si="51"/>
        <v>954</v>
      </c>
      <c r="I95" s="131">
        <f t="shared" si="56"/>
        <v>38955</v>
      </c>
      <c r="J95" s="122">
        <f>IF((I95-H$105+(H$105))+K95&gt;$H$149,$H$149-K95,(I95-H$105+(H$105)))</f>
        <v>38955</v>
      </c>
      <c r="K95" s="122">
        <f t="shared" si="52"/>
        <v>6600</v>
      </c>
      <c r="L95" s="122">
        <f t="shared" ref="L95:L106" si="62">J95+K95</f>
        <v>45555</v>
      </c>
      <c r="M95" s="122">
        <f t="shared" ref="M95:M106" si="63">J95*M$9</f>
        <v>37007.25</v>
      </c>
      <c r="N95" s="122">
        <f t="shared" ref="N95:N106" si="64">K95*M$9</f>
        <v>6270</v>
      </c>
      <c r="O95" s="122">
        <f t="shared" ref="O95:O106" si="65">M95+N95</f>
        <v>43277.25</v>
      </c>
      <c r="P95" s="104">
        <f t="shared" ref="P95:P106" si="66">J95*$P$9</f>
        <v>35059.5</v>
      </c>
      <c r="Q95" s="122">
        <f t="shared" ref="Q95:Q106" si="67">K95*P$9</f>
        <v>5940</v>
      </c>
      <c r="R95" s="122">
        <f t="shared" ref="R95:R106" si="68">P95+Q95</f>
        <v>40999.5</v>
      </c>
      <c r="S95" s="122">
        <f t="shared" ref="S95:S105" si="69">J95*S$9</f>
        <v>31164</v>
      </c>
      <c r="T95" s="122">
        <f t="shared" ref="T95:T106" si="70">K95*S$9</f>
        <v>5280</v>
      </c>
      <c r="U95" s="122">
        <f t="shared" ref="U95:U105" si="71">S95+T95</f>
        <v>36444</v>
      </c>
      <c r="V95" s="122">
        <f t="shared" ref="V95:V106" si="72">J95*V$9</f>
        <v>27268.5</v>
      </c>
      <c r="W95" s="122">
        <f t="shared" si="60"/>
        <v>4620</v>
      </c>
      <c r="X95" s="122">
        <f t="shared" ref="X95:X106" si="73">V95+W95</f>
        <v>31888.5</v>
      </c>
      <c r="Y95" s="122">
        <f t="shared" ref="Y95:Y106" si="74">J95*Y$9</f>
        <v>23373</v>
      </c>
      <c r="Z95" s="122">
        <f t="shared" ref="Z95:Z106" si="75">K95*Y$9</f>
        <v>3960</v>
      </c>
      <c r="AA95" s="52">
        <f t="shared" ref="AA95:AA106" si="76">Y95+Z95</f>
        <v>27333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44"/>
        <v>954</v>
      </c>
      <c r="F96" s="59">
        <v>0</v>
      </c>
      <c r="G96" s="60">
        <f t="shared" si="61"/>
        <v>0</v>
      </c>
      <c r="H96" s="57">
        <f t="shared" si="51"/>
        <v>954</v>
      </c>
      <c r="I96" s="132">
        <f t="shared" si="56"/>
        <v>38001</v>
      </c>
      <c r="J96" s="102">
        <f>IF((I96-H$105+(H$105/12*11))+K96&gt;$H$149,$H$149-K96,(I96-H$105+(H$105/12*11)))</f>
        <v>37921.5</v>
      </c>
      <c r="K96" s="102">
        <f t="shared" si="52"/>
        <v>6600</v>
      </c>
      <c r="L96" s="103">
        <f t="shared" si="62"/>
        <v>44521.5</v>
      </c>
      <c r="M96" s="102">
        <f t="shared" si="63"/>
        <v>36025.424999999996</v>
      </c>
      <c r="N96" s="102">
        <f t="shared" si="64"/>
        <v>6270</v>
      </c>
      <c r="O96" s="102">
        <f t="shared" si="65"/>
        <v>42295.424999999996</v>
      </c>
      <c r="P96" s="102">
        <f t="shared" si="66"/>
        <v>34129.35</v>
      </c>
      <c r="Q96" s="102">
        <f t="shared" si="67"/>
        <v>5940</v>
      </c>
      <c r="R96" s="102">
        <f t="shared" si="68"/>
        <v>40069.35</v>
      </c>
      <c r="S96" s="102">
        <f t="shared" si="69"/>
        <v>30337.200000000001</v>
      </c>
      <c r="T96" s="102">
        <f t="shared" si="70"/>
        <v>5280</v>
      </c>
      <c r="U96" s="102">
        <f t="shared" si="71"/>
        <v>35617.199999999997</v>
      </c>
      <c r="V96" s="102">
        <f t="shared" si="72"/>
        <v>26545.05</v>
      </c>
      <c r="W96" s="102">
        <f t="shared" si="60"/>
        <v>4620</v>
      </c>
      <c r="X96" s="102">
        <f t="shared" si="73"/>
        <v>31165.05</v>
      </c>
      <c r="Y96" s="102">
        <f t="shared" si="74"/>
        <v>22752.899999999998</v>
      </c>
      <c r="Z96" s="102">
        <f t="shared" si="75"/>
        <v>3960</v>
      </c>
      <c r="AA96" s="66">
        <f t="shared" si="76"/>
        <v>26712.899999999998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44"/>
        <v>954</v>
      </c>
      <c r="F97" s="59">
        <v>0</v>
      </c>
      <c r="G97" s="60">
        <f t="shared" si="61"/>
        <v>0</v>
      </c>
      <c r="H97" s="57">
        <f t="shared" si="51"/>
        <v>954</v>
      </c>
      <c r="I97" s="131">
        <f t="shared" si="56"/>
        <v>37047</v>
      </c>
      <c r="J97" s="122">
        <f>IF((I97-H$105+(H$105/12*10))+K97&gt;$H$149,$H$149-K97,(I97-H$105+(H$105/12*10)))</f>
        <v>36888</v>
      </c>
      <c r="K97" s="122">
        <f t="shared" si="52"/>
        <v>6600</v>
      </c>
      <c r="L97" s="122">
        <f t="shared" si="62"/>
        <v>43488</v>
      </c>
      <c r="M97" s="122">
        <f t="shared" si="63"/>
        <v>35043.599999999999</v>
      </c>
      <c r="N97" s="122">
        <f t="shared" si="64"/>
        <v>6270</v>
      </c>
      <c r="O97" s="122">
        <f t="shared" si="65"/>
        <v>41313.599999999999</v>
      </c>
      <c r="P97" s="104">
        <f t="shared" si="66"/>
        <v>33199.200000000004</v>
      </c>
      <c r="Q97" s="122">
        <f t="shared" si="67"/>
        <v>5940</v>
      </c>
      <c r="R97" s="122">
        <f t="shared" si="68"/>
        <v>39139.200000000004</v>
      </c>
      <c r="S97" s="122">
        <f t="shared" si="69"/>
        <v>29510.400000000001</v>
      </c>
      <c r="T97" s="122">
        <f t="shared" si="70"/>
        <v>5280</v>
      </c>
      <c r="U97" s="122">
        <f t="shared" si="71"/>
        <v>34790.400000000001</v>
      </c>
      <c r="V97" s="122">
        <f t="shared" si="72"/>
        <v>25821.599999999999</v>
      </c>
      <c r="W97" s="122">
        <f t="shared" si="60"/>
        <v>4620</v>
      </c>
      <c r="X97" s="122">
        <f t="shared" si="73"/>
        <v>30441.599999999999</v>
      </c>
      <c r="Y97" s="122">
        <f t="shared" si="74"/>
        <v>22132.799999999999</v>
      </c>
      <c r="Z97" s="122">
        <f t="shared" si="75"/>
        <v>3960</v>
      </c>
      <c r="AA97" s="52">
        <f t="shared" si="76"/>
        <v>26092.799999999999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44"/>
        <v>954</v>
      </c>
      <c r="F98" s="59">
        <v>0</v>
      </c>
      <c r="G98" s="60">
        <f t="shared" si="61"/>
        <v>0</v>
      </c>
      <c r="H98" s="57">
        <f t="shared" si="51"/>
        <v>954</v>
      </c>
      <c r="I98" s="132">
        <f t="shared" si="56"/>
        <v>36093</v>
      </c>
      <c r="J98" s="102">
        <f>IF((I98-H$105+(H$105/12*9))+K98&gt;$H$149,$H$149-K98,(I98-H$105+(H$105/12*9)))</f>
        <v>35854.5</v>
      </c>
      <c r="K98" s="102">
        <f t="shared" si="52"/>
        <v>6600</v>
      </c>
      <c r="L98" s="103">
        <f t="shared" si="62"/>
        <v>42454.5</v>
      </c>
      <c r="M98" s="102">
        <f t="shared" si="63"/>
        <v>34061.775000000001</v>
      </c>
      <c r="N98" s="102">
        <f t="shared" si="64"/>
        <v>6270</v>
      </c>
      <c r="O98" s="102">
        <f t="shared" si="65"/>
        <v>40331.775000000001</v>
      </c>
      <c r="P98" s="102">
        <f t="shared" si="66"/>
        <v>32269.05</v>
      </c>
      <c r="Q98" s="102">
        <f t="shared" si="67"/>
        <v>5940</v>
      </c>
      <c r="R98" s="102">
        <f t="shared" si="68"/>
        <v>38209.050000000003</v>
      </c>
      <c r="S98" s="102">
        <f t="shared" si="69"/>
        <v>28683.600000000002</v>
      </c>
      <c r="T98" s="102">
        <f t="shared" si="70"/>
        <v>5280</v>
      </c>
      <c r="U98" s="102">
        <f t="shared" si="71"/>
        <v>33963.600000000006</v>
      </c>
      <c r="V98" s="102">
        <f t="shared" si="72"/>
        <v>25098.149999999998</v>
      </c>
      <c r="W98" s="102">
        <f t="shared" si="60"/>
        <v>4620</v>
      </c>
      <c r="X98" s="102">
        <f t="shared" si="73"/>
        <v>29718.149999999998</v>
      </c>
      <c r="Y98" s="102">
        <f t="shared" si="74"/>
        <v>21512.7</v>
      </c>
      <c r="Z98" s="102">
        <f t="shared" si="75"/>
        <v>3960</v>
      </c>
      <c r="AA98" s="66">
        <f t="shared" si="76"/>
        <v>25472.7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44"/>
        <v>954</v>
      </c>
      <c r="F99" s="59">
        <v>0</v>
      </c>
      <c r="G99" s="60">
        <f t="shared" si="61"/>
        <v>0</v>
      </c>
      <c r="H99" s="57">
        <f t="shared" si="51"/>
        <v>954</v>
      </c>
      <c r="I99" s="131">
        <f t="shared" si="56"/>
        <v>35139</v>
      </c>
      <c r="J99" s="122">
        <f>IF((I99-H$105+(H$105/12*8))+K99&gt;$H$149,$H$149-K99,(I99-H$105+(H$105/12*8)))</f>
        <v>34821</v>
      </c>
      <c r="K99" s="122">
        <f t="shared" si="52"/>
        <v>6600</v>
      </c>
      <c r="L99" s="122">
        <f t="shared" si="62"/>
        <v>41421</v>
      </c>
      <c r="M99" s="122">
        <f t="shared" si="63"/>
        <v>33079.949999999997</v>
      </c>
      <c r="N99" s="122">
        <f t="shared" si="64"/>
        <v>6270</v>
      </c>
      <c r="O99" s="122">
        <f t="shared" si="65"/>
        <v>39349.949999999997</v>
      </c>
      <c r="P99" s="104">
        <f t="shared" si="66"/>
        <v>31338.9</v>
      </c>
      <c r="Q99" s="122">
        <f t="shared" si="67"/>
        <v>5940</v>
      </c>
      <c r="R99" s="122">
        <f t="shared" si="68"/>
        <v>37278.9</v>
      </c>
      <c r="S99" s="122">
        <f t="shared" si="69"/>
        <v>27856.800000000003</v>
      </c>
      <c r="T99" s="122">
        <f t="shared" si="70"/>
        <v>5280</v>
      </c>
      <c r="U99" s="122">
        <f t="shared" si="71"/>
        <v>33136.800000000003</v>
      </c>
      <c r="V99" s="122">
        <f t="shared" si="72"/>
        <v>24374.699999999997</v>
      </c>
      <c r="W99" s="122">
        <f t="shared" si="60"/>
        <v>4620</v>
      </c>
      <c r="X99" s="122">
        <f t="shared" si="73"/>
        <v>28994.699999999997</v>
      </c>
      <c r="Y99" s="122">
        <f t="shared" si="74"/>
        <v>20892.599999999999</v>
      </c>
      <c r="Z99" s="122">
        <f t="shared" si="75"/>
        <v>3960</v>
      </c>
      <c r="AA99" s="52">
        <f t="shared" si="76"/>
        <v>24852.6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44"/>
        <v>954</v>
      </c>
      <c r="F100" s="59">
        <v>0</v>
      </c>
      <c r="G100" s="60">
        <f t="shared" si="61"/>
        <v>0</v>
      </c>
      <c r="H100" s="57">
        <f t="shared" si="51"/>
        <v>954</v>
      </c>
      <c r="I100" s="132">
        <f t="shared" si="56"/>
        <v>34185</v>
      </c>
      <c r="J100" s="102">
        <f>IF((I100-H$105+(H$105/12*7))+K100&gt;$H$149,$H$149-K100,(I100-H$105+(H$105/12*7)))</f>
        <v>33787.5</v>
      </c>
      <c r="K100" s="102">
        <f t="shared" si="52"/>
        <v>6600</v>
      </c>
      <c r="L100" s="103">
        <f t="shared" si="62"/>
        <v>40387.5</v>
      </c>
      <c r="M100" s="102">
        <f t="shared" si="63"/>
        <v>32098.125</v>
      </c>
      <c r="N100" s="102">
        <f t="shared" si="64"/>
        <v>6270</v>
      </c>
      <c r="O100" s="102">
        <f t="shared" si="65"/>
        <v>38368.125</v>
      </c>
      <c r="P100" s="102">
        <f t="shared" si="66"/>
        <v>30408.75</v>
      </c>
      <c r="Q100" s="102">
        <f t="shared" si="67"/>
        <v>5940</v>
      </c>
      <c r="R100" s="102">
        <f t="shared" si="68"/>
        <v>36348.75</v>
      </c>
      <c r="S100" s="102">
        <f t="shared" si="69"/>
        <v>27030</v>
      </c>
      <c r="T100" s="102">
        <f t="shared" si="70"/>
        <v>5280</v>
      </c>
      <c r="U100" s="102">
        <f t="shared" si="71"/>
        <v>32310</v>
      </c>
      <c r="V100" s="102">
        <f t="shared" si="72"/>
        <v>23651.25</v>
      </c>
      <c r="W100" s="102">
        <f t="shared" si="60"/>
        <v>4620</v>
      </c>
      <c r="X100" s="102">
        <f t="shared" si="73"/>
        <v>28271.25</v>
      </c>
      <c r="Y100" s="102">
        <f t="shared" si="74"/>
        <v>20272.5</v>
      </c>
      <c r="Z100" s="102">
        <f t="shared" si="75"/>
        <v>3960</v>
      </c>
      <c r="AA100" s="66">
        <f t="shared" si="76"/>
        <v>24232.5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44"/>
        <v>954</v>
      </c>
      <c r="F101" s="59">
        <v>0</v>
      </c>
      <c r="G101" s="60">
        <f t="shared" si="61"/>
        <v>0</v>
      </c>
      <c r="H101" s="57">
        <f t="shared" si="51"/>
        <v>954</v>
      </c>
      <c r="I101" s="131">
        <f t="shared" si="56"/>
        <v>33231</v>
      </c>
      <c r="J101" s="122">
        <f>IF((I101-H$105+(H$105/12*6))+K101&gt;$H$149,$H$149-K101,(I101-H$105+(H$105/12*6)))</f>
        <v>32754</v>
      </c>
      <c r="K101" s="122">
        <f t="shared" si="52"/>
        <v>6600</v>
      </c>
      <c r="L101" s="122">
        <f t="shared" si="62"/>
        <v>39354</v>
      </c>
      <c r="M101" s="122">
        <f t="shared" si="63"/>
        <v>31116.3</v>
      </c>
      <c r="N101" s="122">
        <f t="shared" si="64"/>
        <v>6270</v>
      </c>
      <c r="O101" s="122">
        <f t="shared" si="65"/>
        <v>37386.300000000003</v>
      </c>
      <c r="P101" s="104">
        <f t="shared" si="66"/>
        <v>29478.600000000002</v>
      </c>
      <c r="Q101" s="122">
        <f t="shared" si="67"/>
        <v>5940</v>
      </c>
      <c r="R101" s="122">
        <f t="shared" si="68"/>
        <v>35418.600000000006</v>
      </c>
      <c r="S101" s="122">
        <f t="shared" si="69"/>
        <v>26203.200000000001</v>
      </c>
      <c r="T101" s="122">
        <f t="shared" si="70"/>
        <v>5280</v>
      </c>
      <c r="U101" s="122">
        <f t="shared" si="71"/>
        <v>31483.200000000001</v>
      </c>
      <c r="V101" s="122">
        <f t="shared" si="72"/>
        <v>22927.8</v>
      </c>
      <c r="W101" s="122">
        <f t="shared" si="60"/>
        <v>4620</v>
      </c>
      <c r="X101" s="122">
        <f t="shared" si="73"/>
        <v>27547.8</v>
      </c>
      <c r="Y101" s="122">
        <f t="shared" si="74"/>
        <v>19652.399999999998</v>
      </c>
      <c r="Z101" s="122">
        <f t="shared" si="75"/>
        <v>3960</v>
      </c>
      <c r="AA101" s="52">
        <f t="shared" si="76"/>
        <v>23612.399999999998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44"/>
        <v>954</v>
      </c>
      <c r="F102" s="59">
        <v>0</v>
      </c>
      <c r="G102" s="60">
        <f t="shared" si="61"/>
        <v>0</v>
      </c>
      <c r="H102" s="57">
        <f t="shared" si="51"/>
        <v>954</v>
      </c>
      <c r="I102" s="132">
        <f t="shared" si="56"/>
        <v>32277</v>
      </c>
      <c r="J102" s="102">
        <f>IF((I102-H$105+(H$105/12*5))+K102&gt;$H$149,$H$149-K102,(I102-H$105+(H$105/12*5)))</f>
        <v>31720.5</v>
      </c>
      <c r="K102" s="102">
        <f t="shared" si="52"/>
        <v>6600</v>
      </c>
      <c r="L102" s="103">
        <f t="shared" si="62"/>
        <v>38320.5</v>
      </c>
      <c r="M102" s="102">
        <f t="shared" si="63"/>
        <v>30134.474999999999</v>
      </c>
      <c r="N102" s="102">
        <f t="shared" si="64"/>
        <v>6270</v>
      </c>
      <c r="O102" s="102">
        <f t="shared" si="65"/>
        <v>36404.474999999999</v>
      </c>
      <c r="P102" s="102">
        <f t="shared" si="66"/>
        <v>28548.45</v>
      </c>
      <c r="Q102" s="102">
        <f t="shared" si="67"/>
        <v>5940</v>
      </c>
      <c r="R102" s="102">
        <f t="shared" si="68"/>
        <v>34488.449999999997</v>
      </c>
      <c r="S102" s="102">
        <f t="shared" si="69"/>
        <v>25376.400000000001</v>
      </c>
      <c r="T102" s="102">
        <f t="shared" si="70"/>
        <v>5280</v>
      </c>
      <c r="U102" s="102">
        <f t="shared" si="71"/>
        <v>30656.400000000001</v>
      </c>
      <c r="V102" s="102">
        <f t="shared" si="72"/>
        <v>22204.35</v>
      </c>
      <c r="W102" s="102">
        <f t="shared" si="60"/>
        <v>4620</v>
      </c>
      <c r="X102" s="102">
        <f t="shared" si="73"/>
        <v>26824.35</v>
      </c>
      <c r="Y102" s="102">
        <f t="shared" si="74"/>
        <v>19032.3</v>
      </c>
      <c r="Z102" s="102">
        <f t="shared" si="75"/>
        <v>3960</v>
      </c>
      <c r="AA102" s="66">
        <f t="shared" si="76"/>
        <v>22992.3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44"/>
        <v>954</v>
      </c>
      <c r="F103" s="59">
        <v>0</v>
      </c>
      <c r="G103" s="60">
        <f t="shared" si="61"/>
        <v>0</v>
      </c>
      <c r="H103" s="57">
        <f t="shared" si="51"/>
        <v>954</v>
      </c>
      <c r="I103" s="131">
        <f t="shared" si="56"/>
        <v>31323</v>
      </c>
      <c r="J103" s="122">
        <f>IF((I103-H$105+(H$105/12*4))+K103&gt;$H$149,$H$149-K103,(I103-H$105+(H$105/12*4)))</f>
        <v>30687</v>
      </c>
      <c r="K103" s="122">
        <f t="shared" si="52"/>
        <v>6600</v>
      </c>
      <c r="L103" s="122">
        <f t="shared" si="62"/>
        <v>37287</v>
      </c>
      <c r="M103" s="122">
        <f t="shared" si="63"/>
        <v>29152.649999999998</v>
      </c>
      <c r="N103" s="122">
        <f t="shared" si="64"/>
        <v>6270</v>
      </c>
      <c r="O103" s="122">
        <f t="shared" si="65"/>
        <v>35422.649999999994</v>
      </c>
      <c r="P103" s="104">
        <f t="shared" si="66"/>
        <v>27618.3</v>
      </c>
      <c r="Q103" s="122">
        <f t="shared" si="67"/>
        <v>5940</v>
      </c>
      <c r="R103" s="122">
        <f t="shared" si="68"/>
        <v>33558.300000000003</v>
      </c>
      <c r="S103" s="122">
        <f t="shared" si="69"/>
        <v>24549.600000000002</v>
      </c>
      <c r="T103" s="122">
        <f t="shared" si="70"/>
        <v>5280</v>
      </c>
      <c r="U103" s="122">
        <f t="shared" si="71"/>
        <v>29829.600000000002</v>
      </c>
      <c r="V103" s="122">
        <f t="shared" si="72"/>
        <v>21480.899999999998</v>
      </c>
      <c r="W103" s="122">
        <f t="shared" si="60"/>
        <v>4620</v>
      </c>
      <c r="X103" s="122">
        <f t="shared" si="73"/>
        <v>26100.899999999998</v>
      </c>
      <c r="Y103" s="122">
        <f t="shared" si="74"/>
        <v>18412.2</v>
      </c>
      <c r="Z103" s="122">
        <f t="shared" si="75"/>
        <v>3960</v>
      </c>
      <c r="AA103" s="52">
        <f t="shared" si="76"/>
        <v>22372.2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44"/>
        <v>954</v>
      </c>
      <c r="F104" s="59">
        <v>0</v>
      </c>
      <c r="G104" s="60">
        <f t="shared" si="61"/>
        <v>0</v>
      </c>
      <c r="H104" s="57">
        <f t="shared" si="51"/>
        <v>954</v>
      </c>
      <c r="I104" s="132">
        <f t="shared" si="56"/>
        <v>30369</v>
      </c>
      <c r="J104" s="102">
        <f>IF((I104-H$105+(H$105/12*3))+K104&gt;$H$149,$H$149-K104,(I104-H$105+(H$105/12*3)))</f>
        <v>29653.5</v>
      </c>
      <c r="K104" s="102">
        <f t="shared" si="52"/>
        <v>6600</v>
      </c>
      <c r="L104" s="103">
        <f t="shared" si="62"/>
        <v>36253.5</v>
      </c>
      <c r="M104" s="102">
        <f t="shared" si="63"/>
        <v>28170.824999999997</v>
      </c>
      <c r="N104" s="102">
        <f t="shared" si="64"/>
        <v>6270</v>
      </c>
      <c r="O104" s="102">
        <f t="shared" si="65"/>
        <v>34440.824999999997</v>
      </c>
      <c r="P104" s="102">
        <f t="shared" si="66"/>
        <v>26688.15</v>
      </c>
      <c r="Q104" s="102">
        <f t="shared" si="67"/>
        <v>5940</v>
      </c>
      <c r="R104" s="102">
        <f t="shared" si="68"/>
        <v>32628.15</v>
      </c>
      <c r="S104" s="102">
        <f t="shared" si="69"/>
        <v>23722.800000000003</v>
      </c>
      <c r="T104" s="102">
        <f t="shared" si="70"/>
        <v>5280</v>
      </c>
      <c r="U104" s="102">
        <f t="shared" si="71"/>
        <v>29002.800000000003</v>
      </c>
      <c r="V104" s="102">
        <f t="shared" si="72"/>
        <v>20757.449999999997</v>
      </c>
      <c r="W104" s="102">
        <f t="shared" si="60"/>
        <v>4620</v>
      </c>
      <c r="X104" s="102">
        <f t="shared" si="73"/>
        <v>25377.449999999997</v>
      </c>
      <c r="Y104" s="102">
        <f t="shared" si="74"/>
        <v>17792.099999999999</v>
      </c>
      <c r="Z104" s="102">
        <f t="shared" si="75"/>
        <v>3960</v>
      </c>
      <c r="AA104" s="66">
        <f t="shared" si="76"/>
        <v>21752.1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44"/>
        <v>954</v>
      </c>
      <c r="F105" s="59">
        <v>0</v>
      </c>
      <c r="G105" s="60">
        <f t="shared" si="61"/>
        <v>0</v>
      </c>
      <c r="H105" s="57">
        <f t="shared" si="51"/>
        <v>954</v>
      </c>
      <c r="I105" s="131">
        <f t="shared" si="56"/>
        <v>29415</v>
      </c>
      <c r="J105" s="122">
        <f>IF((I105-H$105+(H$105/12*2))+K105&gt;$H$149,$H$149-K105,(I105-H$105+(H$105/12*2)))</f>
        <v>28620</v>
      </c>
      <c r="K105" s="122">
        <f t="shared" si="52"/>
        <v>6600</v>
      </c>
      <c r="L105" s="122">
        <f t="shared" si="62"/>
        <v>35220</v>
      </c>
      <c r="M105" s="122">
        <f t="shared" si="63"/>
        <v>27189</v>
      </c>
      <c r="N105" s="122">
        <f t="shared" si="64"/>
        <v>6270</v>
      </c>
      <c r="O105" s="122">
        <f t="shared" si="65"/>
        <v>33459</v>
      </c>
      <c r="P105" s="104">
        <f t="shared" si="66"/>
        <v>25758</v>
      </c>
      <c r="Q105" s="122">
        <f t="shared" si="67"/>
        <v>5940</v>
      </c>
      <c r="R105" s="122">
        <f t="shared" si="68"/>
        <v>31698</v>
      </c>
      <c r="S105" s="122">
        <f t="shared" si="69"/>
        <v>22896</v>
      </c>
      <c r="T105" s="122">
        <f t="shared" si="70"/>
        <v>5280</v>
      </c>
      <c r="U105" s="122">
        <f t="shared" si="71"/>
        <v>28176</v>
      </c>
      <c r="V105" s="122">
        <f t="shared" si="72"/>
        <v>20034</v>
      </c>
      <c r="W105" s="122">
        <f t="shared" si="60"/>
        <v>4620</v>
      </c>
      <c r="X105" s="122">
        <f t="shared" si="73"/>
        <v>24654</v>
      </c>
      <c r="Y105" s="122">
        <f t="shared" si="74"/>
        <v>17172</v>
      </c>
      <c r="Z105" s="122">
        <f t="shared" si="75"/>
        <v>3960</v>
      </c>
      <c r="AA105" s="52">
        <f t="shared" si="76"/>
        <v>21132</v>
      </c>
    </row>
    <row r="106" spans="1:27" ht="13.5" customHeight="1">
      <c r="A106" s="118">
        <v>25</v>
      </c>
      <c r="B106" s="217">
        <v>43435</v>
      </c>
      <c r="C106" s="57">
        <f>954*2</f>
        <v>1908</v>
      </c>
      <c r="D106" s="310">
        <v>1</v>
      </c>
      <c r="E106" s="60">
        <f t="shared" si="44"/>
        <v>1908</v>
      </c>
      <c r="F106" s="59">
        <v>0</v>
      </c>
      <c r="G106" s="60">
        <f t="shared" si="61"/>
        <v>0</v>
      </c>
      <c r="H106" s="57">
        <f t="shared" si="51"/>
        <v>1908</v>
      </c>
      <c r="I106" s="132">
        <f t="shared" si="56"/>
        <v>28461</v>
      </c>
      <c r="J106" s="102">
        <f>IF((I106-H$105+(H$105/12*1))+K106&gt;$H$149,$H$149-K106,(I106-H$105+(H$105/12*1)))</f>
        <v>27586.5</v>
      </c>
      <c r="K106" s="102">
        <f t="shared" si="52"/>
        <v>6600</v>
      </c>
      <c r="L106" s="103">
        <f t="shared" si="62"/>
        <v>34186.5</v>
      </c>
      <c r="M106" s="102">
        <f t="shared" si="63"/>
        <v>26207.174999999999</v>
      </c>
      <c r="N106" s="102">
        <f t="shared" si="64"/>
        <v>6270</v>
      </c>
      <c r="O106" s="102">
        <f t="shared" si="65"/>
        <v>32477.174999999999</v>
      </c>
      <c r="P106" s="102">
        <f t="shared" si="66"/>
        <v>24827.850000000002</v>
      </c>
      <c r="Q106" s="102">
        <f t="shared" si="67"/>
        <v>5940</v>
      </c>
      <c r="R106" s="102">
        <f t="shared" si="68"/>
        <v>30767.850000000002</v>
      </c>
      <c r="S106" s="102">
        <f>J106*S$9</f>
        <v>22069.200000000001</v>
      </c>
      <c r="T106" s="102">
        <f t="shared" si="70"/>
        <v>5280</v>
      </c>
      <c r="U106" s="102">
        <f>S106+T106</f>
        <v>27349.200000000001</v>
      </c>
      <c r="V106" s="102">
        <f t="shared" si="72"/>
        <v>19310.55</v>
      </c>
      <c r="W106" s="102">
        <f t="shared" ref="W106" si="77">K106*V$9</f>
        <v>4620</v>
      </c>
      <c r="X106" s="102">
        <f t="shared" si="73"/>
        <v>23930.55</v>
      </c>
      <c r="Y106" s="102">
        <f t="shared" si="74"/>
        <v>16551.899999999998</v>
      </c>
      <c r="Z106" s="102">
        <f t="shared" si="75"/>
        <v>3960</v>
      </c>
      <c r="AA106" s="66">
        <f t="shared" si="76"/>
        <v>20511.899999999998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ref="E107:E118" si="78">C107*D107</f>
        <v>998</v>
      </c>
      <c r="F107" s="59">
        <v>0</v>
      </c>
      <c r="G107" s="70">
        <f t="shared" ref="G107:G118" si="79">E107*F107</f>
        <v>0</v>
      </c>
      <c r="H107" s="68">
        <f t="shared" ref="H107:H130" si="80">E107+G107</f>
        <v>998</v>
      </c>
      <c r="I107" s="131">
        <f t="shared" si="56"/>
        <v>26553</v>
      </c>
      <c r="J107" s="122">
        <f>IF((I107-H$117+(H$117))+K107&gt;H149,H149-K107,(I107-H$117+(H$117)))</f>
        <v>26553</v>
      </c>
      <c r="K107" s="122">
        <f t="shared" ref="K107:K130" si="81">H$148</f>
        <v>6600</v>
      </c>
      <c r="L107" s="122">
        <f t="shared" ref="L107:L118" si="82">J107+K107</f>
        <v>33153</v>
      </c>
      <c r="M107" s="122">
        <f t="shared" ref="M107:M118" si="83">J107*M$9</f>
        <v>25225.35</v>
      </c>
      <c r="N107" s="122">
        <f t="shared" ref="N107:N118" si="84">K107*M$9</f>
        <v>6270</v>
      </c>
      <c r="O107" s="122">
        <f t="shared" ref="O107:O118" si="85">M107+N107</f>
        <v>31495.35</v>
      </c>
      <c r="P107" s="104">
        <f t="shared" ref="P107:P118" si="86">J107*$P$9</f>
        <v>23897.7</v>
      </c>
      <c r="Q107" s="122">
        <f t="shared" ref="Q107:Q118" si="87">K107*P$9</f>
        <v>5940</v>
      </c>
      <c r="R107" s="122">
        <f t="shared" ref="R107:R118" si="88">P107+Q107</f>
        <v>29837.7</v>
      </c>
      <c r="S107" s="122">
        <f>J107*S$9</f>
        <v>21242.400000000001</v>
      </c>
      <c r="T107" s="122">
        <f t="shared" ref="T107:T118" si="89">K107*S$9</f>
        <v>5280</v>
      </c>
      <c r="U107" s="122">
        <f>S107+T107</f>
        <v>26522.400000000001</v>
      </c>
      <c r="V107" s="122">
        <f t="shared" ref="V107:V118" si="90">J107*V$9</f>
        <v>18587.099999999999</v>
      </c>
      <c r="W107" s="122">
        <f t="shared" si="60"/>
        <v>4620</v>
      </c>
      <c r="X107" s="122">
        <f t="shared" ref="X107:X118" si="91">V107+W107</f>
        <v>23207.1</v>
      </c>
      <c r="Y107" s="122">
        <f t="shared" si="54"/>
        <v>15931.8</v>
      </c>
      <c r="Z107" s="122">
        <f t="shared" si="55"/>
        <v>3960</v>
      </c>
      <c r="AA107" s="52">
        <f t="shared" si="46"/>
        <v>19891.8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78"/>
        <v>998</v>
      </c>
      <c r="F108" s="59">
        <v>0</v>
      </c>
      <c r="G108" s="60">
        <f t="shared" si="79"/>
        <v>0</v>
      </c>
      <c r="H108" s="57">
        <f t="shared" si="80"/>
        <v>998</v>
      </c>
      <c r="I108" s="132">
        <f t="shared" si="56"/>
        <v>25555</v>
      </c>
      <c r="J108" s="102">
        <f>IF((I108-H$117+(H$117/12*11))+K108&gt;H149,H149-K108,(I108-H$117+(H$117/12*11)))</f>
        <v>25471.833333333332</v>
      </c>
      <c r="K108" s="102">
        <f t="shared" si="81"/>
        <v>6600</v>
      </c>
      <c r="L108" s="103">
        <f t="shared" si="82"/>
        <v>32071.833333333332</v>
      </c>
      <c r="M108" s="102">
        <f t="shared" si="83"/>
        <v>24198.241666666665</v>
      </c>
      <c r="N108" s="102">
        <f t="shared" si="84"/>
        <v>6270</v>
      </c>
      <c r="O108" s="102">
        <f t="shared" si="85"/>
        <v>30468.241666666665</v>
      </c>
      <c r="P108" s="102">
        <f t="shared" si="86"/>
        <v>22924.649999999998</v>
      </c>
      <c r="Q108" s="102">
        <f t="shared" si="87"/>
        <v>5940</v>
      </c>
      <c r="R108" s="102">
        <f t="shared" si="88"/>
        <v>28864.649999999998</v>
      </c>
      <c r="S108" s="102">
        <f t="shared" ref="S108:S118" si="92">J108*S$9</f>
        <v>20377.466666666667</v>
      </c>
      <c r="T108" s="102">
        <f t="shared" si="89"/>
        <v>5280</v>
      </c>
      <c r="U108" s="102">
        <f t="shared" ref="U108:U118" si="93">S108+T108</f>
        <v>25657.466666666667</v>
      </c>
      <c r="V108" s="102">
        <f t="shared" si="90"/>
        <v>17830.283333333333</v>
      </c>
      <c r="W108" s="102">
        <f t="shared" si="60"/>
        <v>4620</v>
      </c>
      <c r="X108" s="102">
        <f t="shared" si="91"/>
        <v>22450.283333333333</v>
      </c>
      <c r="Y108" s="102">
        <f t="shared" si="54"/>
        <v>15283.099999999999</v>
      </c>
      <c r="Z108" s="102">
        <f t="shared" si="55"/>
        <v>3960</v>
      </c>
      <c r="AA108" s="66">
        <f t="shared" si="46"/>
        <v>19243.099999999999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78"/>
        <v>998</v>
      </c>
      <c r="F109" s="59">
        <v>0</v>
      </c>
      <c r="G109" s="70">
        <f t="shared" si="79"/>
        <v>0</v>
      </c>
      <c r="H109" s="68">
        <f t="shared" si="80"/>
        <v>998</v>
      </c>
      <c r="I109" s="131">
        <f t="shared" si="56"/>
        <v>24557</v>
      </c>
      <c r="J109" s="122">
        <f>IF((I109-H$117+(H$117/12*10))+K109&gt;H149,H149-K109,(I109-H$117+(H$117/12*10)))</f>
        <v>24390.666666666668</v>
      </c>
      <c r="K109" s="122">
        <f t="shared" si="81"/>
        <v>6600</v>
      </c>
      <c r="L109" s="122">
        <f t="shared" si="82"/>
        <v>30990.666666666668</v>
      </c>
      <c r="M109" s="122">
        <f t="shared" si="83"/>
        <v>23171.133333333335</v>
      </c>
      <c r="N109" s="122">
        <f t="shared" si="84"/>
        <v>6270</v>
      </c>
      <c r="O109" s="122">
        <f t="shared" si="85"/>
        <v>29441.133333333335</v>
      </c>
      <c r="P109" s="104">
        <f t="shared" si="86"/>
        <v>21951.600000000002</v>
      </c>
      <c r="Q109" s="122">
        <f t="shared" si="87"/>
        <v>5940</v>
      </c>
      <c r="R109" s="122">
        <f t="shared" si="88"/>
        <v>27891.600000000002</v>
      </c>
      <c r="S109" s="122">
        <f t="shared" si="92"/>
        <v>19512.533333333336</v>
      </c>
      <c r="T109" s="122">
        <f t="shared" si="89"/>
        <v>5280</v>
      </c>
      <c r="U109" s="122">
        <f t="shared" si="93"/>
        <v>24792.533333333336</v>
      </c>
      <c r="V109" s="122">
        <f t="shared" si="90"/>
        <v>17073.466666666667</v>
      </c>
      <c r="W109" s="122">
        <f t="shared" si="60"/>
        <v>4620</v>
      </c>
      <c r="X109" s="122">
        <f t="shared" si="91"/>
        <v>21693.466666666667</v>
      </c>
      <c r="Y109" s="122">
        <f t="shared" si="54"/>
        <v>14634.4</v>
      </c>
      <c r="Z109" s="122">
        <f t="shared" si="55"/>
        <v>3960</v>
      </c>
      <c r="AA109" s="52">
        <f t="shared" si="46"/>
        <v>18594.400000000001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78"/>
        <v>998</v>
      </c>
      <c r="F110" s="59">
        <v>0</v>
      </c>
      <c r="G110" s="60">
        <f t="shared" si="79"/>
        <v>0</v>
      </c>
      <c r="H110" s="57">
        <f t="shared" si="80"/>
        <v>998</v>
      </c>
      <c r="I110" s="132">
        <f t="shared" si="56"/>
        <v>23559</v>
      </c>
      <c r="J110" s="102">
        <f>IF((I110-H$117+(H$117/12*9))+K110&gt;H149,H149-K110,(I110-H$117+(H$117/12*9)))</f>
        <v>23309.5</v>
      </c>
      <c r="K110" s="102">
        <f t="shared" si="81"/>
        <v>6600</v>
      </c>
      <c r="L110" s="103">
        <f t="shared" si="82"/>
        <v>29909.5</v>
      </c>
      <c r="M110" s="102">
        <f t="shared" si="83"/>
        <v>22144.024999999998</v>
      </c>
      <c r="N110" s="102">
        <f t="shared" si="84"/>
        <v>6270</v>
      </c>
      <c r="O110" s="102">
        <f t="shared" si="85"/>
        <v>28414.024999999998</v>
      </c>
      <c r="P110" s="102">
        <f t="shared" si="86"/>
        <v>20978.55</v>
      </c>
      <c r="Q110" s="102">
        <f t="shared" si="87"/>
        <v>5940</v>
      </c>
      <c r="R110" s="102">
        <f t="shared" si="88"/>
        <v>26918.55</v>
      </c>
      <c r="S110" s="102">
        <f t="shared" si="92"/>
        <v>18647.600000000002</v>
      </c>
      <c r="T110" s="102">
        <f t="shared" si="89"/>
        <v>5280</v>
      </c>
      <c r="U110" s="102">
        <f t="shared" si="93"/>
        <v>23927.600000000002</v>
      </c>
      <c r="V110" s="102">
        <f t="shared" si="90"/>
        <v>16316.65</v>
      </c>
      <c r="W110" s="102">
        <f t="shared" si="60"/>
        <v>4620</v>
      </c>
      <c r="X110" s="102">
        <f t="shared" si="91"/>
        <v>20936.650000000001</v>
      </c>
      <c r="Y110" s="102">
        <f t="shared" si="54"/>
        <v>13985.699999999999</v>
      </c>
      <c r="Z110" s="102">
        <f t="shared" si="55"/>
        <v>3960</v>
      </c>
      <c r="AA110" s="66">
        <f t="shared" si="46"/>
        <v>17945.699999999997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78"/>
        <v>998</v>
      </c>
      <c r="F111" s="59">
        <v>0</v>
      </c>
      <c r="G111" s="70">
        <f t="shared" si="79"/>
        <v>0</v>
      </c>
      <c r="H111" s="68">
        <f t="shared" si="80"/>
        <v>998</v>
      </c>
      <c r="I111" s="131">
        <f t="shared" si="56"/>
        <v>22561</v>
      </c>
      <c r="J111" s="122">
        <f>IF((I111-H$117+(H$117/12*8))+K111&gt;H149,H149-K111,(I111-H$117+(H$117/12*8)))</f>
        <v>22228.333333333332</v>
      </c>
      <c r="K111" s="122">
        <f t="shared" si="81"/>
        <v>6600</v>
      </c>
      <c r="L111" s="122">
        <f t="shared" si="82"/>
        <v>28828.333333333332</v>
      </c>
      <c r="M111" s="122">
        <f t="shared" si="83"/>
        <v>21116.916666666664</v>
      </c>
      <c r="N111" s="122">
        <f t="shared" si="84"/>
        <v>6270</v>
      </c>
      <c r="O111" s="122">
        <f t="shared" si="85"/>
        <v>27386.916666666664</v>
      </c>
      <c r="P111" s="104">
        <f t="shared" si="86"/>
        <v>20005.5</v>
      </c>
      <c r="Q111" s="122">
        <f t="shared" si="87"/>
        <v>5940</v>
      </c>
      <c r="R111" s="122">
        <f t="shared" si="88"/>
        <v>25945.5</v>
      </c>
      <c r="S111" s="122">
        <f t="shared" si="92"/>
        <v>17782.666666666668</v>
      </c>
      <c r="T111" s="122">
        <f t="shared" si="89"/>
        <v>5280</v>
      </c>
      <c r="U111" s="122">
        <f t="shared" si="93"/>
        <v>23062.666666666668</v>
      </c>
      <c r="V111" s="122">
        <f t="shared" si="90"/>
        <v>15559.833333333332</v>
      </c>
      <c r="W111" s="122">
        <f t="shared" si="60"/>
        <v>4620</v>
      </c>
      <c r="X111" s="122">
        <f t="shared" si="91"/>
        <v>20179.833333333332</v>
      </c>
      <c r="Y111" s="122">
        <f t="shared" si="54"/>
        <v>13336.999999999998</v>
      </c>
      <c r="Z111" s="122">
        <f t="shared" si="55"/>
        <v>3960</v>
      </c>
      <c r="AA111" s="52">
        <f t="shared" si="46"/>
        <v>17297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78"/>
        <v>998</v>
      </c>
      <c r="F112" s="59">
        <v>0</v>
      </c>
      <c r="G112" s="60">
        <f t="shared" si="79"/>
        <v>0</v>
      </c>
      <c r="H112" s="57">
        <f t="shared" si="80"/>
        <v>998</v>
      </c>
      <c r="I112" s="132">
        <f t="shared" si="56"/>
        <v>21563</v>
      </c>
      <c r="J112" s="102">
        <f>IF((I112-H$117+(H$117/12*7))+K112&gt;H149,H149-K112,(I112-H$117+(H$117/12*7)))</f>
        <v>21147.166666666668</v>
      </c>
      <c r="K112" s="102">
        <f t="shared" si="81"/>
        <v>6600</v>
      </c>
      <c r="L112" s="103">
        <f t="shared" si="82"/>
        <v>27747.166666666668</v>
      </c>
      <c r="M112" s="102">
        <f t="shared" si="83"/>
        <v>20089.808333333334</v>
      </c>
      <c r="N112" s="102">
        <f t="shared" si="84"/>
        <v>6270</v>
      </c>
      <c r="O112" s="102">
        <f t="shared" si="85"/>
        <v>26359.808333333334</v>
      </c>
      <c r="P112" s="102">
        <f t="shared" si="86"/>
        <v>19032.45</v>
      </c>
      <c r="Q112" s="102">
        <f t="shared" si="87"/>
        <v>5940</v>
      </c>
      <c r="R112" s="102">
        <f t="shared" si="88"/>
        <v>24972.45</v>
      </c>
      <c r="S112" s="102">
        <f t="shared" si="92"/>
        <v>16917.733333333334</v>
      </c>
      <c r="T112" s="102">
        <f t="shared" si="89"/>
        <v>5280</v>
      </c>
      <c r="U112" s="102">
        <f t="shared" si="93"/>
        <v>22197.733333333334</v>
      </c>
      <c r="V112" s="102">
        <f t="shared" si="90"/>
        <v>14803.016666666666</v>
      </c>
      <c r="W112" s="102">
        <f t="shared" si="60"/>
        <v>4620</v>
      </c>
      <c r="X112" s="102">
        <f t="shared" si="91"/>
        <v>19423.016666666666</v>
      </c>
      <c r="Y112" s="102">
        <f t="shared" si="54"/>
        <v>12688.300000000001</v>
      </c>
      <c r="Z112" s="102">
        <f t="shared" si="55"/>
        <v>3960</v>
      </c>
      <c r="AA112" s="66">
        <f t="shared" si="46"/>
        <v>16648.300000000003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78"/>
        <v>998</v>
      </c>
      <c r="F113" s="59">
        <v>0</v>
      </c>
      <c r="G113" s="70">
        <f t="shared" si="79"/>
        <v>0</v>
      </c>
      <c r="H113" s="68">
        <f t="shared" si="80"/>
        <v>998</v>
      </c>
      <c r="I113" s="131">
        <f t="shared" si="56"/>
        <v>20565</v>
      </c>
      <c r="J113" s="122">
        <f>IF((I113-H$117+(H$117/12*6))+K113&gt;H149,H149-K113,(I113-H$117+(H$117/12*6)))</f>
        <v>20066</v>
      </c>
      <c r="K113" s="122">
        <f t="shared" si="81"/>
        <v>6600</v>
      </c>
      <c r="L113" s="122">
        <f t="shared" si="82"/>
        <v>26666</v>
      </c>
      <c r="M113" s="122">
        <f t="shared" si="83"/>
        <v>19062.7</v>
      </c>
      <c r="N113" s="122">
        <f t="shared" si="84"/>
        <v>6270</v>
      </c>
      <c r="O113" s="122">
        <f t="shared" si="85"/>
        <v>25332.7</v>
      </c>
      <c r="P113" s="104">
        <f t="shared" si="86"/>
        <v>18059.400000000001</v>
      </c>
      <c r="Q113" s="122">
        <f t="shared" si="87"/>
        <v>5940</v>
      </c>
      <c r="R113" s="122">
        <f t="shared" si="88"/>
        <v>23999.4</v>
      </c>
      <c r="S113" s="122">
        <f t="shared" si="92"/>
        <v>16052.800000000001</v>
      </c>
      <c r="T113" s="122">
        <f t="shared" si="89"/>
        <v>5280</v>
      </c>
      <c r="U113" s="122">
        <f t="shared" si="93"/>
        <v>21332.800000000003</v>
      </c>
      <c r="V113" s="122">
        <f t="shared" si="90"/>
        <v>14046.199999999999</v>
      </c>
      <c r="W113" s="122">
        <f t="shared" si="60"/>
        <v>4620</v>
      </c>
      <c r="X113" s="122">
        <f t="shared" si="91"/>
        <v>18666.199999999997</v>
      </c>
      <c r="Y113" s="122">
        <f t="shared" si="54"/>
        <v>12039.6</v>
      </c>
      <c r="Z113" s="122">
        <f t="shared" si="55"/>
        <v>3960</v>
      </c>
      <c r="AA113" s="52">
        <f t="shared" si="46"/>
        <v>15999.6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78"/>
        <v>998</v>
      </c>
      <c r="F114" s="59">
        <v>0</v>
      </c>
      <c r="G114" s="60">
        <f t="shared" si="79"/>
        <v>0</v>
      </c>
      <c r="H114" s="57">
        <f t="shared" si="80"/>
        <v>998</v>
      </c>
      <c r="I114" s="132">
        <f t="shared" si="56"/>
        <v>19567</v>
      </c>
      <c r="J114" s="102">
        <f>IF((I114-H$117+(H$117/12*5))+K114&gt;H149,H149-K114,(I114-H$117+(H$117/12*5)))</f>
        <v>18984.833333333332</v>
      </c>
      <c r="K114" s="102">
        <f t="shared" si="81"/>
        <v>6600</v>
      </c>
      <c r="L114" s="103">
        <f t="shared" si="82"/>
        <v>25584.833333333332</v>
      </c>
      <c r="M114" s="102">
        <f t="shared" si="83"/>
        <v>18035.591666666664</v>
      </c>
      <c r="N114" s="102">
        <f t="shared" si="84"/>
        <v>6270</v>
      </c>
      <c r="O114" s="102">
        <f t="shared" si="85"/>
        <v>24305.591666666664</v>
      </c>
      <c r="P114" s="102">
        <f t="shared" si="86"/>
        <v>17086.349999999999</v>
      </c>
      <c r="Q114" s="102">
        <f t="shared" si="87"/>
        <v>5940</v>
      </c>
      <c r="R114" s="102">
        <f t="shared" si="88"/>
        <v>23026.35</v>
      </c>
      <c r="S114" s="102">
        <f t="shared" si="92"/>
        <v>15187.866666666667</v>
      </c>
      <c r="T114" s="102">
        <f t="shared" si="89"/>
        <v>5280</v>
      </c>
      <c r="U114" s="102">
        <f t="shared" si="93"/>
        <v>20467.866666666669</v>
      </c>
      <c r="V114" s="102">
        <f t="shared" si="90"/>
        <v>13289.383333333331</v>
      </c>
      <c r="W114" s="102">
        <f t="shared" si="60"/>
        <v>4620</v>
      </c>
      <c r="X114" s="102">
        <f t="shared" si="91"/>
        <v>17909.383333333331</v>
      </c>
      <c r="Y114" s="102">
        <f t="shared" si="54"/>
        <v>11390.9</v>
      </c>
      <c r="Z114" s="102">
        <f t="shared" si="55"/>
        <v>3960</v>
      </c>
      <c r="AA114" s="66">
        <f t="shared" si="46"/>
        <v>15350.9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78"/>
        <v>998</v>
      </c>
      <c r="F115" s="59">
        <v>0</v>
      </c>
      <c r="G115" s="70">
        <f t="shared" si="79"/>
        <v>0</v>
      </c>
      <c r="H115" s="68">
        <f t="shared" si="80"/>
        <v>998</v>
      </c>
      <c r="I115" s="131">
        <f t="shared" si="56"/>
        <v>18569</v>
      </c>
      <c r="J115" s="122">
        <f>IF((I115-H$117+(H$117/12*4))+K115&gt;H149,H149-K115,(I115-H$117+(H$117/12*4)))</f>
        <v>17903.666666666668</v>
      </c>
      <c r="K115" s="122">
        <f t="shared" si="81"/>
        <v>6600</v>
      </c>
      <c r="L115" s="122">
        <f t="shared" si="82"/>
        <v>24503.666666666668</v>
      </c>
      <c r="M115" s="122">
        <f t="shared" si="83"/>
        <v>17008.483333333334</v>
      </c>
      <c r="N115" s="122">
        <f t="shared" si="84"/>
        <v>6270</v>
      </c>
      <c r="O115" s="122">
        <f t="shared" si="85"/>
        <v>23278.483333333334</v>
      </c>
      <c r="P115" s="104">
        <f t="shared" si="86"/>
        <v>16113.300000000001</v>
      </c>
      <c r="Q115" s="122">
        <f t="shared" si="87"/>
        <v>5940</v>
      </c>
      <c r="R115" s="122">
        <f t="shared" si="88"/>
        <v>22053.300000000003</v>
      </c>
      <c r="S115" s="122">
        <f t="shared" si="92"/>
        <v>14322.933333333334</v>
      </c>
      <c r="T115" s="122">
        <f t="shared" si="89"/>
        <v>5280</v>
      </c>
      <c r="U115" s="122">
        <f t="shared" si="93"/>
        <v>19602.933333333334</v>
      </c>
      <c r="V115" s="122">
        <f t="shared" si="90"/>
        <v>12532.566666666668</v>
      </c>
      <c r="W115" s="122">
        <f t="shared" si="60"/>
        <v>4620</v>
      </c>
      <c r="X115" s="122">
        <f t="shared" si="91"/>
        <v>17152.566666666666</v>
      </c>
      <c r="Y115" s="122">
        <f t="shared" si="54"/>
        <v>10742.2</v>
      </c>
      <c r="Z115" s="122">
        <f t="shared" si="55"/>
        <v>3960</v>
      </c>
      <c r="AA115" s="52">
        <f t="shared" si="46"/>
        <v>14702.2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78"/>
        <v>998</v>
      </c>
      <c r="F116" s="59">
        <v>0</v>
      </c>
      <c r="G116" s="60">
        <f t="shared" si="79"/>
        <v>0</v>
      </c>
      <c r="H116" s="57">
        <f t="shared" si="80"/>
        <v>998</v>
      </c>
      <c r="I116" s="132">
        <f t="shared" si="56"/>
        <v>17571</v>
      </c>
      <c r="J116" s="102">
        <f>IF((I116-H$117+(H$117/12*3))+K116&gt;H149,H149-K116,(I116-H$117+(H$117/12*3)))</f>
        <v>16822.5</v>
      </c>
      <c r="K116" s="102">
        <f t="shared" si="81"/>
        <v>6600</v>
      </c>
      <c r="L116" s="103">
        <f t="shared" si="82"/>
        <v>23422.5</v>
      </c>
      <c r="M116" s="102">
        <f t="shared" si="83"/>
        <v>15981.375</v>
      </c>
      <c r="N116" s="102">
        <f t="shared" si="84"/>
        <v>6270</v>
      </c>
      <c r="O116" s="102">
        <f t="shared" si="85"/>
        <v>22251.375</v>
      </c>
      <c r="P116" s="102">
        <f t="shared" si="86"/>
        <v>15140.25</v>
      </c>
      <c r="Q116" s="102">
        <f t="shared" si="87"/>
        <v>5940</v>
      </c>
      <c r="R116" s="102">
        <f t="shared" si="88"/>
        <v>21080.25</v>
      </c>
      <c r="S116" s="102">
        <f t="shared" si="92"/>
        <v>13458</v>
      </c>
      <c r="T116" s="102">
        <f t="shared" si="89"/>
        <v>5280</v>
      </c>
      <c r="U116" s="102">
        <f t="shared" si="93"/>
        <v>18738</v>
      </c>
      <c r="V116" s="102">
        <f t="shared" si="90"/>
        <v>11775.75</v>
      </c>
      <c r="W116" s="102">
        <f t="shared" si="60"/>
        <v>4620</v>
      </c>
      <c r="X116" s="102">
        <f t="shared" si="91"/>
        <v>16395.75</v>
      </c>
      <c r="Y116" s="102">
        <f t="shared" si="54"/>
        <v>10093.5</v>
      </c>
      <c r="Z116" s="102">
        <f t="shared" si="55"/>
        <v>3960</v>
      </c>
      <c r="AA116" s="66">
        <f t="shared" si="46"/>
        <v>14053.5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175">
        <f t="shared" si="78"/>
        <v>998</v>
      </c>
      <c r="F117" s="176">
        <v>0</v>
      </c>
      <c r="G117" s="175">
        <f t="shared" si="79"/>
        <v>0</v>
      </c>
      <c r="H117" s="177">
        <f t="shared" si="80"/>
        <v>998</v>
      </c>
      <c r="I117" s="178">
        <f t="shared" si="56"/>
        <v>16573</v>
      </c>
      <c r="J117" s="179">
        <f>IF((I117-H$117+(H$117/12*2))+K117&gt;H149,H149-K117,(I117-H$117+(H$117/12*2)))</f>
        <v>15741.333333333334</v>
      </c>
      <c r="K117" s="179">
        <f t="shared" si="81"/>
        <v>6600</v>
      </c>
      <c r="L117" s="179">
        <f t="shared" si="82"/>
        <v>22341.333333333336</v>
      </c>
      <c r="M117" s="179">
        <f t="shared" si="83"/>
        <v>14954.266666666666</v>
      </c>
      <c r="N117" s="179">
        <f t="shared" si="84"/>
        <v>6270</v>
      </c>
      <c r="O117" s="179">
        <f t="shared" si="85"/>
        <v>21224.266666666666</v>
      </c>
      <c r="P117" s="180">
        <f t="shared" si="86"/>
        <v>14167.2</v>
      </c>
      <c r="Q117" s="179">
        <f t="shared" si="87"/>
        <v>5940</v>
      </c>
      <c r="R117" s="179">
        <f t="shared" si="88"/>
        <v>20107.2</v>
      </c>
      <c r="S117" s="179">
        <f t="shared" si="92"/>
        <v>12593.066666666668</v>
      </c>
      <c r="T117" s="179">
        <f t="shared" si="89"/>
        <v>5280</v>
      </c>
      <c r="U117" s="179">
        <f t="shared" si="93"/>
        <v>17873.066666666666</v>
      </c>
      <c r="V117" s="179">
        <f t="shared" si="90"/>
        <v>11018.933333333332</v>
      </c>
      <c r="W117" s="179">
        <f t="shared" si="60"/>
        <v>4620</v>
      </c>
      <c r="X117" s="179">
        <f t="shared" si="91"/>
        <v>15638.933333333332</v>
      </c>
      <c r="Y117" s="179">
        <f t="shared" si="54"/>
        <v>9444.7999999999993</v>
      </c>
      <c r="Z117" s="179">
        <f t="shared" si="55"/>
        <v>3960</v>
      </c>
      <c r="AA117" s="181">
        <f t="shared" si="46"/>
        <v>13404.8</v>
      </c>
    </row>
    <row r="118" spans="1:27" ht="13.5" customHeight="1">
      <c r="A118" s="118">
        <v>13</v>
      </c>
      <c r="B118" s="216">
        <v>43800</v>
      </c>
      <c r="C118" s="57">
        <v>1996</v>
      </c>
      <c r="D118" s="310">
        <v>1</v>
      </c>
      <c r="E118" s="60">
        <f t="shared" si="78"/>
        <v>1996</v>
      </c>
      <c r="F118" s="59">
        <v>0</v>
      </c>
      <c r="G118" s="60">
        <f t="shared" si="79"/>
        <v>0</v>
      </c>
      <c r="H118" s="57">
        <f t="shared" si="80"/>
        <v>1996</v>
      </c>
      <c r="I118" s="132">
        <f t="shared" ref="I118:I119" si="94">I117-H117</f>
        <v>15575</v>
      </c>
      <c r="J118" s="102">
        <f>IF((I118-H$117+(H$117/12*1))+K118&gt;H149,H149-K118,(I118-H$117+(H$117/12*1)))</f>
        <v>14660.166666666666</v>
      </c>
      <c r="K118" s="102">
        <f t="shared" si="81"/>
        <v>6600</v>
      </c>
      <c r="L118" s="103">
        <f t="shared" si="82"/>
        <v>21260.166666666664</v>
      </c>
      <c r="M118" s="102">
        <f t="shared" si="83"/>
        <v>13927.158333333333</v>
      </c>
      <c r="N118" s="102">
        <f t="shared" si="84"/>
        <v>6270</v>
      </c>
      <c r="O118" s="102">
        <f t="shared" si="85"/>
        <v>20197.158333333333</v>
      </c>
      <c r="P118" s="102">
        <f t="shared" si="86"/>
        <v>13194.15</v>
      </c>
      <c r="Q118" s="102">
        <f t="shared" si="87"/>
        <v>5940</v>
      </c>
      <c r="R118" s="102">
        <f t="shared" si="88"/>
        <v>19134.150000000001</v>
      </c>
      <c r="S118" s="102">
        <f t="shared" si="92"/>
        <v>11728.133333333333</v>
      </c>
      <c r="T118" s="102">
        <f t="shared" si="89"/>
        <v>5280</v>
      </c>
      <c r="U118" s="102">
        <f t="shared" si="93"/>
        <v>17008.133333333331</v>
      </c>
      <c r="V118" s="102">
        <f t="shared" si="90"/>
        <v>10262.116666666665</v>
      </c>
      <c r="W118" s="102">
        <f t="shared" si="60"/>
        <v>4620</v>
      </c>
      <c r="X118" s="102">
        <f t="shared" si="91"/>
        <v>14882.116666666665</v>
      </c>
      <c r="Y118" s="102">
        <f t="shared" si="54"/>
        <v>8796.0999999999985</v>
      </c>
      <c r="Z118" s="102">
        <f t="shared" si="55"/>
        <v>3960</v>
      </c>
      <c r="AA118" s="66">
        <f t="shared" si="46"/>
        <v>12756.099999999999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175">
        <f t="shared" ref="E119:E130" si="95">C119*D119</f>
        <v>1039</v>
      </c>
      <c r="F119" s="176">
        <v>0</v>
      </c>
      <c r="G119" s="175">
        <f t="shared" ref="G119:G130" si="96">E119*F119</f>
        <v>0</v>
      </c>
      <c r="H119" s="177">
        <f t="shared" si="80"/>
        <v>1039</v>
      </c>
      <c r="I119" s="178">
        <f t="shared" si="94"/>
        <v>13579</v>
      </c>
      <c r="J119" s="104">
        <f>IF((I119-H$129+(H$129/12*12))+K119&gt;H$149,H$149-K119,(I119-H$129+(H$129/12*12)))</f>
        <v>13579</v>
      </c>
      <c r="K119" s="179">
        <f t="shared" si="81"/>
        <v>6600</v>
      </c>
      <c r="L119" s="179">
        <f t="shared" ref="L119:L130" si="97">J119+K119</f>
        <v>20179</v>
      </c>
      <c r="M119" s="179">
        <f t="shared" ref="M119:M130" si="98">J119*M$9</f>
        <v>12900.05</v>
      </c>
      <c r="N119" s="179">
        <f t="shared" ref="N119:N130" si="99">K119*M$9</f>
        <v>6270</v>
      </c>
      <c r="O119" s="179">
        <f t="shared" ref="O119:O130" si="100">M119+N119</f>
        <v>19170.05</v>
      </c>
      <c r="P119" s="180">
        <f t="shared" ref="P119:P130" si="101">J119*$P$9</f>
        <v>12221.1</v>
      </c>
      <c r="Q119" s="179">
        <f t="shared" ref="Q119:Q130" si="102">K119*P$9</f>
        <v>5940</v>
      </c>
      <c r="R119" s="179">
        <f t="shared" ref="R119:R130" si="103">P119+Q119</f>
        <v>18161.099999999999</v>
      </c>
      <c r="S119" s="179">
        <f t="shared" ref="S119:S130" si="104">J119*S$9</f>
        <v>10863.2</v>
      </c>
      <c r="T119" s="179">
        <f t="shared" ref="T119:T130" si="105">K119*S$9</f>
        <v>5280</v>
      </c>
      <c r="U119" s="179">
        <f t="shared" ref="U119:U130" si="106">S119+T119</f>
        <v>16143.2</v>
      </c>
      <c r="V119" s="179">
        <f t="shared" ref="V119:V130" si="107">J119*V$9</f>
        <v>9505.2999999999993</v>
      </c>
      <c r="W119" s="179">
        <f t="shared" ref="W119:W130" si="108">K119*V$9</f>
        <v>4620</v>
      </c>
      <c r="X119" s="179">
        <f t="shared" ref="X119:X130" si="109">V119+W119</f>
        <v>14125.3</v>
      </c>
      <c r="Y119" s="179">
        <f t="shared" ref="Y119:Y130" si="110">J119*Y$9</f>
        <v>8147.4</v>
      </c>
      <c r="Z119" s="179">
        <f t="shared" ref="Z119:Z130" si="111">K119*Y$9</f>
        <v>3960</v>
      </c>
      <c r="AA119" s="181">
        <f t="shared" ref="AA119:AA130" si="112">Y119+Z119</f>
        <v>12107.4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95"/>
        <v>1045</v>
      </c>
      <c r="F120" s="59">
        <v>0</v>
      </c>
      <c r="G120" s="60">
        <f t="shared" si="96"/>
        <v>0</v>
      </c>
      <c r="H120" s="57">
        <f t="shared" si="80"/>
        <v>1045</v>
      </c>
      <c r="I120" s="132">
        <f t="shared" ref="I120:I130" si="113">I119-H119</f>
        <v>12540</v>
      </c>
      <c r="J120" s="102">
        <f>IF((I120-H$129+(H$129/12*11))+K120&gt;H$149,H$149-K120,(I120-H$129+(H$129/12*11)))</f>
        <v>12452.916666666666</v>
      </c>
      <c r="K120" s="102">
        <f t="shared" si="81"/>
        <v>6600</v>
      </c>
      <c r="L120" s="103">
        <f t="shared" si="97"/>
        <v>19052.916666666664</v>
      </c>
      <c r="M120" s="102">
        <f t="shared" si="98"/>
        <v>11830.270833333332</v>
      </c>
      <c r="N120" s="102">
        <f t="shared" si="99"/>
        <v>6270</v>
      </c>
      <c r="O120" s="102">
        <f t="shared" si="100"/>
        <v>18100.270833333332</v>
      </c>
      <c r="P120" s="102">
        <f t="shared" si="101"/>
        <v>11207.625</v>
      </c>
      <c r="Q120" s="102">
        <f t="shared" si="102"/>
        <v>5940</v>
      </c>
      <c r="R120" s="102">
        <f t="shared" si="103"/>
        <v>17147.625</v>
      </c>
      <c r="S120" s="102">
        <f t="shared" si="104"/>
        <v>9962.3333333333339</v>
      </c>
      <c r="T120" s="102">
        <f t="shared" si="105"/>
        <v>5280</v>
      </c>
      <c r="U120" s="102">
        <f t="shared" si="106"/>
        <v>15242.333333333334</v>
      </c>
      <c r="V120" s="102">
        <f t="shared" si="107"/>
        <v>8717.0416666666661</v>
      </c>
      <c r="W120" s="102">
        <f t="shared" si="108"/>
        <v>4620</v>
      </c>
      <c r="X120" s="102">
        <f t="shared" si="109"/>
        <v>13337.041666666666</v>
      </c>
      <c r="Y120" s="102">
        <f t="shared" si="110"/>
        <v>7471.7499999999991</v>
      </c>
      <c r="Z120" s="102">
        <f t="shared" si="111"/>
        <v>3960</v>
      </c>
      <c r="AA120" s="66">
        <f t="shared" si="112"/>
        <v>11431.75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175">
        <f t="shared" si="95"/>
        <v>1045</v>
      </c>
      <c r="F121" s="176">
        <v>0</v>
      </c>
      <c r="G121" s="175">
        <f t="shared" si="96"/>
        <v>0</v>
      </c>
      <c r="H121" s="177">
        <f t="shared" si="80"/>
        <v>1045</v>
      </c>
      <c r="I121" s="178">
        <f t="shared" si="113"/>
        <v>11495</v>
      </c>
      <c r="J121" s="104">
        <f>IF((I121-H$129+(H$129/12*10))+K121&gt;H$149,H$149-K121,(I121-H$129+(H$129/12*10)))</f>
        <v>11320.833333333334</v>
      </c>
      <c r="K121" s="179">
        <f t="shared" si="81"/>
        <v>6600</v>
      </c>
      <c r="L121" s="179">
        <f t="shared" si="97"/>
        <v>17920.833333333336</v>
      </c>
      <c r="M121" s="179">
        <f t="shared" si="98"/>
        <v>10754.791666666666</v>
      </c>
      <c r="N121" s="179">
        <f t="shared" si="99"/>
        <v>6270</v>
      </c>
      <c r="O121" s="179">
        <f t="shared" si="100"/>
        <v>17024.791666666664</v>
      </c>
      <c r="P121" s="180">
        <f t="shared" si="101"/>
        <v>10188.75</v>
      </c>
      <c r="Q121" s="179">
        <f t="shared" si="102"/>
        <v>5940</v>
      </c>
      <c r="R121" s="179">
        <f t="shared" si="103"/>
        <v>16128.75</v>
      </c>
      <c r="S121" s="179">
        <f t="shared" si="104"/>
        <v>9056.6666666666679</v>
      </c>
      <c r="T121" s="179">
        <f t="shared" si="105"/>
        <v>5280</v>
      </c>
      <c r="U121" s="179">
        <f t="shared" si="106"/>
        <v>14336.666666666668</v>
      </c>
      <c r="V121" s="179">
        <f t="shared" si="107"/>
        <v>7924.583333333333</v>
      </c>
      <c r="W121" s="179">
        <f t="shared" si="108"/>
        <v>4620</v>
      </c>
      <c r="X121" s="179">
        <f t="shared" si="109"/>
        <v>12544.583333333332</v>
      </c>
      <c r="Y121" s="179">
        <f t="shared" si="110"/>
        <v>6792.5</v>
      </c>
      <c r="Z121" s="179">
        <f t="shared" si="111"/>
        <v>3960</v>
      </c>
      <c r="AA121" s="181">
        <f t="shared" si="112"/>
        <v>10752.5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95"/>
        <v>1045</v>
      </c>
      <c r="F122" s="59">
        <v>0</v>
      </c>
      <c r="G122" s="60">
        <f t="shared" si="96"/>
        <v>0</v>
      </c>
      <c r="H122" s="57">
        <f t="shared" si="80"/>
        <v>1045</v>
      </c>
      <c r="I122" s="132">
        <f t="shared" si="113"/>
        <v>10450</v>
      </c>
      <c r="J122" s="102">
        <f>IF((I122-H$129+(H$129/12*9))+K122&gt;H$149,H$149-K122,(I122-H$129+(H$129/12*9)))</f>
        <v>10188.75</v>
      </c>
      <c r="K122" s="102">
        <f t="shared" si="81"/>
        <v>6600</v>
      </c>
      <c r="L122" s="103">
        <f t="shared" si="97"/>
        <v>16788.75</v>
      </c>
      <c r="M122" s="102">
        <f t="shared" si="98"/>
        <v>9679.3125</v>
      </c>
      <c r="N122" s="102">
        <f t="shared" si="99"/>
        <v>6270</v>
      </c>
      <c r="O122" s="102">
        <f t="shared" si="100"/>
        <v>15949.3125</v>
      </c>
      <c r="P122" s="102">
        <f t="shared" si="101"/>
        <v>9169.875</v>
      </c>
      <c r="Q122" s="102">
        <f t="shared" si="102"/>
        <v>5940</v>
      </c>
      <c r="R122" s="102">
        <f t="shared" si="103"/>
        <v>15109.875</v>
      </c>
      <c r="S122" s="102">
        <f t="shared" si="104"/>
        <v>8151</v>
      </c>
      <c r="T122" s="102">
        <f t="shared" si="105"/>
        <v>5280</v>
      </c>
      <c r="U122" s="102">
        <f t="shared" si="106"/>
        <v>13431</v>
      </c>
      <c r="V122" s="102">
        <f t="shared" si="107"/>
        <v>7132.125</v>
      </c>
      <c r="W122" s="102">
        <f t="shared" si="108"/>
        <v>4620</v>
      </c>
      <c r="X122" s="102">
        <f t="shared" si="109"/>
        <v>11752.125</v>
      </c>
      <c r="Y122" s="102">
        <f t="shared" si="110"/>
        <v>6113.25</v>
      </c>
      <c r="Z122" s="102">
        <f t="shared" si="111"/>
        <v>3960</v>
      </c>
      <c r="AA122" s="66">
        <f t="shared" si="112"/>
        <v>10073.25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175">
        <f t="shared" si="95"/>
        <v>1045</v>
      </c>
      <c r="F123" s="176">
        <v>0</v>
      </c>
      <c r="G123" s="175">
        <f t="shared" si="96"/>
        <v>0</v>
      </c>
      <c r="H123" s="177">
        <f t="shared" si="80"/>
        <v>1045</v>
      </c>
      <c r="I123" s="178">
        <f t="shared" si="113"/>
        <v>9405</v>
      </c>
      <c r="J123" s="104">
        <f>IF((I123-H$129+(H$129/12*8))+K123&gt;H$149,H$149-K123,(I123-H$129+(H$129/12*8)))</f>
        <v>9056.6666666666661</v>
      </c>
      <c r="K123" s="179">
        <f t="shared" si="81"/>
        <v>6600</v>
      </c>
      <c r="L123" s="179">
        <f t="shared" si="97"/>
        <v>15656.666666666666</v>
      </c>
      <c r="M123" s="179">
        <f t="shared" si="98"/>
        <v>8603.8333333333321</v>
      </c>
      <c r="N123" s="179">
        <f t="shared" si="99"/>
        <v>6270</v>
      </c>
      <c r="O123" s="179">
        <f t="shared" si="100"/>
        <v>14873.833333333332</v>
      </c>
      <c r="P123" s="180">
        <f t="shared" si="101"/>
        <v>8151</v>
      </c>
      <c r="Q123" s="179">
        <f t="shared" si="102"/>
        <v>5940</v>
      </c>
      <c r="R123" s="179">
        <f t="shared" si="103"/>
        <v>14091</v>
      </c>
      <c r="S123" s="179">
        <f t="shared" si="104"/>
        <v>7245.333333333333</v>
      </c>
      <c r="T123" s="179">
        <f t="shared" si="105"/>
        <v>5280</v>
      </c>
      <c r="U123" s="179">
        <f t="shared" si="106"/>
        <v>12525.333333333332</v>
      </c>
      <c r="V123" s="179">
        <f t="shared" si="107"/>
        <v>6339.6666666666661</v>
      </c>
      <c r="W123" s="179">
        <f t="shared" si="108"/>
        <v>4620</v>
      </c>
      <c r="X123" s="179">
        <f t="shared" si="109"/>
        <v>10959.666666666666</v>
      </c>
      <c r="Y123" s="179">
        <f t="shared" si="110"/>
        <v>5433.9999999999991</v>
      </c>
      <c r="Z123" s="179">
        <f t="shared" si="111"/>
        <v>3960</v>
      </c>
      <c r="AA123" s="181">
        <f t="shared" si="112"/>
        <v>9394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95"/>
        <v>1045</v>
      </c>
      <c r="F124" s="59">
        <v>0</v>
      </c>
      <c r="G124" s="60">
        <f t="shared" si="96"/>
        <v>0</v>
      </c>
      <c r="H124" s="57">
        <f t="shared" si="80"/>
        <v>1045</v>
      </c>
      <c r="I124" s="132">
        <f t="shared" si="113"/>
        <v>8360</v>
      </c>
      <c r="J124" s="102">
        <f>IF((I124-H$129+(H$129/12*7))+K124&gt;H$149,H$149-K124,(I124-H$129+(H$129/12*7)))</f>
        <v>7924.583333333333</v>
      </c>
      <c r="K124" s="102">
        <f t="shared" si="81"/>
        <v>6600</v>
      </c>
      <c r="L124" s="103">
        <f t="shared" si="97"/>
        <v>14524.583333333332</v>
      </c>
      <c r="M124" s="102">
        <f t="shared" si="98"/>
        <v>7528.3541666666661</v>
      </c>
      <c r="N124" s="102">
        <f t="shared" si="99"/>
        <v>6270</v>
      </c>
      <c r="O124" s="102">
        <f t="shared" si="100"/>
        <v>13798.354166666666</v>
      </c>
      <c r="P124" s="102">
        <f t="shared" si="101"/>
        <v>7132.125</v>
      </c>
      <c r="Q124" s="102">
        <f t="shared" si="102"/>
        <v>5940</v>
      </c>
      <c r="R124" s="102">
        <f t="shared" si="103"/>
        <v>13072.125</v>
      </c>
      <c r="S124" s="102">
        <f t="shared" si="104"/>
        <v>6339.666666666667</v>
      </c>
      <c r="T124" s="102">
        <f t="shared" si="105"/>
        <v>5280</v>
      </c>
      <c r="U124" s="102">
        <f t="shared" si="106"/>
        <v>11619.666666666668</v>
      </c>
      <c r="V124" s="102">
        <f t="shared" si="107"/>
        <v>5547.208333333333</v>
      </c>
      <c r="W124" s="102">
        <f t="shared" si="108"/>
        <v>4620</v>
      </c>
      <c r="X124" s="102">
        <f t="shared" si="109"/>
        <v>10167.208333333332</v>
      </c>
      <c r="Y124" s="102">
        <f t="shared" si="110"/>
        <v>4754.75</v>
      </c>
      <c r="Z124" s="102">
        <f t="shared" si="111"/>
        <v>3960</v>
      </c>
      <c r="AA124" s="66">
        <f t="shared" si="112"/>
        <v>8714.75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175">
        <f t="shared" si="95"/>
        <v>1045</v>
      </c>
      <c r="F125" s="176">
        <v>0</v>
      </c>
      <c r="G125" s="175">
        <f t="shared" si="96"/>
        <v>0</v>
      </c>
      <c r="H125" s="177">
        <f t="shared" si="80"/>
        <v>1045</v>
      </c>
      <c r="I125" s="178">
        <f t="shared" si="113"/>
        <v>7315</v>
      </c>
      <c r="J125" s="104">
        <f>IF((I125-H$129+(H$129/12*6))+K125&gt;H$149,H$149-K125,(I125-H$129+(H$129/12*6)))</f>
        <v>6792.5</v>
      </c>
      <c r="K125" s="179">
        <f t="shared" si="81"/>
        <v>6600</v>
      </c>
      <c r="L125" s="179">
        <f t="shared" si="97"/>
        <v>13392.5</v>
      </c>
      <c r="M125" s="179">
        <f t="shared" si="98"/>
        <v>6452.875</v>
      </c>
      <c r="N125" s="179">
        <f t="shared" si="99"/>
        <v>6270</v>
      </c>
      <c r="O125" s="179">
        <f t="shared" si="100"/>
        <v>12722.875</v>
      </c>
      <c r="P125" s="180">
        <f t="shared" si="101"/>
        <v>6113.25</v>
      </c>
      <c r="Q125" s="179">
        <f t="shared" si="102"/>
        <v>5940</v>
      </c>
      <c r="R125" s="179">
        <f t="shared" si="103"/>
        <v>12053.25</v>
      </c>
      <c r="S125" s="179">
        <f t="shared" si="104"/>
        <v>5434</v>
      </c>
      <c r="T125" s="179">
        <f t="shared" si="105"/>
        <v>5280</v>
      </c>
      <c r="U125" s="179">
        <f t="shared" si="106"/>
        <v>10714</v>
      </c>
      <c r="V125" s="179">
        <f t="shared" si="107"/>
        <v>4754.75</v>
      </c>
      <c r="W125" s="179">
        <f t="shared" si="108"/>
        <v>4620</v>
      </c>
      <c r="X125" s="179">
        <f t="shared" si="109"/>
        <v>9374.75</v>
      </c>
      <c r="Y125" s="179">
        <f t="shared" si="110"/>
        <v>4075.5</v>
      </c>
      <c r="Z125" s="179">
        <f t="shared" si="111"/>
        <v>3960</v>
      </c>
      <c r="AA125" s="181">
        <f t="shared" si="112"/>
        <v>8035.5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95"/>
        <v>1045</v>
      </c>
      <c r="F126" s="59">
        <v>0</v>
      </c>
      <c r="G126" s="60">
        <f t="shared" si="96"/>
        <v>0</v>
      </c>
      <c r="H126" s="57">
        <f t="shared" si="80"/>
        <v>1045</v>
      </c>
      <c r="I126" s="132">
        <f t="shared" si="113"/>
        <v>6270</v>
      </c>
      <c r="J126" s="102">
        <f>IF((I126-H$129+(H$129/12*5))+K126&gt;H$149,H$149-K126,(I126-H$129+(H$129/12*5)))</f>
        <v>5660.416666666667</v>
      </c>
      <c r="K126" s="102">
        <f t="shared" si="81"/>
        <v>6600</v>
      </c>
      <c r="L126" s="103">
        <f t="shared" si="97"/>
        <v>12260.416666666668</v>
      </c>
      <c r="M126" s="102">
        <f t="shared" si="98"/>
        <v>5377.395833333333</v>
      </c>
      <c r="N126" s="102">
        <f t="shared" si="99"/>
        <v>6270</v>
      </c>
      <c r="O126" s="102">
        <f t="shared" si="100"/>
        <v>11647.395833333332</v>
      </c>
      <c r="P126" s="102">
        <f t="shared" si="101"/>
        <v>5094.375</v>
      </c>
      <c r="Q126" s="102">
        <f t="shared" si="102"/>
        <v>5940</v>
      </c>
      <c r="R126" s="102">
        <f t="shared" si="103"/>
        <v>11034.375</v>
      </c>
      <c r="S126" s="102">
        <f t="shared" si="104"/>
        <v>4528.3333333333339</v>
      </c>
      <c r="T126" s="102">
        <f t="shared" si="105"/>
        <v>5280</v>
      </c>
      <c r="U126" s="102">
        <f t="shared" si="106"/>
        <v>9808.3333333333339</v>
      </c>
      <c r="V126" s="102">
        <f t="shared" si="107"/>
        <v>3962.2916666666665</v>
      </c>
      <c r="W126" s="102">
        <f t="shared" si="108"/>
        <v>4620</v>
      </c>
      <c r="X126" s="102">
        <f t="shared" si="109"/>
        <v>8582.2916666666661</v>
      </c>
      <c r="Y126" s="102">
        <f t="shared" si="110"/>
        <v>3396.25</v>
      </c>
      <c r="Z126" s="102">
        <f t="shared" si="111"/>
        <v>3960</v>
      </c>
      <c r="AA126" s="66">
        <f t="shared" si="112"/>
        <v>7356.25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175">
        <f t="shared" si="95"/>
        <v>1045</v>
      </c>
      <c r="F127" s="176">
        <v>0</v>
      </c>
      <c r="G127" s="175">
        <f t="shared" si="96"/>
        <v>0</v>
      </c>
      <c r="H127" s="177">
        <f t="shared" si="80"/>
        <v>1045</v>
      </c>
      <c r="I127" s="178">
        <f t="shared" si="113"/>
        <v>5225</v>
      </c>
      <c r="J127" s="104">
        <f>IF((I127-H$129+(H$129/12*4))+K127&gt;H$149,H$149-K127,(I127-H$129+(H$129/12*4)))</f>
        <v>4528.333333333333</v>
      </c>
      <c r="K127" s="179">
        <f t="shared" si="81"/>
        <v>6600</v>
      </c>
      <c r="L127" s="179">
        <f t="shared" si="97"/>
        <v>11128.333333333332</v>
      </c>
      <c r="M127" s="179">
        <f t="shared" si="98"/>
        <v>4301.9166666666661</v>
      </c>
      <c r="N127" s="179">
        <f t="shared" si="99"/>
        <v>6270</v>
      </c>
      <c r="O127" s="179">
        <f t="shared" si="100"/>
        <v>10571.916666666666</v>
      </c>
      <c r="P127" s="180">
        <f t="shared" si="101"/>
        <v>4075.5</v>
      </c>
      <c r="Q127" s="179">
        <f t="shared" si="102"/>
        <v>5940</v>
      </c>
      <c r="R127" s="179">
        <f t="shared" si="103"/>
        <v>10015.5</v>
      </c>
      <c r="S127" s="179">
        <f t="shared" si="104"/>
        <v>3622.6666666666665</v>
      </c>
      <c r="T127" s="179">
        <f t="shared" si="105"/>
        <v>5280</v>
      </c>
      <c r="U127" s="179">
        <f t="shared" si="106"/>
        <v>8902.6666666666661</v>
      </c>
      <c r="V127" s="179">
        <f t="shared" si="107"/>
        <v>3169.833333333333</v>
      </c>
      <c r="W127" s="179">
        <f t="shared" si="108"/>
        <v>4620</v>
      </c>
      <c r="X127" s="179">
        <f t="shared" si="109"/>
        <v>7789.833333333333</v>
      </c>
      <c r="Y127" s="179">
        <f t="shared" si="110"/>
        <v>2716.9999999999995</v>
      </c>
      <c r="Z127" s="179">
        <f t="shared" si="111"/>
        <v>3960</v>
      </c>
      <c r="AA127" s="181">
        <f t="shared" si="112"/>
        <v>6677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95"/>
        <v>1045</v>
      </c>
      <c r="F128" s="59">
        <v>0</v>
      </c>
      <c r="G128" s="60">
        <f t="shared" si="96"/>
        <v>0</v>
      </c>
      <c r="H128" s="57">
        <f t="shared" si="80"/>
        <v>1045</v>
      </c>
      <c r="I128" s="132">
        <f t="shared" si="113"/>
        <v>4180</v>
      </c>
      <c r="J128" s="102">
        <f>IF((I128-H$129+(H$129/12*3))+K128&gt;H$149,H$149-K128,(I128-H$129+(H$129/12*3)))</f>
        <v>3396.25</v>
      </c>
      <c r="K128" s="102">
        <f t="shared" si="81"/>
        <v>6600</v>
      </c>
      <c r="L128" s="103">
        <f t="shared" si="97"/>
        <v>9996.25</v>
      </c>
      <c r="M128" s="102">
        <f t="shared" si="98"/>
        <v>3226.4375</v>
      </c>
      <c r="N128" s="102">
        <f t="shared" si="99"/>
        <v>6270</v>
      </c>
      <c r="O128" s="102">
        <f t="shared" si="100"/>
        <v>9496.4375</v>
      </c>
      <c r="P128" s="102">
        <f t="shared" si="101"/>
        <v>3056.625</v>
      </c>
      <c r="Q128" s="102">
        <f t="shared" si="102"/>
        <v>5940</v>
      </c>
      <c r="R128" s="102">
        <f t="shared" si="103"/>
        <v>8996.625</v>
      </c>
      <c r="S128" s="102">
        <f t="shared" si="104"/>
        <v>2717</v>
      </c>
      <c r="T128" s="102">
        <f t="shared" si="105"/>
        <v>5280</v>
      </c>
      <c r="U128" s="102">
        <f t="shared" si="106"/>
        <v>7997</v>
      </c>
      <c r="V128" s="102">
        <f t="shared" si="107"/>
        <v>2377.375</v>
      </c>
      <c r="W128" s="102">
        <f t="shared" si="108"/>
        <v>4620</v>
      </c>
      <c r="X128" s="102">
        <f t="shared" si="109"/>
        <v>6997.375</v>
      </c>
      <c r="Y128" s="102">
        <f t="shared" si="110"/>
        <v>2037.75</v>
      </c>
      <c r="Z128" s="102">
        <f t="shared" si="111"/>
        <v>3960</v>
      </c>
      <c r="AA128" s="66">
        <f t="shared" si="112"/>
        <v>5997.75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175">
        <f t="shared" si="95"/>
        <v>1045</v>
      </c>
      <c r="F129" s="176">
        <v>0</v>
      </c>
      <c r="G129" s="175">
        <f t="shared" si="96"/>
        <v>0</v>
      </c>
      <c r="H129" s="177">
        <f t="shared" si="80"/>
        <v>1045</v>
      </c>
      <c r="I129" s="178">
        <f t="shared" si="113"/>
        <v>3135</v>
      </c>
      <c r="J129" s="104">
        <f>IF((I129-H$129+(H$129/12*2))+K129&gt;H$149,H$149-K129,(I129-H$129+(H$129/12*2)))</f>
        <v>2264.1666666666665</v>
      </c>
      <c r="K129" s="179">
        <f t="shared" si="81"/>
        <v>6600</v>
      </c>
      <c r="L129" s="179">
        <f t="shared" si="97"/>
        <v>8864.1666666666661</v>
      </c>
      <c r="M129" s="179">
        <f t="shared" si="98"/>
        <v>2150.958333333333</v>
      </c>
      <c r="N129" s="179">
        <f t="shared" si="99"/>
        <v>6270</v>
      </c>
      <c r="O129" s="179">
        <f t="shared" si="100"/>
        <v>8420.9583333333321</v>
      </c>
      <c r="P129" s="180">
        <f t="shared" si="101"/>
        <v>2037.75</v>
      </c>
      <c r="Q129" s="179">
        <f t="shared" si="102"/>
        <v>5940</v>
      </c>
      <c r="R129" s="179">
        <f t="shared" si="103"/>
        <v>7977.75</v>
      </c>
      <c r="S129" s="179">
        <f t="shared" si="104"/>
        <v>1811.3333333333333</v>
      </c>
      <c r="T129" s="179">
        <f t="shared" si="105"/>
        <v>5280</v>
      </c>
      <c r="U129" s="179">
        <f t="shared" si="106"/>
        <v>7091.333333333333</v>
      </c>
      <c r="V129" s="179">
        <f t="shared" si="107"/>
        <v>1584.9166666666665</v>
      </c>
      <c r="W129" s="179">
        <f t="shared" si="108"/>
        <v>4620</v>
      </c>
      <c r="X129" s="179">
        <f t="shared" si="109"/>
        <v>6204.9166666666661</v>
      </c>
      <c r="Y129" s="179">
        <f t="shared" si="110"/>
        <v>1358.4999999999998</v>
      </c>
      <c r="Z129" s="179">
        <f t="shared" si="111"/>
        <v>3960</v>
      </c>
      <c r="AA129" s="181">
        <f t="shared" si="112"/>
        <v>5318.5</v>
      </c>
    </row>
    <row r="130" spans="1:27" ht="12" customHeight="1" thickBot="1">
      <c r="A130" s="229">
        <v>1</v>
      </c>
      <c r="B130" s="217">
        <v>44166</v>
      </c>
      <c r="C130" s="231">
        <v>2090</v>
      </c>
      <c r="D130" s="313">
        <v>1</v>
      </c>
      <c r="E130" s="233">
        <f t="shared" si="95"/>
        <v>2090</v>
      </c>
      <c r="F130" s="234">
        <v>0</v>
      </c>
      <c r="G130" s="233">
        <f t="shared" si="96"/>
        <v>0</v>
      </c>
      <c r="H130" s="231">
        <f t="shared" si="80"/>
        <v>2090</v>
      </c>
      <c r="I130" s="235">
        <f t="shared" si="113"/>
        <v>2090</v>
      </c>
      <c r="J130" s="95">
        <f>IF((I130-H$129+(H$129/12*1))+K130&gt;H$149,H$149-K130,(I130-H$129+(H$129/12*1)))</f>
        <v>1132.0833333333333</v>
      </c>
      <c r="K130" s="95">
        <f t="shared" si="81"/>
        <v>6600</v>
      </c>
      <c r="L130" s="236">
        <f t="shared" si="97"/>
        <v>7732.083333333333</v>
      </c>
      <c r="M130" s="95">
        <f t="shared" si="98"/>
        <v>1075.4791666666665</v>
      </c>
      <c r="N130" s="95">
        <f t="shared" si="99"/>
        <v>6270</v>
      </c>
      <c r="O130" s="95">
        <f t="shared" si="100"/>
        <v>7345.4791666666661</v>
      </c>
      <c r="P130" s="95">
        <f t="shared" si="101"/>
        <v>1018.875</v>
      </c>
      <c r="Q130" s="95">
        <f t="shared" si="102"/>
        <v>5940</v>
      </c>
      <c r="R130" s="95">
        <f t="shared" si="103"/>
        <v>6958.875</v>
      </c>
      <c r="S130" s="95">
        <f t="shared" si="104"/>
        <v>905.66666666666663</v>
      </c>
      <c r="T130" s="95">
        <f t="shared" si="105"/>
        <v>5280</v>
      </c>
      <c r="U130" s="95">
        <f t="shared" si="106"/>
        <v>6185.666666666667</v>
      </c>
      <c r="V130" s="95">
        <f t="shared" si="107"/>
        <v>792.45833333333326</v>
      </c>
      <c r="W130" s="95">
        <f t="shared" si="108"/>
        <v>4620</v>
      </c>
      <c r="X130" s="95">
        <f t="shared" si="109"/>
        <v>5412.458333333333</v>
      </c>
      <c r="Y130" s="95">
        <f t="shared" si="110"/>
        <v>679.24999999999989</v>
      </c>
      <c r="Z130" s="95">
        <f t="shared" si="111"/>
        <v>3960</v>
      </c>
      <c r="AA130" s="237">
        <f t="shared" si="112"/>
        <v>4639.25</v>
      </c>
    </row>
    <row r="131" spans="1:27" ht="11.25" customHeight="1" thickBot="1">
      <c r="A131" s="260"/>
      <c r="B131" s="249" t="s">
        <v>170</v>
      </c>
      <c r="C131" s="249"/>
      <c r="D131" s="314"/>
      <c r="E131" s="251"/>
      <c r="F131" s="420">
        <f>I8</f>
        <v>44378</v>
      </c>
      <c r="G131" s="420"/>
      <c r="H131" s="418">
        <f>SUM(H11:H130)</f>
        <v>106207</v>
      </c>
      <c r="I131" s="419"/>
      <c r="J131" s="98"/>
      <c r="K131" s="98"/>
      <c r="L131" s="26"/>
      <c r="M131" s="99"/>
      <c r="N131" s="26"/>
      <c r="O131" s="99"/>
      <c r="P131" s="26"/>
    </row>
    <row r="132" spans="1:27" ht="11.25" customHeight="1">
      <c r="A132" s="245"/>
      <c r="B132" s="158"/>
      <c r="C132" s="158"/>
      <c r="D132" s="315"/>
      <c r="E132" s="159"/>
      <c r="F132" s="193"/>
      <c r="G132" s="193"/>
      <c r="H132" s="191"/>
      <c r="I132" s="191"/>
      <c r="J132" s="98"/>
      <c r="K132" s="98"/>
      <c r="L132" s="26"/>
      <c r="M132" s="99"/>
      <c r="N132" s="26"/>
      <c r="O132" s="99"/>
      <c r="P132" s="26"/>
      <c r="Q132" s="245"/>
      <c r="R132" s="245"/>
      <c r="S132" s="245"/>
      <c r="T132" s="245"/>
      <c r="U132" s="245"/>
      <c r="V132" s="245"/>
      <c r="W132" s="245"/>
      <c r="X132" s="245"/>
      <c r="Y132" s="245"/>
      <c r="Z132" s="245"/>
      <c r="AA132" s="245"/>
    </row>
    <row r="133" spans="1:27" ht="3" customHeight="1" thickBot="1">
      <c r="A133" s="245"/>
      <c r="B133" s="158"/>
      <c r="C133" s="158"/>
      <c r="D133" s="315"/>
      <c r="E133" s="159"/>
      <c r="F133" s="193"/>
      <c r="G133" s="193"/>
      <c r="H133" s="191"/>
      <c r="I133" s="191"/>
      <c r="J133" s="98"/>
      <c r="K133" s="98"/>
      <c r="L133" s="26"/>
      <c r="M133" s="99"/>
      <c r="N133" s="26"/>
      <c r="O133" s="99"/>
      <c r="P133" s="26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</row>
    <row r="134" spans="1:27" ht="14.25" customHeight="1">
      <c r="A134" s="238">
        <v>1</v>
      </c>
      <c r="B134" s="160">
        <v>44197</v>
      </c>
      <c r="C134" s="164">
        <f>'base(indices)'!C136</f>
        <v>1100</v>
      </c>
      <c r="D134" s="309">
        <v>1</v>
      </c>
      <c r="E134" s="87">
        <f>C134*D134</f>
        <v>1100</v>
      </c>
      <c r="F134" s="88">
        <v>0</v>
      </c>
      <c r="G134" s="87">
        <f>E134*F134</f>
        <v>0</v>
      </c>
      <c r="H134" s="261">
        <f t="shared" ref="H134:H136" si="114">E134+G134</f>
        <v>1100</v>
      </c>
      <c r="I134" s="352">
        <f>H148</f>
        <v>6600</v>
      </c>
      <c r="J134" s="353">
        <v>0</v>
      </c>
      <c r="K134" s="197">
        <f t="shared" ref="K134:K135" si="115">I134</f>
        <v>6600</v>
      </c>
      <c r="L134" s="354">
        <f t="shared" ref="L134:L135" si="116">J134+K134</f>
        <v>6600</v>
      </c>
      <c r="M134" s="355">
        <f t="shared" ref="M134:M145" si="117">$J134*M$9</f>
        <v>0</v>
      </c>
      <c r="N134" s="355">
        <f t="shared" ref="N134:N135" si="118">$K134*M$9</f>
        <v>6270</v>
      </c>
      <c r="O134" s="196">
        <f t="shared" ref="O134:O135" si="119">M134+N134</f>
        <v>6270</v>
      </c>
      <c r="P134" s="355">
        <f t="shared" ref="P134:P145" si="120">$J134*P$9</f>
        <v>0</v>
      </c>
      <c r="Q134" s="355">
        <f t="shared" ref="Q134:Q135" si="121">$K134*P$9</f>
        <v>5940</v>
      </c>
      <c r="R134" s="196">
        <f t="shared" ref="R134:R135" si="122">P134+Q134</f>
        <v>5940</v>
      </c>
      <c r="S134" s="355">
        <f t="shared" ref="S134:S145" si="123">$J134*S$9</f>
        <v>0</v>
      </c>
      <c r="T134" s="355">
        <f t="shared" ref="T134:T135" si="124">$K134*S$9</f>
        <v>5280</v>
      </c>
      <c r="U134" s="196">
        <f t="shared" ref="U134:U135" si="125">S134+T134</f>
        <v>5280</v>
      </c>
      <c r="V134" s="355">
        <f t="shared" ref="V134:V145" si="126">$J134*V$9</f>
        <v>0</v>
      </c>
      <c r="W134" s="355">
        <f t="shared" ref="W134:W135" si="127">$K134*V$9</f>
        <v>4620</v>
      </c>
      <c r="X134" s="196">
        <f t="shared" ref="X134:X135" si="128">V134+W134</f>
        <v>4620</v>
      </c>
      <c r="Y134" s="355">
        <f t="shared" ref="Y134:Y145" si="129">$J134*Y$9</f>
        <v>0</v>
      </c>
      <c r="Z134" s="355">
        <f t="shared" ref="Z134:Z135" si="130">$K134*Y$9</f>
        <v>3960</v>
      </c>
      <c r="AA134" s="196">
        <f t="shared" ref="AA134:AA135" si="131">Y134+Z134</f>
        <v>3960</v>
      </c>
    </row>
    <row r="135" spans="1:27" s="30" customFormat="1" ht="14.25" customHeight="1">
      <c r="A135" s="118">
        <v>2</v>
      </c>
      <c r="B135" s="56">
        <v>44228</v>
      </c>
      <c r="C135" s="68">
        <f>'base(indices)'!C137</f>
        <v>1100</v>
      </c>
      <c r="D135" s="312">
        <v>1</v>
      </c>
      <c r="E135" s="60">
        <f t="shared" ref="E135:E136" si="132">C135*D135</f>
        <v>1100</v>
      </c>
      <c r="F135" s="59">
        <v>0</v>
      </c>
      <c r="G135" s="60">
        <f t="shared" ref="G135:G136" si="133">E135*F135</f>
        <v>0</v>
      </c>
      <c r="H135" s="61">
        <f t="shared" si="114"/>
        <v>1100</v>
      </c>
      <c r="I135" s="106">
        <f t="shared" ref="I135:I144" si="134">I134-H134</f>
        <v>5500</v>
      </c>
      <c r="J135" s="63">
        <v>0</v>
      </c>
      <c r="K135" s="102">
        <f t="shared" si="115"/>
        <v>5500</v>
      </c>
      <c r="L135" s="127">
        <f t="shared" si="116"/>
        <v>5500</v>
      </c>
      <c r="M135" s="65">
        <f t="shared" si="117"/>
        <v>0</v>
      </c>
      <c r="N135" s="102">
        <f t="shared" si="118"/>
        <v>5225</v>
      </c>
      <c r="O135" s="66">
        <f t="shared" si="119"/>
        <v>5225</v>
      </c>
      <c r="P135" s="65">
        <f t="shared" si="120"/>
        <v>0</v>
      </c>
      <c r="Q135" s="102">
        <f t="shared" si="121"/>
        <v>4950</v>
      </c>
      <c r="R135" s="66">
        <f t="shared" si="122"/>
        <v>4950</v>
      </c>
      <c r="S135" s="65">
        <f t="shared" si="123"/>
        <v>0</v>
      </c>
      <c r="T135" s="102">
        <f t="shared" si="124"/>
        <v>4400</v>
      </c>
      <c r="U135" s="66">
        <f t="shared" si="125"/>
        <v>4400</v>
      </c>
      <c r="V135" s="65">
        <f t="shared" si="126"/>
        <v>0</v>
      </c>
      <c r="W135" s="102">
        <f t="shared" si="127"/>
        <v>3849.9999999999995</v>
      </c>
      <c r="X135" s="66">
        <f t="shared" si="128"/>
        <v>3849.9999999999995</v>
      </c>
      <c r="Y135" s="65">
        <f t="shared" si="129"/>
        <v>0</v>
      </c>
      <c r="Z135" s="65">
        <f t="shared" si="130"/>
        <v>3300</v>
      </c>
      <c r="AA135" s="66">
        <f t="shared" si="131"/>
        <v>3300</v>
      </c>
    </row>
    <row r="136" spans="1:27" ht="14.25" customHeight="1">
      <c r="A136" s="117">
        <v>3</v>
      </c>
      <c r="B136" s="46">
        <v>44256</v>
      </c>
      <c r="C136" s="68">
        <f>'base(indices)'!C138</f>
        <v>1100</v>
      </c>
      <c r="D136" s="312">
        <v>1</v>
      </c>
      <c r="E136" s="60">
        <f t="shared" si="132"/>
        <v>1100</v>
      </c>
      <c r="F136" s="59">
        <v>0</v>
      </c>
      <c r="G136" s="60">
        <f t="shared" si="133"/>
        <v>0</v>
      </c>
      <c r="H136" s="61">
        <f t="shared" si="114"/>
        <v>1100</v>
      </c>
      <c r="I136" s="304">
        <f t="shared" si="134"/>
        <v>4400</v>
      </c>
      <c r="J136" s="73">
        <v>0</v>
      </c>
      <c r="K136" s="104">
        <f t="shared" ref="K136:K137" si="135">I136</f>
        <v>4400</v>
      </c>
      <c r="L136" s="137">
        <f t="shared" ref="L136:L137" si="136">J136+K136</f>
        <v>4400</v>
      </c>
      <c r="M136" s="138"/>
      <c r="N136" s="104">
        <f t="shared" ref="N136:N137" si="137">$K136*M$9</f>
        <v>4180</v>
      </c>
      <c r="O136" s="130">
        <f t="shared" ref="O136:O137" si="138">M136+N136</f>
        <v>4180</v>
      </c>
      <c r="P136" s="138"/>
      <c r="Q136" s="104">
        <f t="shared" ref="Q136:Q137" si="139">$K136*P$9</f>
        <v>3960</v>
      </c>
      <c r="R136" s="130">
        <f t="shared" ref="R136:R137" si="140">P136+Q136</f>
        <v>3960</v>
      </c>
      <c r="S136" s="138"/>
      <c r="T136" s="104">
        <f t="shared" ref="T136:T137" si="141">$K136*S$9</f>
        <v>3520</v>
      </c>
      <c r="U136" s="130">
        <f t="shared" ref="U136:U137" si="142">S136+T136</f>
        <v>3520</v>
      </c>
      <c r="V136" s="138"/>
      <c r="W136" s="104">
        <f t="shared" ref="W136:W137" si="143">$K136*V$9</f>
        <v>3080</v>
      </c>
      <c r="X136" s="130">
        <f t="shared" ref="X136:X137" si="144">V136+W136</f>
        <v>3080</v>
      </c>
      <c r="Y136" s="304"/>
      <c r="Z136" s="138">
        <f t="shared" ref="Z136:Z137" si="145">$K136*Y$9</f>
        <v>2640</v>
      </c>
      <c r="AA136" s="130">
        <f t="shared" ref="AA136:AA137" si="146">Y136+Z136</f>
        <v>2640</v>
      </c>
    </row>
    <row r="137" spans="1:27" s="30" customFormat="1" ht="14.25" customHeight="1">
      <c r="A137" s="118">
        <v>4</v>
      </c>
      <c r="B137" s="56">
        <v>44287</v>
      </c>
      <c r="C137" s="68">
        <f>'base(indices)'!C139</f>
        <v>1100</v>
      </c>
      <c r="D137" s="312">
        <v>1</v>
      </c>
      <c r="E137" s="60">
        <f t="shared" ref="E137" si="147">C137*D137</f>
        <v>1100</v>
      </c>
      <c r="F137" s="59">
        <v>0</v>
      </c>
      <c r="G137" s="60">
        <f t="shared" ref="G137" si="148">E137*F137</f>
        <v>0</v>
      </c>
      <c r="H137" s="61">
        <f t="shared" ref="H137" si="149">E137+G137</f>
        <v>1100</v>
      </c>
      <c r="I137" s="106">
        <f t="shared" ref="I137:I145" si="150">I136-H136</f>
        <v>3300</v>
      </c>
      <c r="J137" s="63">
        <v>0</v>
      </c>
      <c r="K137" s="102">
        <f t="shared" si="135"/>
        <v>3300</v>
      </c>
      <c r="L137" s="127">
        <f t="shared" si="136"/>
        <v>3300</v>
      </c>
      <c r="M137" s="65">
        <f t="shared" si="117"/>
        <v>0</v>
      </c>
      <c r="N137" s="102">
        <f t="shared" si="137"/>
        <v>3135</v>
      </c>
      <c r="O137" s="66">
        <f t="shared" si="138"/>
        <v>3135</v>
      </c>
      <c r="P137" s="65">
        <f t="shared" si="120"/>
        <v>0</v>
      </c>
      <c r="Q137" s="102">
        <f t="shared" si="139"/>
        <v>2970</v>
      </c>
      <c r="R137" s="66">
        <f t="shared" si="140"/>
        <v>2970</v>
      </c>
      <c r="S137" s="65">
        <f t="shared" si="123"/>
        <v>0</v>
      </c>
      <c r="T137" s="102">
        <f t="shared" si="141"/>
        <v>2640</v>
      </c>
      <c r="U137" s="66">
        <f t="shared" si="142"/>
        <v>2640</v>
      </c>
      <c r="V137" s="65">
        <f t="shared" si="126"/>
        <v>0</v>
      </c>
      <c r="W137" s="102">
        <f t="shared" si="143"/>
        <v>2310</v>
      </c>
      <c r="X137" s="66">
        <f t="shared" si="144"/>
        <v>2310</v>
      </c>
      <c r="Y137" s="65">
        <f t="shared" si="129"/>
        <v>0</v>
      </c>
      <c r="Z137" s="65">
        <f t="shared" si="145"/>
        <v>1980</v>
      </c>
      <c r="AA137" s="66">
        <f t="shared" si="146"/>
        <v>1980</v>
      </c>
    </row>
    <row r="138" spans="1:27" ht="14.25" customHeight="1">
      <c r="A138" s="118">
        <v>5</v>
      </c>
      <c r="B138" s="46">
        <v>44317</v>
      </c>
      <c r="C138" s="68">
        <f>'base(indices)'!C140</f>
        <v>1100</v>
      </c>
      <c r="D138" s="312">
        <v>1</v>
      </c>
      <c r="E138" s="60">
        <f t="shared" ref="E138:E145" si="151">C138*D138</f>
        <v>1100</v>
      </c>
      <c r="F138" s="59">
        <v>0</v>
      </c>
      <c r="G138" s="60">
        <f t="shared" ref="G138:G145" si="152">E138*F138</f>
        <v>0</v>
      </c>
      <c r="H138" s="61">
        <f t="shared" ref="H138:H145" si="153">E138+G138</f>
        <v>1100</v>
      </c>
      <c r="I138" s="304">
        <f t="shared" si="134"/>
        <v>2200</v>
      </c>
      <c r="J138" s="73">
        <v>0</v>
      </c>
      <c r="K138" s="104">
        <f t="shared" ref="K138:K145" si="154">I138</f>
        <v>2200</v>
      </c>
      <c r="L138" s="137">
        <f t="shared" ref="L138:L145" si="155">J138+K138</f>
        <v>2200</v>
      </c>
      <c r="M138" s="138"/>
      <c r="N138" s="104">
        <f t="shared" ref="N138:N145" si="156">$K138*M$9</f>
        <v>2090</v>
      </c>
      <c r="O138" s="130">
        <f t="shared" ref="O138:O145" si="157">M138+N138</f>
        <v>2090</v>
      </c>
      <c r="P138" s="138"/>
      <c r="Q138" s="104">
        <f t="shared" ref="Q138:Q145" si="158">$K138*P$9</f>
        <v>1980</v>
      </c>
      <c r="R138" s="130">
        <f t="shared" ref="R138:R145" si="159">P138+Q138</f>
        <v>1980</v>
      </c>
      <c r="S138" s="138"/>
      <c r="T138" s="104">
        <f t="shared" ref="T138:T145" si="160">$K138*S$9</f>
        <v>1760</v>
      </c>
      <c r="U138" s="130">
        <f t="shared" ref="U138:U145" si="161">S138+T138</f>
        <v>1760</v>
      </c>
      <c r="V138" s="138"/>
      <c r="W138" s="104">
        <f t="shared" ref="W138:W145" si="162">$K138*V$9</f>
        <v>1540</v>
      </c>
      <c r="X138" s="130">
        <f t="shared" ref="X138:X145" si="163">V138+W138</f>
        <v>1540</v>
      </c>
      <c r="Y138" s="304"/>
      <c r="Z138" s="138">
        <f t="shared" ref="Z138:Z145" si="164">$K138*Y$9</f>
        <v>1320</v>
      </c>
      <c r="AA138" s="130">
        <f t="shared" ref="AA138:AA145" si="165">Y138+Z138</f>
        <v>1320</v>
      </c>
    </row>
    <row r="139" spans="1:27" s="30" customFormat="1" ht="14.25" customHeight="1">
      <c r="A139" s="117">
        <v>6</v>
      </c>
      <c r="B139" s="56">
        <v>44348</v>
      </c>
      <c r="C139" s="68">
        <f>'base(indices)'!C141</f>
        <v>1100</v>
      </c>
      <c r="D139" s="312">
        <v>1</v>
      </c>
      <c r="E139" s="60">
        <f t="shared" si="151"/>
        <v>1100</v>
      </c>
      <c r="F139" s="59">
        <v>0</v>
      </c>
      <c r="G139" s="60">
        <f t="shared" si="152"/>
        <v>0</v>
      </c>
      <c r="H139" s="61">
        <f t="shared" si="153"/>
        <v>1100</v>
      </c>
      <c r="I139" s="106">
        <f t="shared" si="150"/>
        <v>1100</v>
      </c>
      <c r="J139" s="63">
        <v>0</v>
      </c>
      <c r="K139" s="102">
        <f t="shared" si="154"/>
        <v>1100</v>
      </c>
      <c r="L139" s="127">
        <f t="shared" si="155"/>
        <v>1100</v>
      </c>
      <c r="M139" s="65">
        <f t="shared" si="117"/>
        <v>0</v>
      </c>
      <c r="N139" s="102">
        <f t="shared" si="156"/>
        <v>1045</v>
      </c>
      <c r="O139" s="66">
        <f t="shared" si="157"/>
        <v>1045</v>
      </c>
      <c r="P139" s="65">
        <f t="shared" si="120"/>
        <v>0</v>
      </c>
      <c r="Q139" s="102">
        <f t="shared" si="158"/>
        <v>990</v>
      </c>
      <c r="R139" s="66">
        <f t="shared" si="159"/>
        <v>990</v>
      </c>
      <c r="S139" s="65">
        <f t="shared" si="123"/>
        <v>0</v>
      </c>
      <c r="T139" s="102">
        <f t="shared" si="160"/>
        <v>880</v>
      </c>
      <c r="U139" s="66">
        <f t="shared" si="161"/>
        <v>880</v>
      </c>
      <c r="V139" s="65">
        <f t="shared" si="126"/>
        <v>0</v>
      </c>
      <c r="W139" s="102">
        <f t="shared" si="162"/>
        <v>770</v>
      </c>
      <c r="X139" s="66">
        <f t="shared" si="163"/>
        <v>770</v>
      </c>
      <c r="Y139" s="65">
        <f t="shared" si="129"/>
        <v>0</v>
      </c>
      <c r="Z139" s="65">
        <f t="shared" si="164"/>
        <v>660</v>
      </c>
      <c r="AA139" s="66">
        <f t="shared" si="165"/>
        <v>660</v>
      </c>
    </row>
    <row r="140" spans="1:27" ht="14.25" customHeight="1">
      <c r="A140" s="118">
        <v>7</v>
      </c>
      <c r="B140" s="46">
        <v>44378</v>
      </c>
      <c r="C140" s="68">
        <f>'base(indices)'!C142</f>
        <v>0</v>
      </c>
      <c r="D140" s="312">
        <v>1</v>
      </c>
      <c r="E140" s="60">
        <f t="shared" si="151"/>
        <v>0</v>
      </c>
      <c r="F140" s="59">
        <v>0</v>
      </c>
      <c r="G140" s="60">
        <f t="shared" si="152"/>
        <v>0</v>
      </c>
      <c r="H140" s="61">
        <f t="shared" si="153"/>
        <v>0</v>
      </c>
      <c r="I140" s="304">
        <f t="shared" si="134"/>
        <v>0</v>
      </c>
      <c r="J140" s="73">
        <v>0</v>
      </c>
      <c r="K140" s="104">
        <f t="shared" si="154"/>
        <v>0</v>
      </c>
      <c r="L140" s="137">
        <f t="shared" si="155"/>
        <v>0</v>
      </c>
      <c r="M140" s="138"/>
      <c r="N140" s="104">
        <f t="shared" si="156"/>
        <v>0</v>
      </c>
      <c r="O140" s="130">
        <f t="shared" si="157"/>
        <v>0</v>
      </c>
      <c r="P140" s="138"/>
      <c r="Q140" s="104">
        <f t="shared" si="158"/>
        <v>0</v>
      </c>
      <c r="R140" s="130">
        <f t="shared" si="159"/>
        <v>0</v>
      </c>
      <c r="S140" s="138"/>
      <c r="T140" s="104">
        <f t="shared" si="160"/>
        <v>0</v>
      </c>
      <c r="U140" s="130">
        <f t="shared" si="161"/>
        <v>0</v>
      </c>
      <c r="V140" s="138"/>
      <c r="W140" s="104">
        <f t="shared" si="162"/>
        <v>0</v>
      </c>
      <c r="X140" s="130">
        <f t="shared" si="163"/>
        <v>0</v>
      </c>
      <c r="Y140" s="304"/>
      <c r="Z140" s="138">
        <f t="shared" si="164"/>
        <v>0</v>
      </c>
      <c r="AA140" s="130">
        <f t="shared" si="165"/>
        <v>0</v>
      </c>
    </row>
    <row r="141" spans="1:27" s="30" customFormat="1" ht="14.25" customHeight="1">
      <c r="A141" s="118">
        <v>8</v>
      </c>
      <c r="B141" s="56">
        <v>44409</v>
      </c>
      <c r="C141" s="68">
        <f>'base(indices)'!C143</f>
        <v>0</v>
      </c>
      <c r="D141" s="312">
        <v>1</v>
      </c>
      <c r="E141" s="60">
        <f t="shared" si="151"/>
        <v>0</v>
      </c>
      <c r="F141" s="59">
        <v>0</v>
      </c>
      <c r="G141" s="60">
        <f t="shared" si="152"/>
        <v>0</v>
      </c>
      <c r="H141" s="61">
        <f t="shared" si="153"/>
        <v>0</v>
      </c>
      <c r="I141" s="106">
        <f t="shared" si="150"/>
        <v>0</v>
      </c>
      <c r="J141" s="63">
        <v>0</v>
      </c>
      <c r="K141" s="102">
        <f t="shared" si="154"/>
        <v>0</v>
      </c>
      <c r="L141" s="127">
        <f t="shared" si="155"/>
        <v>0</v>
      </c>
      <c r="M141" s="65">
        <f t="shared" si="117"/>
        <v>0</v>
      </c>
      <c r="N141" s="102">
        <f t="shared" si="156"/>
        <v>0</v>
      </c>
      <c r="O141" s="66">
        <f t="shared" si="157"/>
        <v>0</v>
      </c>
      <c r="P141" s="65">
        <f t="shared" si="120"/>
        <v>0</v>
      </c>
      <c r="Q141" s="102">
        <f t="shared" si="158"/>
        <v>0</v>
      </c>
      <c r="R141" s="66">
        <f t="shared" si="159"/>
        <v>0</v>
      </c>
      <c r="S141" s="65">
        <f t="shared" si="123"/>
        <v>0</v>
      </c>
      <c r="T141" s="102">
        <f t="shared" si="160"/>
        <v>0</v>
      </c>
      <c r="U141" s="66">
        <f t="shared" si="161"/>
        <v>0</v>
      </c>
      <c r="V141" s="65">
        <f t="shared" si="126"/>
        <v>0</v>
      </c>
      <c r="W141" s="102">
        <f t="shared" si="162"/>
        <v>0</v>
      </c>
      <c r="X141" s="66">
        <f t="shared" si="163"/>
        <v>0</v>
      </c>
      <c r="Y141" s="65">
        <f t="shared" si="129"/>
        <v>0</v>
      </c>
      <c r="Z141" s="65">
        <f t="shared" si="164"/>
        <v>0</v>
      </c>
      <c r="AA141" s="66">
        <f t="shared" si="165"/>
        <v>0</v>
      </c>
    </row>
    <row r="142" spans="1:27" ht="14.25" customHeight="1">
      <c r="A142" s="117">
        <v>9</v>
      </c>
      <c r="B142" s="46">
        <v>44440</v>
      </c>
      <c r="C142" s="68">
        <f>'base(indices)'!C144</f>
        <v>0</v>
      </c>
      <c r="D142" s="312">
        <v>1</v>
      </c>
      <c r="E142" s="60">
        <f t="shared" si="151"/>
        <v>0</v>
      </c>
      <c r="F142" s="59">
        <v>0</v>
      </c>
      <c r="G142" s="60">
        <f t="shared" si="152"/>
        <v>0</v>
      </c>
      <c r="H142" s="61">
        <f t="shared" si="153"/>
        <v>0</v>
      </c>
      <c r="I142" s="304">
        <f t="shared" si="134"/>
        <v>0</v>
      </c>
      <c r="J142" s="73">
        <v>0</v>
      </c>
      <c r="K142" s="104">
        <f t="shared" si="154"/>
        <v>0</v>
      </c>
      <c r="L142" s="137">
        <f t="shared" si="155"/>
        <v>0</v>
      </c>
      <c r="M142" s="138"/>
      <c r="N142" s="104">
        <f t="shared" si="156"/>
        <v>0</v>
      </c>
      <c r="O142" s="130">
        <f t="shared" si="157"/>
        <v>0</v>
      </c>
      <c r="P142" s="138"/>
      <c r="Q142" s="104">
        <f t="shared" si="158"/>
        <v>0</v>
      </c>
      <c r="R142" s="130">
        <f t="shared" si="159"/>
        <v>0</v>
      </c>
      <c r="S142" s="138"/>
      <c r="T142" s="104">
        <f t="shared" si="160"/>
        <v>0</v>
      </c>
      <c r="U142" s="130">
        <f t="shared" si="161"/>
        <v>0</v>
      </c>
      <c r="V142" s="138"/>
      <c r="W142" s="104">
        <f t="shared" si="162"/>
        <v>0</v>
      </c>
      <c r="X142" s="130">
        <f t="shared" si="163"/>
        <v>0</v>
      </c>
      <c r="Y142" s="304"/>
      <c r="Z142" s="138">
        <f t="shared" si="164"/>
        <v>0</v>
      </c>
      <c r="AA142" s="130">
        <f t="shared" si="165"/>
        <v>0</v>
      </c>
    </row>
    <row r="143" spans="1:27" s="30" customFormat="1" ht="14.25" customHeight="1">
      <c r="A143" s="118">
        <v>10</v>
      </c>
      <c r="B143" s="56">
        <v>44470</v>
      </c>
      <c r="C143" s="68">
        <f>'base(indices)'!C145</f>
        <v>0</v>
      </c>
      <c r="D143" s="312">
        <v>1</v>
      </c>
      <c r="E143" s="60">
        <f t="shared" si="151"/>
        <v>0</v>
      </c>
      <c r="F143" s="59">
        <v>0</v>
      </c>
      <c r="G143" s="60">
        <f t="shared" si="152"/>
        <v>0</v>
      </c>
      <c r="H143" s="61">
        <f t="shared" si="153"/>
        <v>0</v>
      </c>
      <c r="I143" s="106">
        <f t="shared" si="150"/>
        <v>0</v>
      </c>
      <c r="J143" s="63">
        <v>0</v>
      </c>
      <c r="K143" s="102">
        <f t="shared" si="154"/>
        <v>0</v>
      </c>
      <c r="L143" s="127">
        <f t="shared" si="155"/>
        <v>0</v>
      </c>
      <c r="M143" s="65">
        <f t="shared" si="117"/>
        <v>0</v>
      </c>
      <c r="N143" s="102">
        <f t="shared" si="156"/>
        <v>0</v>
      </c>
      <c r="O143" s="66">
        <f t="shared" si="157"/>
        <v>0</v>
      </c>
      <c r="P143" s="65">
        <f t="shared" si="120"/>
        <v>0</v>
      </c>
      <c r="Q143" s="102">
        <f t="shared" si="158"/>
        <v>0</v>
      </c>
      <c r="R143" s="66">
        <f t="shared" si="159"/>
        <v>0</v>
      </c>
      <c r="S143" s="65">
        <f t="shared" si="123"/>
        <v>0</v>
      </c>
      <c r="T143" s="102">
        <f t="shared" si="160"/>
        <v>0</v>
      </c>
      <c r="U143" s="66">
        <f t="shared" si="161"/>
        <v>0</v>
      </c>
      <c r="V143" s="65">
        <f t="shared" si="126"/>
        <v>0</v>
      </c>
      <c r="W143" s="102">
        <f t="shared" si="162"/>
        <v>0</v>
      </c>
      <c r="X143" s="66">
        <f t="shared" si="163"/>
        <v>0</v>
      </c>
      <c r="Y143" s="65">
        <f t="shared" si="129"/>
        <v>0</v>
      </c>
      <c r="Z143" s="65">
        <f t="shared" si="164"/>
        <v>0</v>
      </c>
      <c r="AA143" s="66">
        <f t="shared" si="165"/>
        <v>0</v>
      </c>
    </row>
    <row r="144" spans="1:27" ht="14.25" customHeight="1">
      <c r="A144" s="118">
        <v>11</v>
      </c>
      <c r="B144" s="46">
        <v>44501</v>
      </c>
      <c r="C144" s="68">
        <f>'base(indices)'!C146</f>
        <v>0</v>
      </c>
      <c r="D144" s="312">
        <v>1</v>
      </c>
      <c r="E144" s="60">
        <f t="shared" si="151"/>
        <v>0</v>
      </c>
      <c r="F144" s="59">
        <v>0</v>
      </c>
      <c r="G144" s="60">
        <f t="shared" si="152"/>
        <v>0</v>
      </c>
      <c r="H144" s="61">
        <f t="shared" si="153"/>
        <v>0</v>
      </c>
      <c r="I144" s="304">
        <f t="shared" si="134"/>
        <v>0</v>
      </c>
      <c r="J144" s="73">
        <v>0</v>
      </c>
      <c r="K144" s="104">
        <f t="shared" si="154"/>
        <v>0</v>
      </c>
      <c r="L144" s="137">
        <f t="shared" si="155"/>
        <v>0</v>
      </c>
      <c r="M144" s="138"/>
      <c r="N144" s="104">
        <f t="shared" si="156"/>
        <v>0</v>
      </c>
      <c r="O144" s="130">
        <f t="shared" si="157"/>
        <v>0</v>
      </c>
      <c r="P144" s="138"/>
      <c r="Q144" s="104">
        <f t="shared" si="158"/>
        <v>0</v>
      </c>
      <c r="R144" s="130">
        <f t="shared" si="159"/>
        <v>0</v>
      </c>
      <c r="S144" s="138"/>
      <c r="T144" s="104">
        <f t="shared" si="160"/>
        <v>0</v>
      </c>
      <c r="U144" s="130">
        <f t="shared" si="161"/>
        <v>0</v>
      </c>
      <c r="V144" s="138"/>
      <c r="W144" s="104">
        <f t="shared" si="162"/>
        <v>0</v>
      </c>
      <c r="X144" s="130">
        <f t="shared" si="163"/>
        <v>0</v>
      </c>
      <c r="Y144" s="304"/>
      <c r="Z144" s="138">
        <f t="shared" si="164"/>
        <v>0</v>
      </c>
      <c r="AA144" s="130">
        <f t="shared" si="165"/>
        <v>0</v>
      </c>
    </row>
    <row r="145" spans="1:27" ht="14.25" customHeight="1">
      <c r="A145" s="124">
        <v>12</v>
      </c>
      <c r="B145" s="56">
        <v>44531</v>
      </c>
      <c r="C145" s="68">
        <f>'base(indices)'!C147</f>
        <v>0</v>
      </c>
      <c r="D145" s="312">
        <v>1</v>
      </c>
      <c r="E145" s="60">
        <f t="shared" si="151"/>
        <v>0</v>
      </c>
      <c r="F145" s="59">
        <v>0</v>
      </c>
      <c r="G145" s="60">
        <f t="shared" si="152"/>
        <v>0</v>
      </c>
      <c r="H145" s="61">
        <f t="shared" si="153"/>
        <v>0</v>
      </c>
      <c r="I145" s="106">
        <f t="shared" si="150"/>
        <v>0</v>
      </c>
      <c r="J145" s="63">
        <v>0</v>
      </c>
      <c r="K145" s="102">
        <f t="shared" si="154"/>
        <v>0</v>
      </c>
      <c r="L145" s="127">
        <f t="shared" si="155"/>
        <v>0</v>
      </c>
      <c r="M145" s="65">
        <f t="shared" si="117"/>
        <v>0</v>
      </c>
      <c r="N145" s="102">
        <f t="shared" si="156"/>
        <v>0</v>
      </c>
      <c r="O145" s="66">
        <f t="shared" si="157"/>
        <v>0</v>
      </c>
      <c r="P145" s="65">
        <f t="shared" si="120"/>
        <v>0</v>
      </c>
      <c r="Q145" s="102">
        <f t="shared" si="158"/>
        <v>0</v>
      </c>
      <c r="R145" s="66">
        <f t="shared" si="159"/>
        <v>0</v>
      </c>
      <c r="S145" s="65">
        <f t="shared" si="123"/>
        <v>0</v>
      </c>
      <c r="T145" s="102">
        <f t="shared" si="160"/>
        <v>0</v>
      </c>
      <c r="U145" s="66">
        <f t="shared" si="161"/>
        <v>0</v>
      </c>
      <c r="V145" s="65">
        <f t="shared" si="126"/>
        <v>0</v>
      </c>
      <c r="W145" s="102">
        <f t="shared" si="162"/>
        <v>0</v>
      </c>
      <c r="X145" s="66">
        <f t="shared" si="163"/>
        <v>0</v>
      </c>
      <c r="Y145" s="65">
        <f t="shared" si="129"/>
        <v>0</v>
      </c>
      <c r="Z145" s="65">
        <f t="shared" si="164"/>
        <v>0</v>
      </c>
      <c r="AA145" s="66">
        <f t="shared" si="165"/>
        <v>0</v>
      </c>
    </row>
    <row r="146" spans="1:27" ht="14.25" customHeight="1" thickBot="1">
      <c r="A146" s="116"/>
      <c r="B146" s="76"/>
      <c r="C146" s="77"/>
      <c r="D146" s="78"/>
      <c r="E146" s="80"/>
      <c r="F146" s="79"/>
      <c r="G146" s="80"/>
      <c r="H146" s="262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2"/>
      <c r="T146" s="83"/>
      <c r="U146" s="84"/>
      <c r="V146" s="85"/>
      <c r="W146" s="83"/>
      <c r="X146" s="86"/>
      <c r="Y146" s="136"/>
      <c r="Z146" s="82"/>
      <c r="AA146" s="86"/>
    </row>
    <row r="147" spans="1:27" ht="10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417">
        <f>I8</f>
        <v>44378</v>
      </c>
      <c r="G148" s="417"/>
      <c r="H148" s="416">
        <f>SUM(H134:H147)</f>
        <v>6600</v>
      </c>
      <c r="I148" s="416"/>
    </row>
    <row r="149" spans="1:27" ht="15" customHeight="1">
      <c r="C149" s="32" t="s">
        <v>163</v>
      </c>
      <c r="F149" s="213"/>
      <c r="G149" s="25"/>
      <c r="H149" s="413">
        <f>1100*60</f>
        <v>66000</v>
      </c>
      <c r="I149" s="413"/>
      <c r="N149" s="214"/>
    </row>
    <row r="150" spans="1:27" ht="15" customHeight="1"/>
    <row r="151" spans="1:27" ht="15" customHeight="1"/>
    <row r="152" spans="1:27" ht="15" customHeight="1"/>
    <row r="153" spans="1:27" ht="15" customHeight="1"/>
    <row r="214" spans="12:27" ht="13.5">
      <c r="L214"/>
      <c r="M214" s="14"/>
      <c r="N214" s="8"/>
      <c r="O214" s="14"/>
      <c r="Q214" s="15"/>
      <c r="T214" s="8"/>
      <c r="U214" s="9"/>
      <c r="V214" s="9"/>
      <c r="W214" s="9"/>
      <c r="X214" s="9"/>
      <c r="Y214" s="9"/>
      <c r="Z214" s="9"/>
      <c r="AA214" s="9"/>
    </row>
    <row r="215" spans="12:27" ht="13.5">
      <c r="T215" s="8"/>
      <c r="U215" s="9"/>
      <c r="V215" s="9"/>
      <c r="W215" s="9"/>
      <c r="X215" s="9"/>
      <c r="Y215" s="9"/>
      <c r="Z215" s="9"/>
      <c r="AA215" s="9"/>
    </row>
    <row r="216" spans="12:27" ht="13.5">
      <c r="T216" s="8"/>
      <c r="U216" s="9"/>
      <c r="V216" s="9"/>
      <c r="W216" s="9"/>
      <c r="X216" s="9"/>
      <c r="Y216" s="9"/>
      <c r="Z216" s="9"/>
      <c r="AA216" s="9"/>
    </row>
    <row r="217" spans="12:27" ht="13.5">
      <c r="T217" s="8"/>
      <c r="U217" s="9"/>
      <c r="V217" s="9"/>
      <c r="W217" s="9"/>
      <c r="X217" s="9"/>
      <c r="Y217" s="9"/>
      <c r="Z217" s="9"/>
      <c r="AA217" s="9"/>
    </row>
    <row r="218" spans="12:27" ht="13.5">
      <c r="T218" s="8"/>
      <c r="U218" s="9"/>
      <c r="V218" s="9"/>
      <c r="W218" s="9"/>
      <c r="X218" s="9"/>
      <c r="Y218" s="9"/>
      <c r="Z218" s="9"/>
      <c r="AA218" s="9"/>
    </row>
  </sheetData>
  <mergeCells count="22">
    <mergeCell ref="H149:I149"/>
    <mergeCell ref="G9:G10"/>
    <mergeCell ref="F9:F10"/>
    <mergeCell ref="H148:I148"/>
    <mergeCell ref="F148:G148"/>
    <mergeCell ref="H131:I131"/>
    <mergeCell ref="F131:G131"/>
    <mergeCell ref="Y9:AA9"/>
    <mergeCell ref="S9:U9"/>
    <mergeCell ref="V9:X9"/>
    <mergeCell ref="H9:H10"/>
    <mergeCell ref="I9:I10"/>
    <mergeCell ref="J9:L9"/>
    <mergeCell ref="M9:O9"/>
    <mergeCell ref="P9:R9"/>
    <mergeCell ref="W7:X7"/>
    <mergeCell ref="I8:J8"/>
    <mergeCell ref="A9:A10"/>
    <mergeCell ref="B9:B10"/>
    <mergeCell ref="C9:C10"/>
    <mergeCell ref="D9:D10"/>
    <mergeCell ref="E9:E10"/>
  </mergeCells>
  <phoneticPr fontId="0" type="noConversion"/>
  <conditionalFormatting sqref="J131:K133 E11:E86 G11:H86 C106 F11:F106 C11:C94">
    <cfRule type="cellIs" dxfId="3306" priority="1103" stopIfTrue="1" operator="notEqual">
      <formula>""</formula>
    </cfRule>
  </conditionalFormatting>
  <conditionalFormatting sqref="D11:D106">
    <cfRule type="cellIs" dxfId="3305" priority="957" stopIfTrue="1" operator="equal">
      <formula>"Total"</formula>
    </cfRule>
  </conditionalFormatting>
  <conditionalFormatting sqref="D86">
    <cfRule type="cellIs" dxfId="3304" priority="907" stopIfTrue="1" operator="equal">
      <formula>"Total"</formula>
    </cfRule>
  </conditionalFormatting>
  <conditionalFormatting sqref="F131:F133">
    <cfRule type="cellIs" dxfId="3303" priority="971" stopIfTrue="1" operator="notEqual">
      <formula>""</formula>
    </cfRule>
  </conditionalFormatting>
  <conditionalFormatting sqref="F131:F133">
    <cfRule type="cellIs" dxfId="3302" priority="972" stopIfTrue="1" operator="notEqual">
      <formula>""</formula>
    </cfRule>
  </conditionalFormatting>
  <conditionalFormatting sqref="F88">
    <cfRule type="cellIs" dxfId="3301" priority="900" stopIfTrue="1" operator="notEqual">
      <formula>""</formula>
    </cfRule>
  </conditionalFormatting>
  <conditionalFormatting sqref="E87:E89 G87:H89">
    <cfRule type="cellIs" dxfId="3300" priority="903" stopIfTrue="1" operator="notEqual">
      <formula>""</formula>
    </cfRule>
  </conditionalFormatting>
  <conditionalFormatting sqref="F86">
    <cfRule type="cellIs" dxfId="3299" priority="905" stopIfTrue="1" operator="notEqual">
      <formula>""</formula>
    </cfRule>
  </conditionalFormatting>
  <conditionalFormatting sqref="E87:E89">
    <cfRule type="cellIs" dxfId="3298" priority="901" stopIfTrue="1" operator="notEqual">
      <formula>""</formula>
    </cfRule>
  </conditionalFormatting>
  <conditionalFormatting sqref="E87:E89 G87:H89">
    <cfRule type="cellIs" dxfId="3297" priority="902" stopIfTrue="1" operator="notEqual">
      <formula>""</formula>
    </cfRule>
  </conditionalFormatting>
  <conditionalFormatting sqref="E90 G90:H90">
    <cfRule type="cellIs" dxfId="3296" priority="894" stopIfTrue="1" operator="notEqual">
      <formula>""</formula>
    </cfRule>
  </conditionalFormatting>
  <conditionalFormatting sqref="E90 G90:H90">
    <cfRule type="cellIs" dxfId="3295" priority="893" stopIfTrue="1" operator="notEqual">
      <formula>""</formula>
    </cfRule>
  </conditionalFormatting>
  <conditionalFormatting sqref="F90">
    <cfRule type="cellIs" dxfId="3294" priority="891" stopIfTrue="1" operator="notEqual">
      <formula>""</formula>
    </cfRule>
  </conditionalFormatting>
  <conditionalFormatting sqref="F92">
    <cfRule type="cellIs" dxfId="3293" priority="882" stopIfTrue="1" operator="notEqual">
      <formula>""</formula>
    </cfRule>
  </conditionalFormatting>
  <conditionalFormatting sqref="E91:E106 G91:H106">
    <cfRule type="cellIs" dxfId="3292" priority="885" stopIfTrue="1" operator="notEqual">
      <formula>""</formula>
    </cfRule>
  </conditionalFormatting>
  <conditionalFormatting sqref="D91:D106">
    <cfRule type="cellIs" dxfId="3291" priority="886" stopIfTrue="1" operator="equal">
      <formula>"Total"</formula>
    </cfRule>
  </conditionalFormatting>
  <conditionalFormatting sqref="E94:E106 G94:H106">
    <cfRule type="cellIs" dxfId="3290" priority="875" stopIfTrue="1" operator="notEqual">
      <formula>""</formula>
    </cfRule>
  </conditionalFormatting>
  <conditionalFormatting sqref="F94:F106">
    <cfRule type="cellIs" dxfId="3289" priority="872" stopIfTrue="1" operator="notEqual">
      <formula>""</formula>
    </cfRule>
  </conditionalFormatting>
  <conditionalFormatting sqref="D94:D106">
    <cfRule type="cellIs" dxfId="3288" priority="878" stopIfTrue="1" operator="equal">
      <formula>"Total"</formula>
    </cfRule>
  </conditionalFormatting>
  <conditionalFormatting sqref="F94:F106">
    <cfRule type="cellIs" dxfId="3287" priority="873" stopIfTrue="1" operator="notEqual">
      <formula>""</formula>
    </cfRule>
  </conditionalFormatting>
  <conditionalFormatting sqref="F87:F89">
    <cfRule type="cellIs" dxfId="3286" priority="899" stopIfTrue="1" operator="notEqual">
      <formula>""</formula>
    </cfRule>
  </conditionalFormatting>
  <conditionalFormatting sqref="D90">
    <cfRule type="cellIs" dxfId="3285" priority="896" stopIfTrue="1" operator="equal">
      <formula>"Total"</formula>
    </cfRule>
  </conditionalFormatting>
  <conditionalFormatting sqref="E91:E106">
    <cfRule type="cellIs" dxfId="3284" priority="883" stopIfTrue="1" operator="notEqual">
      <formula>""</formula>
    </cfRule>
  </conditionalFormatting>
  <conditionalFormatting sqref="D90">
    <cfRule type="cellIs" dxfId="3283" priority="895" stopIfTrue="1" operator="equal">
      <formula>"Total"</formula>
    </cfRule>
  </conditionalFormatting>
  <conditionalFormatting sqref="E90">
    <cfRule type="cellIs" dxfId="3282" priority="892" stopIfTrue="1" operator="notEqual">
      <formula>""</formula>
    </cfRule>
  </conditionalFormatting>
  <conditionalFormatting sqref="F90">
    <cfRule type="cellIs" dxfId="3281" priority="890" stopIfTrue="1" operator="notEqual">
      <formula>""</formula>
    </cfRule>
  </conditionalFormatting>
  <conditionalFormatting sqref="F91:F106">
    <cfRule type="cellIs" dxfId="3280" priority="881" stopIfTrue="1" operator="notEqual">
      <formula>""</formula>
    </cfRule>
  </conditionalFormatting>
  <conditionalFormatting sqref="E91:E106 G91:H106">
    <cfRule type="cellIs" dxfId="3279" priority="884" stopIfTrue="1" operator="notEqual">
      <formula>""</formula>
    </cfRule>
  </conditionalFormatting>
  <conditionalFormatting sqref="D94:D106">
    <cfRule type="cellIs" dxfId="3278" priority="877" stopIfTrue="1" operator="equal">
      <formula>"Total"</formula>
    </cfRule>
  </conditionalFormatting>
  <conditionalFormatting sqref="E94:E106 G94:H106">
    <cfRule type="cellIs" dxfId="3277" priority="876" stopIfTrue="1" operator="notEqual">
      <formula>""</formula>
    </cfRule>
  </conditionalFormatting>
  <conditionalFormatting sqref="E94:E106">
    <cfRule type="cellIs" dxfId="3276" priority="874" stopIfTrue="1" operator="notEqual">
      <formula>""</formula>
    </cfRule>
  </conditionalFormatting>
  <conditionalFormatting sqref="D91:D106">
    <cfRule type="cellIs" dxfId="3275" priority="887" stopIfTrue="1" operator="equal">
      <formula>"Total"</formula>
    </cfRule>
  </conditionalFormatting>
  <conditionalFormatting sqref="F94:F106">
    <cfRule type="cellIs" dxfId="3274" priority="871" stopIfTrue="1" operator="notEqual">
      <formula>""</formula>
    </cfRule>
  </conditionalFormatting>
  <conditionalFormatting sqref="D9">
    <cfRule type="cellIs" dxfId="3273" priority="866" stopIfTrue="1" operator="equal">
      <formula>"Total"</formula>
    </cfRule>
  </conditionalFormatting>
  <conditionalFormatting sqref="D9">
    <cfRule type="cellIs" dxfId="3272" priority="865" stopIfTrue="1" operator="equal">
      <formula>"Total"</formula>
    </cfRule>
  </conditionalFormatting>
  <conditionalFormatting sqref="F107:F108">
    <cfRule type="cellIs" dxfId="3271" priority="800" stopIfTrue="1" operator="notEqual">
      <formula>""</formula>
    </cfRule>
  </conditionalFormatting>
  <conditionalFormatting sqref="E108 G108:H108">
    <cfRule type="cellIs" dxfId="3270" priority="787" stopIfTrue="1" operator="notEqual">
      <formula>""</formula>
    </cfRule>
  </conditionalFormatting>
  <conditionalFormatting sqref="E107:E108 G107:H108">
    <cfRule type="cellIs" dxfId="3269" priority="795" stopIfTrue="1" operator="notEqual">
      <formula>""</formula>
    </cfRule>
  </conditionalFormatting>
  <conditionalFormatting sqref="E108 G108:H108">
    <cfRule type="cellIs" dxfId="3268" priority="786" stopIfTrue="1" operator="notEqual">
      <formula>""</formula>
    </cfRule>
  </conditionalFormatting>
  <conditionalFormatting sqref="F108">
    <cfRule type="cellIs" dxfId="3267" priority="784" stopIfTrue="1" operator="notEqual">
      <formula>""</formula>
    </cfRule>
  </conditionalFormatting>
  <conditionalFormatting sqref="E107:E108">
    <cfRule type="cellIs" dxfId="3266" priority="793" stopIfTrue="1" operator="notEqual">
      <formula>""</formula>
    </cfRule>
  </conditionalFormatting>
  <conditionalFormatting sqref="E107:E108 G107:H108">
    <cfRule type="cellIs" dxfId="3265" priority="794" stopIfTrue="1" operator="notEqual">
      <formula>""</formula>
    </cfRule>
  </conditionalFormatting>
  <conditionalFormatting sqref="F107:F108">
    <cfRule type="cellIs" dxfId="3264" priority="792" stopIfTrue="1" operator="notEqual">
      <formula>""</formula>
    </cfRule>
  </conditionalFormatting>
  <conditionalFormatting sqref="E108">
    <cfRule type="cellIs" dxfId="3263" priority="785" stopIfTrue="1" operator="notEqual">
      <formula>""</formula>
    </cfRule>
  </conditionalFormatting>
  <conditionalFormatting sqref="F108">
    <cfRule type="cellIs" dxfId="3262" priority="783" stopIfTrue="1" operator="notEqual">
      <formula>""</formula>
    </cfRule>
  </conditionalFormatting>
  <conditionalFormatting sqref="F108">
    <cfRule type="cellIs" dxfId="3261" priority="782" stopIfTrue="1" operator="notEqual">
      <formula>""</formula>
    </cfRule>
  </conditionalFormatting>
  <conditionalFormatting sqref="F109:F110">
    <cfRule type="cellIs" dxfId="3260" priority="779" stopIfTrue="1" operator="notEqual">
      <formula>""</formula>
    </cfRule>
  </conditionalFormatting>
  <conditionalFormatting sqref="E109:E110 G109:H110">
    <cfRule type="cellIs" dxfId="3259" priority="774" stopIfTrue="1" operator="notEqual">
      <formula>""</formula>
    </cfRule>
  </conditionalFormatting>
  <conditionalFormatting sqref="E110 G110:H110">
    <cfRule type="cellIs" dxfId="3258" priority="765" stopIfTrue="1" operator="notEqual">
      <formula>""</formula>
    </cfRule>
  </conditionalFormatting>
  <conditionalFormatting sqref="F110">
    <cfRule type="cellIs" dxfId="3257" priority="763" stopIfTrue="1" operator="notEqual">
      <formula>""</formula>
    </cfRule>
  </conditionalFormatting>
  <conditionalFormatting sqref="E109:E110">
    <cfRule type="cellIs" dxfId="3256" priority="772" stopIfTrue="1" operator="notEqual">
      <formula>""</formula>
    </cfRule>
  </conditionalFormatting>
  <conditionalFormatting sqref="E109:E110 G109:H110">
    <cfRule type="cellIs" dxfId="3255" priority="773" stopIfTrue="1" operator="notEqual">
      <formula>""</formula>
    </cfRule>
  </conditionalFormatting>
  <conditionalFormatting sqref="F109:F110">
    <cfRule type="cellIs" dxfId="3254" priority="771" stopIfTrue="1" operator="notEqual">
      <formula>""</formula>
    </cfRule>
  </conditionalFormatting>
  <conditionalFormatting sqref="E110 G110:H110">
    <cfRule type="cellIs" dxfId="3253" priority="766" stopIfTrue="1" operator="notEqual">
      <formula>""</formula>
    </cfRule>
  </conditionalFormatting>
  <conditionalFormatting sqref="E110">
    <cfRule type="cellIs" dxfId="3252" priority="764" stopIfTrue="1" operator="notEqual">
      <formula>""</formula>
    </cfRule>
  </conditionalFormatting>
  <conditionalFormatting sqref="F110">
    <cfRule type="cellIs" dxfId="3251" priority="762" stopIfTrue="1" operator="notEqual">
      <formula>""</formula>
    </cfRule>
  </conditionalFormatting>
  <conditionalFormatting sqref="F110">
    <cfRule type="cellIs" dxfId="3250" priority="761" stopIfTrue="1" operator="notEqual">
      <formula>""</formula>
    </cfRule>
  </conditionalFormatting>
  <conditionalFormatting sqref="F111:F112">
    <cfRule type="cellIs" dxfId="3249" priority="758" stopIfTrue="1" operator="notEqual">
      <formula>""</formula>
    </cfRule>
  </conditionalFormatting>
  <conditionalFormatting sqref="E111:E112 G111:H112">
    <cfRule type="cellIs" dxfId="3248" priority="753" stopIfTrue="1" operator="notEqual">
      <formula>""</formula>
    </cfRule>
  </conditionalFormatting>
  <conditionalFormatting sqref="E112 G112:H112">
    <cfRule type="cellIs" dxfId="3247" priority="744" stopIfTrue="1" operator="notEqual">
      <formula>""</formula>
    </cfRule>
  </conditionalFormatting>
  <conditionalFormatting sqref="F112">
    <cfRule type="cellIs" dxfId="3246" priority="742" stopIfTrue="1" operator="notEqual">
      <formula>""</formula>
    </cfRule>
  </conditionalFormatting>
  <conditionalFormatting sqref="E111:E112">
    <cfRule type="cellIs" dxfId="3245" priority="751" stopIfTrue="1" operator="notEqual">
      <formula>""</formula>
    </cfRule>
  </conditionalFormatting>
  <conditionalFormatting sqref="E111:E112 G111:H112">
    <cfRule type="cellIs" dxfId="3244" priority="752" stopIfTrue="1" operator="notEqual">
      <formula>""</formula>
    </cfRule>
  </conditionalFormatting>
  <conditionalFormatting sqref="F111:F112">
    <cfRule type="cellIs" dxfId="3243" priority="750" stopIfTrue="1" operator="notEqual">
      <formula>""</formula>
    </cfRule>
  </conditionalFormatting>
  <conditionalFormatting sqref="E112 G112:H112">
    <cfRule type="cellIs" dxfId="3242" priority="745" stopIfTrue="1" operator="notEqual">
      <formula>""</formula>
    </cfRule>
  </conditionalFormatting>
  <conditionalFormatting sqref="E112">
    <cfRule type="cellIs" dxfId="3241" priority="743" stopIfTrue="1" operator="notEqual">
      <formula>""</formula>
    </cfRule>
  </conditionalFormatting>
  <conditionalFormatting sqref="F112">
    <cfRule type="cellIs" dxfId="3240" priority="741" stopIfTrue="1" operator="notEqual">
      <formula>""</formula>
    </cfRule>
  </conditionalFormatting>
  <conditionalFormatting sqref="F112">
    <cfRule type="cellIs" dxfId="3239" priority="740" stopIfTrue="1" operator="notEqual">
      <formula>""</formula>
    </cfRule>
  </conditionalFormatting>
  <conditionalFormatting sqref="F113:F114">
    <cfRule type="cellIs" dxfId="3238" priority="737" stopIfTrue="1" operator="notEqual">
      <formula>""</formula>
    </cfRule>
  </conditionalFormatting>
  <conditionalFormatting sqref="E113:E114 G113:H114">
    <cfRule type="cellIs" dxfId="3237" priority="732" stopIfTrue="1" operator="notEqual">
      <formula>""</formula>
    </cfRule>
  </conditionalFormatting>
  <conditionalFormatting sqref="E114 G114:H114">
    <cfRule type="cellIs" dxfId="3236" priority="723" stopIfTrue="1" operator="notEqual">
      <formula>""</formula>
    </cfRule>
  </conditionalFormatting>
  <conditionalFormatting sqref="F114">
    <cfRule type="cellIs" dxfId="3235" priority="721" stopIfTrue="1" operator="notEqual">
      <formula>""</formula>
    </cfRule>
  </conditionalFormatting>
  <conditionalFormatting sqref="E113:E114">
    <cfRule type="cellIs" dxfId="3234" priority="730" stopIfTrue="1" operator="notEqual">
      <formula>""</formula>
    </cfRule>
  </conditionalFormatting>
  <conditionalFormatting sqref="E113:E114 G113:H114">
    <cfRule type="cellIs" dxfId="3233" priority="731" stopIfTrue="1" operator="notEqual">
      <formula>""</formula>
    </cfRule>
  </conditionalFormatting>
  <conditionalFormatting sqref="F113:F114">
    <cfRule type="cellIs" dxfId="3232" priority="729" stopIfTrue="1" operator="notEqual">
      <formula>""</formula>
    </cfRule>
  </conditionalFormatting>
  <conditionalFormatting sqref="E114 G114:H114">
    <cfRule type="cellIs" dxfId="3231" priority="724" stopIfTrue="1" operator="notEqual">
      <formula>""</formula>
    </cfRule>
  </conditionalFormatting>
  <conditionalFormatting sqref="E114">
    <cfRule type="cellIs" dxfId="3230" priority="722" stopIfTrue="1" operator="notEqual">
      <formula>""</formula>
    </cfRule>
  </conditionalFormatting>
  <conditionalFormatting sqref="F114">
    <cfRule type="cellIs" dxfId="3229" priority="720" stopIfTrue="1" operator="notEqual">
      <formula>""</formula>
    </cfRule>
  </conditionalFormatting>
  <conditionalFormatting sqref="F114">
    <cfRule type="cellIs" dxfId="3228" priority="719" stopIfTrue="1" operator="notEqual">
      <formula>""</formula>
    </cfRule>
  </conditionalFormatting>
  <conditionalFormatting sqref="F115:F116">
    <cfRule type="cellIs" dxfId="3227" priority="716" stopIfTrue="1" operator="notEqual">
      <formula>""</formula>
    </cfRule>
  </conditionalFormatting>
  <conditionalFormatting sqref="E115:E116 G115:H116">
    <cfRule type="cellIs" dxfId="3226" priority="711" stopIfTrue="1" operator="notEqual">
      <formula>""</formula>
    </cfRule>
  </conditionalFormatting>
  <conditionalFormatting sqref="E116 G116:H116">
    <cfRule type="cellIs" dxfId="3225" priority="702" stopIfTrue="1" operator="notEqual">
      <formula>""</formula>
    </cfRule>
  </conditionalFormatting>
  <conditionalFormatting sqref="F116">
    <cfRule type="cellIs" dxfId="3224" priority="700" stopIfTrue="1" operator="notEqual">
      <formula>""</formula>
    </cfRule>
  </conditionalFormatting>
  <conditionalFormatting sqref="E115:E116">
    <cfRule type="cellIs" dxfId="3223" priority="709" stopIfTrue="1" operator="notEqual">
      <formula>""</formula>
    </cfRule>
  </conditionalFormatting>
  <conditionalFormatting sqref="E115:E116 G115:H116">
    <cfRule type="cellIs" dxfId="3222" priority="710" stopIfTrue="1" operator="notEqual">
      <formula>""</formula>
    </cfRule>
  </conditionalFormatting>
  <conditionalFormatting sqref="F115:F116">
    <cfRule type="cellIs" dxfId="3221" priority="708" stopIfTrue="1" operator="notEqual">
      <formula>""</formula>
    </cfRule>
  </conditionalFormatting>
  <conditionalFormatting sqref="E116 G116:H116">
    <cfRule type="cellIs" dxfId="3220" priority="703" stopIfTrue="1" operator="notEqual">
      <formula>""</formula>
    </cfRule>
  </conditionalFormatting>
  <conditionalFormatting sqref="E116">
    <cfRule type="cellIs" dxfId="3219" priority="701" stopIfTrue="1" operator="notEqual">
      <formula>""</formula>
    </cfRule>
  </conditionalFormatting>
  <conditionalFormatting sqref="F116">
    <cfRule type="cellIs" dxfId="3218" priority="699" stopIfTrue="1" operator="notEqual">
      <formula>""</formula>
    </cfRule>
  </conditionalFormatting>
  <conditionalFormatting sqref="F116">
    <cfRule type="cellIs" dxfId="3217" priority="698" stopIfTrue="1" operator="notEqual">
      <formula>""</formula>
    </cfRule>
  </conditionalFormatting>
  <conditionalFormatting sqref="F117:F130">
    <cfRule type="cellIs" dxfId="3216" priority="695" stopIfTrue="1" operator="notEqual">
      <formula>""</formula>
    </cfRule>
  </conditionalFormatting>
  <conditionalFormatting sqref="E117:E130">
    <cfRule type="cellIs" dxfId="3215" priority="688" stopIfTrue="1" operator="notEqual">
      <formula>""</formula>
    </cfRule>
  </conditionalFormatting>
  <conditionalFormatting sqref="E117:E130 G117:H130">
    <cfRule type="cellIs" dxfId="3214" priority="69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13" priority="681" stopIfTrue="1" operator="notEqual">
      <formula>""</formula>
    </cfRule>
  </conditionalFormatting>
  <conditionalFormatting sqref="F118 F120 F122 F124 F126 F128 F130">
    <cfRule type="cellIs" dxfId="3212" priority="679" stopIfTrue="1" operator="notEqual">
      <formula>""</formula>
    </cfRule>
  </conditionalFormatting>
  <conditionalFormatting sqref="F117:F130">
    <cfRule type="cellIs" dxfId="3211" priority="687" stopIfTrue="1" operator="notEqual">
      <formula>""</formula>
    </cfRule>
  </conditionalFormatting>
  <conditionalFormatting sqref="E117:E130 G117:H130">
    <cfRule type="cellIs" dxfId="3210" priority="689" stopIfTrue="1" operator="notEqual">
      <formula>""</formula>
    </cfRule>
  </conditionalFormatting>
  <conditionalFormatting sqref="E118 E120 E122 E124 E126 E128 E130">
    <cfRule type="cellIs" dxfId="3209" priority="68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3208" priority="682" stopIfTrue="1" operator="notEqual">
      <formula>""</formula>
    </cfRule>
  </conditionalFormatting>
  <conditionalFormatting sqref="F118 F120 F122 F124 F126 F128 F130">
    <cfRule type="cellIs" dxfId="3207" priority="678" stopIfTrue="1" operator="notEqual">
      <formula>""</formula>
    </cfRule>
  </conditionalFormatting>
  <conditionalFormatting sqref="F118 F120 F122 F124 F126 F128 F130">
    <cfRule type="cellIs" dxfId="3206" priority="677" stopIfTrue="1" operator="notEqual">
      <formula>""</formula>
    </cfRule>
  </conditionalFormatting>
  <conditionalFormatting sqref="B146">
    <cfRule type="cellIs" dxfId="3205" priority="547" stopIfTrue="1" operator="notEqual">
      <formula>""</formula>
    </cfRule>
  </conditionalFormatting>
  <conditionalFormatting sqref="C146">
    <cfRule type="cellIs" dxfId="3204" priority="476" stopIfTrue="1" operator="notEqual">
      <formula>""</formula>
    </cfRule>
  </conditionalFormatting>
  <conditionalFormatting sqref="E136 G136:H136">
    <cfRule type="cellIs" dxfId="3203" priority="447" stopIfTrue="1" operator="notEqual">
      <formula>""</formula>
    </cfRule>
  </conditionalFormatting>
  <conditionalFormatting sqref="E136">
    <cfRule type="cellIs" dxfId="3202" priority="445" stopIfTrue="1" operator="notEqual">
      <formula>""</formula>
    </cfRule>
  </conditionalFormatting>
  <conditionalFormatting sqref="F148">
    <cfRule type="cellIs" dxfId="3201" priority="441" stopIfTrue="1" operator="notEqual">
      <formula>""</formula>
    </cfRule>
  </conditionalFormatting>
  <conditionalFormatting sqref="E146:H146">
    <cfRule type="cellIs" dxfId="3200" priority="457" stopIfTrue="1" operator="notEqual">
      <formula>""</formula>
    </cfRule>
  </conditionalFormatting>
  <conditionalFormatting sqref="F136">
    <cfRule type="cellIs" dxfId="3199" priority="443" stopIfTrue="1" operator="notEqual">
      <formula>""</formula>
    </cfRule>
  </conditionalFormatting>
  <conditionalFormatting sqref="E136 G136:H136">
    <cfRule type="cellIs" dxfId="3198" priority="446" stopIfTrue="1" operator="notEqual">
      <formula>""</formula>
    </cfRule>
  </conditionalFormatting>
  <conditionalFormatting sqref="H147:X147">
    <cfRule type="cellIs" dxfId="3197" priority="458" stopIfTrue="1" operator="notEqual">
      <formula>""</formula>
    </cfRule>
  </conditionalFormatting>
  <conditionalFormatting sqref="F136">
    <cfRule type="cellIs" dxfId="3196" priority="444" stopIfTrue="1" operator="notEqual">
      <formula>""</formula>
    </cfRule>
  </conditionalFormatting>
  <conditionalFormatting sqref="D146">
    <cfRule type="cellIs" dxfId="3195" priority="456" stopIfTrue="1" operator="equal">
      <formula>"Total"</formula>
    </cfRule>
  </conditionalFormatting>
  <conditionalFormatting sqref="F148">
    <cfRule type="cellIs" dxfId="3194" priority="442" stopIfTrue="1" operator="notEqual">
      <formula>""</formula>
    </cfRule>
  </conditionalFormatting>
  <conditionalFormatting sqref="Y147:AA147">
    <cfRule type="cellIs" dxfId="3193" priority="440" stopIfTrue="1" operator="notEqual">
      <formula>""</formula>
    </cfRule>
  </conditionalFormatting>
  <conditionalFormatting sqref="C22">
    <cfRule type="cellIs" dxfId="3192" priority="436" stopIfTrue="1" operator="notEqual">
      <formula>""</formula>
    </cfRule>
  </conditionalFormatting>
  <conditionalFormatting sqref="C13:C24">
    <cfRule type="cellIs" dxfId="3191" priority="432" stopIfTrue="1" operator="notEqual">
      <formula>""</formula>
    </cfRule>
  </conditionalFormatting>
  <conditionalFormatting sqref="C106 C72:C82 C84:C94">
    <cfRule type="cellIs" dxfId="3190" priority="431" stopIfTrue="1" operator="notEqual">
      <formula>""</formula>
    </cfRule>
  </conditionalFormatting>
  <conditionalFormatting sqref="C83">
    <cfRule type="cellIs" dxfId="3189" priority="424" stopIfTrue="1" operator="notEqual">
      <formula>""</formula>
    </cfRule>
  </conditionalFormatting>
  <conditionalFormatting sqref="C83">
    <cfRule type="cellIs" dxfId="3188" priority="423" stopIfTrue="1" operator="notEqual">
      <formula>""</formula>
    </cfRule>
  </conditionalFormatting>
  <conditionalFormatting sqref="C84:C93">
    <cfRule type="cellIs" dxfId="3187" priority="419" stopIfTrue="1" operator="notEqual">
      <formula>""</formula>
    </cfRule>
  </conditionalFormatting>
  <conditionalFormatting sqref="C11:C22">
    <cfRule type="cellIs" dxfId="3186" priority="422" stopIfTrue="1" operator="notEqual">
      <formula>""</formula>
    </cfRule>
  </conditionalFormatting>
  <conditionalFormatting sqref="C72:C82">
    <cfRule type="cellIs" dxfId="3185" priority="421" stopIfTrue="1" operator="notEqual">
      <formula>""</formula>
    </cfRule>
  </conditionalFormatting>
  <conditionalFormatting sqref="C84:C93">
    <cfRule type="cellIs" dxfId="3184" priority="420" stopIfTrue="1" operator="notEqual">
      <formula>""</formula>
    </cfRule>
  </conditionalFormatting>
  <conditionalFormatting sqref="C83">
    <cfRule type="cellIs" dxfId="3183" priority="414" stopIfTrue="1" operator="notEqual">
      <formula>""</formula>
    </cfRule>
  </conditionalFormatting>
  <conditionalFormatting sqref="C83">
    <cfRule type="cellIs" dxfId="3182" priority="413" stopIfTrue="1" operator="notEqual">
      <formula>""</formula>
    </cfRule>
  </conditionalFormatting>
  <conditionalFormatting sqref="C72:C82">
    <cfRule type="cellIs" dxfId="3181" priority="412" stopIfTrue="1" operator="notEqual">
      <formula>""</formula>
    </cfRule>
  </conditionalFormatting>
  <conditionalFormatting sqref="C71">
    <cfRule type="cellIs" dxfId="3180" priority="411" stopIfTrue="1" operator="notEqual">
      <formula>""</formula>
    </cfRule>
  </conditionalFormatting>
  <conditionalFormatting sqref="C71">
    <cfRule type="cellIs" dxfId="3179" priority="410" stopIfTrue="1" operator="notEqual">
      <formula>""</formula>
    </cfRule>
  </conditionalFormatting>
  <conditionalFormatting sqref="C72:C81">
    <cfRule type="cellIs" dxfId="3178" priority="407" stopIfTrue="1" operator="notEqual">
      <formula>""</formula>
    </cfRule>
  </conditionalFormatting>
  <conditionalFormatting sqref="C60:C70">
    <cfRule type="cellIs" dxfId="3177" priority="409" stopIfTrue="1" operator="notEqual">
      <formula>""</formula>
    </cfRule>
  </conditionalFormatting>
  <conditionalFormatting sqref="C72:C81">
    <cfRule type="cellIs" dxfId="3176" priority="408" stopIfTrue="1" operator="notEqual">
      <formula>""</formula>
    </cfRule>
  </conditionalFormatting>
  <conditionalFormatting sqref="C84:C93">
    <cfRule type="cellIs" dxfId="3175" priority="406" stopIfTrue="1" operator="notEqual">
      <formula>""</formula>
    </cfRule>
  </conditionalFormatting>
  <conditionalFormatting sqref="C84:C93">
    <cfRule type="cellIs" dxfId="3174" priority="405" stopIfTrue="1" operator="notEqual">
      <formula>""</formula>
    </cfRule>
  </conditionalFormatting>
  <conditionalFormatting sqref="C83:C93">
    <cfRule type="cellIs" dxfId="3173" priority="404" stopIfTrue="1" operator="notEqual">
      <formula>""</formula>
    </cfRule>
  </conditionalFormatting>
  <conditionalFormatting sqref="C83:C93">
    <cfRule type="cellIs" dxfId="3172" priority="403" stopIfTrue="1" operator="notEqual">
      <formula>""</formula>
    </cfRule>
  </conditionalFormatting>
  <conditionalFormatting sqref="C11:C12 C14 C16 C18 C20">
    <cfRule type="cellIs" dxfId="3171" priority="402" stopIfTrue="1" operator="notEqual">
      <formula>""</formula>
    </cfRule>
  </conditionalFormatting>
  <conditionalFormatting sqref="C72:C82">
    <cfRule type="cellIs" dxfId="3170" priority="401" stopIfTrue="1" operator="notEqual">
      <formula>""</formula>
    </cfRule>
  </conditionalFormatting>
  <conditionalFormatting sqref="C71">
    <cfRule type="cellIs" dxfId="3169" priority="400" stopIfTrue="1" operator="notEqual">
      <formula>""</formula>
    </cfRule>
  </conditionalFormatting>
  <conditionalFormatting sqref="C71">
    <cfRule type="cellIs" dxfId="3168" priority="399" stopIfTrue="1" operator="notEqual">
      <formula>""</formula>
    </cfRule>
  </conditionalFormatting>
  <conditionalFormatting sqref="C72:C81">
    <cfRule type="cellIs" dxfId="3167" priority="396" stopIfTrue="1" operator="notEqual">
      <formula>""</formula>
    </cfRule>
  </conditionalFormatting>
  <conditionalFormatting sqref="C60:C70">
    <cfRule type="cellIs" dxfId="3166" priority="398" stopIfTrue="1" operator="notEqual">
      <formula>""</formula>
    </cfRule>
  </conditionalFormatting>
  <conditionalFormatting sqref="C72:C81">
    <cfRule type="cellIs" dxfId="3165" priority="397" stopIfTrue="1" operator="notEqual">
      <formula>""</formula>
    </cfRule>
  </conditionalFormatting>
  <conditionalFormatting sqref="C71">
    <cfRule type="cellIs" dxfId="3164" priority="395" stopIfTrue="1" operator="notEqual">
      <formula>""</formula>
    </cfRule>
  </conditionalFormatting>
  <conditionalFormatting sqref="C71">
    <cfRule type="cellIs" dxfId="3163" priority="394" stopIfTrue="1" operator="notEqual">
      <formula>""</formula>
    </cfRule>
  </conditionalFormatting>
  <conditionalFormatting sqref="C60:C70">
    <cfRule type="cellIs" dxfId="3162" priority="393" stopIfTrue="1" operator="notEqual">
      <formula>""</formula>
    </cfRule>
  </conditionalFormatting>
  <conditionalFormatting sqref="C59">
    <cfRule type="cellIs" dxfId="3161" priority="392" stopIfTrue="1" operator="notEqual">
      <formula>""</formula>
    </cfRule>
  </conditionalFormatting>
  <conditionalFormatting sqref="C59">
    <cfRule type="cellIs" dxfId="3160" priority="391" stopIfTrue="1" operator="notEqual">
      <formula>""</formula>
    </cfRule>
  </conditionalFormatting>
  <conditionalFormatting sqref="C60:C69">
    <cfRule type="cellIs" dxfId="3159" priority="388" stopIfTrue="1" operator="notEqual">
      <formula>""</formula>
    </cfRule>
  </conditionalFormatting>
  <conditionalFormatting sqref="C48:C58">
    <cfRule type="cellIs" dxfId="3158" priority="390" stopIfTrue="1" operator="notEqual">
      <formula>""</formula>
    </cfRule>
  </conditionalFormatting>
  <conditionalFormatting sqref="C60:C69">
    <cfRule type="cellIs" dxfId="3157" priority="389" stopIfTrue="1" operator="notEqual">
      <formula>""</formula>
    </cfRule>
  </conditionalFormatting>
  <conditionalFormatting sqref="C72:C81">
    <cfRule type="cellIs" dxfId="3156" priority="387" stopIfTrue="1" operator="notEqual">
      <formula>""</formula>
    </cfRule>
  </conditionalFormatting>
  <conditionalFormatting sqref="C72:C81">
    <cfRule type="cellIs" dxfId="3155" priority="386" stopIfTrue="1" operator="notEqual">
      <formula>""</formula>
    </cfRule>
  </conditionalFormatting>
  <conditionalFormatting sqref="B11:B130">
    <cfRule type="cellIs" dxfId="3154" priority="385" stopIfTrue="1" operator="notEqual">
      <formula>""</formula>
    </cfRule>
  </conditionalFormatting>
  <conditionalFormatting sqref="C83:C93">
    <cfRule type="cellIs" dxfId="3153" priority="384" stopIfTrue="1" operator="notEqual">
      <formula>""</formula>
    </cfRule>
  </conditionalFormatting>
  <conditionalFormatting sqref="C83:C93">
    <cfRule type="cellIs" dxfId="3152" priority="383" stopIfTrue="1" operator="notEqual">
      <formula>""</formula>
    </cfRule>
  </conditionalFormatting>
  <conditionalFormatting sqref="C11:C12 C14 C16 C18 C20">
    <cfRule type="cellIs" dxfId="3151" priority="382" stopIfTrue="1" operator="notEqual">
      <formula>""</formula>
    </cfRule>
  </conditionalFormatting>
  <conditionalFormatting sqref="C72:C82">
    <cfRule type="cellIs" dxfId="3150" priority="381" stopIfTrue="1" operator="notEqual">
      <formula>""</formula>
    </cfRule>
  </conditionalFormatting>
  <conditionalFormatting sqref="C71">
    <cfRule type="cellIs" dxfId="3149" priority="380" stopIfTrue="1" operator="notEqual">
      <formula>""</formula>
    </cfRule>
  </conditionalFormatting>
  <conditionalFormatting sqref="C71">
    <cfRule type="cellIs" dxfId="3148" priority="379" stopIfTrue="1" operator="notEqual">
      <formula>""</formula>
    </cfRule>
  </conditionalFormatting>
  <conditionalFormatting sqref="C72:C81">
    <cfRule type="cellIs" dxfId="3147" priority="376" stopIfTrue="1" operator="notEqual">
      <formula>""</formula>
    </cfRule>
  </conditionalFormatting>
  <conditionalFormatting sqref="C60:C70">
    <cfRule type="cellIs" dxfId="3146" priority="378" stopIfTrue="1" operator="notEqual">
      <formula>""</formula>
    </cfRule>
  </conditionalFormatting>
  <conditionalFormatting sqref="C72:C81">
    <cfRule type="cellIs" dxfId="3145" priority="377" stopIfTrue="1" operator="notEqual">
      <formula>""</formula>
    </cfRule>
  </conditionalFormatting>
  <conditionalFormatting sqref="C71">
    <cfRule type="cellIs" dxfId="3144" priority="375" stopIfTrue="1" operator="notEqual">
      <formula>""</formula>
    </cfRule>
  </conditionalFormatting>
  <conditionalFormatting sqref="C71">
    <cfRule type="cellIs" dxfId="3143" priority="374" stopIfTrue="1" operator="notEqual">
      <formula>""</formula>
    </cfRule>
  </conditionalFormatting>
  <conditionalFormatting sqref="C60:C70">
    <cfRule type="cellIs" dxfId="3142" priority="373" stopIfTrue="1" operator="notEqual">
      <formula>""</formula>
    </cfRule>
  </conditionalFormatting>
  <conditionalFormatting sqref="C59">
    <cfRule type="cellIs" dxfId="3141" priority="372" stopIfTrue="1" operator="notEqual">
      <formula>""</formula>
    </cfRule>
  </conditionalFormatting>
  <conditionalFormatting sqref="C59">
    <cfRule type="cellIs" dxfId="3140" priority="371" stopIfTrue="1" operator="notEqual">
      <formula>""</formula>
    </cfRule>
  </conditionalFormatting>
  <conditionalFormatting sqref="C60:C69">
    <cfRule type="cellIs" dxfId="3139" priority="368" stopIfTrue="1" operator="notEqual">
      <formula>""</formula>
    </cfRule>
  </conditionalFormatting>
  <conditionalFormatting sqref="C48:C58">
    <cfRule type="cellIs" dxfId="3138" priority="370" stopIfTrue="1" operator="notEqual">
      <formula>""</formula>
    </cfRule>
  </conditionalFormatting>
  <conditionalFormatting sqref="C60:C69">
    <cfRule type="cellIs" dxfId="3137" priority="369" stopIfTrue="1" operator="notEqual">
      <formula>""</formula>
    </cfRule>
  </conditionalFormatting>
  <conditionalFormatting sqref="C72:C81">
    <cfRule type="cellIs" dxfId="3136" priority="367" stopIfTrue="1" operator="notEqual">
      <formula>""</formula>
    </cfRule>
  </conditionalFormatting>
  <conditionalFormatting sqref="C72:C81">
    <cfRule type="cellIs" dxfId="3135" priority="366" stopIfTrue="1" operator="notEqual">
      <formula>""</formula>
    </cfRule>
  </conditionalFormatting>
  <conditionalFormatting sqref="C71:C81">
    <cfRule type="cellIs" dxfId="3134" priority="365" stopIfTrue="1" operator="notEqual">
      <formula>""</formula>
    </cfRule>
  </conditionalFormatting>
  <conditionalFormatting sqref="C71:C81">
    <cfRule type="cellIs" dxfId="3133" priority="364" stopIfTrue="1" operator="notEqual">
      <formula>""</formula>
    </cfRule>
  </conditionalFormatting>
  <conditionalFormatting sqref="C60:C70">
    <cfRule type="cellIs" dxfId="3132" priority="363" stopIfTrue="1" operator="notEqual">
      <formula>""</formula>
    </cfRule>
  </conditionalFormatting>
  <conditionalFormatting sqref="C59">
    <cfRule type="cellIs" dxfId="3131" priority="362" stopIfTrue="1" operator="notEqual">
      <formula>""</formula>
    </cfRule>
  </conditionalFormatting>
  <conditionalFormatting sqref="C59">
    <cfRule type="cellIs" dxfId="3130" priority="361" stopIfTrue="1" operator="notEqual">
      <formula>""</formula>
    </cfRule>
  </conditionalFormatting>
  <conditionalFormatting sqref="C60:C69">
    <cfRule type="cellIs" dxfId="3129" priority="358" stopIfTrue="1" operator="notEqual">
      <formula>""</formula>
    </cfRule>
  </conditionalFormatting>
  <conditionalFormatting sqref="C48:C58">
    <cfRule type="cellIs" dxfId="3128" priority="360" stopIfTrue="1" operator="notEqual">
      <formula>""</formula>
    </cfRule>
  </conditionalFormatting>
  <conditionalFormatting sqref="C60:C69">
    <cfRule type="cellIs" dxfId="3127" priority="359" stopIfTrue="1" operator="notEqual">
      <formula>""</formula>
    </cfRule>
  </conditionalFormatting>
  <conditionalFormatting sqref="C59">
    <cfRule type="cellIs" dxfId="3126" priority="357" stopIfTrue="1" operator="notEqual">
      <formula>""</formula>
    </cfRule>
  </conditionalFormatting>
  <conditionalFormatting sqref="C59">
    <cfRule type="cellIs" dxfId="3125" priority="356" stopIfTrue="1" operator="notEqual">
      <formula>""</formula>
    </cfRule>
  </conditionalFormatting>
  <conditionalFormatting sqref="C48:C58">
    <cfRule type="cellIs" dxfId="3124" priority="355" stopIfTrue="1" operator="notEqual">
      <formula>""</formula>
    </cfRule>
  </conditionalFormatting>
  <conditionalFormatting sqref="C47">
    <cfRule type="cellIs" dxfId="3123" priority="354" stopIfTrue="1" operator="notEqual">
      <formula>""</formula>
    </cfRule>
  </conditionalFormatting>
  <conditionalFormatting sqref="C47">
    <cfRule type="cellIs" dxfId="3122" priority="353" stopIfTrue="1" operator="notEqual">
      <formula>""</formula>
    </cfRule>
  </conditionalFormatting>
  <conditionalFormatting sqref="C48:C57">
    <cfRule type="cellIs" dxfId="3121" priority="350" stopIfTrue="1" operator="notEqual">
      <formula>""</formula>
    </cfRule>
  </conditionalFormatting>
  <conditionalFormatting sqref="C36:C46">
    <cfRule type="cellIs" dxfId="3120" priority="352" stopIfTrue="1" operator="notEqual">
      <formula>""</formula>
    </cfRule>
  </conditionalFormatting>
  <conditionalFormatting sqref="C48:C57">
    <cfRule type="cellIs" dxfId="3119" priority="351" stopIfTrue="1" operator="notEqual">
      <formula>""</formula>
    </cfRule>
  </conditionalFormatting>
  <conditionalFormatting sqref="C60:C69">
    <cfRule type="cellIs" dxfId="3118" priority="349" stopIfTrue="1" operator="notEqual">
      <formula>""</formula>
    </cfRule>
  </conditionalFormatting>
  <conditionalFormatting sqref="C60:C69">
    <cfRule type="cellIs" dxfId="3117" priority="348" stopIfTrue="1" operator="notEqual">
      <formula>""</formula>
    </cfRule>
  </conditionalFormatting>
  <conditionalFormatting sqref="C84:C93">
    <cfRule type="cellIs" dxfId="3116" priority="335" stopIfTrue="1" operator="notEqual">
      <formula>""</formula>
    </cfRule>
  </conditionalFormatting>
  <conditionalFormatting sqref="C84:C93">
    <cfRule type="cellIs" dxfId="3115" priority="334" stopIfTrue="1" operator="notEqual">
      <formula>""</formula>
    </cfRule>
  </conditionalFormatting>
  <conditionalFormatting sqref="C106 C72:C82 C84:C94">
    <cfRule type="cellIs" dxfId="3114" priority="344" stopIfTrue="1" operator="notEqual">
      <formula>""</formula>
    </cfRule>
  </conditionalFormatting>
  <conditionalFormatting sqref="C106 C72:C82 C84:C94">
    <cfRule type="cellIs" dxfId="3113" priority="329" stopIfTrue="1" operator="notEqual">
      <formula>""</formula>
    </cfRule>
  </conditionalFormatting>
  <conditionalFormatting sqref="C83">
    <cfRule type="cellIs" dxfId="3112" priority="328" stopIfTrue="1" operator="notEqual">
      <formula>""</formula>
    </cfRule>
  </conditionalFormatting>
  <conditionalFormatting sqref="C106 C72:C82 C84:C94">
    <cfRule type="cellIs" dxfId="3111" priority="339" stopIfTrue="1" operator="notEqual">
      <formula>""</formula>
    </cfRule>
  </conditionalFormatting>
  <conditionalFormatting sqref="C83">
    <cfRule type="cellIs" dxfId="3110" priority="338" stopIfTrue="1" operator="notEqual">
      <formula>""</formula>
    </cfRule>
  </conditionalFormatting>
  <conditionalFormatting sqref="C83">
    <cfRule type="cellIs" dxfId="3109" priority="337" stopIfTrue="1" operator="notEqual">
      <formula>""</formula>
    </cfRule>
  </conditionalFormatting>
  <conditionalFormatting sqref="C72:C82">
    <cfRule type="cellIs" dxfId="3108" priority="336" stopIfTrue="1" operator="notEqual">
      <formula>""</formula>
    </cfRule>
  </conditionalFormatting>
  <conditionalFormatting sqref="C72:C82">
    <cfRule type="cellIs" dxfId="3107" priority="321" stopIfTrue="1" operator="notEqual">
      <formula>""</formula>
    </cfRule>
  </conditionalFormatting>
  <conditionalFormatting sqref="C71">
    <cfRule type="cellIs" dxfId="3106" priority="320" stopIfTrue="1" operator="notEqual">
      <formula>""</formula>
    </cfRule>
  </conditionalFormatting>
  <conditionalFormatting sqref="C71">
    <cfRule type="cellIs" dxfId="3105" priority="319" stopIfTrue="1" operator="notEqual">
      <formula>""</formula>
    </cfRule>
  </conditionalFormatting>
  <conditionalFormatting sqref="C60:C70">
    <cfRule type="cellIs" dxfId="3104" priority="318" stopIfTrue="1" operator="notEqual">
      <formula>""</formula>
    </cfRule>
  </conditionalFormatting>
  <conditionalFormatting sqref="C83">
    <cfRule type="cellIs" dxfId="3103" priority="327" stopIfTrue="1" operator="notEqual">
      <formula>""</formula>
    </cfRule>
  </conditionalFormatting>
  <conditionalFormatting sqref="C84:C93">
    <cfRule type="cellIs" dxfId="3102" priority="324" stopIfTrue="1" operator="notEqual">
      <formula>""</formula>
    </cfRule>
  </conditionalFormatting>
  <conditionalFormatting sqref="C72:C82">
    <cfRule type="cellIs" dxfId="3101" priority="326" stopIfTrue="1" operator="notEqual">
      <formula>""</formula>
    </cfRule>
  </conditionalFormatting>
  <conditionalFormatting sqref="C84:C93">
    <cfRule type="cellIs" dxfId="3100" priority="325" stopIfTrue="1" operator="notEqual">
      <formula>""</formula>
    </cfRule>
  </conditionalFormatting>
  <conditionalFormatting sqref="C83">
    <cfRule type="cellIs" dxfId="3099" priority="323" stopIfTrue="1" operator="notEqual">
      <formula>""</formula>
    </cfRule>
  </conditionalFormatting>
  <conditionalFormatting sqref="C83">
    <cfRule type="cellIs" dxfId="3098" priority="322" stopIfTrue="1" operator="notEqual">
      <formula>""</formula>
    </cfRule>
  </conditionalFormatting>
  <conditionalFormatting sqref="C72:C81">
    <cfRule type="cellIs" dxfId="3097" priority="316" stopIfTrue="1" operator="notEqual">
      <formula>""</formula>
    </cfRule>
  </conditionalFormatting>
  <conditionalFormatting sqref="C72:C81">
    <cfRule type="cellIs" dxfId="3096" priority="317" stopIfTrue="1" operator="notEqual">
      <formula>""</formula>
    </cfRule>
  </conditionalFormatting>
  <conditionalFormatting sqref="C84:C93">
    <cfRule type="cellIs" dxfId="3095" priority="315" stopIfTrue="1" operator="notEqual">
      <formula>""</formula>
    </cfRule>
  </conditionalFormatting>
  <conditionalFormatting sqref="C84:C93">
    <cfRule type="cellIs" dxfId="3094" priority="314" stopIfTrue="1" operator="notEqual">
      <formula>""</formula>
    </cfRule>
  </conditionalFormatting>
  <conditionalFormatting sqref="C71">
    <cfRule type="cellIs" dxfId="3093" priority="301" stopIfTrue="1" operator="notEqual">
      <formula>""</formula>
    </cfRule>
  </conditionalFormatting>
  <conditionalFormatting sqref="C60:C70">
    <cfRule type="cellIs" dxfId="3092" priority="300" stopIfTrue="1" operator="notEqual">
      <formula>""</formula>
    </cfRule>
  </conditionalFormatting>
  <conditionalFormatting sqref="C106 C72:C82 C84:C94">
    <cfRule type="cellIs" dxfId="3091" priority="311" stopIfTrue="1" operator="notEqual">
      <formula>""</formula>
    </cfRule>
  </conditionalFormatting>
  <conditionalFormatting sqref="C83">
    <cfRule type="cellIs" dxfId="3090" priority="310" stopIfTrue="1" operator="notEqual">
      <formula>""</formula>
    </cfRule>
  </conditionalFormatting>
  <conditionalFormatting sqref="C83">
    <cfRule type="cellIs" dxfId="3089" priority="309" stopIfTrue="1" operator="notEqual">
      <formula>""</formula>
    </cfRule>
  </conditionalFormatting>
  <conditionalFormatting sqref="C84:C93">
    <cfRule type="cellIs" dxfId="3088" priority="306" stopIfTrue="1" operator="notEqual">
      <formula>""</formula>
    </cfRule>
  </conditionalFormatting>
  <conditionalFormatting sqref="C72:C82">
    <cfRule type="cellIs" dxfId="3087" priority="308" stopIfTrue="1" operator="notEqual">
      <formula>""</formula>
    </cfRule>
  </conditionalFormatting>
  <conditionalFormatting sqref="C84:C93">
    <cfRule type="cellIs" dxfId="3086" priority="307" stopIfTrue="1" operator="notEqual">
      <formula>""</formula>
    </cfRule>
  </conditionalFormatting>
  <conditionalFormatting sqref="C83">
    <cfRule type="cellIs" dxfId="3085" priority="305" stopIfTrue="1" operator="notEqual">
      <formula>""</formula>
    </cfRule>
  </conditionalFormatting>
  <conditionalFormatting sqref="C83">
    <cfRule type="cellIs" dxfId="3084" priority="304" stopIfTrue="1" operator="notEqual">
      <formula>""</formula>
    </cfRule>
  </conditionalFormatting>
  <conditionalFormatting sqref="C72:C82">
    <cfRule type="cellIs" dxfId="3083" priority="303" stopIfTrue="1" operator="notEqual">
      <formula>""</formula>
    </cfRule>
  </conditionalFormatting>
  <conditionalFormatting sqref="C71">
    <cfRule type="cellIs" dxfId="3082" priority="302" stopIfTrue="1" operator="notEqual">
      <formula>""</formula>
    </cfRule>
  </conditionalFormatting>
  <conditionalFormatting sqref="C72:C81">
    <cfRule type="cellIs" dxfId="3081" priority="298" stopIfTrue="1" operator="notEqual">
      <formula>""</formula>
    </cfRule>
  </conditionalFormatting>
  <conditionalFormatting sqref="C72:C81">
    <cfRule type="cellIs" dxfId="3080" priority="299" stopIfTrue="1" operator="notEqual">
      <formula>""</formula>
    </cfRule>
  </conditionalFormatting>
  <conditionalFormatting sqref="C84:C93">
    <cfRule type="cellIs" dxfId="3079" priority="297" stopIfTrue="1" operator="notEqual">
      <formula>""</formula>
    </cfRule>
  </conditionalFormatting>
  <conditionalFormatting sqref="C84:C93">
    <cfRule type="cellIs" dxfId="3078" priority="296" stopIfTrue="1" operator="notEqual">
      <formula>""</formula>
    </cfRule>
  </conditionalFormatting>
  <conditionalFormatting sqref="C83:C93">
    <cfRule type="cellIs" dxfId="3077" priority="295" stopIfTrue="1" operator="notEqual">
      <formula>""</formula>
    </cfRule>
  </conditionalFormatting>
  <conditionalFormatting sqref="C83:C93">
    <cfRule type="cellIs" dxfId="3076" priority="294" stopIfTrue="1" operator="notEqual">
      <formula>""</formula>
    </cfRule>
  </conditionalFormatting>
  <conditionalFormatting sqref="C72:C82">
    <cfRule type="cellIs" dxfId="3075" priority="293" stopIfTrue="1" operator="notEqual">
      <formula>""</formula>
    </cfRule>
  </conditionalFormatting>
  <conditionalFormatting sqref="C71">
    <cfRule type="cellIs" dxfId="3074" priority="292" stopIfTrue="1" operator="notEqual">
      <formula>""</formula>
    </cfRule>
  </conditionalFormatting>
  <conditionalFormatting sqref="C71">
    <cfRule type="cellIs" dxfId="3073" priority="291" stopIfTrue="1" operator="notEqual">
      <formula>""</formula>
    </cfRule>
  </conditionalFormatting>
  <conditionalFormatting sqref="C72:C81">
    <cfRule type="cellIs" dxfId="3072" priority="288" stopIfTrue="1" operator="notEqual">
      <formula>""</formula>
    </cfRule>
  </conditionalFormatting>
  <conditionalFormatting sqref="C60:C70">
    <cfRule type="cellIs" dxfId="3071" priority="290" stopIfTrue="1" operator="notEqual">
      <formula>""</formula>
    </cfRule>
  </conditionalFormatting>
  <conditionalFormatting sqref="C72:C81">
    <cfRule type="cellIs" dxfId="3070" priority="289" stopIfTrue="1" operator="notEqual">
      <formula>""</formula>
    </cfRule>
  </conditionalFormatting>
  <conditionalFormatting sqref="C71">
    <cfRule type="cellIs" dxfId="3069" priority="287" stopIfTrue="1" operator="notEqual">
      <formula>""</formula>
    </cfRule>
  </conditionalFormatting>
  <conditionalFormatting sqref="C71">
    <cfRule type="cellIs" dxfId="3068" priority="286" stopIfTrue="1" operator="notEqual">
      <formula>""</formula>
    </cfRule>
  </conditionalFormatting>
  <conditionalFormatting sqref="C60:C70">
    <cfRule type="cellIs" dxfId="3067" priority="285" stopIfTrue="1" operator="notEqual">
      <formula>""</formula>
    </cfRule>
  </conditionalFormatting>
  <conditionalFormatting sqref="C59">
    <cfRule type="cellIs" dxfId="3066" priority="284" stopIfTrue="1" operator="notEqual">
      <formula>""</formula>
    </cfRule>
  </conditionalFormatting>
  <conditionalFormatting sqref="C59">
    <cfRule type="cellIs" dxfId="3065" priority="283" stopIfTrue="1" operator="notEqual">
      <formula>""</formula>
    </cfRule>
  </conditionalFormatting>
  <conditionalFormatting sqref="C60:C69">
    <cfRule type="cellIs" dxfId="3064" priority="280" stopIfTrue="1" operator="notEqual">
      <formula>""</formula>
    </cfRule>
  </conditionalFormatting>
  <conditionalFormatting sqref="C48:C58">
    <cfRule type="cellIs" dxfId="3063" priority="282" stopIfTrue="1" operator="notEqual">
      <formula>""</formula>
    </cfRule>
  </conditionalFormatting>
  <conditionalFormatting sqref="C60:C69">
    <cfRule type="cellIs" dxfId="3062" priority="281" stopIfTrue="1" operator="notEqual">
      <formula>""</formula>
    </cfRule>
  </conditionalFormatting>
  <conditionalFormatting sqref="C72:C81">
    <cfRule type="cellIs" dxfId="3061" priority="279" stopIfTrue="1" operator="notEqual">
      <formula>""</formula>
    </cfRule>
  </conditionalFormatting>
  <conditionalFormatting sqref="C72:C81">
    <cfRule type="cellIs" dxfId="3060" priority="278" stopIfTrue="1" operator="notEqual">
      <formula>""</formula>
    </cfRule>
  </conditionalFormatting>
  <conditionalFormatting sqref="C96:C105">
    <cfRule type="cellIs" dxfId="3059" priority="265" stopIfTrue="1" operator="notEqual">
      <formula>""</formula>
    </cfRule>
  </conditionalFormatting>
  <conditionalFormatting sqref="C96:C105">
    <cfRule type="cellIs" dxfId="3058" priority="264" stopIfTrue="1" operator="notEqual">
      <formula>""</formula>
    </cfRule>
  </conditionalFormatting>
  <conditionalFormatting sqref="C95">
    <cfRule type="cellIs" dxfId="3057" priority="263" stopIfTrue="1" operator="notEqual">
      <formula>""</formula>
    </cfRule>
  </conditionalFormatting>
  <conditionalFormatting sqref="C95">
    <cfRule type="cellIs" dxfId="3056" priority="262" stopIfTrue="1" operator="notEqual">
      <formula>""</formula>
    </cfRule>
  </conditionalFormatting>
  <conditionalFormatting sqref="C96:C105">
    <cfRule type="cellIs" dxfId="3055" priority="261" stopIfTrue="1" operator="notEqual">
      <formula>""</formula>
    </cfRule>
  </conditionalFormatting>
  <conditionalFormatting sqref="C95">
    <cfRule type="cellIs" dxfId="3054" priority="272" stopIfTrue="1" operator="notEqual">
      <formula>""</formula>
    </cfRule>
  </conditionalFormatting>
  <conditionalFormatting sqref="C95:C105">
    <cfRule type="cellIs" dxfId="3053" priority="271" stopIfTrue="1" operator="notEqual">
      <formula>""</formula>
    </cfRule>
  </conditionalFormatting>
  <conditionalFormatting sqref="C95:C105">
    <cfRule type="cellIs" dxfId="3052" priority="270" stopIfTrue="1" operator="notEqual">
      <formula>""</formula>
    </cfRule>
  </conditionalFormatting>
  <conditionalFormatting sqref="C96:C105">
    <cfRule type="cellIs" dxfId="3051" priority="268" stopIfTrue="1" operator="notEqual">
      <formula>""</formula>
    </cfRule>
  </conditionalFormatting>
  <conditionalFormatting sqref="C95">
    <cfRule type="cellIs" dxfId="3050" priority="267" stopIfTrue="1" operator="notEqual">
      <formula>""</formula>
    </cfRule>
  </conditionalFormatting>
  <conditionalFormatting sqref="C95">
    <cfRule type="cellIs" dxfId="3049" priority="266" stopIfTrue="1" operator="notEqual">
      <formula>""</formula>
    </cfRule>
  </conditionalFormatting>
  <conditionalFormatting sqref="C96:C105">
    <cfRule type="cellIs" dxfId="3048" priority="260" stopIfTrue="1" operator="notEqual">
      <formula>""</formula>
    </cfRule>
  </conditionalFormatting>
  <conditionalFormatting sqref="C95:C105">
    <cfRule type="cellIs" dxfId="3047" priority="259" stopIfTrue="1" operator="notEqual">
      <formula>""</formula>
    </cfRule>
  </conditionalFormatting>
  <conditionalFormatting sqref="C95:C105">
    <cfRule type="cellIs" dxfId="3046" priority="258" stopIfTrue="1" operator="notEqual">
      <formula>""</formula>
    </cfRule>
  </conditionalFormatting>
  <conditionalFormatting sqref="C95:C105">
    <cfRule type="cellIs" dxfId="3045" priority="257" stopIfTrue="1" operator="notEqual">
      <formula>""</formula>
    </cfRule>
  </conditionalFormatting>
  <conditionalFormatting sqref="C95:C105">
    <cfRule type="cellIs" dxfId="3044" priority="256" stopIfTrue="1" operator="notEqual">
      <formula>""</formula>
    </cfRule>
  </conditionalFormatting>
  <conditionalFormatting sqref="C96:C105">
    <cfRule type="cellIs" dxfId="3043" priority="255" stopIfTrue="1" operator="notEqual">
      <formula>""</formula>
    </cfRule>
  </conditionalFormatting>
  <conditionalFormatting sqref="C96:C105">
    <cfRule type="cellIs" dxfId="3042" priority="254" stopIfTrue="1" operator="notEqual">
      <formula>""</formula>
    </cfRule>
  </conditionalFormatting>
  <conditionalFormatting sqref="C96:C105">
    <cfRule type="cellIs" dxfId="3041" priority="253" stopIfTrue="1" operator="notEqual">
      <formula>""</formula>
    </cfRule>
  </conditionalFormatting>
  <conditionalFormatting sqref="C96:C105">
    <cfRule type="cellIs" dxfId="3040" priority="252" stopIfTrue="1" operator="notEqual">
      <formula>""</formula>
    </cfRule>
  </conditionalFormatting>
  <conditionalFormatting sqref="C96:C105">
    <cfRule type="cellIs" dxfId="3039" priority="251" stopIfTrue="1" operator="notEqual">
      <formula>""</formula>
    </cfRule>
  </conditionalFormatting>
  <conditionalFormatting sqref="C118">
    <cfRule type="cellIs" dxfId="3038" priority="248" stopIfTrue="1" operator="notEqual">
      <formula>""</formula>
    </cfRule>
  </conditionalFormatting>
  <conditionalFormatting sqref="C118">
    <cfRule type="cellIs" dxfId="3037" priority="247" stopIfTrue="1" operator="notEqual">
      <formula>""</formula>
    </cfRule>
  </conditionalFormatting>
  <conditionalFormatting sqref="D108:D130">
    <cfRule type="cellIs" dxfId="3036" priority="243" stopIfTrue="1" operator="equal">
      <formula>"Total"</formula>
    </cfRule>
  </conditionalFormatting>
  <conditionalFormatting sqref="D107">
    <cfRule type="cellIs" dxfId="3035" priority="246" stopIfTrue="1" operator="equal">
      <formula>"Total"</formula>
    </cfRule>
  </conditionalFormatting>
  <conditionalFormatting sqref="D108:D130">
    <cfRule type="cellIs" dxfId="3034" priority="244" stopIfTrue="1" operator="equal">
      <formula>"Total"</formula>
    </cfRule>
  </conditionalFormatting>
  <conditionalFormatting sqref="D107">
    <cfRule type="cellIs" dxfId="3033" priority="245" stopIfTrue="1" operator="equal">
      <formula>"Total"</formula>
    </cfRule>
  </conditionalFormatting>
  <conditionalFormatting sqref="C107:C108">
    <cfRule type="cellIs" dxfId="3032" priority="242" stopIfTrue="1" operator="notEqual">
      <formula>""</formula>
    </cfRule>
  </conditionalFormatting>
  <conditionalFormatting sqref="C107:C108">
    <cfRule type="cellIs" dxfId="3031" priority="241" stopIfTrue="1" operator="notEqual">
      <formula>""</formula>
    </cfRule>
  </conditionalFormatting>
  <conditionalFormatting sqref="C96:C105 C107:C117 C119:C130">
    <cfRule type="cellIs" dxfId="3030" priority="240" stopIfTrue="1" operator="notEqual">
      <formula>""</formula>
    </cfRule>
  </conditionalFormatting>
  <conditionalFormatting sqref="C96:C105 C107:C117 C119:C130">
    <cfRule type="cellIs" dxfId="3029" priority="239" stopIfTrue="1" operator="notEqual">
      <formula>""</formula>
    </cfRule>
  </conditionalFormatting>
  <conditionalFormatting sqref="B136:B145">
    <cfRule type="cellIs" dxfId="3028" priority="234" stopIfTrue="1" operator="notEqual">
      <formula>""</formula>
    </cfRule>
  </conditionalFormatting>
  <conditionalFormatting sqref="B136:B145">
    <cfRule type="cellIs" dxfId="3027" priority="233" stopIfTrue="1" operator="notEqual">
      <formula>""</formula>
    </cfRule>
  </conditionalFormatting>
  <conditionalFormatting sqref="D136">
    <cfRule type="cellIs" dxfId="3026" priority="229" stopIfTrue="1" operator="equal">
      <formula>"Total"</formula>
    </cfRule>
  </conditionalFormatting>
  <conditionalFormatting sqref="D136">
    <cfRule type="cellIs" dxfId="3025" priority="230" stopIfTrue="1" operator="equal">
      <formula>"Total"</formula>
    </cfRule>
  </conditionalFormatting>
  <conditionalFormatting sqref="C12">
    <cfRule type="cellIs" dxfId="3024" priority="219" stopIfTrue="1" operator="notEqual">
      <formula>""</formula>
    </cfRule>
  </conditionalFormatting>
  <conditionalFormatting sqref="C71">
    <cfRule type="cellIs" dxfId="3023" priority="218" stopIfTrue="1" operator="notEqual">
      <formula>""</formula>
    </cfRule>
  </conditionalFormatting>
  <conditionalFormatting sqref="C71">
    <cfRule type="cellIs" dxfId="3022" priority="217" stopIfTrue="1" operator="notEqual">
      <formula>""</formula>
    </cfRule>
  </conditionalFormatting>
  <conditionalFormatting sqref="C72:C81">
    <cfRule type="cellIs" dxfId="3021" priority="214" stopIfTrue="1" operator="notEqual">
      <formula>""</formula>
    </cfRule>
  </conditionalFormatting>
  <conditionalFormatting sqref="C60:C70">
    <cfRule type="cellIs" dxfId="3020" priority="216" stopIfTrue="1" operator="notEqual">
      <formula>""</formula>
    </cfRule>
  </conditionalFormatting>
  <conditionalFormatting sqref="C72:C81">
    <cfRule type="cellIs" dxfId="3019" priority="215" stopIfTrue="1" operator="notEqual">
      <formula>""</formula>
    </cfRule>
  </conditionalFormatting>
  <conditionalFormatting sqref="C71">
    <cfRule type="cellIs" dxfId="3018" priority="213" stopIfTrue="1" operator="notEqual">
      <formula>""</formula>
    </cfRule>
  </conditionalFormatting>
  <conditionalFormatting sqref="C71">
    <cfRule type="cellIs" dxfId="3017" priority="212" stopIfTrue="1" operator="notEqual">
      <formula>""</formula>
    </cfRule>
  </conditionalFormatting>
  <conditionalFormatting sqref="C60:C70">
    <cfRule type="cellIs" dxfId="3016" priority="211" stopIfTrue="1" operator="notEqual">
      <formula>""</formula>
    </cfRule>
  </conditionalFormatting>
  <conditionalFormatting sqref="C59">
    <cfRule type="cellIs" dxfId="3015" priority="210" stopIfTrue="1" operator="notEqual">
      <formula>""</formula>
    </cfRule>
  </conditionalFormatting>
  <conditionalFormatting sqref="C59">
    <cfRule type="cellIs" dxfId="3014" priority="209" stopIfTrue="1" operator="notEqual">
      <formula>""</formula>
    </cfRule>
  </conditionalFormatting>
  <conditionalFormatting sqref="C60:C69">
    <cfRule type="cellIs" dxfId="3013" priority="206" stopIfTrue="1" operator="notEqual">
      <formula>""</formula>
    </cfRule>
  </conditionalFormatting>
  <conditionalFormatting sqref="C48:C58">
    <cfRule type="cellIs" dxfId="3012" priority="208" stopIfTrue="1" operator="notEqual">
      <formula>""</formula>
    </cfRule>
  </conditionalFormatting>
  <conditionalFormatting sqref="C60:C69">
    <cfRule type="cellIs" dxfId="3011" priority="207" stopIfTrue="1" operator="notEqual">
      <formula>""</formula>
    </cfRule>
  </conditionalFormatting>
  <conditionalFormatting sqref="C72:C81">
    <cfRule type="cellIs" dxfId="3010" priority="205" stopIfTrue="1" operator="notEqual">
      <formula>""</formula>
    </cfRule>
  </conditionalFormatting>
  <conditionalFormatting sqref="C72:C81">
    <cfRule type="cellIs" dxfId="3009" priority="204" stopIfTrue="1" operator="notEqual">
      <formula>""</formula>
    </cfRule>
  </conditionalFormatting>
  <conditionalFormatting sqref="C71:C81">
    <cfRule type="cellIs" dxfId="3008" priority="203" stopIfTrue="1" operator="notEqual">
      <formula>""</formula>
    </cfRule>
  </conditionalFormatting>
  <conditionalFormatting sqref="C71:C81">
    <cfRule type="cellIs" dxfId="3007" priority="202" stopIfTrue="1" operator="notEqual">
      <formula>""</formula>
    </cfRule>
  </conditionalFormatting>
  <conditionalFormatting sqref="C60:C70">
    <cfRule type="cellIs" dxfId="3006" priority="201" stopIfTrue="1" operator="notEqual">
      <formula>""</formula>
    </cfRule>
  </conditionalFormatting>
  <conditionalFormatting sqref="C59">
    <cfRule type="cellIs" dxfId="3005" priority="200" stopIfTrue="1" operator="notEqual">
      <formula>""</formula>
    </cfRule>
  </conditionalFormatting>
  <conditionalFormatting sqref="C59">
    <cfRule type="cellIs" dxfId="3004" priority="199" stopIfTrue="1" operator="notEqual">
      <formula>""</formula>
    </cfRule>
  </conditionalFormatting>
  <conditionalFormatting sqref="C60:C69">
    <cfRule type="cellIs" dxfId="3003" priority="196" stopIfTrue="1" operator="notEqual">
      <formula>""</formula>
    </cfRule>
  </conditionalFormatting>
  <conditionalFormatting sqref="C48:C58">
    <cfRule type="cellIs" dxfId="3002" priority="198" stopIfTrue="1" operator="notEqual">
      <formula>""</formula>
    </cfRule>
  </conditionalFormatting>
  <conditionalFormatting sqref="C60:C69">
    <cfRule type="cellIs" dxfId="3001" priority="197" stopIfTrue="1" operator="notEqual">
      <formula>""</formula>
    </cfRule>
  </conditionalFormatting>
  <conditionalFormatting sqref="C59">
    <cfRule type="cellIs" dxfId="3000" priority="195" stopIfTrue="1" operator="notEqual">
      <formula>""</formula>
    </cfRule>
  </conditionalFormatting>
  <conditionalFormatting sqref="C59">
    <cfRule type="cellIs" dxfId="2999" priority="194" stopIfTrue="1" operator="notEqual">
      <formula>""</formula>
    </cfRule>
  </conditionalFormatting>
  <conditionalFormatting sqref="C48:C58">
    <cfRule type="cellIs" dxfId="2998" priority="193" stopIfTrue="1" operator="notEqual">
      <formula>""</formula>
    </cfRule>
  </conditionalFormatting>
  <conditionalFormatting sqref="C47">
    <cfRule type="cellIs" dxfId="2997" priority="192" stopIfTrue="1" operator="notEqual">
      <formula>""</formula>
    </cfRule>
  </conditionalFormatting>
  <conditionalFormatting sqref="C47">
    <cfRule type="cellIs" dxfId="2996" priority="191" stopIfTrue="1" operator="notEqual">
      <formula>""</formula>
    </cfRule>
  </conditionalFormatting>
  <conditionalFormatting sqref="C48:C57">
    <cfRule type="cellIs" dxfId="2995" priority="188" stopIfTrue="1" operator="notEqual">
      <formula>""</formula>
    </cfRule>
  </conditionalFormatting>
  <conditionalFormatting sqref="C36:C46">
    <cfRule type="cellIs" dxfId="2994" priority="190" stopIfTrue="1" operator="notEqual">
      <formula>""</formula>
    </cfRule>
  </conditionalFormatting>
  <conditionalFormatting sqref="C48:C57">
    <cfRule type="cellIs" dxfId="2993" priority="189" stopIfTrue="1" operator="notEqual">
      <formula>""</formula>
    </cfRule>
  </conditionalFormatting>
  <conditionalFormatting sqref="C60:C69">
    <cfRule type="cellIs" dxfId="2992" priority="187" stopIfTrue="1" operator="notEqual">
      <formula>""</formula>
    </cfRule>
  </conditionalFormatting>
  <conditionalFormatting sqref="C60:C69">
    <cfRule type="cellIs" dxfId="2991" priority="186" stopIfTrue="1" operator="notEqual">
      <formula>""</formula>
    </cfRule>
  </conditionalFormatting>
  <conditionalFormatting sqref="C71:C81">
    <cfRule type="cellIs" dxfId="2990" priority="185" stopIfTrue="1" operator="notEqual">
      <formula>""</formula>
    </cfRule>
  </conditionalFormatting>
  <conditionalFormatting sqref="C71:C81">
    <cfRule type="cellIs" dxfId="2989" priority="184" stopIfTrue="1" operator="notEqual">
      <formula>""</formula>
    </cfRule>
  </conditionalFormatting>
  <conditionalFormatting sqref="C60:C70">
    <cfRule type="cellIs" dxfId="2988" priority="183" stopIfTrue="1" operator="notEqual">
      <formula>""</formula>
    </cfRule>
  </conditionalFormatting>
  <conditionalFormatting sqref="C59">
    <cfRule type="cellIs" dxfId="2987" priority="182" stopIfTrue="1" operator="notEqual">
      <formula>""</formula>
    </cfRule>
  </conditionalFormatting>
  <conditionalFormatting sqref="C59">
    <cfRule type="cellIs" dxfId="2986" priority="181" stopIfTrue="1" operator="notEqual">
      <formula>""</formula>
    </cfRule>
  </conditionalFormatting>
  <conditionalFormatting sqref="C60:C69">
    <cfRule type="cellIs" dxfId="2985" priority="178" stopIfTrue="1" operator="notEqual">
      <formula>""</formula>
    </cfRule>
  </conditionalFormatting>
  <conditionalFormatting sqref="C48:C58">
    <cfRule type="cellIs" dxfId="2984" priority="180" stopIfTrue="1" operator="notEqual">
      <formula>""</formula>
    </cfRule>
  </conditionalFormatting>
  <conditionalFormatting sqref="C60:C69">
    <cfRule type="cellIs" dxfId="2983" priority="179" stopIfTrue="1" operator="notEqual">
      <formula>""</formula>
    </cfRule>
  </conditionalFormatting>
  <conditionalFormatting sqref="C59">
    <cfRule type="cellIs" dxfId="2982" priority="177" stopIfTrue="1" operator="notEqual">
      <formula>""</formula>
    </cfRule>
  </conditionalFormatting>
  <conditionalFormatting sqref="C59">
    <cfRule type="cellIs" dxfId="2981" priority="176" stopIfTrue="1" operator="notEqual">
      <formula>""</formula>
    </cfRule>
  </conditionalFormatting>
  <conditionalFormatting sqref="C48:C58">
    <cfRule type="cellIs" dxfId="2980" priority="175" stopIfTrue="1" operator="notEqual">
      <formula>""</formula>
    </cfRule>
  </conditionalFormatting>
  <conditionalFormatting sqref="C47">
    <cfRule type="cellIs" dxfId="2979" priority="174" stopIfTrue="1" operator="notEqual">
      <formula>""</formula>
    </cfRule>
  </conditionalFormatting>
  <conditionalFormatting sqref="C47">
    <cfRule type="cellIs" dxfId="2978" priority="173" stopIfTrue="1" operator="notEqual">
      <formula>""</formula>
    </cfRule>
  </conditionalFormatting>
  <conditionalFormatting sqref="C48:C57">
    <cfRule type="cellIs" dxfId="2977" priority="170" stopIfTrue="1" operator="notEqual">
      <formula>""</formula>
    </cfRule>
  </conditionalFormatting>
  <conditionalFormatting sqref="C36:C46">
    <cfRule type="cellIs" dxfId="2976" priority="172" stopIfTrue="1" operator="notEqual">
      <formula>""</formula>
    </cfRule>
  </conditionalFormatting>
  <conditionalFormatting sqref="C48:C57">
    <cfRule type="cellIs" dxfId="2975" priority="171" stopIfTrue="1" operator="notEqual">
      <formula>""</formula>
    </cfRule>
  </conditionalFormatting>
  <conditionalFormatting sqref="C60:C69">
    <cfRule type="cellIs" dxfId="2974" priority="169" stopIfTrue="1" operator="notEqual">
      <formula>""</formula>
    </cfRule>
  </conditionalFormatting>
  <conditionalFormatting sqref="C60:C69">
    <cfRule type="cellIs" dxfId="2973" priority="168" stopIfTrue="1" operator="notEqual">
      <formula>""</formula>
    </cfRule>
  </conditionalFormatting>
  <conditionalFormatting sqref="C59:C69">
    <cfRule type="cellIs" dxfId="2972" priority="167" stopIfTrue="1" operator="notEqual">
      <formula>""</formula>
    </cfRule>
  </conditionalFormatting>
  <conditionalFormatting sqref="C59:C69">
    <cfRule type="cellIs" dxfId="2971" priority="166" stopIfTrue="1" operator="notEqual">
      <formula>""</formula>
    </cfRule>
  </conditionalFormatting>
  <conditionalFormatting sqref="C48:C58">
    <cfRule type="cellIs" dxfId="2970" priority="165" stopIfTrue="1" operator="notEqual">
      <formula>""</formula>
    </cfRule>
  </conditionalFormatting>
  <conditionalFormatting sqref="C47">
    <cfRule type="cellIs" dxfId="2969" priority="164" stopIfTrue="1" operator="notEqual">
      <formula>""</formula>
    </cfRule>
  </conditionalFormatting>
  <conditionalFormatting sqref="C47">
    <cfRule type="cellIs" dxfId="2968" priority="163" stopIfTrue="1" operator="notEqual">
      <formula>""</formula>
    </cfRule>
  </conditionalFormatting>
  <conditionalFormatting sqref="C48:C57">
    <cfRule type="cellIs" dxfId="2967" priority="160" stopIfTrue="1" operator="notEqual">
      <formula>""</formula>
    </cfRule>
  </conditionalFormatting>
  <conditionalFormatting sqref="C36:C46">
    <cfRule type="cellIs" dxfId="2966" priority="162" stopIfTrue="1" operator="notEqual">
      <formula>""</formula>
    </cfRule>
  </conditionalFormatting>
  <conditionalFormatting sqref="C48:C57">
    <cfRule type="cellIs" dxfId="2965" priority="161" stopIfTrue="1" operator="notEqual">
      <formula>""</formula>
    </cfRule>
  </conditionalFormatting>
  <conditionalFormatting sqref="C47">
    <cfRule type="cellIs" dxfId="2964" priority="159" stopIfTrue="1" operator="notEqual">
      <formula>""</formula>
    </cfRule>
  </conditionalFormatting>
  <conditionalFormatting sqref="C47">
    <cfRule type="cellIs" dxfId="2963" priority="158" stopIfTrue="1" operator="notEqual">
      <formula>""</formula>
    </cfRule>
  </conditionalFormatting>
  <conditionalFormatting sqref="C36:C46">
    <cfRule type="cellIs" dxfId="2962" priority="157" stopIfTrue="1" operator="notEqual">
      <formula>""</formula>
    </cfRule>
  </conditionalFormatting>
  <conditionalFormatting sqref="C35">
    <cfRule type="cellIs" dxfId="2961" priority="156" stopIfTrue="1" operator="notEqual">
      <formula>""</formula>
    </cfRule>
  </conditionalFormatting>
  <conditionalFormatting sqref="C35">
    <cfRule type="cellIs" dxfId="2960" priority="155" stopIfTrue="1" operator="notEqual">
      <formula>""</formula>
    </cfRule>
  </conditionalFormatting>
  <conditionalFormatting sqref="C36:C45">
    <cfRule type="cellIs" dxfId="2959" priority="152" stopIfTrue="1" operator="notEqual">
      <formula>""</formula>
    </cfRule>
  </conditionalFormatting>
  <conditionalFormatting sqref="C24:C34">
    <cfRule type="cellIs" dxfId="2958" priority="154" stopIfTrue="1" operator="notEqual">
      <formula>""</formula>
    </cfRule>
  </conditionalFormatting>
  <conditionalFormatting sqref="C36:C45">
    <cfRule type="cellIs" dxfId="2957" priority="153" stopIfTrue="1" operator="notEqual">
      <formula>""</formula>
    </cfRule>
  </conditionalFormatting>
  <conditionalFormatting sqref="C48:C57">
    <cfRule type="cellIs" dxfId="2956" priority="151" stopIfTrue="1" operator="notEqual">
      <formula>""</formula>
    </cfRule>
  </conditionalFormatting>
  <conditionalFormatting sqref="C48:C57">
    <cfRule type="cellIs" dxfId="2955" priority="150" stopIfTrue="1" operator="notEqual">
      <formula>""</formula>
    </cfRule>
  </conditionalFormatting>
  <conditionalFormatting sqref="C72:C81">
    <cfRule type="cellIs" dxfId="2954" priority="146" stopIfTrue="1" operator="notEqual">
      <formula>""</formula>
    </cfRule>
  </conditionalFormatting>
  <conditionalFormatting sqref="C72:C81">
    <cfRule type="cellIs" dxfId="2953" priority="145" stopIfTrue="1" operator="notEqual">
      <formula>""</formula>
    </cfRule>
  </conditionalFormatting>
  <conditionalFormatting sqref="C71">
    <cfRule type="cellIs" dxfId="2952" priority="144" stopIfTrue="1" operator="notEqual">
      <formula>""</formula>
    </cfRule>
  </conditionalFormatting>
  <conditionalFormatting sqref="C71">
    <cfRule type="cellIs" dxfId="2951" priority="149" stopIfTrue="1" operator="notEqual">
      <formula>""</formula>
    </cfRule>
  </conditionalFormatting>
  <conditionalFormatting sqref="C71">
    <cfRule type="cellIs" dxfId="2950" priority="148" stopIfTrue="1" operator="notEqual">
      <formula>""</formula>
    </cfRule>
  </conditionalFormatting>
  <conditionalFormatting sqref="C60:C70">
    <cfRule type="cellIs" dxfId="2949" priority="147" stopIfTrue="1" operator="notEqual">
      <formula>""</formula>
    </cfRule>
  </conditionalFormatting>
  <conditionalFormatting sqref="C60:C70">
    <cfRule type="cellIs" dxfId="2948" priority="137" stopIfTrue="1" operator="notEqual">
      <formula>""</formula>
    </cfRule>
  </conditionalFormatting>
  <conditionalFormatting sqref="C59">
    <cfRule type="cellIs" dxfId="2947" priority="136" stopIfTrue="1" operator="notEqual">
      <formula>""</formula>
    </cfRule>
  </conditionalFormatting>
  <conditionalFormatting sqref="C59">
    <cfRule type="cellIs" dxfId="2946" priority="135" stopIfTrue="1" operator="notEqual">
      <formula>""</formula>
    </cfRule>
  </conditionalFormatting>
  <conditionalFormatting sqref="C48:C58">
    <cfRule type="cellIs" dxfId="2945" priority="134" stopIfTrue="1" operator="notEqual">
      <formula>""</formula>
    </cfRule>
  </conditionalFormatting>
  <conditionalFormatting sqref="C71">
    <cfRule type="cellIs" dxfId="2944" priority="143" stopIfTrue="1" operator="notEqual">
      <formula>""</formula>
    </cfRule>
  </conditionalFormatting>
  <conditionalFormatting sqref="C72:C81">
    <cfRule type="cellIs" dxfId="2943" priority="140" stopIfTrue="1" operator="notEqual">
      <formula>""</formula>
    </cfRule>
  </conditionalFormatting>
  <conditionalFormatting sqref="C60:C70">
    <cfRule type="cellIs" dxfId="2942" priority="142" stopIfTrue="1" operator="notEqual">
      <formula>""</formula>
    </cfRule>
  </conditionalFormatting>
  <conditionalFormatting sqref="C72:C81">
    <cfRule type="cellIs" dxfId="2941" priority="141" stopIfTrue="1" operator="notEqual">
      <formula>""</formula>
    </cfRule>
  </conditionalFormatting>
  <conditionalFormatting sqref="C71">
    <cfRule type="cellIs" dxfId="2940" priority="139" stopIfTrue="1" operator="notEqual">
      <formula>""</formula>
    </cfRule>
  </conditionalFormatting>
  <conditionalFormatting sqref="C71">
    <cfRule type="cellIs" dxfId="2939" priority="138" stopIfTrue="1" operator="notEqual">
      <formula>""</formula>
    </cfRule>
  </conditionalFormatting>
  <conditionalFormatting sqref="C60:C69">
    <cfRule type="cellIs" dxfId="2938" priority="132" stopIfTrue="1" operator="notEqual">
      <formula>""</formula>
    </cfRule>
  </conditionalFormatting>
  <conditionalFormatting sqref="C60:C69">
    <cfRule type="cellIs" dxfId="2937" priority="133" stopIfTrue="1" operator="notEqual">
      <formula>""</formula>
    </cfRule>
  </conditionalFormatting>
  <conditionalFormatting sqref="C72:C81">
    <cfRule type="cellIs" dxfId="2936" priority="131" stopIfTrue="1" operator="notEqual">
      <formula>""</formula>
    </cfRule>
  </conditionalFormatting>
  <conditionalFormatting sqref="C72:C81">
    <cfRule type="cellIs" dxfId="2935" priority="130" stopIfTrue="1" operator="notEqual">
      <formula>""</formula>
    </cfRule>
  </conditionalFormatting>
  <conditionalFormatting sqref="C59">
    <cfRule type="cellIs" dxfId="2934" priority="120" stopIfTrue="1" operator="notEqual">
      <formula>""</formula>
    </cfRule>
  </conditionalFormatting>
  <conditionalFormatting sqref="C48:C58">
    <cfRule type="cellIs" dxfId="2933" priority="119" stopIfTrue="1" operator="notEqual">
      <formula>""</formula>
    </cfRule>
  </conditionalFormatting>
  <conditionalFormatting sqref="C71">
    <cfRule type="cellIs" dxfId="2932" priority="129" stopIfTrue="1" operator="notEqual">
      <formula>""</formula>
    </cfRule>
  </conditionalFormatting>
  <conditionalFormatting sqref="C71">
    <cfRule type="cellIs" dxfId="2931" priority="128" stopIfTrue="1" operator="notEqual">
      <formula>""</formula>
    </cfRule>
  </conditionalFormatting>
  <conditionalFormatting sqref="C72:C81">
    <cfRule type="cellIs" dxfId="2930" priority="125" stopIfTrue="1" operator="notEqual">
      <formula>""</formula>
    </cfRule>
  </conditionalFormatting>
  <conditionalFormatting sqref="C60:C70">
    <cfRule type="cellIs" dxfId="2929" priority="127" stopIfTrue="1" operator="notEqual">
      <formula>""</formula>
    </cfRule>
  </conditionalFormatting>
  <conditionalFormatting sqref="C72:C81">
    <cfRule type="cellIs" dxfId="2928" priority="126" stopIfTrue="1" operator="notEqual">
      <formula>""</formula>
    </cfRule>
  </conditionalFormatting>
  <conditionalFormatting sqref="C71">
    <cfRule type="cellIs" dxfId="2927" priority="124" stopIfTrue="1" operator="notEqual">
      <formula>""</formula>
    </cfRule>
  </conditionalFormatting>
  <conditionalFormatting sqref="C71">
    <cfRule type="cellIs" dxfId="2926" priority="123" stopIfTrue="1" operator="notEqual">
      <formula>""</formula>
    </cfRule>
  </conditionalFormatting>
  <conditionalFormatting sqref="C60:C70">
    <cfRule type="cellIs" dxfId="2925" priority="122" stopIfTrue="1" operator="notEqual">
      <formula>""</formula>
    </cfRule>
  </conditionalFormatting>
  <conditionalFormatting sqref="C59">
    <cfRule type="cellIs" dxfId="2924" priority="121" stopIfTrue="1" operator="notEqual">
      <formula>""</formula>
    </cfRule>
  </conditionalFormatting>
  <conditionalFormatting sqref="C60:C69">
    <cfRule type="cellIs" dxfId="2923" priority="117" stopIfTrue="1" operator="notEqual">
      <formula>""</formula>
    </cfRule>
  </conditionalFormatting>
  <conditionalFormatting sqref="C60:C69">
    <cfRule type="cellIs" dxfId="2922" priority="118" stopIfTrue="1" operator="notEqual">
      <formula>""</formula>
    </cfRule>
  </conditionalFormatting>
  <conditionalFormatting sqref="C72:C81">
    <cfRule type="cellIs" dxfId="2921" priority="116" stopIfTrue="1" operator="notEqual">
      <formula>""</formula>
    </cfRule>
  </conditionalFormatting>
  <conditionalFormatting sqref="C72:C81">
    <cfRule type="cellIs" dxfId="2920" priority="115" stopIfTrue="1" operator="notEqual">
      <formula>""</formula>
    </cfRule>
  </conditionalFormatting>
  <conditionalFormatting sqref="C71:C81">
    <cfRule type="cellIs" dxfId="2919" priority="114" stopIfTrue="1" operator="notEqual">
      <formula>""</formula>
    </cfRule>
  </conditionalFormatting>
  <conditionalFormatting sqref="C71:C81">
    <cfRule type="cellIs" dxfId="2918" priority="113" stopIfTrue="1" operator="notEqual">
      <formula>""</formula>
    </cfRule>
  </conditionalFormatting>
  <conditionalFormatting sqref="C60:C70">
    <cfRule type="cellIs" dxfId="2917" priority="112" stopIfTrue="1" operator="notEqual">
      <formula>""</formula>
    </cfRule>
  </conditionalFormatting>
  <conditionalFormatting sqref="C59">
    <cfRule type="cellIs" dxfId="2916" priority="111" stopIfTrue="1" operator="notEqual">
      <formula>""</formula>
    </cfRule>
  </conditionalFormatting>
  <conditionalFormatting sqref="C59">
    <cfRule type="cellIs" dxfId="2915" priority="110" stopIfTrue="1" operator="notEqual">
      <formula>""</formula>
    </cfRule>
  </conditionalFormatting>
  <conditionalFormatting sqref="C60:C69">
    <cfRule type="cellIs" dxfId="2914" priority="107" stopIfTrue="1" operator="notEqual">
      <formula>""</formula>
    </cfRule>
  </conditionalFormatting>
  <conditionalFormatting sqref="C48:C58">
    <cfRule type="cellIs" dxfId="2913" priority="109" stopIfTrue="1" operator="notEqual">
      <formula>""</formula>
    </cfRule>
  </conditionalFormatting>
  <conditionalFormatting sqref="C60:C69">
    <cfRule type="cellIs" dxfId="2912" priority="108" stopIfTrue="1" operator="notEqual">
      <formula>""</formula>
    </cfRule>
  </conditionalFormatting>
  <conditionalFormatting sqref="C59">
    <cfRule type="cellIs" dxfId="2911" priority="106" stopIfTrue="1" operator="notEqual">
      <formula>""</formula>
    </cfRule>
  </conditionalFormatting>
  <conditionalFormatting sqref="C59">
    <cfRule type="cellIs" dxfId="2910" priority="105" stopIfTrue="1" operator="notEqual">
      <formula>""</formula>
    </cfRule>
  </conditionalFormatting>
  <conditionalFormatting sqref="C48:C58">
    <cfRule type="cellIs" dxfId="2909" priority="104" stopIfTrue="1" operator="notEqual">
      <formula>""</formula>
    </cfRule>
  </conditionalFormatting>
  <conditionalFormatting sqref="C47">
    <cfRule type="cellIs" dxfId="2908" priority="103" stopIfTrue="1" operator="notEqual">
      <formula>""</formula>
    </cfRule>
  </conditionalFormatting>
  <conditionalFormatting sqref="C47">
    <cfRule type="cellIs" dxfId="2907" priority="102" stopIfTrue="1" operator="notEqual">
      <formula>""</formula>
    </cfRule>
  </conditionalFormatting>
  <conditionalFormatting sqref="C48:C57">
    <cfRule type="cellIs" dxfId="2906" priority="99" stopIfTrue="1" operator="notEqual">
      <formula>""</formula>
    </cfRule>
  </conditionalFormatting>
  <conditionalFormatting sqref="C36:C46">
    <cfRule type="cellIs" dxfId="2905" priority="101" stopIfTrue="1" operator="notEqual">
      <formula>""</formula>
    </cfRule>
  </conditionalFormatting>
  <conditionalFormatting sqref="C48:C57">
    <cfRule type="cellIs" dxfId="2904" priority="100" stopIfTrue="1" operator="notEqual">
      <formula>""</formula>
    </cfRule>
  </conditionalFormatting>
  <conditionalFormatting sqref="C60:C69">
    <cfRule type="cellIs" dxfId="2903" priority="98" stopIfTrue="1" operator="notEqual">
      <formula>""</formula>
    </cfRule>
  </conditionalFormatting>
  <conditionalFormatting sqref="C60:C69">
    <cfRule type="cellIs" dxfId="2902" priority="97" stopIfTrue="1" operator="notEqual">
      <formula>""</formula>
    </cfRule>
  </conditionalFormatting>
  <conditionalFormatting sqref="C84:C93">
    <cfRule type="cellIs" dxfId="2901" priority="90" stopIfTrue="1" operator="notEqual">
      <formula>""</formula>
    </cfRule>
  </conditionalFormatting>
  <conditionalFormatting sqref="C84:C93">
    <cfRule type="cellIs" dxfId="2900" priority="89" stopIfTrue="1" operator="notEqual">
      <formula>""</formula>
    </cfRule>
  </conditionalFormatting>
  <conditionalFormatting sqref="C83">
    <cfRule type="cellIs" dxfId="2899" priority="88" stopIfTrue="1" operator="notEqual">
      <formula>""</formula>
    </cfRule>
  </conditionalFormatting>
  <conditionalFormatting sqref="C83">
    <cfRule type="cellIs" dxfId="2898" priority="87" stopIfTrue="1" operator="notEqual">
      <formula>""</formula>
    </cfRule>
  </conditionalFormatting>
  <conditionalFormatting sqref="C84:C93">
    <cfRule type="cellIs" dxfId="2897" priority="86" stopIfTrue="1" operator="notEqual">
      <formula>""</formula>
    </cfRule>
  </conditionalFormatting>
  <conditionalFormatting sqref="C83">
    <cfRule type="cellIs" dxfId="2896" priority="96" stopIfTrue="1" operator="notEqual">
      <formula>""</formula>
    </cfRule>
  </conditionalFormatting>
  <conditionalFormatting sqref="C83:C93">
    <cfRule type="cellIs" dxfId="2895" priority="95" stopIfTrue="1" operator="notEqual">
      <formula>""</formula>
    </cfRule>
  </conditionalFormatting>
  <conditionalFormatting sqref="C83:C93">
    <cfRule type="cellIs" dxfId="2894" priority="94" stopIfTrue="1" operator="notEqual">
      <formula>""</formula>
    </cfRule>
  </conditionalFormatting>
  <conditionalFormatting sqref="C84:C93">
    <cfRule type="cellIs" dxfId="2893" priority="93" stopIfTrue="1" operator="notEqual">
      <formula>""</formula>
    </cfRule>
  </conditionalFormatting>
  <conditionalFormatting sqref="C83">
    <cfRule type="cellIs" dxfId="2892" priority="92" stopIfTrue="1" operator="notEqual">
      <formula>""</formula>
    </cfRule>
  </conditionalFormatting>
  <conditionalFormatting sqref="C83">
    <cfRule type="cellIs" dxfId="2891" priority="91" stopIfTrue="1" operator="notEqual">
      <formula>""</formula>
    </cfRule>
  </conditionalFormatting>
  <conditionalFormatting sqref="C84:C93">
    <cfRule type="cellIs" dxfId="2890" priority="85" stopIfTrue="1" operator="notEqual">
      <formula>""</formula>
    </cfRule>
  </conditionalFormatting>
  <conditionalFormatting sqref="C83:C93">
    <cfRule type="cellIs" dxfId="2889" priority="84" stopIfTrue="1" operator="notEqual">
      <formula>""</formula>
    </cfRule>
  </conditionalFormatting>
  <conditionalFormatting sqref="C83:C93">
    <cfRule type="cellIs" dxfId="2888" priority="83" stopIfTrue="1" operator="notEqual">
      <formula>""</formula>
    </cfRule>
  </conditionalFormatting>
  <conditionalFormatting sqref="C83:C93">
    <cfRule type="cellIs" dxfId="2887" priority="82" stopIfTrue="1" operator="notEqual">
      <formula>""</formula>
    </cfRule>
  </conditionalFormatting>
  <conditionalFormatting sqref="C83:C93">
    <cfRule type="cellIs" dxfId="2886" priority="81" stopIfTrue="1" operator="notEqual">
      <formula>""</formula>
    </cfRule>
  </conditionalFormatting>
  <conditionalFormatting sqref="C84:C93">
    <cfRule type="cellIs" dxfId="2885" priority="80" stopIfTrue="1" operator="notEqual">
      <formula>""</formula>
    </cfRule>
  </conditionalFormatting>
  <conditionalFormatting sqref="C84:C93">
    <cfRule type="cellIs" dxfId="2884" priority="79" stopIfTrue="1" operator="notEqual">
      <formula>""</formula>
    </cfRule>
  </conditionalFormatting>
  <conditionalFormatting sqref="C84:C93">
    <cfRule type="cellIs" dxfId="2883" priority="78" stopIfTrue="1" operator="notEqual">
      <formula>""</formula>
    </cfRule>
  </conditionalFormatting>
  <conditionalFormatting sqref="C84:C93">
    <cfRule type="cellIs" dxfId="2882" priority="77" stopIfTrue="1" operator="notEqual">
      <formula>""</formula>
    </cfRule>
  </conditionalFormatting>
  <conditionalFormatting sqref="C84:C93">
    <cfRule type="cellIs" dxfId="2881" priority="76" stopIfTrue="1" operator="notEqual">
      <formula>""</formula>
    </cfRule>
  </conditionalFormatting>
  <conditionalFormatting sqref="C106">
    <cfRule type="cellIs" dxfId="2880" priority="75" stopIfTrue="1" operator="notEqual">
      <formula>""</formula>
    </cfRule>
  </conditionalFormatting>
  <conditionalFormatting sqref="C106">
    <cfRule type="cellIs" dxfId="2879" priority="74" stopIfTrue="1" operator="notEqual">
      <formula>""</formula>
    </cfRule>
  </conditionalFormatting>
  <conditionalFormatting sqref="C95:C96">
    <cfRule type="cellIs" dxfId="2878" priority="73" stopIfTrue="1" operator="notEqual">
      <formula>""</formula>
    </cfRule>
  </conditionalFormatting>
  <conditionalFormatting sqref="C95:C96">
    <cfRule type="cellIs" dxfId="2877" priority="72" stopIfTrue="1" operator="notEqual">
      <formula>""</formula>
    </cfRule>
  </conditionalFormatting>
  <conditionalFormatting sqref="E134 G134:H134">
    <cfRule type="cellIs" dxfId="2876" priority="55" stopIfTrue="1" operator="notEqual">
      <formula>""</formula>
    </cfRule>
  </conditionalFormatting>
  <conditionalFormatting sqref="C134">
    <cfRule type="cellIs" dxfId="2875" priority="52" stopIfTrue="1" operator="notEqual">
      <formula>""</formula>
    </cfRule>
  </conditionalFormatting>
  <conditionalFormatting sqref="B134">
    <cfRule type="cellIs" dxfId="2874" priority="50" stopIfTrue="1" operator="notEqual">
      <formula>""</formula>
    </cfRule>
  </conditionalFormatting>
  <conditionalFormatting sqref="E134">
    <cfRule type="cellIs" dxfId="2873" priority="54" stopIfTrue="1" operator="notEqual">
      <formula>""</formula>
    </cfRule>
  </conditionalFormatting>
  <conditionalFormatting sqref="E134 G134:H134">
    <cfRule type="cellIs" dxfId="2872" priority="56" stopIfTrue="1" operator="notEqual">
      <formula>""</formula>
    </cfRule>
  </conditionalFormatting>
  <conditionalFormatting sqref="C134">
    <cfRule type="cellIs" dxfId="2871" priority="51" stopIfTrue="1" operator="notEqual">
      <formula>""</formula>
    </cfRule>
  </conditionalFormatting>
  <conditionalFormatting sqref="F134">
    <cfRule type="cellIs" dxfId="2870" priority="53" stopIfTrue="1" operator="notEqual">
      <formula>""</formula>
    </cfRule>
  </conditionalFormatting>
  <conditionalFormatting sqref="B134">
    <cfRule type="cellIs" dxfId="2869" priority="49" stopIfTrue="1" operator="notEqual">
      <formula>""</formula>
    </cfRule>
  </conditionalFormatting>
  <conditionalFormatting sqref="D134">
    <cfRule type="cellIs" dxfId="2868" priority="46" stopIfTrue="1" operator="equal">
      <formula>"Total"</formula>
    </cfRule>
  </conditionalFormatting>
  <conditionalFormatting sqref="D135:D136">
    <cfRule type="cellIs" dxfId="2867" priority="33" stopIfTrue="1" operator="equal">
      <formula>"Total"</formula>
    </cfRule>
  </conditionalFormatting>
  <conditionalFormatting sqref="D135:D136">
    <cfRule type="cellIs" dxfId="2866" priority="34" stopIfTrue="1" operator="equal">
      <formula>"Total"</formula>
    </cfRule>
  </conditionalFormatting>
  <conditionalFormatting sqref="E135:E136 G135:H136">
    <cfRule type="cellIs" dxfId="2865" priority="43" stopIfTrue="1" operator="notEqual">
      <formula>""</formula>
    </cfRule>
  </conditionalFormatting>
  <conditionalFormatting sqref="E135:E136">
    <cfRule type="cellIs" dxfId="2864" priority="41" stopIfTrue="1" operator="notEqual">
      <formula>""</formula>
    </cfRule>
  </conditionalFormatting>
  <conditionalFormatting sqref="E135:E136 G135:H136">
    <cfRule type="cellIs" dxfId="2863" priority="42" stopIfTrue="1" operator="notEqual">
      <formula>""</formula>
    </cfRule>
  </conditionalFormatting>
  <conditionalFormatting sqref="F135:F136">
    <cfRule type="cellIs" dxfId="2862" priority="40" stopIfTrue="1" operator="notEqual">
      <formula>""</formula>
    </cfRule>
  </conditionalFormatting>
  <conditionalFormatting sqref="F135:F136">
    <cfRule type="cellIs" dxfId="2861" priority="39" stopIfTrue="1" operator="notEqual">
      <formula>""</formula>
    </cfRule>
  </conditionalFormatting>
  <conditionalFormatting sqref="C135:C145">
    <cfRule type="cellIs" dxfId="2860" priority="38" stopIfTrue="1" operator="notEqual">
      <formula>""</formula>
    </cfRule>
  </conditionalFormatting>
  <conditionalFormatting sqref="C135:C145">
    <cfRule type="cellIs" dxfId="2859" priority="37" stopIfTrue="1" operator="notEqual">
      <formula>""</formula>
    </cfRule>
  </conditionalFormatting>
  <conditionalFormatting sqref="B135">
    <cfRule type="cellIs" dxfId="2858" priority="36" stopIfTrue="1" operator="notEqual">
      <formula>""</formula>
    </cfRule>
  </conditionalFormatting>
  <conditionalFormatting sqref="B135">
    <cfRule type="cellIs" dxfId="2857" priority="35" stopIfTrue="1" operator="notEqual">
      <formula>""</formula>
    </cfRule>
  </conditionalFormatting>
  <conditionalFormatting sqref="E137 G137:H137">
    <cfRule type="cellIs" dxfId="2856" priority="30" stopIfTrue="1" operator="notEqual">
      <formula>""</formula>
    </cfRule>
  </conditionalFormatting>
  <conditionalFormatting sqref="E137">
    <cfRule type="cellIs" dxfId="2855" priority="28" stopIfTrue="1" operator="notEqual">
      <formula>""</formula>
    </cfRule>
  </conditionalFormatting>
  <conditionalFormatting sqref="F137">
    <cfRule type="cellIs" dxfId="2854" priority="26" stopIfTrue="1" operator="notEqual">
      <formula>""</formula>
    </cfRule>
  </conditionalFormatting>
  <conditionalFormatting sqref="E137 G137:H137">
    <cfRule type="cellIs" dxfId="2853" priority="29" stopIfTrue="1" operator="notEqual">
      <formula>""</formula>
    </cfRule>
  </conditionalFormatting>
  <conditionalFormatting sqref="F137">
    <cfRule type="cellIs" dxfId="2852" priority="27" stopIfTrue="1" operator="notEqual">
      <formula>""</formula>
    </cfRule>
  </conditionalFormatting>
  <conditionalFormatting sqref="D137">
    <cfRule type="cellIs" dxfId="2851" priority="24" stopIfTrue="1" operator="equal">
      <formula>"Total"</formula>
    </cfRule>
  </conditionalFormatting>
  <conditionalFormatting sqref="D137">
    <cfRule type="cellIs" dxfId="2850" priority="25" stopIfTrue="1" operator="equal">
      <formula>"Total"</formula>
    </cfRule>
  </conditionalFormatting>
  <conditionalFormatting sqref="D137">
    <cfRule type="cellIs" dxfId="2849" priority="17" stopIfTrue="1" operator="equal">
      <formula>"Total"</formula>
    </cfRule>
  </conditionalFormatting>
  <conditionalFormatting sqref="D137">
    <cfRule type="cellIs" dxfId="2848" priority="18" stopIfTrue="1" operator="equal">
      <formula>"Total"</formula>
    </cfRule>
  </conditionalFormatting>
  <conditionalFormatting sqref="E137 G137:H137">
    <cfRule type="cellIs" dxfId="2847" priority="23" stopIfTrue="1" operator="notEqual">
      <formula>""</formula>
    </cfRule>
  </conditionalFormatting>
  <conditionalFormatting sqref="E137">
    <cfRule type="cellIs" dxfId="2846" priority="21" stopIfTrue="1" operator="notEqual">
      <formula>""</formula>
    </cfRule>
  </conditionalFormatting>
  <conditionalFormatting sqref="E137 G137:H137">
    <cfRule type="cellIs" dxfId="2845" priority="22" stopIfTrue="1" operator="notEqual">
      <formula>""</formula>
    </cfRule>
  </conditionalFormatting>
  <conditionalFormatting sqref="F137">
    <cfRule type="cellIs" dxfId="2844" priority="20" stopIfTrue="1" operator="notEqual">
      <formula>""</formula>
    </cfRule>
  </conditionalFormatting>
  <conditionalFormatting sqref="F137">
    <cfRule type="cellIs" dxfId="2843" priority="19" stopIfTrue="1" operator="notEqual">
      <formula>""</formula>
    </cfRule>
  </conditionalFormatting>
  <conditionalFormatting sqref="E138:E145 G138:H145">
    <cfRule type="cellIs" dxfId="2842" priority="16" stopIfTrue="1" operator="notEqual">
      <formula>""</formula>
    </cfRule>
  </conditionalFormatting>
  <conditionalFormatting sqref="E138:E145">
    <cfRule type="cellIs" dxfId="2841" priority="14" stopIfTrue="1" operator="notEqual">
      <formula>""</formula>
    </cfRule>
  </conditionalFormatting>
  <conditionalFormatting sqref="F138:F145">
    <cfRule type="cellIs" dxfId="2840" priority="12" stopIfTrue="1" operator="notEqual">
      <formula>""</formula>
    </cfRule>
  </conditionalFormatting>
  <conditionalFormatting sqref="E138:E145 G138:H145">
    <cfRule type="cellIs" dxfId="2839" priority="15" stopIfTrue="1" operator="notEqual">
      <formula>""</formula>
    </cfRule>
  </conditionalFormatting>
  <conditionalFormatting sqref="F138:F145">
    <cfRule type="cellIs" dxfId="2838" priority="13" stopIfTrue="1" operator="notEqual">
      <formula>""</formula>
    </cfRule>
  </conditionalFormatting>
  <conditionalFormatting sqref="D138:D145">
    <cfRule type="cellIs" dxfId="2837" priority="10" stopIfTrue="1" operator="equal">
      <formula>"Total"</formula>
    </cfRule>
  </conditionalFormatting>
  <conditionalFormatting sqref="D138:D145">
    <cfRule type="cellIs" dxfId="2836" priority="11" stopIfTrue="1" operator="equal">
      <formula>"Total"</formula>
    </cfRule>
  </conditionalFormatting>
  <conditionalFormatting sqref="D138:D145">
    <cfRule type="cellIs" dxfId="2835" priority="3" stopIfTrue="1" operator="equal">
      <formula>"Total"</formula>
    </cfRule>
  </conditionalFormatting>
  <conditionalFormatting sqref="D138:D145">
    <cfRule type="cellIs" dxfId="2834" priority="4" stopIfTrue="1" operator="equal">
      <formula>"Total"</formula>
    </cfRule>
  </conditionalFormatting>
  <conditionalFormatting sqref="E138:E145 G138:H145">
    <cfRule type="cellIs" dxfId="2833" priority="9" stopIfTrue="1" operator="notEqual">
      <formula>""</formula>
    </cfRule>
  </conditionalFormatting>
  <conditionalFormatting sqref="E138:E145">
    <cfRule type="cellIs" dxfId="2832" priority="7" stopIfTrue="1" operator="notEqual">
      <formula>""</formula>
    </cfRule>
  </conditionalFormatting>
  <conditionalFormatting sqref="E138:E145 G138:H145">
    <cfRule type="cellIs" dxfId="2831" priority="8" stopIfTrue="1" operator="notEqual">
      <formula>""</formula>
    </cfRule>
  </conditionalFormatting>
  <conditionalFormatting sqref="F138:F145">
    <cfRule type="cellIs" dxfId="2830" priority="6" stopIfTrue="1" operator="notEqual">
      <formula>""</formula>
    </cfRule>
  </conditionalFormatting>
  <conditionalFormatting sqref="F138:F145">
    <cfRule type="cellIs" dxfId="2829" priority="5" stopIfTrue="1" operator="notEqual">
      <formula>""</formula>
    </cfRule>
  </conditionalFormatting>
  <pageMargins left="0.23622047244094491" right="0.11811023622047245" top="0.31496062992125984" bottom="0.27559055118110237" header="0.15748031496062992" footer="0.51181102362204722"/>
  <pageSetup paperSize="9" scale="86" orientation="landscape" horizontalDpi="4294967294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zoomScale="110" zoomScaleNormal="110" workbookViewId="0">
      <pane ySplit="10" topLeftCell="A11" activePane="bottomLeft" state="frozen"/>
      <selection pane="bottomLeft" activeCell="H24" sqref="H24"/>
    </sheetView>
  </sheetViews>
  <sheetFormatPr defaultRowHeight="12.75"/>
  <cols>
    <col min="1" max="1" width="8.5703125" customWidth="1"/>
    <col min="2" max="2" width="3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9.14062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.5703125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4.25" customHeight="1">
      <c r="J5" s="2"/>
      <c r="K5" s="2"/>
    </row>
    <row r="6" spans="2:15" ht="15">
      <c r="B6" s="114" t="s">
        <v>193</v>
      </c>
      <c r="C6" s="113"/>
      <c r="D6" s="45"/>
      <c r="E6" s="45"/>
      <c r="F6" s="45"/>
      <c r="G6" s="45"/>
      <c r="H6" s="45"/>
      <c r="I6" s="45"/>
      <c r="J6" s="329" t="s">
        <v>190</v>
      </c>
      <c r="K6" s="364">
        <f>'base(indices)'!K1</f>
        <v>44013</v>
      </c>
      <c r="L6" s="115" t="s">
        <v>100</v>
      </c>
      <c r="M6" s="21"/>
      <c r="N6" s="21"/>
      <c r="O6" s="365">
        <f>'base(indices)'!H1</f>
        <v>44378</v>
      </c>
    </row>
    <row r="7" spans="2:15" ht="9" customHeight="1"/>
    <row r="8" spans="2:15" ht="13.5" thickBot="1">
      <c r="C8" s="6" t="s">
        <v>85</v>
      </c>
      <c r="D8" s="6"/>
      <c r="G8" s="5"/>
      <c r="H8" s="5"/>
      <c r="K8" s="338" t="s">
        <v>184</v>
      </c>
      <c r="L8" s="339"/>
      <c r="N8" s="329" t="s">
        <v>187</v>
      </c>
      <c r="O8" s="330"/>
    </row>
    <row r="9" spans="2:15" ht="14.25" customHeight="1">
      <c r="B9" s="423" t="s">
        <v>42</v>
      </c>
      <c r="C9" s="394" t="s">
        <v>4</v>
      </c>
      <c r="D9" s="396" t="s">
        <v>36</v>
      </c>
      <c r="E9" s="398" t="s">
        <v>37</v>
      </c>
      <c r="F9" s="398" t="s">
        <v>43</v>
      </c>
      <c r="G9" s="414" t="s">
        <v>44</v>
      </c>
      <c r="H9" s="414" t="s">
        <v>45</v>
      </c>
      <c r="I9" s="468" t="s">
        <v>122</v>
      </c>
      <c r="J9" s="478" t="s">
        <v>69</v>
      </c>
      <c r="K9" s="480">
        <v>0.9</v>
      </c>
      <c r="L9" s="472">
        <v>0.8</v>
      </c>
      <c r="M9" s="474">
        <v>0.7</v>
      </c>
      <c r="N9" s="472">
        <v>0.6</v>
      </c>
      <c r="O9" s="476">
        <v>0.5</v>
      </c>
    </row>
    <row r="10" spans="2:15" ht="24.75" customHeight="1" thickBot="1">
      <c r="B10" s="467"/>
      <c r="C10" s="395"/>
      <c r="D10" s="397"/>
      <c r="E10" s="399"/>
      <c r="F10" s="399"/>
      <c r="G10" s="415"/>
      <c r="H10" s="415"/>
      <c r="I10" s="469"/>
      <c r="J10" s="479"/>
      <c r="K10" s="481"/>
      <c r="L10" s="473"/>
      <c r="M10" s="475"/>
      <c r="N10" s="473"/>
      <c r="O10" s="477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1.37658704</v>
      </c>
      <c r="F11" s="58">
        <f t="shared" ref="F11:F14" si="0">D11*E11</f>
        <v>4162.7992089600002</v>
      </c>
      <c r="G11" s="360">
        <f>'base(indices)'!I65</f>
        <v>1.5918000000000002E-2</v>
      </c>
      <c r="H11" s="60">
        <f t="shared" ref="H11:H14" si="1">F11*G11</f>
        <v>66.263437808225291</v>
      </c>
      <c r="I11" s="190">
        <f>(F11+H11)</f>
        <v>4229.0626467682259</v>
      </c>
      <c r="J11" s="331">
        <f>I11</f>
        <v>4229.0626467682259</v>
      </c>
      <c r="K11" s="332">
        <f>J11*K$9</f>
        <v>3806.1563820914034</v>
      </c>
      <c r="L11" s="333">
        <f>J11*$L$9</f>
        <v>3383.2501174145809</v>
      </c>
      <c r="M11" s="332">
        <f>J11*M$9</f>
        <v>2960.343852737758</v>
      </c>
      <c r="N11" s="332">
        <f>J11*N$9</f>
        <v>2537.4375880609355</v>
      </c>
      <c r="O11" s="142">
        <f>J11*O$9</f>
        <v>2114.531323384113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1.27337451</v>
      </c>
      <c r="F12" s="58">
        <f t="shared" si="0"/>
        <v>4247.9773653600005</v>
      </c>
      <c r="G12" s="360">
        <f>'base(indices)'!I77</f>
        <v>1.5918000000000002E-2</v>
      </c>
      <c r="H12" s="60">
        <f t="shared" si="1"/>
        <v>67.61930370180049</v>
      </c>
      <c r="I12" s="190">
        <f>(F12+H12)</f>
        <v>4315.5966690618006</v>
      </c>
      <c r="J12" s="334">
        <f t="shared" ref="J12:J14" si="2">I12</f>
        <v>4315.5966690618006</v>
      </c>
      <c r="K12" s="332">
        <f>J12*K$9</f>
        <v>3884.0370021556205</v>
      </c>
      <c r="L12" s="333">
        <f>J12*$L$9</f>
        <v>3452.4773352494408</v>
      </c>
      <c r="M12" s="332">
        <f>J12*M$9</f>
        <v>3020.9176683432602</v>
      </c>
      <c r="N12" s="332">
        <f>J12*N$9</f>
        <v>2589.3580014370805</v>
      </c>
      <c r="O12" s="142">
        <f>J12*O$9</f>
        <v>2157.7983345309003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1.20198735</v>
      </c>
      <c r="F13" s="58">
        <f t="shared" si="0"/>
        <v>4368.0220299000002</v>
      </c>
      <c r="G13" s="360">
        <f>'base(indices)'!I99</f>
        <v>1.5918000000000002E-2</v>
      </c>
      <c r="H13" s="60">
        <f t="shared" si="1"/>
        <v>69.530174671948217</v>
      </c>
      <c r="I13" s="190">
        <f t="shared" ref="I13:I14" si="3">(F13+H13)</f>
        <v>4437.5522045719481</v>
      </c>
      <c r="J13" s="334">
        <f t="shared" si="2"/>
        <v>4437.5522045719481</v>
      </c>
      <c r="K13" s="332">
        <f>J13*K$9</f>
        <v>3993.7969841147533</v>
      </c>
      <c r="L13" s="333">
        <f>J13*$L$9</f>
        <v>3550.0417636575585</v>
      </c>
      <c r="M13" s="332">
        <f>J13*M$9</f>
        <v>3106.2865432003637</v>
      </c>
      <c r="N13" s="332">
        <f>J13*N$9</f>
        <v>2662.5313227431689</v>
      </c>
      <c r="O13" s="142">
        <f>J13*O$9</f>
        <v>2218.776102285974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1.1667606399999999</v>
      </c>
      <c r="F14" s="58">
        <f t="shared" si="0"/>
        <v>4412.68874048</v>
      </c>
      <c r="G14" s="360">
        <f>'base(indices)'!I101</f>
        <v>1.5918000000000002E-2</v>
      </c>
      <c r="H14" s="60">
        <f t="shared" si="1"/>
        <v>70.241179370960651</v>
      </c>
      <c r="I14" s="190">
        <f t="shared" si="3"/>
        <v>4482.9299198509607</v>
      </c>
      <c r="J14" s="334">
        <f t="shared" si="2"/>
        <v>4482.9299198509607</v>
      </c>
      <c r="K14" s="332">
        <f>J14*K$9</f>
        <v>4034.6369278658649</v>
      </c>
      <c r="L14" s="333">
        <f>J14*$L$9</f>
        <v>3586.3439358807686</v>
      </c>
      <c r="M14" s="332">
        <f>J14*M$9</f>
        <v>3138.0509438956724</v>
      </c>
      <c r="N14" s="332">
        <f>J14*N$9</f>
        <v>2689.7579519105761</v>
      </c>
      <c r="O14" s="142">
        <f>J14*O$9</f>
        <v>2241.4649599254803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1.1243996300000001</v>
      </c>
      <c r="F15" s="58">
        <f>D15*E15</f>
        <v>4389.6561555200005</v>
      </c>
      <c r="G15" s="360">
        <f>'base(indices)'!I113</f>
        <v>1.5918000000000002E-2</v>
      </c>
      <c r="H15" s="60">
        <f>F15*G15</f>
        <v>69.874546683567374</v>
      </c>
      <c r="I15" s="190">
        <f>(F15+H15)</f>
        <v>4459.5307022035677</v>
      </c>
      <c r="J15" s="334">
        <f>I15</f>
        <v>4459.5307022035677</v>
      </c>
      <c r="K15" s="332">
        <f>J15*K$9</f>
        <v>4013.5776319832112</v>
      </c>
      <c r="L15" s="333">
        <f>J15*$L$9</f>
        <v>3567.6245617628542</v>
      </c>
      <c r="M15" s="332">
        <f>J15*M$9</f>
        <v>3121.6714915424973</v>
      </c>
      <c r="N15" s="332">
        <f>J15*N$9</f>
        <v>2675.7184213221403</v>
      </c>
      <c r="O15" s="142">
        <f>J15*O$9</f>
        <v>2229.7653511017838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1.07765131</v>
      </c>
      <c r="F16" s="70">
        <f>D16*E16</f>
        <v>4403.2832526600005</v>
      </c>
      <c r="G16" s="360">
        <f>'base(indices)'!I125</f>
        <v>1.5918000000000002E-2</v>
      </c>
      <c r="H16" s="60">
        <f>F16*G16</f>
        <v>70.091462815841894</v>
      </c>
      <c r="I16" s="170">
        <f>(F16+H16)</f>
        <v>4473.3747154758421</v>
      </c>
      <c r="J16" s="334">
        <f>I16</f>
        <v>4473.3747154758421</v>
      </c>
      <c r="K16" s="142">
        <f t="shared" ref="K16:O17" si="4">$J16*K$9</f>
        <v>4026.0372439282578</v>
      </c>
      <c r="L16" s="332">
        <f t="shared" si="4"/>
        <v>3578.6997723806739</v>
      </c>
      <c r="M16" s="332">
        <f t="shared" si="4"/>
        <v>3131.3623008330892</v>
      </c>
      <c r="N16" s="332">
        <f t="shared" si="4"/>
        <v>2684.0248292855053</v>
      </c>
      <c r="O16" s="142">
        <f t="shared" si="4"/>
        <v>2236.687357737921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1.0332236800000001</v>
      </c>
      <c r="F17" s="70">
        <f>D17*E17</f>
        <v>4432.5295872000006</v>
      </c>
      <c r="G17" s="360">
        <f>'base(indices)'!I137</f>
        <v>7.5170000000000002E-3</v>
      </c>
      <c r="H17" s="60">
        <f>F17*G17</f>
        <v>33.319324906982409</v>
      </c>
      <c r="I17" s="170">
        <f>(F17+H17)</f>
        <v>4465.8489121069833</v>
      </c>
      <c r="J17" s="334">
        <f>I17</f>
        <v>4465.8489121069833</v>
      </c>
      <c r="K17" s="142">
        <f t="shared" si="4"/>
        <v>4019.2640208962853</v>
      </c>
      <c r="L17" s="332">
        <f t="shared" si="4"/>
        <v>3572.6791296855868</v>
      </c>
      <c r="M17" s="332">
        <f t="shared" si="4"/>
        <v>3126.0942384748882</v>
      </c>
      <c r="N17" s="332">
        <f t="shared" si="4"/>
        <v>2679.5093472641897</v>
      </c>
      <c r="O17" s="142">
        <f t="shared" si="4"/>
        <v>2232.9244560534917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185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G9:G10"/>
    <mergeCell ref="H9:H10"/>
    <mergeCell ref="I9:I10"/>
    <mergeCell ref="J9:J10"/>
    <mergeCell ref="B9:B10"/>
    <mergeCell ref="C9:C10"/>
    <mergeCell ref="D9:D10"/>
    <mergeCell ref="E9:E10"/>
    <mergeCell ref="F9:F10"/>
    <mergeCell ref="K9:K10"/>
    <mergeCell ref="L9:L10"/>
    <mergeCell ref="M9:M10"/>
    <mergeCell ref="N9:N10"/>
    <mergeCell ref="O9:O10"/>
  </mergeCells>
  <conditionalFormatting sqref="F18:I18 C11:D16 C18:D18 F11:F16 H11:I15">
    <cfRule type="cellIs" dxfId="14" priority="17" stopIfTrue="1" operator="notEqual">
      <formula>""</formula>
    </cfRule>
  </conditionalFormatting>
  <conditionalFormatting sqref="E11:E18">
    <cfRule type="cellIs" dxfId="13" priority="16" stopIfTrue="1" operator="equal">
      <formula>"Total"</formula>
    </cfRule>
  </conditionalFormatting>
  <conditionalFormatting sqref="F14 H14 H18 F18">
    <cfRule type="cellIs" dxfId="12" priority="14" stopIfTrue="1" operator="notEqual">
      <formula>""</formula>
    </cfRule>
  </conditionalFormatting>
  <conditionalFormatting sqref="F14 H14 H18 F18">
    <cfRule type="cellIs" dxfId="11" priority="13" stopIfTrue="1" operator="notEqual">
      <formula>""</formula>
    </cfRule>
  </conditionalFormatting>
  <conditionalFormatting sqref="F14 F18">
    <cfRule type="cellIs" dxfId="10" priority="12" stopIfTrue="1" operator="notEqual">
      <formula>""</formula>
    </cfRule>
  </conditionalFormatting>
  <conditionalFormatting sqref="H16:I16">
    <cfRule type="cellIs" dxfId="9" priority="10" stopIfTrue="1" operator="notEqual">
      <formula>""</formula>
    </cfRule>
  </conditionalFormatting>
  <conditionalFormatting sqref="H16:I16">
    <cfRule type="cellIs" dxfId="8" priority="11" stopIfTrue="1" operator="notEqual">
      <formula>""</formula>
    </cfRule>
  </conditionalFormatting>
  <conditionalFormatting sqref="F17 C17:D17">
    <cfRule type="cellIs" dxfId="7" priority="9" stopIfTrue="1" operator="notEqual">
      <formula>""</formula>
    </cfRule>
  </conditionalFormatting>
  <conditionalFormatting sqref="H17:I17">
    <cfRule type="cellIs" dxfId="6" priority="7" stopIfTrue="1" operator="notEqual">
      <formula>""</formula>
    </cfRule>
  </conditionalFormatting>
  <conditionalFormatting sqref="H17:I17">
    <cfRule type="cellIs" dxfId="5" priority="8" stopIfTrue="1" operator="notEqual">
      <formula>""</formula>
    </cfRule>
  </conditionalFormatting>
  <conditionalFormatting sqref="G13:G17">
    <cfRule type="cellIs" dxfId="4" priority="3" stopIfTrue="1" operator="equal">
      <formula>"Total"</formula>
    </cfRule>
  </conditionalFormatting>
  <conditionalFormatting sqref="G11">
    <cfRule type="cellIs" dxfId="3" priority="5" stopIfTrue="1" operator="equal">
      <formula>"Total"</formula>
    </cfRule>
  </conditionalFormatting>
  <conditionalFormatting sqref="G12">
    <cfRule type="cellIs" dxfId="2" priority="4" stopIfTrue="1" operator="equal">
      <formula>"Total"</formula>
    </cfRule>
  </conditionalFormatting>
  <conditionalFormatting sqref="E9">
    <cfRule type="cellIs" dxfId="1" priority="2" stopIfTrue="1" operator="equal">
      <formula>"Total"</formula>
    </cfRule>
  </conditionalFormatting>
  <conditionalFormatting sqref="E9">
    <cfRule type="cellIs" dxfId="0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/>
  </sheetViews>
  <sheetFormatPr defaultRowHeight="12.75"/>
  <cols>
    <col min="2" max="2" width="8.7109375" customWidth="1"/>
    <col min="3" max="3" width="11.42578125" customWidth="1"/>
    <col min="4" max="4" width="7.28515625" customWidth="1"/>
    <col min="5" max="5" width="8.5703125" customWidth="1"/>
    <col min="6" max="6" width="7.28515625" customWidth="1"/>
    <col min="7" max="7" width="9.5703125" customWidth="1"/>
    <col min="8" max="8" width="10" customWidth="1"/>
    <col min="11" max="11" width="7.85546875" customWidth="1"/>
  </cols>
  <sheetData>
    <row r="1" spans="1:11" ht="15">
      <c r="H1" s="168">
        <v>44378</v>
      </c>
      <c r="J1" t="s">
        <v>151</v>
      </c>
      <c r="K1" s="173">
        <v>44013</v>
      </c>
    </row>
    <row r="2" spans="1:11">
      <c r="A2" s="482" t="s">
        <v>146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4" spans="1:11">
      <c r="A4" s="22" t="s">
        <v>5</v>
      </c>
      <c r="B4" s="22">
        <v>1</v>
      </c>
      <c r="C4" s="22">
        <v>510</v>
      </c>
      <c r="D4" s="22">
        <v>1</v>
      </c>
      <c r="E4" s="22">
        <v>0</v>
      </c>
      <c r="F4" s="22">
        <v>510</v>
      </c>
      <c r="G4" s="22">
        <v>1.4229231099999999</v>
      </c>
      <c r="H4" s="22">
        <v>725.69</v>
      </c>
      <c r="I4" s="23">
        <v>1.5918000000000002E-2</v>
      </c>
      <c r="J4" s="22">
        <v>11.55</v>
      </c>
      <c r="K4" s="22">
        <v>737.24</v>
      </c>
    </row>
    <row r="5" spans="1:11">
      <c r="A5" s="22" t="s">
        <v>6</v>
      </c>
      <c r="B5" s="22">
        <v>1</v>
      </c>
      <c r="C5" s="22">
        <v>510</v>
      </c>
      <c r="D5" s="22">
        <v>1</v>
      </c>
      <c r="E5" s="22">
        <v>0</v>
      </c>
      <c r="F5" s="22">
        <v>510</v>
      </c>
      <c r="G5" s="22">
        <v>1.4229231099999999</v>
      </c>
      <c r="H5" s="22">
        <v>725.69</v>
      </c>
      <c r="I5" s="23">
        <v>1.5918000000000002E-2</v>
      </c>
      <c r="J5" s="22">
        <v>11.55</v>
      </c>
      <c r="K5" s="22">
        <v>737.24</v>
      </c>
    </row>
    <row r="6" spans="1:11">
      <c r="A6" s="22" t="s">
        <v>7</v>
      </c>
      <c r="B6" s="22">
        <v>1</v>
      </c>
      <c r="C6" s="22">
        <v>510</v>
      </c>
      <c r="D6" s="22">
        <v>1</v>
      </c>
      <c r="E6" s="22">
        <v>0</v>
      </c>
      <c r="F6" s="22">
        <v>510</v>
      </c>
      <c r="G6" s="22">
        <v>1.4229231099999999</v>
      </c>
      <c r="H6" s="22">
        <v>725.69</v>
      </c>
      <c r="I6" s="23">
        <v>1.5918000000000002E-2</v>
      </c>
      <c r="J6" s="22">
        <v>11.55</v>
      </c>
      <c r="K6" s="22">
        <v>737.24</v>
      </c>
    </row>
    <row r="7" spans="1:11">
      <c r="A7" s="22" t="s">
        <v>8</v>
      </c>
      <c r="B7" s="22">
        <v>1</v>
      </c>
      <c r="C7" s="22">
        <v>510</v>
      </c>
      <c r="D7" s="22">
        <v>1</v>
      </c>
      <c r="E7" s="22">
        <v>0</v>
      </c>
      <c r="F7" s="22">
        <v>510</v>
      </c>
      <c r="G7" s="22">
        <v>1.42179704</v>
      </c>
      <c r="H7" s="22">
        <v>725.11</v>
      </c>
      <c r="I7" s="23">
        <v>1.5918000000000002E-2</v>
      </c>
      <c r="J7" s="22">
        <v>11.54</v>
      </c>
      <c r="K7" s="22">
        <v>736.65</v>
      </c>
    </row>
    <row r="8" spans="1:11">
      <c r="A8" s="22" t="s">
        <v>9</v>
      </c>
      <c r="B8" s="22">
        <v>1</v>
      </c>
      <c r="C8" s="22">
        <v>510</v>
      </c>
      <c r="D8" s="22">
        <v>1</v>
      </c>
      <c r="E8" s="22">
        <v>0</v>
      </c>
      <c r="F8" s="22">
        <v>510</v>
      </c>
      <c r="G8" s="22">
        <v>1.42179704</v>
      </c>
      <c r="H8" s="22">
        <v>725.11</v>
      </c>
      <c r="I8" s="23">
        <v>1.5918000000000002E-2</v>
      </c>
      <c r="J8" s="22">
        <v>11.54</v>
      </c>
      <c r="K8" s="22">
        <v>736.65</v>
      </c>
    </row>
    <row r="9" spans="1:11">
      <c r="A9" s="22" t="s">
        <v>10</v>
      </c>
      <c r="B9" s="22">
        <v>1</v>
      </c>
      <c r="C9" s="22">
        <v>510</v>
      </c>
      <c r="D9" s="22">
        <v>1</v>
      </c>
      <c r="E9" s="22">
        <v>0</v>
      </c>
      <c r="F9" s="22">
        <v>510</v>
      </c>
      <c r="G9" s="22">
        <v>1.4210723000000001</v>
      </c>
      <c r="H9" s="22">
        <v>724.74</v>
      </c>
      <c r="I9" s="23">
        <v>1.5918000000000002E-2</v>
      </c>
      <c r="J9" s="22">
        <v>11.53</v>
      </c>
      <c r="K9" s="22">
        <v>736.27</v>
      </c>
    </row>
    <row r="10" spans="1:11">
      <c r="A10" s="22" t="s">
        <v>11</v>
      </c>
      <c r="B10" s="22">
        <v>1</v>
      </c>
      <c r="C10" s="22">
        <v>510</v>
      </c>
      <c r="D10" s="22">
        <v>1</v>
      </c>
      <c r="E10" s="22">
        <v>0</v>
      </c>
      <c r="F10" s="22">
        <v>510</v>
      </c>
      <c r="G10" s="22">
        <v>1.4202357800000001</v>
      </c>
      <c r="H10" s="22">
        <v>724.32</v>
      </c>
      <c r="I10" s="23">
        <v>1.5918000000000002E-2</v>
      </c>
      <c r="J10" s="22">
        <v>11.53</v>
      </c>
      <c r="K10" s="22">
        <v>735.85</v>
      </c>
    </row>
    <row r="11" spans="1:11">
      <c r="A11" s="22" t="s">
        <v>12</v>
      </c>
      <c r="B11" s="22">
        <v>1</v>
      </c>
      <c r="C11" s="22">
        <v>510</v>
      </c>
      <c r="D11" s="22">
        <v>1</v>
      </c>
      <c r="E11" s="22">
        <v>0</v>
      </c>
      <c r="F11" s="22">
        <v>510</v>
      </c>
      <c r="G11" s="22">
        <v>1.41860297</v>
      </c>
      <c r="H11" s="22">
        <v>723.48</v>
      </c>
      <c r="I11" s="23">
        <v>1.5918000000000002E-2</v>
      </c>
      <c r="J11" s="22">
        <v>11.51</v>
      </c>
      <c r="K11" s="22">
        <v>734.99</v>
      </c>
    </row>
    <row r="12" spans="1:11">
      <c r="A12" s="22" t="s">
        <v>13</v>
      </c>
      <c r="B12" s="22">
        <v>1</v>
      </c>
      <c r="C12" s="22">
        <v>510</v>
      </c>
      <c r="D12" s="22">
        <v>1</v>
      </c>
      <c r="E12" s="22">
        <v>0</v>
      </c>
      <c r="F12" s="22">
        <v>510</v>
      </c>
      <c r="G12" s="22">
        <v>1.4173146299999999</v>
      </c>
      <c r="H12" s="22">
        <v>722.83</v>
      </c>
      <c r="I12" s="23">
        <v>1.5918000000000002E-2</v>
      </c>
      <c r="J12" s="22">
        <v>11.5</v>
      </c>
      <c r="K12" s="22">
        <v>734.33</v>
      </c>
    </row>
    <row r="13" spans="1:11">
      <c r="A13" s="22" t="s">
        <v>14</v>
      </c>
      <c r="B13" s="22">
        <v>1</v>
      </c>
      <c r="C13" s="22">
        <v>510</v>
      </c>
      <c r="D13" s="22">
        <v>1</v>
      </c>
      <c r="E13" s="22">
        <v>0</v>
      </c>
      <c r="F13" s="22">
        <v>510</v>
      </c>
      <c r="G13" s="22">
        <v>1.41632037</v>
      </c>
      <c r="H13" s="22">
        <v>722.32</v>
      </c>
      <c r="I13" s="23">
        <v>1.5918000000000002E-2</v>
      </c>
      <c r="J13" s="22">
        <v>11.49</v>
      </c>
      <c r="K13" s="22">
        <v>733.81</v>
      </c>
    </row>
    <row r="14" spans="1:11">
      <c r="A14" s="22" t="s">
        <v>15</v>
      </c>
      <c r="B14" s="22">
        <v>1</v>
      </c>
      <c r="C14" s="22">
        <v>510</v>
      </c>
      <c r="D14" s="22">
        <v>1</v>
      </c>
      <c r="E14" s="22">
        <v>0</v>
      </c>
      <c r="F14" s="22">
        <v>510</v>
      </c>
      <c r="G14" s="22">
        <v>1.4156521799999999</v>
      </c>
      <c r="H14" s="22">
        <v>721.98</v>
      </c>
      <c r="I14" s="23">
        <v>1.5918000000000002E-2</v>
      </c>
      <c r="J14" s="22">
        <v>11.49</v>
      </c>
      <c r="K14" s="22">
        <v>733.47</v>
      </c>
    </row>
    <row r="15" spans="1:11">
      <c r="A15" s="22" t="s">
        <v>16</v>
      </c>
      <c r="B15" s="22">
        <v>1</v>
      </c>
      <c r="C15" s="22">
        <v>510</v>
      </c>
      <c r="D15" s="22">
        <v>1</v>
      </c>
      <c r="E15" s="22">
        <v>0</v>
      </c>
      <c r="F15" s="22">
        <v>510</v>
      </c>
      <c r="G15" s="22">
        <v>1.4151766800000001</v>
      </c>
      <c r="H15" s="22">
        <v>721.74</v>
      </c>
      <c r="I15" s="23">
        <v>1.5918000000000002E-2</v>
      </c>
      <c r="J15" s="22">
        <v>11.48</v>
      </c>
      <c r="K15" s="22">
        <v>733.22</v>
      </c>
    </row>
    <row r="16" spans="1:11">
      <c r="A16" s="22" t="s">
        <v>17</v>
      </c>
      <c r="B16" s="22">
        <v>1.0647</v>
      </c>
      <c r="C16" s="22">
        <v>540</v>
      </c>
      <c r="D16" s="22">
        <v>1</v>
      </c>
      <c r="E16" s="22">
        <v>0</v>
      </c>
      <c r="F16" s="22">
        <v>540</v>
      </c>
      <c r="G16" s="22">
        <v>1.41318974</v>
      </c>
      <c r="H16" s="22">
        <v>763.12</v>
      </c>
      <c r="I16" s="23">
        <v>1.5918000000000002E-2</v>
      </c>
      <c r="J16" s="22">
        <v>12.14</v>
      </c>
      <c r="K16" s="22">
        <v>775.26</v>
      </c>
    </row>
    <row r="17" spans="1:11">
      <c r="A17" s="22" t="s">
        <v>18</v>
      </c>
      <c r="B17" s="22">
        <v>1</v>
      </c>
      <c r="C17" s="22">
        <v>540</v>
      </c>
      <c r="D17" s="22">
        <v>1</v>
      </c>
      <c r="E17" s="22">
        <v>0</v>
      </c>
      <c r="F17" s="22">
        <v>540</v>
      </c>
      <c r="G17" s="22">
        <v>1.41218003</v>
      </c>
      <c r="H17" s="22">
        <v>762.57</v>
      </c>
      <c r="I17" s="23">
        <v>1.5918000000000002E-2</v>
      </c>
      <c r="J17" s="22">
        <v>12.13</v>
      </c>
      <c r="K17" s="22">
        <v>774.7</v>
      </c>
    </row>
    <row r="18" spans="1:11">
      <c r="A18" s="22" t="s">
        <v>19</v>
      </c>
      <c r="B18" s="22">
        <v>1</v>
      </c>
      <c r="C18" s="22">
        <v>545</v>
      </c>
      <c r="D18" s="22">
        <v>1</v>
      </c>
      <c r="E18" s="22">
        <v>0</v>
      </c>
      <c r="F18" s="22">
        <v>545</v>
      </c>
      <c r="G18" s="22">
        <v>1.41144044</v>
      </c>
      <c r="H18" s="22">
        <v>769.23</v>
      </c>
      <c r="I18" s="23">
        <v>1.5918000000000002E-2</v>
      </c>
      <c r="J18" s="22">
        <v>12.24</v>
      </c>
      <c r="K18" s="22">
        <v>781.47</v>
      </c>
    </row>
    <row r="19" spans="1:11">
      <c r="A19" s="22" t="s">
        <v>20</v>
      </c>
      <c r="B19" s="22">
        <v>1</v>
      </c>
      <c r="C19" s="22">
        <v>545</v>
      </c>
      <c r="D19" s="22">
        <v>1</v>
      </c>
      <c r="E19" s="22">
        <v>0</v>
      </c>
      <c r="F19" s="22">
        <v>545</v>
      </c>
      <c r="G19" s="22">
        <v>1.4097318400000001</v>
      </c>
      <c r="H19" s="22">
        <v>768.3</v>
      </c>
      <c r="I19" s="23">
        <v>1.5918000000000002E-2</v>
      </c>
      <c r="J19" s="22">
        <v>12.23</v>
      </c>
      <c r="K19" s="22">
        <v>780.53</v>
      </c>
    </row>
    <row r="20" spans="1:11">
      <c r="A20" s="22" t="s">
        <v>21</v>
      </c>
      <c r="B20" s="22">
        <v>1</v>
      </c>
      <c r="C20" s="22">
        <v>545</v>
      </c>
      <c r="D20" s="22">
        <v>1</v>
      </c>
      <c r="E20" s="22">
        <v>0</v>
      </c>
      <c r="F20" s="22">
        <v>545</v>
      </c>
      <c r="G20" s="22">
        <v>1.40921184</v>
      </c>
      <c r="H20" s="22">
        <v>768.02</v>
      </c>
      <c r="I20" s="23">
        <v>1.5918000000000002E-2</v>
      </c>
      <c r="J20" s="22">
        <v>12.22</v>
      </c>
      <c r="K20" s="22">
        <v>780.24</v>
      </c>
    </row>
    <row r="21" spans="1:11">
      <c r="A21" s="22" t="s">
        <v>22</v>
      </c>
      <c r="B21" s="22">
        <v>1</v>
      </c>
      <c r="C21" s="22">
        <v>545</v>
      </c>
      <c r="D21" s="22">
        <v>1</v>
      </c>
      <c r="E21" s="22">
        <v>0</v>
      </c>
      <c r="F21" s="22">
        <v>545</v>
      </c>
      <c r="G21" s="22">
        <v>1.40700285</v>
      </c>
      <c r="H21" s="22">
        <v>766.81</v>
      </c>
      <c r="I21" s="23">
        <v>1.5918000000000002E-2</v>
      </c>
      <c r="J21" s="22">
        <v>12.2</v>
      </c>
      <c r="K21" s="22">
        <v>779.01</v>
      </c>
    </row>
    <row r="22" spans="1:11">
      <c r="A22" s="22" t="s">
        <v>23</v>
      </c>
      <c r="B22" s="22">
        <v>1</v>
      </c>
      <c r="C22" s="22">
        <v>545</v>
      </c>
      <c r="D22" s="22">
        <v>1</v>
      </c>
      <c r="E22" s="22">
        <v>0</v>
      </c>
      <c r="F22" s="22">
        <v>545</v>
      </c>
      <c r="G22" s="22">
        <v>1.40543719</v>
      </c>
      <c r="H22" s="22">
        <v>765.96</v>
      </c>
      <c r="I22" s="23">
        <v>1.5918000000000002E-2</v>
      </c>
      <c r="J22" s="22">
        <v>12.19</v>
      </c>
      <c r="K22" s="22">
        <v>778.15</v>
      </c>
    </row>
    <row r="23" spans="1:11">
      <c r="A23" s="22" t="s">
        <v>24</v>
      </c>
      <c r="B23" s="22">
        <v>1</v>
      </c>
      <c r="C23" s="22">
        <v>545</v>
      </c>
      <c r="D23" s="22">
        <v>1</v>
      </c>
      <c r="E23" s="22">
        <v>0</v>
      </c>
      <c r="F23" s="22">
        <v>545</v>
      </c>
      <c r="G23" s="22">
        <v>1.4037120300000001</v>
      </c>
      <c r="H23" s="22">
        <v>765.02</v>
      </c>
      <c r="I23" s="23">
        <v>1.5918000000000002E-2</v>
      </c>
      <c r="J23" s="22">
        <v>12.17</v>
      </c>
      <c r="K23" s="22">
        <v>777.19</v>
      </c>
    </row>
    <row r="24" spans="1:11">
      <c r="A24" s="22" t="s">
        <v>25</v>
      </c>
      <c r="B24" s="22">
        <v>1</v>
      </c>
      <c r="C24" s="22">
        <v>545</v>
      </c>
      <c r="D24" s="22">
        <v>1</v>
      </c>
      <c r="E24" s="22">
        <v>0</v>
      </c>
      <c r="F24" s="22">
        <v>545</v>
      </c>
      <c r="G24" s="22">
        <v>1.40080396</v>
      </c>
      <c r="H24" s="22">
        <v>763.43</v>
      </c>
      <c r="I24" s="23">
        <v>1.5918000000000002E-2</v>
      </c>
      <c r="J24" s="22">
        <v>12.15</v>
      </c>
      <c r="K24" s="22">
        <v>775.58</v>
      </c>
    </row>
    <row r="25" spans="1:11">
      <c r="A25" s="22" t="s">
        <v>26</v>
      </c>
      <c r="B25" s="22">
        <v>1</v>
      </c>
      <c r="C25" s="22">
        <v>545</v>
      </c>
      <c r="D25" s="22">
        <v>1</v>
      </c>
      <c r="E25" s="22">
        <v>0</v>
      </c>
      <c r="F25" s="22">
        <v>545</v>
      </c>
      <c r="G25" s="22">
        <v>1.39940036</v>
      </c>
      <c r="H25" s="22">
        <v>762.67</v>
      </c>
      <c r="I25" s="23">
        <v>1.5918000000000002E-2</v>
      </c>
      <c r="J25" s="22">
        <v>12.14</v>
      </c>
      <c r="K25" s="22">
        <v>774.81</v>
      </c>
    </row>
    <row r="26" spans="1:11">
      <c r="A26" s="22" t="s">
        <v>27</v>
      </c>
      <c r="B26" s="22">
        <v>1</v>
      </c>
      <c r="C26" s="22">
        <v>545</v>
      </c>
      <c r="D26" s="22">
        <v>1</v>
      </c>
      <c r="E26" s="22">
        <v>0</v>
      </c>
      <c r="F26" s="22">
        <v>545</v>
      </c>
      <c r="G26" s="22">
        <v>1.3985332699999999</v>
      </c>
      <c r="H26" s="22">
        <v>762.2</v>
      </c>
      <c r="I26" s="23">
        <v>1.5918000000000002E-2</v>
      </c>
      <c r="J26" s="22">
        <v>12.13</v>
      </c>
      <c r="K26" s="22">
        <v>774.33</v>
      </c>
    </row>
    <row r="27" spans="1:11">
      <c r="A27" s="22" t="s">
        <v>28</v>
      </c>
      <c r="B27" s="22">
        <v>1</v>
      </c>
      <c r="C27" s="22">
        <v>545</v>
      </c>
      <c r="D27" s="22">
        <v>1</v>
      </c>
      <c r="E27" s="22">
        <v>0</v>
      </c>
      <c r="F27" s="22">
        <v>545</v>
      </c>
      <c r="G27" s="22">
        <v>1.3976318000000001</v>
      </c>
      <c r="H27" s="22">
        <v>761.71</v>
      </c>
      <c r="I27" s="23">
        <v>1.5918000000000002E-2</v>
      </c>
      <c r="J27" s="22">
        <v>12.12</v>
      </c>
      <c r="K27" s="22">
        <v>773.83</v>
      </c>
    </row>
    <row r="28" spans="1:11">
      <c r="A28" s="22" t="s">
        <v>29</v>
      </c>
      <c r="B28" s="22">
        <v>1.0608</v>
      </c>
      <c r="C28" s="22">
        <v>622</v>
      </c>
      <c r="D28" s="22">
        <v>1</v>
      </c>
      <c r="E28" s="22">
        <v>0</v>
      </c>
      <c r="F28" s="22">
        <v>622</v>
      </c>
      <c r="G28" s="22">
        <v>1.39632344</v>
      </c>
      <c r="H28" s="22">
        <v>868.51</v>
      </c>
      <c r="I28" s="23">
        <v>1.5918000000000002E-2</v>
      </c>
      <c r="J28" s="22">
        <v>13.82</v>
      </c>
      <c r="K28" s="22">
        <v>882.33</v>
      </c>
    </row>
    <row r="29" spans="1:11">
      <c r="A29" s="22" t="s">
        <v>30</v>
      </c>
      <c r="B29" s="22">
        <v>1</v>
      </c>
      <c r="C29" s="22">
        <v>622</v>
      </c>
      <c r="D29" s="22">
        <v>1</v>
      </c>
      <c r="E29" s="22">
        <v>0</v>
      </c>
      <c r="F29" s="22">
        <v>622</v>
      </c>
      <c r="G29" s="22">
        <v>1.3951180599999999</v>
      </c>
      <c r="H29" s="22">
        <v>867.76</v>
      </c>
      <c r="I29" s="23">
        <v>1.5918000000000002E-2</v>
      </c>
      <c r="J29" s="22">
        <v>13.81</v>
      </c>
      <c r="K29" s="22">
        <v>881.57</v>
      </c>
    </row>
    <row r="30" spans="1:11">
      <c r="A30" s="22" t="s">
        <v>31</v>
      </c>
      <c r="B30" s="22">
        <v>1</v>
      </c>
      <c r="C30" s="22">
        <v>622</v>
      </c>
      <c r="D30" s="22">
        <v>1</v>
      </c>
      <c r="E30" s="22">
        <v>0</v>
      </c>
      <c r="F30" s="22">
        <v>622</v>
      </c>
      <c r="G30" s="22">
        <v>1.3951180599999999</v>
      </c>
      <c r="H30" s="22">
        <v>867.76</v>
      </c>
      <c r="I30" s="23">
        <v>1.5918000000000002E-2</v>
      </c>
      <c r="J30" s="22">
        <v>13.81</v>
      </c>
      <c r="K30" s="22">
        <v>881.57</v>
      </c>
    </row>
    <row r="31" spans="1:11">
      <c r="A31" s="22" t="s">
        <v>32</v>
      </c>
      <c r="B31" s="22">
        <v>1</v>
      </c>
      <c r="C31" s="22">
        <v>622</v>
      </c>
      <c r="D31" s="22">
        <v>1</v>
      </c>
      <c r="E31" s="22">
        <v>0</v>
      </c>
      <c r="F31" s="22">
        <v>622</v>
      </c>
      <c r="G31" s="22">
        <v>1.39362966</v>
      </c>
      <c r="H31" s="22">
        <v>866.83</v>
      </c>
      <c r="I31" s="23">
        <v>1.5918000000000002E-2</v>
      </c>
      <c r="J31" s="22">
        <v>13.79</v>
      </c>
      <c r="K31" s="22">
        <v>880.62</v>
      </c>
    </row>
    <row r="32" spans="1:11">
      <c r="A32" s="22" t="s">
        <v>33</v>
      </c>
      <c r="B32" s="22">
        <v>1</v>
      </c>
      <c r="C32" s="22">
        <v>622</v>
      </c>
      <c r="D32" s="22">
        <v>1</v>
      </c>
      <c r="E32" s="22">
        <v>0</v>
      </c>
      <c r="F32" s="22">
        <v>622</v>
      </c>
      <c r="G32" s="22">
        <v>1.3933133799999999</v>
      </c>
      <c r="H32" s="22">
        <v>866.64</v>
      </c>
      <c r="I32" s="23">
        <v>1.5918000000000002E-2</v>
      </c>
      <c r="J32" s="22">
        <v>13.79</v>
      </c>
      <c r="K32" s="22">
        <v>880.43</v>
      </c>
    </row>
    <row r="33" spans="1:11">
      <c r="A33" s="22" t="s">
        <v>34</v>
      </c>
      <c r="B33" s="22">
        <v>1</v>
      </c>
      <c r="C33" s="22">
        <v>622</v>
      </c>
      <c r="D33" s="22">
        <v>1</v>
      </c>
      <c r="E33" s="22">
        <v>0</v>
      </c>
      <c r="F33" s="22">
        <v>622</v>
      </c>
      <c r="G33" s="22">
        <v>1.3926616199999999</v>
      </c>
      <c r="H33" s="22">
        <v>866.23</v>
      </c>
      <c r="I33" s="23">
        <v>1.5918000000000002E-2</v>
      </c>
      <c r="J33" s="22">
        <v>13.78</v>
      </c>
      <c r="K33" s="22">
        <v>880.01</v>
      </c>
    </row>
    <row r="34" spans="1:11">
      <c r="A34" s="22" t="s">
        <v>35</v>
      </c>
      <c r="B34" s="22">
        <v>1</v>
      </c>
      <c r="C34" s="22">
        <v>622</v>
      </c>
      <c r="D34" s="22">
        <v>1</v>
      </c>
      <c r="E34" s="22">
        <v>0</v>
      </c>
      <c r="F34" s="22">
        <v>622</v>
      </c>
      <c r="G34" s="22">
        <v>1.3926616199999999</v>
      </c>
      <c r="H34" s="22">
        <v>866.23</v>
      </c>
      <c r="I34" s="23">
        <v>1.5918000000000002E-2</v>
      </c>
      <c r="J34" s="22">
        <v>13.78</v>
      </c>
      <c r="K34" s="22">
        <v>880.01</v>
      </c>
    </row>
    <row r="35" spans="1:11">
      <c r="A35" s="22" t="s">
        <v>49</v>
      </c>
      <c r="B35" s="22">
        <v>1</v>
      </c>
      <c r="C35" s="22">
        <v>622</v>
      </c>
      <c r="D35" s="22">
        <v>1</v>
      </c>
      <c r="E35" s="22">
        <v>0</v>
      </c>
      <c r="F35" s="22">
        <v>622</v>
      </c>
      <c r="G35" s="22">
        <v>1.3924611</v>
      </c>
      <c r="H35" s="22">
        <v>866.11</v>
      </c>
      <c r="I35" s="23">
        <v>1.5918000000000002E-2</v>
      </c>
      <c r="J35" s="22">
        <v>13.78</v>
      </c>
      <c r="K35" s="22">
        <v>879.89</v>
      </c>
    </row>
    <row r="36" spans="1:11">
      <c r="A36" s="22" t="s">
        <v>50</v>
      </c>
      <c r="B36" s="22">
        <v>1</v>
      </c>
      <c r="C36" s="22">
        <v>622</v>
      </c>
      <c r="D36" s="22">
        <v>1</v>
      </c>
      <c r="E36" s="22">
        <v>0</v>
      </c>
      <c r="F36" s="22">
        <v>622</v>
      </c>
      <c r="G36" s="22">
        <v>1.3922898500000001</v>
      </c>
      <c r="H36" s="22">
        <v>866</v>
      </c>
      <c r="I36" s="23">
        <v>1.5918000000000002E-2</v>
      </c>
      <c r="J36" s="22">
        <v>13.78</v>
      </c>
      <c r="K36" s="22">
        <v>879.78</v>
      </c>
    </row>
    <row r="37" spans="1:11">
      <c r="A37" s="22" t="s">
        <v>51</v>
      </c>
      <c r="B37" s="22">
        <v>1</v>
      </c>
      <c r="C37" s="22">
        <v>622</v>
      </c>
      <c r="D37" s="22">
        <v>1</v>
      </c>
      <c r="E37" s="22">
        <v>0</v>
      </c>
      <c r="F37" s="22">
        <v>622</v>
      </c>
      <c r="G37" s="22">
        <v>1.3922898500000001</v>
      </c>
      <c r="H37" s="22">
        <v>866</v>
      </c>
      <c r="I37" s="23">
        <v>1.5918000000000002E-2</v>
      </c>
      <c r="J37" s="22">
        <v>13.78</v>
      </c>
      <c r="K37" s="22">
        <v>879.78</v>
      </c>
    </row>
    <row r="38" spans="1:11">
      <c r="A38" s="22" t="s">
        <v>52</v>
      </c>
      <c r="B38" s="22">
        <v>1</v>
      </c>
      <c r="C38" s="22">
        <v>622</v>
      </c>
      <c r="D38" s="22">
        <v>1</v>
      </c>
      <c r="E38" s="22">
        <v>0</v>
      </c>
      <c r="F38" s="22">
        <v>622</v>
      </c>
      <c r="G38" s="22">
        <v>1.3922898500000001</v>
      </c>
      <c r="H38" s="22">
        <v>866</v>
      </c>
      <c r="I38" s="23">
        <v>1.5918000000000002E-2</v>
      </c>
      <c r="J38" s="22">
        <v>13.78</v>
      </c>
      <c r="K38" s="22">
        <v>879.78</v>
      </c>
    </row>
    <row r="39" spans="1:11">
      <c r="A39" s="22" t="s">
        <v>53</v>
      </c>
      <c r="B39" s="22">
        <v>1</v>
      </c>
      <c r="C39" s="22">
        <v>622</v>
      </c>
      <c r="D39" s="22">
        <v>1</v>
      </c>
      <c r="E39" s="22">
        <v>0</v>
      </c>
      <c r="F39" s="22">
        <v>622</v>
      </c>
      <c r="G39" s="22">
        <v>1.3922898500000001</v>
      </c>
      <c r="H39" s="22">
        <v>866</v>
      </c>
      <c r="I39" s="23">
        <v>1.5918000000000002E-2</v>
      </c>
      <c r="J39" s="22">
        <v>13.78</v>
      </c>
      <c r="K39" s="22">
        <v>879.78</v>
      </c>
    </row>
    <row r="40" spans="1:11">
      <c r="A40" s="22" t="s">
        <v>54</v>
      </c>
      <c r="B40" s="22">
        <v>1.0620000000000001</v>
      </c>
      <c r="C40" s="22">
        <v>678</v>
      </c>
      <c r="D40" s="22">
        <v>1</v>
      </c>
      <c r="E40" s="22">
        <v>0</v>
      </c>
      <c r="F40" s="22">
        <v>678</v>
      </c>
      <c r="G40" s="22">
        <v>1.3922898500000001</v>
      </c>
      <c r="H40" s="22">
        <v>943.97</v>
      </c>
      <c r="I40" s="23">
        <v>1.5918000000000002E-2</v>
      </c>
      <c r="J40" s="22">
        <v>15.02</v>
      </c>
      <c r="K40" s="22">
        <v>958.99</v>
      </c>
    </row>
    <row r="41" spans="1:11">
      <c r="A41" s="22" t="s">
        <v>56</v>
      </c>
      <c r="B41" s="22">
        <v>1</v>
      </c>
      <c r="C41" s="22">
        <v>678</v>
      </c>
      <c r="D41" s="22">
        <v>1</v>
      </c>
      <c r="E41" s="22">
        <v>0</v>
      </c>
      <c r="F41" s="22">
        <v>678</v>
      </c>
      <c r="G41" s="22">
        <v>1.3922898500000001</v>
      </c>
      <c r="H41" s="22">
        <v>943.97</v>
      </c>
      <c r="I41" s="23">
        <v>1.5918000000000002E-2</v>
      </c>
      <c r="J41" s="22">
        <v>15.02</v>
      </c>
      <c r="K41" s="22">
        <v>958.99</v>
      </c>
    </row>
    <row r="42" spans="1:11">
      <c r="A42" s="22" t="s">
        <v>57</v>
      </c>
      <c r="B42" s="22">
        <v>1</v>
      </c>
      <c r="C42" s="22">
        <v>678</v>
      </c>
      <c r="D42" s="22">
        <v>1</v>
      </c>
      <c r="E42" s="22">
        <v>0</v>
      </c>
      <c r="F42" s="22">
        <v>678</v>
      </c>
      <c r="G42" s="22">
        <v>1.3922898500000001</v>
      </c>
      <c r="H42" s="22">
        <v>943.97</v>
      </c>
      <c r="I42" s="23">
        <v>1.5918000000000002E-2</v>
      </c>
      <c r="J42" s="22">
        <v>15.02</v>
      </c>
      <c r="K42" s="22">
        <v>958.99</v>
      </c>
    </row>
    <row r="43" spans="1:11">
      <c r="A43" s="22" t="s">
        <v>58</v>
      </c>
      <c r="B43" s="22">
        <v>1</v>
      </c>
      <c r="C43" s="22">
        <v>678</v>
      </c>
      <c r="D43" s="22">
        <v>1</v>
      </c>
      <c r="E43" s="22">
        <v>0</v>
      </c>
      <c r="F43" s="22">
        <v>678</v>
      </c>
      <c r="G43" s="22">
        <v>1.3922898500000001</v>
      </c>
      <c r="H43" s="22">
        <v>943.97</v>
      </c>
      <c r="I43" s="23">
        <v>1.5918000000000002E-2</v>
      </c>
      <c r="J43" s="22">
        <v>15.02</v>
      </c>
      <c r="K43" s="22">
        <v>958.99</v>
      </c>
    </row>
    <row r="44" spans="1:11">
      <c r="A44" s="22" t="s">
        <v>59</v>
      </c>
      <c r="B44" s="22">
        <v>1</v>
      </c>
      <c r="C44" s="22">
        <v>678</v>
      </c>
      <c r="D44" s="22">
        <v>1</v>
      </c>
      <c r="E44" s="22">
        <v>0</v>
      </c>
      <c r="F44" s="22">
        <v>678</v>
      </c>
      <c r="G44" s="22">
        <v>1.3922898500000001</v>
      </c>
      <c r="H44" s="22">
        <v>943.97</v>
      </c>
      <c r="I44" s="23">
        <v>1.5918000000000002E-2</v>
      </c>
      <c r="J44" s="22">
        <v>15.02</v>
      </c>
      <c r="K44" s="22">
        <v>958.99</v>
      </c>
    </row>
    <row r="45" spans="1:11">
      <c r="A45" s="22" t="s">
        <v>60</v>
      </c>
      <c r="B45" s="22">
        <v>1</v>
      </c>
      <c r="C45" s="22">
        <v>678</v>
      </c>
      <c r="D45" s="22">
        <v>1</v>
      </c>
      <c r="E45" s="22">
        <v>0</v>
      </c>
      <c r="F45" s="22">
        <v>678</v>
      </c>
      <c r="G45" s="22">
        <v>1.3922898500000001</v>
      </c>
      <c r="H45" s="22">
        <v>943.97</v>
      </c>
      <c r="I45" s="23">
        <v>1.5918000000000002E-2</v>
      </c>
      <c r="J45" s="22">
        <v>15.02</v>
      </c>
      <c r="K45" s="22">
        <v>958.99</v>
      </c>
    </row>
    <row r="46" spans="1:11">
      <c r="A46" s="22" t="s">
        <v>61</v>
      </c>
      <c r="B46" s="22">
        <v>1</v>
      </c>
      <c r="C46" s="22">
        <v>678</v>
      </c>
      <c r="D46" s="22">
        <v>1</v>
      </c>
      <c r="E46" s="22">
        <v>0</v>
      </c>
      <c r="F46" s="22">
        <v>678</v>
      </c>
      <c r="G46" s="22">
        <v>1.3922898500000001</v>
      </c>
      <c r="H46" s="22">
        <v>943.97</v>
      </c>
      <c r="I46" s="23">
        <v>1.5918000000000002E-2</v>
      </c>
      <c r="J46" s="22">
        <v>15.02</v>
      </c>
      <c r="K46" s="22">
        <v>958.99</v>
      </c>
    </row>
    <row r="47" spans="1:11">
      <c r="A47" s="22" t="s">
        <v>62</v>
      </c>
      <c r="B47" s="22">
        <v>1</v>
      </c>
      <c r="C47" s="22">
        <v>678</v>
      </c>
      <c r="D47" s="22">
        <v>1</v>
      </c>
      <c r="E47" s="22">
        <v>0</v>
      </c>
      <c r="F47" s="22">
        <v>678</v>
      </c>
      <c r="G47" s="22">
        <v>1.39199892</v>
      </c>
      <c r="H47" s="22">
        <v>943.77</v>
      </c>
      <c r="I47" s="23">
        <v>1.5918000000000002E-2</v>
      </c>
      <c r="J47" s="22">
        <v>15.02</v>
      </c>
      <c r="K47" s="22">
        <v>958.79</v>
      </c>
    </row>
    <row r="48" spans="1:11">
      <c r="A48" s="22" t="s">
        <v>64</v>
      </c>
      <c r="B48" s="22">
        <v>1</v>
      </c>
      <c r="C48" s="22">
        <v>678</v>
      </c>
      <c r="D48" s="22">
        <v>1</v>
      </c>
      <c r="E48" s="22">
        <v>0</v>
      </c>
      <c r="F48" s="22">
        <v>678</v>
      </c>
      <c r="G48" s="22">
        <v>1.39199892</v>
      </c>
      <c r="H48" s="22">
        <v>943.77</v>
      </c>
      <c r="I48" s="23">
        <v>1.5918000000000002E-2</v>
      </c>
      <c r="J48" s="22">
        <v>15.02</v>
      </c>
      <c r="K48" s="22">
        <v>958.79</v>
      </c>
    </row>
    <row r="49" spans="1:11">
      <c r="A49" s="22" t="s">
        <v>65</v>
      </c>
      <c r="B49" s="22">
        <v>1</v>
      </c>
      <c r="C49" s="22">
        <v>678</v>
      </c>
      <c r="D49" s="22">
        <v>1</v>
      </c>
      <c r="E49" s="22">
        <v>0</v>
      </c>
      <c r="F49" s="22">
        <v>678</v>
      </c>
      <c r="G49" s="22">
        <v>1.39188896</v>
      </c>
      <c r="H49" s="22">
        <v>943.7</v>
      </c>
      <c r="I49" s="23">
        <v>1.5918000000000002E-2</v>
      </c>
      <c r="J49" s="22">
        <v>15.02</v>
      </c>
      <c r="K49" s="22">
        <v>958.72</v>
      </c>
    </row>
    <row r="50" spans="1:11">
      <c r="A50" s="22" t="s">
        <v>66</v>
      </c>
      <c r="B50" s="22">
        <v>1</v>
      </c>
      <c r="C50" s="22">
        <v>678</v>
      </c>
      <c r="D50" s="22">
        <v>1</v>
      </c>
      <c r="E50" s="22">
        <v>0</v>
      </c>
      <c r="F50" s="22">
        <v>678</v>
      </c>
      <c r="G50" s="22">
        <v>1.3906095999999999</v>
      </c>
      <c r="H50" s="22">
        <v>942.83</v>
      </c>
      <c r="I50" s="23">
        <v>1.5918000000000002E-2</v>
      </c>
      <c r="J50" s="22">
        <v>15</v>
      </c>
      <c r="K50" s="22">
        <v>957.83</v>
      </c>
    </row>
    <row r="51" spans="1:11">
      <c r="A51" s="22" t="s">
        <v>67</v>
      </c>
      <c r="B51" s="22">
        <v>1</v>
      </c>
      <c r="C51" s="22">
        <v>678</v>
      </c>
      <c r="D51" s="22">
        <v>1</v>
      </c>
      <c r="E51" s="22">
        <v>0</v>
      </c>
      <c r="F51" s="22">
        <v>678</v>
      </c>
      <c r="G51" s="22">
        <v>1.3903218100000001</v>
      </c>
      <c r="H51" s="22">
        <v>942.63</v>
      </c>
      <c r="I51" s="23">
        <v>1.5918000000000002E-2</v>
      </c>
      <c r="J51" s="22">
        <v>15</v>
      </c>
      <c r="K51" s="22">
        <v>957.63</v>
      </c>
    </row>
    <row r="52" spans="1:11">
      <c r="A52" s="22" t="s">
        <v>71</v>
      </c>
      <c r="B52" s="22">
        <v>1.0556000000000001</v>
      </c>
      <c r="C52" s="22">
        <v>724</v>
      </c>
      <c r="D52" s="22">
        <v>1</v>
      </c>
      <c r="E52" s="22">
        <v>0</v>
      </c>
      <c r="F52" s="22">
        <v>724</v>
      </c>
      <c r="G52" s="22">
        <v>1.3896353299999999</v>
      </c>
      <c r="H52" s="157">
        <v>1006.09</v>
      </c>
      <c r="I52" s="23">
        <v>1.5918000000000002E-2</v>
      </c>
      <c r="J52" s="22">
        <v>16.010000000000002</v>
      </c>
      <c r="K52" s="157">
        <v>1022.1</v>
      </c>
    </row>
    <row r="53" spans="1:11">
      <c r="A53" s="22" t="s">
        <v>72</v>
      </c>
      <c r="B53" s="22">
        <v>1</v>
      </c>
      <c r="C53" s="22">
        <v>724</v>
      </c>
      <c r="D53" s="22">
        <v>1</v>
      </c>
      <c r="E53" s="22">
        <v>0</v>
      </c>
      <c r="F53" s="22">
        <v>724</v>
      </c>
      <c r="G53" s="22">
        <v>1.38807236</v>
      </c>
      <c r="H53" s="157">
        <v>1004.96</v>
      </c>
      <c r="I53" s="23">
        <v>1.5918000000000002E-2</v>
      </c>
      <c r="J53" s="22">
        <v>15.99</v>
      </c>
      <c r="K53" s="157">
        <v>1020.95</v>
      </c>
    </row>
    <row r="54" spans="1:11">
      <c r="A54" s="22" t="s">
        <v>73</v>
      </c>
      <c r="B54" s="22">
        <v>1</v>
      </c>
      <c r="C54" s="22">
        <v>724</v>
      </c>
      <c r="D54" s="22">
        <v>1</v>
      </c>
      <c r="E54" s="22">
        <v>0</v>
      </c>
      <c r="F54" s="22">
        <v>724</v>
      </c>
      <c r="G54" s="22">
        <v>1.38732736</v>
      </c>
      <c r="H54" s="157">
        <v>1004.42</v>
      </c>
      <c r="I54" s="23">
        <v>1.5918000000000002E-2</v>
      </c>
      <c r="J54" s="22">
        <v>15.98</v>
      </c>
      <c r="K54" s="157">
        <v>1020.4</v>
      </c>
    </row>
    <row r="55" spans="1:11">
      <c r="A55" s="22" t="s">
        <v>74</v>
      </c>
      <c r="B55" s="22">
        <v>1</v>
      </c>
      <c r="C55" s="22">
        <v>724</v>
      </c>
      <c r="D55" s="22">
        <v>1</v>
      </c>
      <c r="E55" s="22">
        <v>0</v>
      </c>
      <c r="F55" s="22">
        <v>724</v>
      </c>
      <c r="G55" s="22">
        <v>1.38695843</v>
      </c>
      <c r="H55" s="157">
        <v>1004.15</v>
      </c>
      <c r="I55" s="23">
        <v>1.5918000000000002E-2</v>
      </c>
      <c r="J55" s="22">
        <v>15.98</v>
      </c>
      <c r="K55" s="157">
        <v>1020.13</v>
      </c>
    </row>
    <row r="56" spans="1:11">
      <c r="A56" s="22" t="s">
        <v>75</v>
      </c>
      <c r="B56" s="22">
        <v>1</v>
      </c>
      <c r="C56" s="22">
        <v>724</v>
      </c>
      <c r="D56" s="22">
        <v>1</v>
      </c>
      <c r="E56" s="22">
        <v>0</v>
      </c>
      <c r="F56" s="22">
        <v>724</v>
      </c>
      <c r="G56" s="22">
        <v>1.3863221100000001</v>
      </c>
      <c r="H56" s="157">
        <v>1003.69</v>
      </c>
      <c r="I56" s="23">
        <v>1.5918000000000002E-2</v>
      </c>
      <c r="J56" s="22">
        <v>15.97</v>
      </c>
      <c r="K56" s="157">
        <v>1019.66</v>
      </c>
    </row>
    <row r="57" spans="1:11">
      <c r="A57" s="22" t="s">
        <v>76</v>
      </c>
      <c r="B57" s="22">
        <v>1</v>
      </c>
      <c r="C57" s="22">
        <v>724</v>
      </c>
      <c r="D57" s="22">
        <v>1</v>
      </c>
      <c r="E57" s="22">
        <v>0</v>
      </c>
      <c r="F57" s="22">
        <v>724</v>
      </c>
      <c r="G57" s="22">
        <v>1.3854852799999999</v>
      </c>
      <c r="H57" s="157">
        <v>1003.09</v>
      </c>
      <c r="I57" s="23">
        <v>1.5918000000000002E-2</v>
      </c>
      <c r="J57" s="22">
        <v>15.96</v>
      </c>
      <c r="K57" s="157">
        <v>1019.05</v>
      </c>
    </row>
    <row r="58" spans="1:11">
      <c r="A58" s="22" t="s">
        <v>77</v>
      </c>
      <c r="B58" s="22">
        <v>1</v>
      </c>
      <c r="C58" s="22">
        <v>724</v>
      </c>
      <c r="D58" s="22">
        <v>1</v>
      </c>
      <c r="E58" s="22">
        <v>0</v>
      </c>
      <c r="F58" s="22">
        <v>724</v>
      </c>
      <c r="G58" s="22">
        <v>1.38484132</v>
      </c>
      <c r="H58" s="157">
        <v>1002.62</v>
      </c>
      <c r="I58" s="23">
        <v>1.5918000000000002E-2</v>
      </c>
      <c r="J58" s="22">
        <v>15.96</v>
      </c>
      <c r="K58" s="157">
        <v>1018.58</v>
      </c>
    </row>
    <row r="59" spans="1:11">
      <c r="A59" s="22" t="s">
        <v>78</v>
      </c>
      <c r="B59" s="22">
        <v>1</v>
      </c>
      <c r="C59" s="22">
        <v>724</v>
      </c>
      <c r="D59" s="22">
        <v>1</v>
      </c>
      <c r="E59" s="22">
        <v>0</v>
      </c>
      <c r="F59" s="22">
        <v>724</v>
      </c>
      <c r="G59" s="22">
        <v>1.3833832399999999</v>
      </c>
      <c r="H59" s="157">
        <v>1001.57</v>
      </c>
      <c r="I59" s="23">
        <v>1.5918000000000002E-2</v>
      </c>
      <c r="J59" s="22">
        <v>15.94</v>
      </c>
      <c r="K59" s="157">
        <v>1017.51</v>
      </c>
    </row>
    <row r="60" spans="1:11">
      <c r="A60" s="22" t="s">
        <v>79</v>
      </c>
      <c r="B60" s="22">
        <v>1</v>
      </c>
      <c r="C60" s="22">
        <v>724</v>
      </c>
      <c r="D60" s="22">
        <v>1</v>
      </c>
      <c r="E60" s="22">
        <v>0</v>
      </c>
      <c r="F60" s="22">
        <v>724</v>
      </c>
      <c r="G60" s="22">
        <v>1.38255094</v>
      </c>
      <c r="H60" s="157">
        <v>1000.96</v>
      </c>
      <c r="I60" s="23">
        <v>1.5918000000000002E-2</v>
      </c>
      <c r="J60" s="22">
        <v>15.93</v>
      </c>
      <c r="K60" s="157">
        <v>1016.89</v>
      </c>
    </row>
    <row r="61" spans="1:11">
      <c r="A61" s="22" t="s">
        <v>80</v>
      </c>
      <c r="B61" s="22">
        <v>1</v>
      </c>
      <c r="C61" s="22">
        <v>724</v>
      </c>
      <c r="D61" s="22">
        <v>1</v>
      </c>
      <c r="E61" s="22">
        <v>0</v>
      </c>
      <c r="F61" s="22">
        <v>724</v>
      </c>
      <c r="G61" s="22">
        <v>1.3813450300000001</v>
      </c>
      <c r="H61" s="157">
        <v>1000.09</v>
      </c>
      <c r="I61" s="23">
        <v>1.5918000000000002E-2</v>
      </c>
      <c r="J61" s="22">
        <v>15.92</v>
      </c>
      <c r="K61" s="157">
        <v>1016.01</v>
      </c>
    </row>
    <row r="62" spans="1:11">
      <c r="A62" s="22" t="s">
        <v>81</v>
      </c>
      <c r="B62" s="22">
        <v>1</v>
      </c>
      <c r="C62" s="22">
        <v>724</v>
      </c>
      <c r="D62" s="22">
        <v>1</v>
      </c>
      <c r="E62" s="22">
        <v>0</v>
      </c>
      <c r="F62" s="22">
        <v>724</v>
      </c>
      <c r="G62" s="22">
        <v>1.3799126799999999</v>
      </c>
      <c r="H62" s="22">
        <v>999.05</v>
      </c>
      <c r="I62" s="23">
        <v>1.5918000000000002E-2</v>
      </c>
      <c r="J62" s="22">
        <v>15.9</v>
      </c>
      <c r="K62" s="157">
        <v>1014.95</v>
      </c>
    </row>
    <row r="63" spans="1:11">
      <c r="A63" s="22" t="s">
        <v>83</v>
      </c>
      <c r="B63" s="22">
        <v>1</v>
      </c>
      <c r="C63" s="22">
        <v>724</v>
      </c>
      <c r="D63" s="22">
        <v>1</v>
      </c>
      <c r="E63" s="22">
        <v>0</v>
      </c>
      <c r="F63" s="22">
        <v>724</v>
      </c>
      <c r="G63" s="22">
        <v>1.3792465</v>
      </c>
      <c r="H63" s="22">
        <v>998.57</v>
      </c>
      <c r="I63" s="23">
        <v>1.5918000000000002E-2</v>
      </c>
      <c r="J63" s="22">
        <v>15.89</v>
      </c>
      <c r="K63" s="157">
        <v>1014.46</v>
      </c>
    </row>
    <row r="64" spans="1:11">
      <c r="A64" s="22" t="s">
        <v>84</v>
      </c>
      <c r="B64" s="22">
        <v>1.0623</v>
      </c>
      <c r="C64" s="22">
        <v>788</v>
      </c>
      <c r="D64" s="22">
        <v>1</v>
      </c>
      <c r="E64" s="22">
        <v>0</v>
      </c>
      <c r="F64" s="22">
        <v>788</v>
      </c>
      <c r="G64" s="22">
        <v>1.37779568</v>
      </c>
      <c r="H64" s="157">
        <v>1085.7</v>
      </c>
      <c r="I64" s="23">
        <v>1.5918000000000002E-2</v>
      </c>
      <c r="J64" s="22">
        <v>17.28</v>
      </c>
      <c r="K64" s="157">
        <v>1102.98</v>
      </c>
    </row>
    <row r="65" spans="1:11">
      <c r="A65" s="22" t="s">
        <v>86</v>
      </c>
      <c r="B65" s="22">
        <v>1</v>
      </c>
      <c r="C65" s="22">
        <v>788</v>
      </c>
      <c r="D65" s="22">
        <v>1</v>
      </c>
      <c r="E65" s="22">
        <v>0</v>
      </c>
      <c r="F65" s="22">
        <v>788</v>
      </c>
      <c r="G65" s="22">
        <v>1.37658704</v>
      </c>
      <c r="H65" s="157">
        <v>1084.75</v>
      </c>
      <c r="I65" s="23">
        <v>1.5918000000000002E-2</v>
      </c>
      <c r="J65" s="22">
        <v>17.260000000000002</v>
      </c>
      <c r="K65" s="157">
        <v>1102.01</v>
      </c>
    </row>
    <row r="66" spans="1:11">
      <c r="A66" s="22" t="s">
        <v>87</v>
      </c>
      <c r="B66" s="22">
        <v>1</v>
      </c>
      <c r="C66" s="22">
        <v>788</v>
      </c>
      <c r="D66" s="22">
        <v>1</v>
      </c>
      <c r="E66" s="22">
        <v>0</v>
      </c>
      <c r="F66" s="22">
        <v>788</v>
      </c>
      <c r="G66" s="22">
        <v>1.37635581</v>
      </c>
      <c r="H66" s="157">
        <v>1084.56</v>
      </c>
      <c r="I66" s="23">
        <v>1.5918000000000002E-2</v>
      </c>
      <c r="J66" s="22">
        <v>17.260000000000002</v>
      </c>
      <c r="K66" s="157">
        <v>1101.82</v>
      </c>
    </row>
    <row r="67" spans="1:11">
      <c r="A67" s="22" t="s">
        <v>88</v>
      </c>
      <c r="B67" s="22">
        <v>1</v>
      </c>
      <c r="C67" s="22">
        <v>788</v>
      </c>
      <c r="D67" s="22">
        <v>1</v>
      </c>
      <c r="E67" s="22">
        <v>0</v>
      </c>
      <c r="F67" s="22">
        <v>788</v>
      </c>
      <c r="G67" s="22">
        <v>1.37457436</v>
      </c>
      <c r="H67" s="157">
        <v>1083.1600000000001</v>
      </c>
      <c r="I67" s="23">
        <v>1.5918000000000002E-2</v>
      </c>
      <c r="J67" s="22">
        <v>17.239999999999998</v>
      </c>
      <c r="K67" s="157">
        <v>1100.4000000000001</v>
      </c>
    </row>
    <row r="68" spans="1:11">
      <c r="A68" s="22" t="s">
        <v>89</v>
      </c>
      <c r="B68" s="22">
        <v>1</v>
      </c>
      <c r="C68" s="22">
        <v>788</v>
      </c>
      <c r="D68" s="22">
        <v>1</v>
      </c>
      <c r="E68" s="22">
        <v>0</v>
      </c>
      <c r="F68" s="22">
        <v>788</v>
      </c>
      <c r="G68" s="22">
        <v>1.3600221299999999</v>
      </c>
      <c r="H68" s="157">
        <v>1071.69</v>
      </c>
      <c r="I68" s="23">
        <v>1.5918000000000002E-2</v>
      </c>
      <c r="J68" s="22">
        <v>17.059999999999999</v>
      </c>
      <c r="K68" s="157">
        <v>1088.75</v>
      </c>
    </row>
    <row r="69" spans="1:11">
      <c r="A69" s="22" t="s">
        <v>90</v>
      </c>
      <c r="B69" s="22">
        <v>1</v>
      </c>
      <c r="C69" s="22">
        <v>788</v>
      </c>
      <c r="D69" s="22">
        <v>1</v>
      </c>
      <c r="E69" s="22">
        <v>0</v>
      </c>
      <c r="F69" s="22">
        <v>788</v>
      </c>
      <c r="G69" s="22">
        <v>1.3519106599999999</v>
      </c>
      <c r="H69" s="157">
        <v>1065.3</v>
      </c>
      <c r="I69" s="23">
        <v>1.5918000000000002E-2</v>
      </c>
      <c r="J69" s="22">
        <v>16.95</v>
      </c>
      <c r="K69" s="157">
        <v>1082.25</v>
      </c>
    </row>
    <row r="70" spans="1:11">
      <c r="A70" s="22" t="s">
        <v>91</v>
      </c>
      <c r="B70" s="22">
        <v>1</v>
      </c>
      <c r="C70" s="22">
        <v>788</v>
      </c>
      <c r="D70" s="22">
        <v>1</v>
      </c>
      <c r="E70" s="22">
        <v>0</v>
      </c>
      <c r="F70" s="22">
        <v>788</v>
      </c>
      <c r="G70" s="22">
        <v>1.33865795</v>
      </c>
      <c r="H70" s="157">
        <v>1054.8599999999999</v>
      </c>
      <c r="I70" s="23">
        <v>1.5918000000000002E-2</v>
      </c>
      <c r="J70" s="22">
        <v>16.79</v>
      </c>
      <c r="K70" s="157">
        <v>1071.6500000000001</v>
      </c>
    </row>
    <row r="71" spans="1:11">
      <c r="A71" s="22" t="s">
        <v>92</v>
      </c>
      <c r="B71" s="22">
        <v>1</v>
      </c>
      <c r="C71" s="22">
        <v>788</v>
      </c>
      <c r="D71" s="22">
        <v>1</v>
      </c>
      <c r="E71" s="22">
        <v>0</v>
      </c>
      <c r="F71" s="22">
        <v>788</v>
      </c>
      <c r="G71" s="22">
        <v>1.3308061900000001</v>
      </c>
      <c r="H71" s="157">
        <v>1048.67</v>
      </c>
      <c r="I71" s="23">
        <v>1.5918000000000002E-2</v>
      </c>
      <c r="J71" s="22">
        <v>16.690000000000001</v>
      </c>
      <c r="K71" s="157">
        <v>1065.3599999999999</v>
      </c>
    </row>
    <row r="72" spans="1:11">
      <c r="A72" s="22" t="s">
        <v>93</v>
      </c>
      <c r="B72" s="22">
        <v>1</v>
      </c>
      <c r="C72" s="22">
        <v>788</v>
      </c>
      <c r="D72" s="22">
        <v>1</v>
      </c>
      <c r="E72" s="22">
        <v>0</v>
      </c>
      <c r="F72" s="22">
        <v>788</v>
      </c>
      <c r="G72" s="22">
        <v>1.3251082300000001</v>
      </c>
      <c r="H72" s="157">
        <v>1044.18</v>
      </c>
      <c r="I72" s="23">
        <v>1.5918000000000002E-2</v>
      </c>
      <c r="J72" s="22">
        <v>16.62</v>
      </c>
      <c r="K72" s="157">
        <v>1060.8</v>
      </c>
    </row>
    <row r="73" spans="1:11">
      <c r="A73" s="22" t="s">
        <v>94</v>
      </c>
      <c r="B73" s="22">
        <v>1</v>
      </c>
      <c r="C73" s="22">
        <v>788</v>
      </c>
      <c r="D73" s="22">
        <v>1</v>
      </c>
      <c r="E73" s="22">
        <v>0</v>
      </c>
      <c r="F73" s="22">
        <v>788</v>
      </c>
      <c r="G73" s="22">
        <v>1.3199603799999999</v>
      </c>
      <c r="H73" s="157">
        <v>1040.1199999999999</v>
      </c>
      <c r="I73" s="23">
        <v>1.5918000000000002E-2</v>
      </c>
      <c r="J73" s="22">
        <v>16.55</v>
      </c>
      <c r="K73" s="157">
        <v>1056.67</v>
      </c>
    </row>
    <row r="74" spans="1:11">
      <c r="A74" s="22" t="s">
        <v>95</v>
      </c>
      <c r="B74" s="22">
        <v>1</v>
      </c>
      <c r="C74" s="22">
        <v>788</v>
      </c>
      <c r="D74" s="22">
        <v>1</v>
      </c>
      <c r="E74" s="22">
        <v>0</v>
      </c>
      <c r="F74" s="22">
        <v>788</v>
      </c>
      <c r="G74" s="22">
        <v>1.31130576</v>
      </c>
      <c r="H74" s="157">
        <v>1033.3</v>
      </c>
      <c r="I74" s="23">
        <v>1.5918000000000002E-2</v>
      </c>
      <c r="J74" s="22">
        <v>16.440000000000001</v>
      </c>
      <c r="K74" s="157">
        <v>1049.74</v>
      </c>
    </row>
    <row r="75" spans="1:11">
      <c r="A75" s="22" t="s">
        <v>96</v>
      </c>
      <c r="B75" s="22">
        <v>1</v>
      </c>
      <c r="C75" s="22">
        <v>788</v>
      </c>
      <c r="D75" s="22">
        <v>1</v>
      </c>
      <c r="E75" s="22">
        <v>0</v>
      </c>
      <c r="F75" s="22">
        <v>788</v>
      </c>
      <c r="G75" s="22">
        <v>1.3002536099999999</v>
      </c>
      <c r="H75" s="157">
        <v>1024.5999999999999</v>
      </c>
      <c r="I75" s="23">
        <v>1.5918000000000002E-2</v>
      </c>
      <c r="J75" s="22">
        <v>16.309999999999999</v>
      </c>
      <c r="K75" s="157">
        <v>1040.9100000000001</v>
      </c>
    </row>
    <row r="76" spans="1:11">
      <c r="A76" s="22" t="s">
        <v>97</v>
      </c>
      <c r="B76" s="22">
        <v>1.1128</v>
      </c>
      <c r="C76" s="22">
        <v>880</v>
      </c>
      <c r="D76" s="22">
        <v>1</v>
      </c>
      <c r="E76" s="22">
        <v>0</v>
      </c>
      <c r="F76" s="22">
        <v>880</v>
      </c>
      <c r="G76" s="22">
        <v>1.2850895499999999</v>
      </c>
      <c r="H76" s="157">
        <v>1130.8699999999999</v>
      </c>
      <c r="I76" s="23">
        <v>1.5918000000000002E-2</v>
      </c>
      <c r="J76" s="22">
        <v>18</v>
      </c>
      <c r="K76" s="157">
        <v>1148.8699999999999</v>
      </c>
    </row>
    <row r="77" spans="1:11">
      <c r="A77" s="22" t="s">
        <v>98</v>
      </c>
      <c r="B77" s="22">
        <v>1</v>
      </c>
      <c r="C77" s="22">
        <v>880</v>
      </c>
      <c r="D77" s="22">
        <v>1</v>
      </c>
      <c r="E77" s="22">
        <v>0</v>
      </c>
      <c r="F77" s="22">
        <v>880</v>
      </c>
      <c r="G77" s="22">
        <v>1.27337451</v>
      </c>
      <c r="H77" s="157">
        <v>1120.57</v>
      </c>
      <c r="I77" s="23">
        <v>1.5918000000000002E-2</v>
      </c>
      <c r="J77" s="22">
        <v>17.829999999999998</v>
      </c>
      <c r="K77" s="157">
        <v>1138.4000000000001</v>
      </c>
    </row>
    <row r="78" spans="1:11">
      <c r="A78" s="22" t="s">
        <v>99</v>
      </c>
      <c r="B78" s="22">
        <v>1</v>
      </c>
      <c r="C78" s="22">
        <v>880</v>
      </c>
      <c r="D78" s="22">
        <v>1</v>
      </c>
      <c r="E78" s="22">
        <v>0</v>
      </c>
      <c r="F78" s="22">
        <v>880</v>
      </c>
      <c r="G78" s="22">
        <v>1.25554576</v>
      </c>
      <c r="H78" s="157">
        <v>1104.8800000000001</v>
      </c>
      <c r="I78" s="23">
        <v>1.5918000000000002E-2</v>
      </c>
      <c r="J78" s="22">
        <v>17.579999999999998</v>
      </c>
      <c r="K78" s="157">
        <v>1122.46</v>
      </c>
    </row>
    <row r="79" spans="1:11">
      <c r="A79" s="22" t="s">
        <v>102</v>
      </c>
      <c r="B79" s="22">
        <v>1</v>
      </c>
      <c r="C79" s="22">
        <v>880</v>
      </c>
      <c r="D79" s="22">
        <v>1</v>
      </c>
      <c r="E79" s="22">
        <v>0</v>
      </c>
      <c r="F79" s="22">
        <v>880</v>
      </c>
      <c r="G79" s="22">
        <v>1.25017003</v>
      </c>
      <c r="H79" s="157">
        <v>1100.1500000000001</v>
      </c>
      <c r="I79" s="23">
        <v>1.5918000000000002E-2</v>
      </c>
      <c r="J79" s="22">
        <v>17.510000000000002</v>
      </c>
      <c r="K79" s="157">
        <v>1117.6600000000001</v>
      </c>
    </row>
    <row r="80" spans="1:11">
      <c r="A80" s="22" t="s">
        <v>103</v>
      </c>
      <c r="B80" s="22">
        <v>1</v>
      </c>
      <c r="C80" s="22">
        <v>880</v>
      </c>
      <c r="D80" s="22">
        <v>1</v>
      </c>
      <c r="E80" s="22">
        <v>0</v>
      </c>
      <c r="F80" s="22">
        <v>880</v>
      </c>
      <c r="G80" s="22">
        <v>1.2438265100000001</v>
      </c>
      <c r="H80" s="157">
        <v>1094.56</v>
      </c>
      <c r="I80" s="23">
        <v>1.5918000000000002E-2</v>
      </c>
      <c r="J80" s="22">
        <v>17.420000000000002</v>
      </c>
      <c r="K80" s="157">
        <v>1111.98</v>
      </c>
    </row>
    <row r="81" spans="1:11">
      <c r="A81" s="22" t="s">
        <v>104</v>
      </c>
      <c r="B81" s="22">
        <v>1</v>
      </c>
      <c r="C81" s="22">
        <v>880</v>
      </c>
      <c r="D81" s="22">
        <v>1</v>
      </c>
      <c r="E81" s="22">
        <v>0</v>
      </c>
      <c r="F81" s="22">
        <v>880</v>
      </c>
      <c r="G81" s="22">
        <v>1.2332208099999999</v>
      </c>
      <c r="H81" s="157">
        <v>1085.23</v>
      </c>
      <c r="I81" s="23">
        <v>1.5918000000000002E-2</v>
      </c>
      <c r="J81" s="22">
        <v>17.27</v>
      </c>
      <c r="K81" s="157">
        <v>1102.5</v>
      </c>
    </row>
    <row r="82" spans="1:11">
      <c r="A82" s="22" t="s">
        <v>105</v>
      </c>
      <c r="B82" s="22">
        <v>1</v>
      </c>
      <c r="C82" s="22">
        <v>880</v>
      </c>
      <c r="D82" s="22">
        <v>1</v>
      </c>
      <c r="E82" s="22">
        <v>0</v>
      </c>
      <c r="F82" s="22">
        <v>880</v>
      </c>
      <c r="G82" s="22">
        <v>1.2283075800000001</v>
      </c>
      <c r="H82" s="157">
        <v>1080.9100000000001</v>
      </c>
      <c r="I82" s="23">
        <v>1.5918000000000002E-2</v>
      </c>
      <c r="J82" s="22">
        <v>17.2</v>
      </c>
      <c r="K82" s="157">
        <v>1098.1099999999999</v>
      </c>
    </row>
    <row r="83" spans="1:11">
      <c r="A83" s="22" t="s">
        <v>106</v>
      </c>
      <c r="B83" s="22">
        <v>1</v>
      </c>
      <c r="C83" s="22">
        <v>880</v>
      </c>
      <c r="D83" s="22">
        <v>1</v>
      </c>
      <c r="E83" s="22">
        <v>0</v>
      </c>
      <c r="F83" s="22">
        <v>880</v>
      </c>
      <c r="G83" s="22">
        <v>1.22171034</v>
      </c>
      <c r="H83" s="157">
        <v>1075.0999999999999</v>
      </c>
      <c r="I83" s="23">
        <v>1.5918000000000002E-2</v>
      </c>
      <c r="J83" s="22">
        <v>17.11</v>
      </c>
      <c r="K83" s="157">
        <v>1092.21</v>
      </c>
    </row>
    <row r="84" spans="1:11">
      <c r="A84" s="22" t="s">
        <v>107</v>
      </c>
      <c r="B84" s="22">
        <v>1</v>
      </c>
      <c r="C84" s="22">
        <v>880</v>
      </c>
      <c r="D84" s="22">
        <v>1</v>
      </c>
      <c r="E84" s="22">
        <v>0</v>
      </c>
      <c r="F84" s="22">
        <v>880</v>
      </c>
      <c r="G84" s="22">
        <v>1.2162372800000001</v>
      </c>
      <c r="H84" s="157">
        <v>1070.28</v>
      </c>
      <c r="I84" s="23">
        <v>1.5918000000000002E-2</v>
      </c>
      <c r="J84" s="22">
        <v>17.03</v>
      </c>
      <c r="K84" s="157">
        <v>1087.31</v>
      </c>
    </row>
    <row r="85" spans="1:11">
      <c r="A85" s="22" t="s">
        <v>108</v>
      </c>
      <c r="B85" s="22">
        <v>1</v>
      </c>
      <c r="C85" s="22">
        <v>880</v>
      </c>
      <c r="D85" s="22">
        <v>1</v>
      </c>
      <c r="E85" s="22">
        <v>0</v>
      </c>
      <c r="F85" s="22">
        <v>880</v>
      </c>
      <c r="G85" s="22">
        <v>1.2134463499999999</v>
      </c>
      <c r="H85" s="157">
        <v>1067.83</v>
      </c>
      <c r="I85" s="23">
        <v>1.5918000000000002E-2</v>
      </c>
      <c r="J85" s="22">
        <v>16.989999999999998</v>
      </c>
      <c r="K85" s="157">
        <v>1084.82</v>
      </c>
    </row>
    <row r="86" spans="1:11">
      <c r="A86" s="22" t="s">
        <v>109</v>
      </c>
      <c r="B86" s="22">
        <v>1</v>
      </c>
      <c r="C86" s="22">
        <v>880</v>
      </c>
      <c r="D86" s="22">
        <v>1</v>
      </c>
      <c r="E86" s="22">
        <v>0</v>
      </c>
      <c r="F86" s="22">
        <v>880</v>
      </c>
      <c r="G86" s="22">
        <v>1.21114517</v>
      </c>
      <c r="H86" s="157">
        <v>1065.8</v>
      </c>
      <c r="I86" s="23">
        <v>1.5918000000000002E-2</v>
      </c>
      <c r="J86" s="22">
        <v>16.96</v>
      </c>
      <c r="K86" s="157">
        <v>1082.76</v>
      </c>
    </row>
    <row r="87" spans="1:11">
      <c r="A87" s="22" t="s">
        <v>110</v>
      </c>
      <c r="B87" s="22">
        <v>1</v>
      </c>
      <c r="C87" s="22">
        <v>880</v>
      </c>
      <c r="D87" s="22">
        <v>1</v>
      </c>
      <c r="E87" s="22">
        <v>0</v>
      </c>
      <c r="F87" s="22">
        <v>880</v>
      </c>
      <c r="G87" s="22">
        <v>1.2080043600000001</v>
      </c>
      <c r="H87" s="157">
        <v>1063.04</v>
      </c>
      <c r="I87" s="23">
        <v>1.5918000000000002E-2</v>
      </c>
      <c r="J87" s="22">
        <v>16.920000000000002</v>
      </c>
      <c r="K87" s="157">
        <v>1079.96</v>
      </c>
    </row>
    <row r="88" spans="1:11">
      <c r="A88" s="22" t="s">
        <v>111</v>
      </c>
      <c r="B88" s="22">
        <v>1.0658000000000001</v>
      </c>
      <c r="C88" s="22">
        <v>937</v>
      </c>
      <c r="D88" s="22">
        <v>1</v>
      </c>
      <c r="E88" s="22">
        <v>0</v>
      </c>
      <c r="F88" s="22">
        <v>937</v>
      </c>
      <c r="G88" s="22">
        <v>1.20571351</v>
      </c>
      <c r="H88" s="157">
        <v>1129.75</v>
      </c>
      <c r="I88" s="23">
        <v>1.5918000000000002E-2</v>
      </c>
      <c r="J88" s="22">
        <v>17.98</v>
      </c>
      <c r="K88" s="157">
        <v>1147.73</v>
      </c>
    </row>
    <row r="89" spans="1:11">
      <c r="A89" s="22" t="s">
        <v>112</v>
      </c>
      <c r="B89" s="22">
        <v>1</v>
      </c>
      <c r="C89" s="22">
        <v>937</v>
      </c>
      <c r="D89" s="22">
        <v>1</v>
      </c>
      <c r="E89" s="22">
        <v>0</v>
      </c>
      <c r="F89" s="22">
        <v>937</v>
      </c>
      <c r="G89" s="22">
        <v>1.20198735</v>
      </c>
      <c r="H89" s="157">
        <v>1126.26</v>
      </c>
      <c r="I89" s="23">
        <v>1.5918000000000002E-2</v>
      </c>
      <c r="J89" s="22">
        <v>17.920000000000002</v>
      </c>
      <c r="K89" s="157">
        <v>1144.18</v>
      </c>
    </row>
    <row r="90" spans="1:11">
      <c r="A90" s="22" t="s">
        <v>113</v>
      </c>
      <c r="B90" s="22">
        <v>1</v>
      </c>
      <c r="C90" s="22">
        <v>937</v>
      </c>
      <c r="D90" s="22">
        <v>1</v>
      </c>
      <c r="E90" s="22">
        <v>0</v>
      </c>
      <c r="F90" s="22">
        <v>937</v>
      </c>
      <c r="G90" s="22">
        <v>1.1955314800000001</v>
      </c>
      <c r="H90" s="157">
        <v>1120.21</v>
      </c>
      <c r="I90" s="23">
        <v>1.5918000000000002E-2</v>
      </c>
      <c r="J90" s="22">
        <v>17.829999999999998</v>
      </c>
      <c r="K90" s="157">
        <v>1138.04</v>
      </c>
    </row>
    <row r="91" spans="1:11">
      <c r="A91" s="22" t="s">
        <v>114</v>
      </c>
      <c r="B91" s="22">
        <v>1</v>
      </c>
      <c r="C91" s="22">
        <v>937</v>
      </c>
      <c r="D91" s="22">
        <v>1</v>
      </c>
      <c r="E91" s="22">
        <v>0</v>
      </c>
      <c r="F91" s="22">
        <v>937</v>
      </c>
      <c r="G91" s="22">
        <v>1.1937408700000001</v>
      </c>
      <c r="H91" s="157">
        <v>1118.53</v>
      </c>
      <c r="I91" s="23">
        <v>1.5918000000000002E-2</v>
      </c>
      <c r="J91" s="22">
        <v>17.8</v>
      </c>
      <c r="K91" s="157">
        <v>1136.33</v>
      </c>
    </row>
    <row r="92" spans="1:11">
      <c r="A92" s="22" t="s">
        <v>115</v>
      </c>
      <c r="B92" s="22">
        <v>1</v>
      </c>
      <c r="C92" s="22">
        <v>937</v>
      </c>
      <c r="D92" s="22">
        <v>1</v>
      </c>
      <c r="E92" s="22">
        <v>0</v>
      </c>
      <c r="F92" s="22">
        <v>937</v>
      </c>
      <c r="G92" s="22">
        <v>1.1912392599999999</v>
      </c>
      <c r="H92" s="157">
        <v>1116.19</v>
      </c>
      <c r="I92" s="23">
        <v>1.5918000000000002E-2</v>
      </c>
      <c r="J92" s="22">
        <v>17.760000000000002</v>
      </c>
      <c r="K92" s="157">
        <v>1133.95</v>
      </c>
    </row>
    <row r="93" spans="1:11">
      <c r="A93" s="22" t="s">
        <v>116</v>
      </c>
      <c r="B93" s="22">
        <v>1</v>
      </c>
      <c r="C93" s="22">
        <v>937</v>
      </c>
      <c r="D93" s="22">
        <v>1</v>
      </c>
      <c r="E93" s="22">
        <v>0</v>
      </c>
      <c r="F93" s="22">
        <v>937</v>
      </c>
      <c r="G93" s="22">
        <v>1.18838713</v>
      </c>
      <c r="H93" s="157">
        <v>1113.51</v>
      </c>
      <c r="I93" s="23">
        <v>1.5918000000000002E-2</v>
      </c>
      <c r="J93" s="22">
        <v>17.72</v>
      </c>
      <c r="K93" s="157">
        <v>1131.23</v>
      </c>
    </row>
    <row r="94" spans="1:11">
      <c r="A94" s="22" t="s">
        <v>117</v>
      </c>
      <c r="B94" s="22">
        <v>1</v>
      </c>
      <c r="C94" s="22">
        <v>937</v>
      </c>
      <c r="D94" s="22">
        <v>1</v>
      </c>
      <c r="E94" s="22">
        <v>0</v>
      </c>
      <c r="F94" s="22">
        <v>937</v>
      </c>
      <c r="G94" s="22">
        <v>1.1864887500000001</v>
      </c>
      <c r="H94" s="157">
        <v>1111.74</v>
      </c>
      <c r="I94" s="23">
        <v>1.5918000000000002E-2</v>
      </c>
      <c r="J94" s="22">
        <v>17.690000000000001</v>
      </c>
      <c r="K94" s="157">
        <v>1129.43</v>
      </c>
    </row>
    <row r="95" spans="1:11">
      <c r="A95" s="22" t="s">
        <v>118</v>
      </c>
      <c r="B95" s="22">
        <v>1</v>
      </c>
      <c r="C95" s="22">
        <v>937</v>
      </c>
      <c r="D95" s="22">
        <v>1</v>
      </c>
      <c r="E95" s="22">
        <v>0</v>
      </c>
      <c r="F95" s="22">
        <v>937</v>
      </c>
      <c r="G95" s="22">
        <v>1.1886282800000001</v>
      </c>
      <c r="H95" s="157">
        <v>1113.74</v>
      </c>
      <c r="I95" s="23">
        <v>1.5918000000000002E-2</v>
      </c>
      <c r="J95" s="22">
        <v>17.72</v>
      </c>
      <c r="K95" s="157">
        <v>1131.46</v>
      </c>
    </row>
    <row r="96" spans="1:11">
      <c r="A96" s="22" t="s">
        <v>119</v>
      </c>
      <c r="B96" s="22">
        <v>1</v>
      </c>
      <c r="C96" s="22">
        <v>937</v>
      </c>
      <c r="D96" s="22">
        <v>1</v>
      </c>
      <c r="E96" s="22">
        <v>0</v>
      </c>
      <c r="F96" s="22">
        <v>937</v>
      </c>
      <c r="G96" s="22">
        <v>1.18448259</v>
      </c>
      <c r="H96" s="157">
        <v>1109.8599999999999</v>
      </c>
      <c r="I96" s="23">
        <v>1.5918000000000002E-2</v>
      </c>
      <c r="J96" s="22">
        <v>17.66</v>
      </c>
      <c r="K96" s="157">
        <v>1127.52</v>
      </c>
    </row>
    <row r="97" spans="1:11">
      <c r="A97" s="22" t="s">
        <v>120</v>
      </c>
      <c r="B97" s="22">
        <v>1</v>
      </c>
      <c r="C97" s="22">
        <v>937</v>
      </c>
      <c r="D97" s="22">
        <v>1</v>
      </c>
      <c r="E97" s="22">
        <v>0</v>
      </c>
      <c r="F97" s="22">
        <v>937</v>
      </c>
      <c r="G97" s="22">
        <v>1.1831810899999999</v>
      </c>
      <c r="H97" s="157">
        <v>1108.6400000000001</v>
      </c>
      <c r="I97" s="23">
        <v>1.5918000000000002E-2</v>
      </c>
      <c r="J97" s="22">
        <v>17.64</v>
      </c>
      <c r="K97" s="157">
        <v>1126.28</v>
      </c>
    </row>
    <row r="98" spans="1:11">
      <c r="A98" s="22" t="s">
        <v>121</v>
      </c>
      <c r="B98" s="22">
        <v>1</v>
      </c>
      <c r="C98" s="22">
        <v>937</v>
      </c>
      <c r="D98" s="22">
        <v>1</v>
      </c>
      <c r="E98" s="22">
        <v>0</v>
      </c>
      <c r="F98" s="22">
        <v>937</v>
      </c>
      <c r="G98" s="22">
        <v>1.17917191</v>
      </c>
      <c r="H98" s="157">
        <v>1104.8800000000001</v>
      </c>
      <c r="I98" s="23">
        <v>1.5918000000000002E-2</v>
      </c>
      <c r="J98" s="22">
        <v>17.579999999999998</v>
      </c>
      <c r="K98" s="157">
        <v>1122.46</v>
      </c>
    </row>
    <row r="99" spans="1:11">
      <c r="A99" s="22" t="s">
        <v>125</v>
      </c>
      <c r="B99" s="22">
        <v>1</v>
      </c>
      <c r="C99" s="22">
        <v>937</v>
      </c>
      <c r="D99" s="22">
        <v>1</v>
      </c>
      <c r="E99" s="22">
        <v>0</v>
      </c>
      <c r="F99" s="22">
        <v>937</v>
      </c>
      <c r="G99" s="22">
        <v>1.1754106</v>
      </c>
      <c r="H99" s="157">
        <v>1101.3599999999999</v>
      </c>
      <c r="I99" s="23">
        <v>1.5918000000000002E-2</v>
      </c>
      <c r="J99" s="22">
        <v>17.53</v>
      </c>
      <c r="K99" s="157">
        <v>1118.8900000000001</v>
      </c>
    </row>
    <row r="100" spans="1:11">
      <c r="A100" s="22" t="s">
        <v>126</v>
      </c>
      <c r="B100" s="22">
        <v>1.0206999999999999</v>
      </c>
      <c r="C100" s="22">
        <v>954</v>
      </c>
      <c r="D100" s="22">
        <v>1</v>
      </c>
      <c r="E100" s="22">
        <v>0</v>
      </c>
      <c r="F100" s="22">
        <v>954</v>
      </c>
      <c r="G100" s="22">
        <v>1.1713110099999999</v>
      </c>
      <c r="H100" s="157">
        <v>1117.43</v>
      </c>
      <c r="I100" s="23">
        <v>1.5918000000000002E-2</v>
      </c>
      <c r="J100" s="22">
        <v>17.78</v>
      </c>
      <c r="K100" s="157">
        <v>1135.21</v>
      </c>
    </row>
    <row r="101" spans="1:11">
      <c r="A101" s="22" t="s">
        <v>127</v>
      </c>
      <c r="B101" s="22">
        <v>1</v>
      </c>
      <c r="C101" s="22">
        <v>954</v>
      </c>
      <c r="D101" s="22">
        <v>1</v>
      </c>
      <c r="E101" s="22">
        <v>0</v>
      </c>
      <c r="F101" s="22">
        <v>954</v>
      </c>
      <c r="G101" s="22">
        <v>1.1667606399999999</v>
      </c>
      <c r="H101" s="157">
        <v>1113.0899999999999</v>
      </c>
      <c r="I101" s="23">
        <v>1.5918000000000002E-2</v>
      </c>
      <c r="J101" s="22">
        <v>17.71</v>
      </c>
      <c r="K101" s="157">
        <v>1130.8</v>
      </c>
    </row>
    <row r="102" spans="1:11">
      <c r="A102" s="22" t="s">
        <v>128</v>
      </c>
      <c r="B102" s="22">
        <v>1</v>
      </c>
      <c r="C102" s="22">
        <v>954</v>
      </c>
      <c r="D102" s="22">
        <v>1</v>
      </c>
      <c r="E102" s="22">
        <v>0</v>
      </c>
      <c r="F102" s="22">
        <v>954</v>
      </c>
      <c r="G102" s="22">
        <v>1.1623437400000001</v>
      </c>
      <c r="H102" s="157">
        <v>1108.8699999999999</v>
      </c>
      <c r="I102" s="23">
        <v>1.5918000000000002E-2</v>
      </c>
      <c r="J102" s="22">
        <v>17.649999999999999</v>
      </c>
      <c r="K102" s="157">
        <v>1126.52</v>
      </c>
    </row>
    <row r="103" spans="1:11">
      <c r="A103" s="22" t="s">
        <v>129</v>
      </c>
      <c r="B103" s="22">
        <v>1</v>
      </c>
      <c r="C103" s="22">
        <v>954</v>
      </c>
      <c r="D103" s="22">
        <v>1</v>
      </c>
      <c r="E103" s="22">
        <v>0</v>
      </c>
      <c r="F103" s="22">
        <v>954</v>
      </c>
      <c r="G103" s="22">
        <v>1.1611825499999999</v>
      </c>
      <c r="H103" s="157">
        <v>1107.76</v>
      </c>
      <c r="I103" s="23">
        <v>1.5918000000000002E-2</v>
      </c>
      <c r="J103" s="22">
        <v>17.63</v>
      </c>
      <c r="K103" s="157">
        <v>1125.3900000000001</v>
      </c>
    </row>
    <row r="104" spans="1:11">
      <c r="A104" s="22" t="s">
        <v>130</v>
      </c>
      <c r="B104" s="22">
        <v>1</v>
      </c>
      <c r="C104" s="22">
        <v>954</v>
      </c>
      <c r="D104" s="22">
        <v>1</v>
      </c>
      <c r="E104" s="22">
        <v>0</v>
      </c>
      <c r="F104" s="22">
        <v>954</v>
      </c>
      <c r="G104" s="22">
        <v>1.15874918</v>
      </c>
      <c r="H104" s="157">
        <v>1105.44</v>
      </c>
      <c r="I104" s="23">
        <v>1.5918000000000002E-2</v>
      </c>
      <c r="J104" s="22">
        <v>17.59</v>
      </c>
      <c r="K104" s="157">
        <v>1123.03</v>
      </c>
    </row>
    <row r="105" spans="1:11">
      <c r="A105" s="22" t="s">
        <v>134</v>
      </c>
      <c r="B105" s="22">
        <v>1</v>
      </c>
      <c r="C105" s="22">
        <v>954</v>
      </c>
      <c r="D105" s="22">
        <v>1</v>
      </c>
      <c r="E105" s="22">
        <v>0</v>
      </c>
      <c r="F105" s="22">
        <v>954</v>
      </c>
      <c r="G105" s="22">
        <v>1.1571292</v>
      </c>
      <c r="H105" s="157">
        <v>1103.9000000000001</v>
      </c>
      <c r="I105" s="23">
        <v>1.5918000000000002E-2</v>
      </c>
      <c r="J105" s="22">
        <v>17.57</v>
      </c>
      <c r="K105" s="157">
        <v>1121.47</v>
      </c>
    </row>
    <row r="106" spans="1:11">
      <c r="A106" s="22" t="s">
        <v>135</v>
      </c>
      <c r="B106" s="22">
        <v>1</v>
      </c>
      <c r="C106" s="22">
        <v>954</v>
      </c>
      <c r="D106" s="22">
        <v>1</v>
      </c>
      <c r="E106" s="22">
        <v>0</v>
      </c>
      <c r="F106" s="22">
        <v>954</v>
      </c>
      <c r="G106" s="22">
        <v>1.14442607</v>
      </c>
      <c r="H106" s="157">
        <v>1091.78</v>
      </c>
      <c r="I106" s="23">
        <v>1.5918000000000002E-2</v>
      </c>
      <c r="J106" s="22">
        <v>17.37</v>
      </c>
      <c r="K106" s="157">
        <v>1109.1500000000001</v>
      </c>
    </row>
    <row r="107" spans="1:11">
      <c r="A107" s="22" t="s">
        <v>136</v>
      </c>
      <c r="B107" s="22">
        <v>1</v>
      </c>
      <c r="C107" s="22">
        <v>954</v>
      </c>
      <c r="D107" s="22">
        <v>1</v>
      </c>
      <c r="E107" s="22">
        <v>0</v>
      </c>
      <c r="F107" s="22">
        <v>954</v>
      </c>
      <c r="G107" s="22">
        <v>1.1371483200000001</v>
      </c>
      <c r="H107" s="157">
        <v>1084.8399999999999</v>
      </c>
      <c r="I107" s="23">
        <v>1.5918000000000002E-2</v>
      </c>
      <c r="J107" s="22">
        <v>17.260000000000002</v>
      </c>
      <c r="K107" s="157">
        <v>1102.0999999999999</v>
      </c>
    </row>
    <row r="108" spans="1:11">
      <c r="A108" s="22" t="s">
        <v>137</v>
      </c>
      <c r="B108" s="22">
        <v>1</v>
      </c>
      <c r="C108" s="22">
        <v>954</v>
      </c>
      <c r="D108" s="22">
        <v>1</v>
      </c>
      <c r="E108" s="22">
        <v>0</v>
      </c>
      <c r="F108" s="22">
        <v>954</v>
      </c>
      <c r="G108" s="22">
        <v>1.1356719500000001</v>
      </c>
      <c r="H108" s="157">
        <v>1083.43</v>
      </c>
      <c r="I108" s="23">
        <v>1.5918000000000002E-2</v>
      </c>
      <c r="J108" s="22">
        <v>17.239999999999998</v>
      </c>
      <c r="K108" s="157">
        <v>1100.67</v>
      </c>
    </row>
    <row r="109" spans="1:11">
      <c r="A109" s="22" t="s">
        <v>138</v>
      </c>
      <c r="B109" s="22">
        <v>1</v>
      </c>
      <c r="C109" s="22">
        <v>954</v>
      </c>
      <c r="D109" s="22">
        <v>1</v>
      </c>
      <c r="E109" s="22">
        <v>0</v>
      </c>
      <c r="F109" s="22">
        <v>954</v>
      </c>
      <c r="G109" s="22">
        <v>1.13465076</v>
      </c>
      <c r="H109" s="157">
        <v>1082.45</v>
      </c>
      <c r="I109" s="23">
        <v>1.5918000000000002E-2</v>
      </c>
      <c r="J109" s="22">
        <v>17.23</v>
      </c>
      <c r="K109" s="157">
        <v>1099.68</v>
      </c>
    </row>
    <row r="110" spans="1:11">
      <c r="A110" s="22" t="s">
        <v>139</v>
      </c>
      <c r="B110" s="22">
        <v>1</v>
      </c>
      <c r="C110" s="22">
        <v>954</v>
      </c>
      <c r="D110" s="22">
        <v>1</v>
      </c>
      <c r="E110" s="22">
        <v>0</v>
      </c>
      <c r="F110" s="22">
        <v>954</v>
      </c>
      <c r="G110" s="22">
        <v>1.1281077399999999</v>
      </c>
      <c r="H110" s="157">
        <v>1076.21</v>
      </c>
      <c r="I110" s="23">
        <v>1.5918000000000002E-2</v>
      </c>
      <c r="J110" s="22">
        <v>17.13</v>
      </c>
      <c r="K110" s="157">
        <v>1093.3399999999999</v>
      </c>
    </row>
    <row r="111" spans="1:11">
      <c r="A111" s="22" t="s">
        <v>140</v>
      </c>
      <c r="B111" s="22">
        <v>1</v>
      </c>
      <c r="C111" s="22">
        <v>954</v>
      </c>
      <c r="D111" s="22">
        <v>1</v>
      </c>
      <c r="E111" s="22">
        <v>0</v>
      </c>
      <c r="F111" s="22">
        <v>954</v>
      </c>
      <c r="G111" s="22">
        <v>1.1259684000000001</v>
      </c>
      <c r="H111" s="157">
        <v>1074.17</v>
      </c>
      <c r="I111" s="23">
        <v>1.5918000000000002E-2</v>
      </c>
      <c r="J111" s="22">
        <v>17.09</v>
      </c>
      <c r="K111" s="157">
        <v>1091.26</v>
      </c>
    </row>
    <row r="112" spans="1:11">
      <c r="A112" s="22" t="s">
        <v>141</v>
      </c>
      <c r="B112" s="22">
        <v>1.0343</v>
      </c>
      <c r="C112" s="22">
        <v>998</v>
      </c>
      <c r="D112" s="22">
        <v>1</v>
      </c>
      <c r="E112" s="22">
        <v>0</v>
      </c>
      <c r="F112" s="22">
        <v>998</v>
      </c>
      <c r="G112" s="22">
        <v>1.1277728300000001</v>
      </c>
      <c r="H112" s="157">
        <v>1125.51</v>
      </c>
      <c r="I112" s="23">
        <v>1.5918000000000002E-2</v>
      </c>
      <c r="J112" s="22">
        <v>17.91</v>
      </c>
      <c r="K112" s="157">
        <v>1143.42</v>
      </c>
    </row>
    <row r="113" spans="1:11">
      <c r="A113" s="22" t="s">
        <v>142</v>
      </c>
      <c r="B113" s="22">
        <v>1</v>
      </c>
      <c r="C113" s="22">
        <v>998</v>
      </c>
      <c r="D113" s="22">
        <v>1</v>
      </c>
      <c r="E113" s="22">
        <v>0</v>
      </c>
      <c r="F113" s="22">
        <v>998</v>
      </c>
      <c r="G113" s="22">
        <v>1.1243996300000001</v>
      </c>
      <c r="H113" s="157">
        <v>1122.1500000000001</v>
      </c>
      <c r="I113" s="23">
        <v>1.5918000000000002E-2</v>
      </c>
      <c r="J113" s="22">
        <v>17.86</v>
      </c>
      <c r="K113" s="157">
        <v>1140.01</v>
      </c>
    </row>
    <row r="114" spans="1:11">
      <c r="A114" s="22" t="s">
        <v>143</v>
      </c>
      <c r="B114" s="22">
        <v>1</v>
      </c>
      <c r="C114" s="22">
        <v>998</v>
      </c>
      <c r="D114" s="22">
        <v>1</v>
      </c>
      <c r="E114" s="22">
        <v>0</v>
      </c>
      <c r="F114" s="22">
        <v>998</v>
      </c>
      <c r="G114" s="22">
        <v>1.12058963</v>
      </c>
      <c r="H114" s="157">
        <v>1118.3399999999999</v>
      </c>
      <c r="I114" s="23">
        <v>1.5918000000000002E-2</v>
      </c>
      <c r="J114" s="22">
        <v>17.8</v>
      </c>
      <c r="K114" s="157">
        <v>1136.1400000000001</v>
      </c>
    </row>
    <row r="115" spans="1:11">
      <c r="A115" s="22" t="s">
        <v>144</v>
      </c>
      <c r="B115" s="22">
        <v>1</v>
      </c>
      <c r="C115" s="22">
        <v>998</v>
      </c>
      <c r="D115" s="22">
        <v>1</v>
      </c>
      <c r="E115" s="22">
        <v>0</v>
      </c>
      <c r="F115" s="22">
        <v>998</v>
      </c>
      <c r="G115" s="22">
        <v>1.1145709500000001</v>
      </c>
      <c r="H115" s="157">
        <v>1112.3399999999999</v>
      </c>
      <c r="I115" s="23">
        <v>1.5918000000000002E-2</v>
      </c>
      <c r="J115" s="22">
        <v>17.7</v>
      </c>
      <c r="K115" s="157">
        <v>1130.04</v>
      </c>
    </row>
    <row r="116" spans="1:11">
      <c r="A116" s="22" t="s">
        <v>145</v>
      </c>
      <c r="B116" s="22">
        <v>1</v>
      </c>
      <c r="C116" s="22">
        <v>998</v>
      </c>
      <c r="D116" s="22">
        <v>1</v>
      </c>
      <c r="E116" s="22">
        <v>0</v>
      </c>
      <c r="F116" s="22">
        <v>998</v>
      </c>
      <c r="G116" s="22">
        <v>1.1066034</v>
      </c>
      <c r="H116" s="157">
        <v>1104.3900000000001</v>
      </c>
      <c r="I116" s="23">
        <v>1.5918000000000002E-2</v>
      </c>
      <c r="J116" s="22">
        <v>17.579999999999998</v>
      </c>
      <c r="K116" s="157">
        <v>1121.97</v>
      </c>
    </row>
    <row r="117" spans="1:11">
      <c r="A117" s="22" t="s">
        <v>147</v>
      </c>
      <c r="B117" s="22">
        <v>1</v>
      </c>
      <c r="C117" s="22">
        <v>998</v>
      </c>
      <c r="D117" s="22">
        <v>1</v>
      </c>
      <c r="E117" s="22">
        <v>0</v>
      </c>
      <c r="F117" s="22">
        <v>998</v>
      </c>
      <c r="G117" s="22">
        <v>1.1027438000000001</v>
      </c>
      <c r="H117" s="157">
        <v>1100.53</v>
      </c>
      <c r="I117" s="23">
        <v>1.5918000000000002E-2</v>
      </c>
      <c r="J117" s="22">
        <v>17.510000000000002</v>
      </c>
      <c r="K117" s="157">
        <v>1118.04</v>
      </c>
    </row>
    <row r="118" spans="1:11">
      <c r="A118" s="22" t="s">
        <v>148</v>
      </c>
      <c r="B118" s="22">
        <v>1</v>
      </c>
      <c r="C118" s="22">
        <v>998</v>
      </c>
      <c r="D118" s="22">
        <v>1</v>
      </c>
      <c r="E118" s="22">
        <v>0</v>
      </c>
      <c r="F118" s="22">
        <v>998</v>
      </c>
      <c r="G118" s="22">
        <v>1.10208255</v>
      </c>
      <c r="H118" s="157">
        <v>1099.8699999999999</v>
      </c>
      <c r="I118" s="23">
        <v>1.5918000000000002E-2</v>
      </c>
      <c r="J118" s="22">
        <v>17.5</v>
      </c>
      <c r="K118" s="157">
        <v>1117.3699999999999</v>
      </c>
    </row>
    <row r="119" spans="1:11">
      <c r="A119" s="22" t="s">
        <v>149</v>
      </c>
      <c r="B119" s="22">
        <v>1</v>
      </c>
      <c r="C119" s="22">
        <v>998</v>
      </c>
      <c r="D119" s="22">
        <v>1</v>
      </c>
      <c r="E119" s="22">
        <v>0</v>
      </c>
      <c r="F119" s="22">
        <v>998</v>
      </c>
      <c r="G119" s="22">
        <v>1.1010915699999999</v>
      </c>
      <c r="H119" s="157">
        <v>1098.8900000000001</v>
      </c>
      <c r="I119" s="23">
        <v>1.5918000000000002E-2</v>
      </c>
      <c r="J119" s="22">
        <v>17.489999999999998</v>
      </c>
      <c r="K119" s="157">
        <v>1116.3800000000001</v>
      </c>
    </row>
    <row r="120" spans="1:11">
      <c r="A120" s="22" t="s">
        <v>150</v>
      </c>
      <c r="B120" s="22">
        <v>1</v>
      </c>
      <c r="C120" s="22">
        <v>998</v>
      </c>
      <c r="D120" s="22">
        <v>1</v>
      </c>
      <c r="E120" s="22">
        <v>0</v>
      </c>
      <c r="F120" s="22">
        <v>998</v>
      </c>
      <c r="G120" s="22">
        <v>1.1002114000000001</v>
      </c>
      <c r="H120" s="157">
        <v>1098.01</v>
      </c>
      <c r="I120" s="23">
        <v>1.5918000000000002E-2</v>
      </c>
      <c r="J120" s="22">
        <v>17.47</v>
      </c>
      <c r="K120" s="157">
        <v>1115.48</v>
      </c>
    </row>
    <row r="121" spans="1:11">
      <c r="A121" s="22" t="s">
        <v>152</v>
      </c>
      <c r="B121" s="22">
        <v>1</v>
      </c>
      <c r="C121" s="22">
        <v>998</v>
      </c>
      <c r="D121" s="22">
        <v>1</v>
      </c>
      <c r="E121" s="22">
        <v>0</v>
      </c>
      <c r="F121" s="22">
        <v>998</v>
      </c>
      <c r="G121" s="22">
        <v>1.0992221</v>
      </c>
      <c r="H121" s="157">
        <v>1097.02</v>
      </c>
      <c r="I121" s="23">
        <v>1.5918000000000002E-2</v>
      </c>
      <c r="J121" s="22">
        <v>17.46</v>
      </c>
      <c r="K121" s="157">
        <v>1114.48</v>
      </c>
    </row>
    <row r="122" spans="1:11">
      <c r="A122" s="22" t="s">
        <v>153</v>
      </c>
      <c r="B122" s="22">
        <v>1</v>
      </c>
      <c r="C122" s="22">
        <v>998</v>
      </c>
      <c r="D122" s="22">
        <v>1</v>
      </c>
      <c r="E122" s="22">
        <v>0</v>
      </c>
      <c r="F122" s="22">
        <v>998</v>
      </c>
      <c r="G122" s="22">
        <v>1.09823369</v>
      </c>
      <c r="H122" s="157">
        <v>1096.03</v>
      </c>
      <c r="I122" s="23">
        <v>1.5918000000000002E-2</v>
      </c>
      <c r="J122" s="22">
        <v>17.440000000000001</v>
      </c>
      <c r="K122" s="157">
        <v>1113.47</v>
      </c>
    </row>
    <row r="123" spans="1:11">
      <c r="A123" s="22" t="s">
        <v>154</v>
      </c>
      <c r="B123" s="22">
        <v>1</v>
      </c>
      <c r="C123" s="22">
        <v>998</v>
      </c>
      <c r="D123" s="22">
        <v>1</v>
      </c>
      <c r="E123" s="22">
        <v>0</v>
      </c>
      <c r="F123" s="22">
        <v>998</v>
      </c>
      <c r="G123" s="22">
        <v>1.0966983100000001</v>
      </c>
      <c r="H123" s="157">
        <v>1094.5</v>
      </c>
      <c r="I123" s="23">
        <v>1.5918000000000002E-2</v>
      </c>
      <c r="J123" s="22">
        <v>17.420000000000002</v>
      </c>
      <c r="K123" s="157">
        <v>1111.92</v>
      </c>
    </row>
    <row r="124" spans="1:11">
      <c r="A124" s="22" t="s">
        <v>162</v>
      </c>
      <c r="B124" s="22">
        <v>1.0448</v>
      </c>
      <c r="C124" s="157">
        <v>1039</v>
      </c>
      <c r="D124" s="22">
        <v>1</v>
      </c>
      <c r="E124" s="22">
        <v>0</v>
      </c>
      <c r="F124" s="157">
        <v>1039</v>
      </c>
      <c r="G124" s="22">
        <v>1.0853026299999999</v>
      </c>
      <c r="H124" s="157">
        <v>1127.6300000000001</v>
      </c>
      <c r="I124" s="23">
        <v>1.5918000000000002E-2</v>
      </c>
      <c r="J124" s="22">
        <v>17.95</v>
      </c>
      <c r="K124" s="157">
        <v>1145.58</v>
      </c>
    </row>
    <row r="125" spans="1:11">
      <c r="A125" s="22" t="s">
        <v>171</v>
      </c>
      <c r="B125" s="22">
        <v>1</v>
      </c>
      <c r="C125" s="157">
        <v>1045</v>
      </c>
      <c r="D125" s="22">
        <v>1</v>
      </c>
      <c r="E125" s="22">
        <v>0</v>
      </c>
      <c r="F125" s="157">
        <v>1045</v>
      </c>
      <c r="G125" s="22">
        <v>1.07765131</v>
      </c>
      <c r="H125" s="157">
        <v>1126.1400000000001</v>
      </c>
      <c r="I125" s="23">
        <v>1.5918000000000002E-2</v>
      </c>
      <c r="J125" s="22">
        <v>17.920000000000002</v>
      </c>
      <c r="K125" s="157">
        <v>1144.06</v>
      </c>
    </row>
    <row r="126" spans="1:11">
      <c r="A126" s="22" t="s">
        <v>173</v>
      </c>
      <c r="B126" s="22">
        <v>1</v>
      </c>
      <c r="C126" s="157">
        <v>1045</v>
      </c>
      <c r="D126" s="22">
        <v>1</v>
      </c>
      <c r="E126" s="22">
        <v>0</v>
      </c>
      <c r="F126" s="157">
        <v>1045</v>
      </c>
      <c r="G126" s="22">
        <v>1.0752856799999999</v>
      </c>
      <c r="H126" s="157">
        <v>1123.67</v>
      </c>
      <c r="I126" s="23">
        <v>1.5918000000000002E-2</v>
      </c>
      <c r="J126" s="22">
        <v>17.88</v>
      </c>
      <c r="K126" s="157">
        <v>1141.55</v>
      </c>
    </row>
    <row r="127" spans="1:11">
      <c r="A127" s="22" t="s">
        <v>175</v>
      </c>
      <c r="B127" s="22">
        <v>1</v>
      </c>
      <c r="C127" s="157">
        <v>1045</v>
      </c>
      <c r="D127" s="22">
        <v>1</v>
      </c>
      <c r="E127" s="22">
        <v>0</v>
      </c>
      <c r="F127" s="157">
        <v>1045</v>
      </c>
      <c r="G127" s="22">
        <v>1.07507066</v>
      </c>
      <c r="H127" s="157">
        <v>1123.44</v>
      </c>
      <c r="I127" s="23">
        <v>1.5918000000000002E-2</v>
      </c>
      <c r="J127" s="22">
        <v>17.88</v>
      </c>
      <c r="K127" s="157">
        <v>1141.32</v>
      </c>
    </row>
    <row r="128" spans="1:11">
      <c r="A128" s="22" t="s">
        <v>176</v>
      </c>
      <c r="B128" s="22">
        <v>1</v>
      </c>
      <c r="C128" s="157">
        <v>1045</v>
      </c>
      <c r="D128" s="22">
        <v>1</v>
      </c>
      <c r="E128" s="22">
        <v>0</v>
      </c>
      <c r="F128" s="157">
        <v>1045</v>
      </c>
      <c r="G128" s="22">
        <v>1.07517818</v>
      </c>
      <c r="H128" s="157">
        <v>1123.56</v>
      </c>
      <c r="I128" s="23">
        <v>1.5918000000000002E-2</v>
      </c>
      <c r="J128" s="22">
        <v>17.88</v>
      </c>
      <c r="K128" s="157">
        <v>1141.44</v>
      </c>
    </row>
    <row r="129" spans="1:11">
      <c r="A129" s="22" t="s">
        <v>177</v>
      </c>
      <c r="B129" s="22">
        <v>1</v>
      </c>
      <c r="C129" s="157">
        <v>1045</v>
      </c>
      <c r="D129" s="22">
        <v>1</v>
      </c>
      <c r="E129" s="22">
        <v>0</v>
      </c>
      <c r="F129" s="157">
        <v>1045</v>
      </c>
      <c r="G129" s="22">
        <v>1.0815593800000001</v>
      </c>
      <c r="H129" s="157">
        <v>1130.23</v>
      </c>
      <c r="I129" s="23">
        <v>1.5918000000000002E-2</v>
      </c>
      <c r="J129" s="22">
        <v>17.989999999999998</v>
      </c>
      <c r="K129" s="157">
        <v>1148.22</v>
      </c>
    </row>
    <row r="130" spans="1:11">
      <c r="A130" s="22" t="s">
        <v>178</v>
      </c>
      <c r="B130" s="22">
        <v>1</v>
      </c>
      <c r="C130" s="157">
        <v>1045</v>
      </c>
      <c r="D130" s="22">
        <v>1</v>
      </c>
      <c r="E130" s="22">
        <v>0</v>
      </c>
      <c r="F130" s="157">
        <v>1045</v>
      </c>
      <c r="G130" s="22">
        <v>1.0813431099999999</v>
      </c>
      <c r="H130" s="157">
        <v>1130</v>
      </c>
      <c r="I130" s="23">
        <v>1.5918000000000002E-2</v>
      </c>
      <c r="J130" s="22">
        <v>17.98</v>
      </c>
      <c r="K130" s="157">
        <v>1147.98</v>
      </c>
    </row>
    <row r="131" spans="1:11">
      <c r="A131" s="22" t="s">
        <v>179</v>
      </c>
      <c r="B131" s="22">
        <v>1</v>
      </c>
      <c r="C131" s="157">
        <v>1045</v>
      </c>
      <c r="D131" s="22">
        <v>1</v>
      </c>
      <c r="E131" s="22">
        <v>0</v>
      </c>
      <c r="F131" s="157">
        <v>1045</v>
      </c>
      <c r="G131" s="22">
        <v>1.0781087899999999</v>
      </c>
      <c r="H131" s="157">
        <v>1126.6199999999999</v>
      </c>
      <c r="I131" s="23">
        <v>1.4615E-2</v>
      </c>
      <c r="J131" s="22">
        <v>16.46</v>
      </c>
      <c r="K131" s="157">
        <v>1143.08</v>
      </c>
    </row>
    <row r="132" spans="1:11">
      <c r="A132" s="22" t="s">
        <v>180</v>
      </c>
      <c r="B132" s="22">
        <v>1</v>
      </c>
      <c r="C132" s="157">
        <v>1045</v>
      </c>
      <c r="D132" s="22">
        <v>1</v>
      </c>
      <c r="E132" s="22">
        <v>0</v>
      </c>
      <c r="F132" s="157">
        <v>1045</v>
      </c>
      <c r="G132" s="22">
        <v>1.07563483</v>
      </c>
      <c r="H132" s="157">
        <v>1124.03</v>
      </c>
      <c r="I132" s="23">
        <v>1.3311999999999999E-2</v>
      </c>
      <c r="J132" s="22">
        <v>14.96</v>
      </c>
      <c r="K132" s="157">
        <v>1138.99</v>
      </c>
    </row>
    <row r="133" spans="1:11">
      <c r="A133" s="22" t="s">
        <v>181</v>
      </c>
      <c r="B133" s="22">
        <v>1</v>
      </c>
      <c r="C133" s="157">
        <v>1045</v>
      </c>
      <c r="D133" s="22">
        <v>1</v>
      </c>
      <c r="E133" s="22">
        <v>0</v>
      </c>
      <c r="F133" s="157">
        <v>1045</v>
      </c>
      <c r="G133" s="22">
        <v>1.07081615</v>
      </c>
      <c r="H133" s="157">
        <v>1119</v>
      </c>
      <c r="I133" s="23">
        <v>1.2153000000000001E-2</v>
      </c>
      <c r="J133" s="22">
        <v>13.6</v>
      </c>
      <c r="K133" s="157">
        <v>1132.5999999999999</v>
      </c>
    </row>
    <row r="134" spans="1:11">
      <c r="A134" s="22" t="s">
        <v>182</v>
      </c>
      <c r="B134" s="22">
        <v>1</v>
      </c>
      <c r="C134" s="157">
        <v>1045</v>
      </c>
      <c r="D134" s="22">
        <v>1</v>
      </c>
      <c r="E134" s="22">
        <v>0</v>
      </c>
      <c r="F134" s="157">
        <v>1045</v>
      </c>
      <c r="G134" s="22">
        <v>1.0608442199999999</v>
      </c>
      <c r="H134" s="157">
        <v>1108.58</v>
      </c>
      <c r="I134" s="23">
        <v>1.0994E-2</v>
      </c>
      <c r="J134" s="22">
        <v>12.18</v>
      </c>
      <c r="K134" s="157">
        <v>1120.76</v>
      </c>
    </row>
    <row r="135" spans="1:11">
      <c r="A135" s="22" t="s">
        <v>186</v>
      </c>
      <c r="B135" s="22">
        <v>1</v>
      </c>
      <c r="C135" s="157">
        <v>1045</v>
      </c>
      <c r="D135" s="22">
        <v>1</v>
      </c>
      <c r="E135" s="22">
        <v>0</v>
      </c>
      <c r="F135" s="157">
        <v>1045</v>
      </c>
      <c r="G135" s="22">
        <v>1.05232042</v>
      </c>
      <c r="H135" s="157">
        <v>1099.67</v>
      </c>
      <c r="I135" s="23">
        <v>9.835E-3</v>
      </c>
      <c r="J135" s="22">
        <v>10.81</v>
      </c>
      <c r="K135" s="157">
        <v>1110.48</v>
      </c>
    </row>
    <row r="136" spans="1:11">
      <c r="A136" s="22" t="s">
        <v>188</v>
      </c>
      <c r="B136" s="22">
        <v>1.0545</v>
      </c>
      <c r="C136" s="157">
        <v>1100</v>
      </c>
      <c r="D136" s="22">
        <v>1</v>
      </c>
      <c r="E136" s="22">
        <v>0</v>
      </c>
      <c r="F136" s="157">
        <v>1100</v>
      </c>
      <c r="G136" s="22">
        <v>1.0412828300000001</v>
      </c>
      <c r="H136" s="157">
        <v>1145.4100000000001</v>
      </c>
      <c r="I136" s="23">
        <v>8.6759999999999997E-3</v>
      </c>
      <c r="J136" s="22">
        <v>9.93</v>
      </c>
      <c r="K136" s="157">
        <v>1155.3399999999999</v>
      </c>
    </row>
    <row r="137" spans="1:11">
      <c r="A137" s="22" t="s">
        <v>189</v>
      </c>
      <c r="B137" s="22">
        <v>1</v>
      </c>
      <c r="C137" s="157">
        <v>1100</v>
      </c>
      <c r="D137" s="22">
        <v>1</v>
      </c>
      <c r="E137" s="22">
        <v>0</v>
      </c>
      <c r="F137" s="157">
        <v>1100</v>
      </c>
      <c r="G137" s="22">
        <v>1.0332236800000001</v>
      </c>
      <c r="H137" s="157">
        <v>1136.54</v>
      </c>
      <c r="I137" s="23">
        <v>7.5170000000000002E-3</v>
      </c>
      <c r="J137" s="22">
        <v>8.5399999999999991</v>
      </c>
      <c r="K137" s="157">
        <v>1145.08</v>
      </c>
    </row>
    <row r="138" spans="1:11">
      <c r="A138" s="22" t="s">
        <v>194</v>
      </c>
      <c r="B138" s="22">
        <v>1</v>
      </c>
      <c r="C138" s="157">
        <v>1100</v>
      </c>
      <c r="D138" s="22">
        <v>1</v>
      </c>
      <c r="E138" s="22">
        <v>0</v>
      </c>
      <c r="F138" s="157">
        <v>1100</v>
      </c>
      <c r="G138" s="22">
        <v>1.0282879</v>
      </c>
      <c r="H138" s="157">
        <v>1131.1099999999999</v>
      </c>
      <c r="I138" s="23">
        <v>6.3579999999999999E-3</v>
      </c>
      <c r="J138" s="22">
        <v>7.19</v>
      </c>
      <c r="K138" s="157">
        <v>1138.3</v>
      </c>
    </row>
    <row r="139" spans="1:11">
      <c r="A139" s="22" t="s">
        <v>195</v>
      </c>
      <c r="B139" s="22">
        <v>1</v>
      </c>
      <c r="C139" s="157">
        <v>1100</v>
      </c>
      <c r="D139" s="22">
        <v>1</v>
      </c>
      <c r="E139" s="22">
        <v>0</v>
      </c>
      <c r="F139" s="157">
        <v>1100</v>
      </c>
      <c r="G139" s="22">
        <v>1.0188129399999999</v>
      </c>
      <c r="H139" s="157">
        <v>1120.69</v>
      </c>
      <c r="I139" s="23">
        <v>5.1989999999999996E-3</v>
      </c>
      <c r="J139" s="22">
        <v>5.82</v>
      </c>
      <c r="K139" s="157">
        <v>1126.51</v>
      </c>
    </row>
    <row r="140" spans="1:11">
      <c r="A140" s="22" t="s">
        <v>197</v>
      </c>
      <c r="B140" s="22">
        <v>1</v>
      </c>
      <c r="C140" s="157">
        <v>1100</v>
      </c>
      <c r="D140" s="22">
        <v>1</v>
      </c>
      <c r="E140" s="22">
        <v>0</v>
      </c>
      <c r="F140" s="157">
        <v>1100</v>
      </c>
      <c r="G140" s="22">
        <v>1.01273652</v>
      </c>
      <c r="H140" s="157">
        <v>1114.01</v>
      </c>
      <c r="I140" s="23">
        <v>3.6089999999999998E-3</v>
      </c>
      <c r="J140" s="22">
        <v>4.0199999999999996</v>
      </c>
      <c r="K140" s="157">
        <v>1118.03</v>
      </c>
    </row>
    <row r="141" spans="1:11">
      <c r="A141" s="22" t="s">
        <v>198</v>
      </c>
      <c r="B141" s="22">
        <v>1</v>
      </c>
      <c r="C141" s="157">
        <v>1100</v>
      </c>
      <c r="D141" s="22">
        <v>1</v>
      </c>
      <c r="E141" s="22">
        <v>0</v>
      </c>
      <c r="F141" s="157">
        <v>1100</v>
      </c>
      <c r="G141" s="22">
        <v>1.0083</v>
      </c>
      <c r="H141" s="157">
        <v>1109.1300000000001</v>
      </c>
      <c r="I141" s="23">
        <v>2.019E-3</v>
      </c>
      <c r="J141" s="22">
        <v>2.2400000000000002</v>
      </c>
      <c r="K141" s="157">
        <v>1111.3699999999999</v>
      </c>
    </row>
    <row r="142" spans="1:11">
      <c r="B142" s="28"/>
      <c r="C142" s="348"/>
      <c r="D142" s="28"/>
    </row>
    <row r="143" spans="1:11">
      <c r="B143" s="28"/>
      <c r="C143" s="348"/>
      <c r="D143" s="28"/>
    </row>
    <row r="144" spans="1:11">
      <c r="B144" s="28"/>
      <c r="C144" s="349"/>
      <c r="D144" s="350"/>
    </row>
    <row r="145" spans="1:11">
      <c r="B145" s="351"/>
      <c r="C145" s="351"/>
    </row>
    <row r="146" spans="1:11">
      <c r="A146" s="22"/>
      <c r="B146" s="22"/>
      <c r="C146" s="157"/>
      <c r="D146" s="22"/>
      <c r="E146" s="22"/>
      <c r="F146" s="157"/>
      <c r="G146" s="22"/>
      <c r="H146" s="157"/>
      <c r="I146" s="23"/>
      <c r="J146" s="22"/>
      <c r="K146" s="157"/>
    </row>
    <row r="147" spans="1:11">
      <c r="A147" s="22"/>
      <c r="B147" s="22"/>
      <c r="C147" s="157"/>
      <c r="D147" s="22"/>
      <c r="E147" s="22"/>
      <c r="F147" s="157"/>
      <c r="G147" s="22"/>
      <c r="H147" s="157"/>
      <c r="I147" s="23"/>
      <c r="J147" s="22"/>
      <c r="K147" s="157"/>
    </row>
    <row r="148" spans="1:11">
      <c r="A148" s="22"/>
      <c r="B148" s="22"/>
      <c r="C148" s="157"/>
      <c r="D148" s="22"/>
      <c r="E148" s="22"/>
      <c r="F148" s="157"/>
      <c r="G148" s="22"/>
      <c r="H148" s="157"/>
      <c r="I148" s="23"/>
      <c r="J148" s="22"/>
      <c r="K148" s="157"/>
    </row>
    <row r="149" spans="1:11">
      <c r="A149" s="22"/>
      <c r="B149" s="22"/>
      <c r="C149" s="157"/>
      <c r="D149" s="22"/>
      <c r="E149" s="22"/>
      <c r="F149" s="157"/>
      <c r="G149" s="22"/>
      <c r="H149" s="157"/>
      <c r="I149" s="23"/>
      <c r="J149" s="22"/>
      <c r="K149" s="157"/>
    </row>
    <row r="150" spans="1:11">
      <c r="B150" s="157"/>
      <c r="C150" s="157"/>
      <c r="D150" s="157"/>
      <c r="E150" s="157"/>
      <c r="F150" s="157"/>
    </row>
  </sheetData>
  <sheetProtection selectLockedCells="1" selectUnlockedCells="1"/>
  <mergeCells count="1">
    <mergeCell ref="A2:K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K144"/>
    </sheetView>
  </sheetViews>
  <sheetFormatPr defaultRowHeight="12.75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9"/>
  <sheetViews>
    <sheetView view="pageBreakPreview" topLeftCell="A113" zoomScale="110" zoomScaleNormal="110" zoomScaleSheetLayoutView="110" workbookViewId="0">
      <selection activeCell="A209" sqref="A209"/>
    </sheetView>
  </sheetViews>
  <sheetFormatPr defaultRowHeight="12.75"/>
  <cols>
    <col min="1" max="1" width="2.855468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3.85546875" style="1" customWidth="1"/>
    <col min="7" max="7" width="3.140625" style="1" customWidth="1"/>
    <col min="8" max="8" width="5.5703125" style="1" customWidth="1"/>
    <col min="9" max="13" width="6.42578125" style="1" customWidth="1"/>
    <col min="14" max="14" width="6.28515625" style="1" customWidth="1"/>
    <col min="15" max="15" width="6.42578125" style="1" customWidth="1"/>
    <col min="16" max="16" width="6.42578125" customWidth="1"/>
    <col min="17" max="17" width="6.28515625" customWidth="1"/>
    <col min="18" max="19" width="6.42578125" customWidth="1"/>
    <col min="20" max="20" width="6.5703125" customWidth="1"/>
    <col min="21" max="22" width="6.42578125" customWidth="1"/>
    <col min="23" max="23" width="6" customWidth="1"/>
    <col min="24" max="25" width="6.42578125" customWidth="1"/>
    <col min="26" max="26" width="5.85546875" customWidth="1"/>
    <col min="27" max="27" width="6.42578125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3" customHeight="1"/>
    <row r="7" spans="1:27" ht="15">
      <c r="B7" s="112" t="s">
        <v>3</v>
      </c>
      <c r="C7" s="113"/>
      <c r="D7" s="45"/>
      <c r="E7" s="45"/>
      <c r="F7" s="45"/>
      <c r="G7" s="45"/>
      <c r="H7" s="45"/>
      <c r="J7" s="110"/>
      <c r="K7" s="438" t="s">
        <v>41</v>
      </c>
      <c r="L7" s="438"/>
      <c r="T7" s="115" t="s">
        <v>156</v>
      </c>
      <c r="U7" s="21"/>
      <c r="V7" s="271"/>
      <c r="W7" s="390">
        <f>'base(indices)'!H1</f>
        <v>44378</v>
      </c>
      <c r="X7" s="390"/>
    </row>
    <row r="8" spans="1:27" ht="13.5" thickBot="1">
      <c r="B8" s="6" t="str">
        <f>'BENEFÍCIOS-SEM JRS E SEM CORREÇ'!B8</f>
        <v>Obs: D.I.P. (Data Início Pgto-Adm) em:</v>
      </c>
      <c r="I8" s="434">
        <f>'BENEFÍCIOS-SEM JRS E SEM CORREÇ'!I8:I8</f>
        <v>44378</v>
      </c>
      <c r="J8" s="434"/>
      <c r="L8" s="109"/>
      <c r="M8" s="110"/>
      <c r="N8" s="111"/>
      <c r="O8" s="110"/>
      <c r="P8" s="110"/>
    </row>
    <row r="9" spans="1:27" ht="12.75" customHeight="1" thickBot="1">
      <c r="A9" s="423" t="s">
        <v>42</v>
      </c>
      <c r="B9" s="394" t="s">
        <v>4</v>
      </c>
      <c r="C9" s="396" t="s">
        <v>36</v>
      </c>
      <c r="D9" s="398" t="s">
        <v>37</v>
      </c>
      <c r="E9" s="398" t="s">
        <v>43</v>
      </c>
      <c r="F9" s="414" t="s">
        <v>164</v>
      </c>
      <c r="G9" s="414" t="s">
        <v>165</v>
      </c>
      <c r="H9" s="406" t="s">
        <v>157</v>
      </c>
      <c r="I9" s="427" t="s">
        <v>158</v>
      </c>
      <c r="J9" s="439" t="s">
        <v>155</v>
      </c>
      <c r="K9" s="440"/>
      <c r="L9" s="441"/>
      <c r="M9" s="435">
        <v>0.95</v>
      </c>
      <c r="N9" s="436"/>
      <c r="O9" s="437"/>
      <c r="P9" s="430">
        <v>0.9</v>
      </c>
      <c r="Q9" s="431"/>
      <c r="R9" s="432"/>
      <c r="S9" s="435">
        <v>0.8</v>
      </c>
      <c r="T9" s="436"/>
      <c r="U9" s="437"/>
      <c r="V9" s="430">
        <v>0.7</v>
      </c>
      <c r="W9" s="431"/>
      <c r="X9" s="432"/>
      <c r="Y9" s="430">
        <v>0.6</v>
      </c>
      <c r="Z9" s="431"/>
      <c r="AA9" s="432"/>
    </row>
    <row r="10" spans="1:27" ht="30" customHeight="1" thickBot="1">
      <c r="A10" s="424"/>
      <c r="B10" s="395"/>
      <c r="C10" s="397"/>
      <c r="D10" s="399"/>
      <c r="E10" s="399"/>
      <c r="F10" s="415"/>
      <c r="G10" s="415"/>
      <c r="H10" s="407"/>
      <c r="I10" s="428"/>
      <c r="J10" s="224" t="s">
        <v>166</v>
      </c>
      <c r="K10" s="225" t="s">
        <v>63</v>
      </c>
      <c r="L10" s="226" t="s">
        <v>0</v>
      </c>
      <c r="M10" s="224" t="s">
        <v>166</v>
      </c>
      <c r="N10" s="225" t="s">
        <v>63</v>
      </c>
      <c r="O10" s="228" t="s">
        <v>133</v>
      </c>
      <c r="P10" s="224" t="s">
        <v>166</v>
      </c>
      <c r="Q10" s="225" t="s">
        <v>63</v>
      </c>
      <c r="R10" s="227" t="s">
        <v>39</v>
      </c>
      <c r="S10" s="224" t="s">
        <v>166</v>
      </c>
      <c r="T10" s="225" t="s">
        <v>63</v>
      </c>
      <c r="U10" s="227" t="s">
        <v>46</v>
      </c>
      <c r="V10" s="224" t="s">
        <v>166</v>
      </c>
      <c r="W10" s="225" t="s">
        <v>63</v>
      </c>
      <c r="X10" s="227" t="s">
        <v>47</v>
      </c>
      <c r="Y10" s="224" t="s">
        <v>166</v>
      </c>
      <c r="Z10" s="225" t="s">
        <v>63</v>
      </c>
      <c r="AA10" s="227" t="s">
        <v>48</v>
      </c>
    </row>
    <row r="11" spans="1:27" ht="13.5" customHeight="1">
      <c r="A11" s="219">
        <v>120</v>
      </c>
      <c r="B11" s="215">
        <v>40544</v>
      </c>
      <c r="C11" s="47">
        <v>540</v>
      </c>
      <c r="D11" s="309">
        <v>1</v>
      </c>
      <c r="E11" s="87">
        <f t="shared" ref="E11:E74" si="0">C11*D11</f>
        <v>540</v>
      </c>
      <c r="F11" s="133">
        <v>0</v>
      </c>
      <c r="G11" s="87">
        <f t="shared" ref="G11:G74" si="1">E11*F11</f>
        <v>0</v>
      </c>
      <c r="H11" s="47">
        <f t="shared" ref="H11:H74" si="2">E11+G11</f>
        <v>540</v>
      </c>
      <c r="I11" s="108">
        <f>H131</f>
        <v>98036</v>
      </c>
      <c r="J11" s="165">
        <f>IF((I11)+K11&gt;I149,I149-K11,(I11))</f>
        <v>59400</v>
      </c>
      <c r="K11" s="165">
        <f t="shared" ref="K11:K42" si="3">I$148</f>
        <v>6600</v>
      </c>
      <c r="L11" s="256">
        <f t="shared" ref="L11:L20" si="4">J11+K11</f>
        <v>66000</v>
      </c>
      <c r="M11" s="54">
        <f>$J$11*M$9</f>
        <v>56430</v>
      </c>
      <c r="N11" s="165">
        <f t="shared" ref="N11:N42" si="5">K11*M$9</f>
        <v>6270</v>
      </c>
      <c r="O11" s="55">
        <f t="shared" ref="O11:O20" si="6">M11+N11</f>
        <v>62700</v>
      </c>
      <c r="P11" s="128">
        <f t="shared" ref="P11:P42" si="7">J11*$P$9</f>
        <v>53460</v>
      </c>
      <c r="Q11" s="165">
        <f t="shared" ref="Q11:Q42" si="8">K11*P$9</f>
        <v>5940</v>
      </c>
      <c r="R11" s="166">
        <f t="shared" ref="R11:R42" si="9">P11+Q11</f>
        <v>59400</v>
      </c>
      <c r="S11" s="54">
        <f t="shared" ref="S11:S42" si="10">J11*S$9</f>
        <v>47520</v>
      </c>
      <c r="T11" s="165">
        <f t="shared" ref="T11:T42" si="11">K11*S$9</f>
        <v>5280</v>
      </c>
      <c r="U11" s="55">
        <f t="shared" ref="U11:U71" si="12">S11+T11</f>
        <v>52800</v>
      </c>
      <c r="V11" s="54">
        <f t="shared" ref="V11:V42" si="13">J11*V$9</f>
        <v>41580</v>
      </c>
      <c r="W11" s="165">
        <f t="shared" ref="W11:W42" si="14">K11*V$9</f>
        <v>4620</v>
      </c>
      <c r="X11" s="55">
        <f t="shared" ref="X11:X69" si="15">V11+W11</f>
        <v>46200</v>
      </c>
      <c r="Y11" s="123">
        <f t="shared" ref="Y11:Y42" si="16">J11*Y$9</f>
        <v>35640</v>
      </c>
      <c r="Z11" s="123">
        <f t="shared" ref="Z11:Z42" si="17">K11*Y$9</f>
        <v>3960</v>
      </c>
      <c r="AA11" s="55">
        <f t="shared" ref="AA11:AA74" si="18">Y11+Z11</f>
        <v>39600</v>
      </c>
    </row>
    <row r="12" spans="1:27" ht="13.5" customHeight="1">
      <c r="A12" s="118">
        <v>119</v>
      </c>
      <c r="B12" s="216">
        <v>40575</v>
      </c>
      <c r="C12" s="68">
        <v>540</v>
      </c>
      <c r="D12" s="310">
        <v>1</v>
      </c>
      <c r="E12" s="60">
        <f t="shared" si="0"/>
        <v>540</v>
      </c>
      <c r="F12" s="59">
        <v>0</v>
      </c>
      <c r="G12" s="60">
        <f t="shared" si="1"/>
        <v>0</v>
      </c>
      <c r="H12" s="57">
        <f t="shared" si="2"/>
        <v>540</v>
      </c>
      <c r="I12" s="106">
        <f t="shared" ref="I12:I43" si="19">I11-H11</f>
        <v>97496</v>
      </c>
      <c r="J12" s="63">
        <f>IF((I12)+K12&gt;I149,I149-K12,(I12))</f>
        <v>59400</v>
      </c>
      <c r="K12" s="63">
        <f t="shared" si="3"/>
        <v>6600</v>
      </c>
      <c r="L12" s="146">
        <f t="shared" si="4"/>
        <v>66000</v>
      </c>
      <c r="M12" s="65">
        <f t="shared" ref="M12:M43" si="20">J12*M$9</f>
        <v>56430</v>
      </c>
      <c r="N12" s="63">
        <f t="shared" si="5"/>
        <v>6270</v>
      </c>
      <c r="O12" s="66">
        <f t="shared" si="6"/>
        <v>62700</v>
      </c>
      <c r="P12" s="63">
        <f t="shared" si="7"/>
        <v>53460</v>
      </c>
      <c r="Q12" s="63">
        <f t="shared" si="8"/>
        <v>5940</v>
      </c>
      <c r="R12" s="67">
        <f t="shared" si="9"/>
        <v>59400</v>
      </c>
      <c r="S12" s="65">
        <f t="shared" si="10"/>
        <v>47520</v>
      </c>
      <c r="T12" s="63">
        <f t="shared" si="11"/>
        <v>5280</v>
      </c>
      <c r="U12" s="66">
        <f t="shared" si="12"/>
        <v>52800</v>
      </c>
      <c r="V12" s="65">
        <f t="shared" si="13"/>
        <v>41580</v>
      </c>
      <c r="W12" s="63">
        <f t="shared" si="14"/>
        <v>4620</v>
      </c>
      <c r="X12" s="66">
        <f t="shared" si="15"/>
        <v>46200</v>
      </c>
      <c r="Y12" s="102">
        <f t="shared" si="16"/>
        <v>35640</v>
      </c>
      <c r="Z12" s="102">
        <f t="shared" si="17"/>
        <v>3960</v>
      </c>
      <c r="AA12" s="66">
        <f t="shared" si="18"/>
        <v>39600</v>
      </c>
    </row>
    <row r="13" spans="1:27" ht="13.5" customHeight="1">
      <c r="A13" s="118">
        <v>118</v>
      </c>
      <c r="B13" s="217">
        <v>40603</v>
      </c>
      <c r="C13" s="68">
        <v>545</v>
      </c>
      <c r="D13" s="311">
        <v>1</v>
      </c>
      <c r="E13" s="70">
        <f t="shared" si="0"/>
        <v>545</v>
      </c>
      <c r="F13" s="59">
        <v>0</v>
      </c>
      <c r="G13" s="70">
        <f t="shared" si="1"/>
        <v>0</v>
      </c>
      <c r="H13" s="68">
        <f t="shared" si="2"/>
        <v>545</v>
      </c>
      <c r="I13" s="107">
        <f t="shared" si="19"/>
        <v>96956</v>
      </c>
      <c r="J13" s="49">
        <f>IF((I13)+K13&gt;I149,I149-K13,(I13))</f>
        <v>59400</v>
      </c>
      <c r="K13" s="49">
        <f t="shared" si="3"/>
        <v>6600</v>
      </c>
      <c r="L13" s="145">
        <f t="shared" si="4"/>
        <v>66000</v>
      </c>
      <c r="M13" s="51">
        <f t="shared" si="20"/>
        <v>56430</v>
      </c>
      <c r="N13" s="49">
        <f t="shared" si="5"/>
        <v>6270</v>
      </c>
      <c r="O13" s="52">
        <f t="shared" si="6"/>
        <v>62700</v>
      </c>
      <c r="P13" s="73">
        <f t="shared" si="7"/>
        <v>53460</v>
      </c>
      <c r="Q13" s="49">
        <f t="shared" si="8"/>
        <v>5940</v>
      </c>
      <c r="R13" s="53">
        <f t="shared" si="9"/>
        <v>59400</v>
      </c>
      <c r="S13" s="51">
        <f t="shared" si="10"/>
        <v>47520</v>
      </c>
      <c r="T13" s="49">
        <f t="shared" si="11"/>
        <v>5280</v>
      </c>
      <c r="U13" s="52">
        <f t="shared" si="12"/>
        <v>52800</v>
      </c>
      <c r="V13" s="51">
        <f t="shared" si="13"/>
        <v>41580</v>
      </c>
      <c r="W13" s="49">
        <f t="shared" si="14"/>
        <v>4620</v>
      </c>
      <c r="X13" s="52">
        <f t="shared" si="15"/>
        <v>46200</v>
      </c>
      <c r="Y13" s="122">
        <f t="shared" si="16"/>
        <v>35640</v>
      </c>
      <c r="Z13" s="122">
        <f t="shared" si="17"/>
        <v>3960</v>
      </c>
      <c r="AA13" s="52">
        <f t="shared" si="18"/>
        <v>39600</v>
      </c>
    </row>
    <row r="14" spans="1:27" ht="13.5" customHeight="1">
      <c r="A14" s="118">
        <v>117</v>
      </c>
      <c r="B14" s="216">
        <v>40634</v>
      </c>
      <c r="C14" s="68">
        <v>545</v>
      </c>
      <c r="D14" s="310">
        <v>1</v>
      </c>
      <c r="E14" s="60">
        <f t="shared" si="0"/>
        <v>545</v>
      </c>
      <c r="F14" s="59">
        <v>0</v>
      </c>
      <c r="G14" s="60">
        <f t="shared" si="1"/>
        <v>0</v>
      </c>
      <c r="H14" s="57">
        <f t="shared" si="2"/>
        <v>545</v>
      </c>
      <c r="I14" s="106">
        <f t="shared" si="19"/>
        <v>96411</v>
      </c>
      <c r="J14" s="63">
        <f>IF((I14)+K14&gt;I149,I149-K14,(I14))</f>
        <v>59400</v>
      </c>
      <c r="K14" s="63">
        <f t="shared" si="3"/>
        <v>6600</v>
      </c>
      <c r="L14" s="146">
        <f t="shared" si="4"/>
        <v>66000</v>
      </c>
      <c r="M14" s="65">
        <f t="shared" si="20"/>
        <v>56430</v>
      </c>
      <c r="N14" s="63">
        <f t="shared" si="5"/>
        <v>6270</v>
      </c>
      <c r="O14" s="66">
        <f t="shared" si="6"/>
        <v>62700</v>
      </c>
      <c r="P14" s="63">
        <f t="shared" si="7"/>
        <v>53460</v>
      </c>
      <c r="Q14" s="63">
        <f t="shared" si="8"/>
        <v>5940</v>
      </c>
      <c r="R14" s="67">
        <f t="shared" si="9"/>
        <v>59400</v>
      </c>
      <c r="S14" s="65">
        <f t="shared" si="10"/>
        <v>47520</v>
      </c>
      <c r="T14" s="63">
        <f t="shared" si="11"/>
        <v>5280</v>
      </c>
      <c r="U14" s="66">
        <f t="shared" si="12"/>
        <v>52800</v>
      </c>
      <c r="V14" s="65">
        <f t="shared" si="13"/>
        <v>41580</v>
      </c>
      <c r="W14" s="63">
        <f t="shared" si="14"/>
        <v>4620</v>
      </c>
      <c r="X14" s="66">
        <f t="shared" si="15"/>
        <v>46200</v>
      </c>
      <c r="Y14" s="102">
        <f t="shared" si="16"/>
        <v>35640</v>
      </c>
      <c r="Z14" s="102">
        <f t="shared" si="17"/>
        <v>3960</v>
      </c>
      <c r="AA14" s="66">
        <f t="shared" si="18"/>
        <v>39600</v>
      </c>
    </row>
    <row r="15" spans="1:27" ht="13.5" customHeight="1">
      <c r="A15" s="118">
        <v>116</v>
      </c>
      <c r="B15" s="217">
        <v>40664</v>
      </c>
      <c r="C15" s="68">
        <v>545</v>
      </c>
      <c r="D15" s="311">
        <v>1</v>
      </c>
      <c r="E15" s="70">
        <f t="shared" si="0"/>
        <v>545</v>
      </c>
      <c r="F15" s="59">
        <v>0</v>
      </c>
      <c r="G15" s="70">
        <f t="shared" si="1"/>
        <v>0</v>
      </c>
      <c r="H15" s="68">
        <f t="shared" si="2"/>
        <v>545</v>
      </c>
      <c r="I15" s="107">
        <f t="shared" si="19"/>
        <v>95866</v>
      </c>
      <c r="J15" s="49">
        <f>IF((I15)+K15&gt;I149,I149-K15,(I15))</f>
        <v>59400</v>
      </c>
      <c r="K15" s="49">
        <f t="shared" si="3"/>
        <v>6600</v>
      </c>
      <c r="L15" s="145">
        <f t="shared" si="4"/>
        <v>66000</v>
      </c>
      <c r="M15" s="51">
        <f t="shared" si="20"/>
        <v>56430</v>
      </c>
      <c r="N15" s="49">
        <f t="shared" si="5"/>
        <v>6270</v>
      </c>
      <c r="O15" s="52">
        <f t="shared" si="6"/>
        <v>62700</v>
      </c>
      <c r="P15" s="73">
        <f t="shared" si="7"/>
        <v>53460</v>
      </c>
      <c r="Q15" s="49">
        <f t="shared" si="8"/>
        <v>5940</v>
      </c>
      <c r="R15" s="53">
        <f t="shared" si="9"/>
        <v>59400</v>
      </c>
      <c r="S15" s="51">
        <f t="shared" si="10"/>
        <v>47520</v>
      </c>
      <c r="T15" s="49">
        <f t="shared" si="11"/>
        <v>5280</v>
      </c>
      <c r="U15" s="52">
        <f t="shared" si="12"/>
        <v>52800</v>
      </c>
      <c r="V15" s="51">
        <f t="shared" si="13"/>
        <v>41580</v>
      </c>
      <c r="W15" s="49">
        <f t="shared" si="14"/>
        <v>4620</v>
      </c>
      <c r="X15" s="52">
        <f t="shared" si="15"/>
        <v>46200</v>
      </c>
      <c r="Y15" s="122">
        <f t="shared" si="16"/>
        <v>35640</v>
      </c>
      <c r="Z15" s="122">
        <f t="shared" si="17"/>
        <v>3960</v>
      </c>
      <c r="AA15" s="52">
        <f t="shared" si="18"/>
        <v>39600</v>
      </c>
    </row>
    <row r="16" spans="1:27" ht="13.5" customHeight="1">
      <c r="A16" s="118">
        <v>115</v>
      </c>
      <c r="B16" s="216">
        <v>40695</v>
      </c>
      <c r="C16" s="68">
        <v>545</v>
      </c>
      <c r="D16" s="310">
        <v>1</v>
      </c>
      <c r="E16" s="60">
        <f t="shared" si="0"/>
        <v>545</v>
      </c>
      <c r="F16" s="59">
        <v>0</v>
      </c>
      <c r="G16" s="60">
        <f t="shared" si="1"/>
        <v>0</v>
      </c>
      <c r="H16" s="57">
        <f t="shared" si="2"/>
        <v>545</v>
      </c>
      <c r="I16" s="106">
        <f t="shared" si="19"/>
        <v>95321</v>
      </c>
      <c r="J16" s="63">
        <f>IF((I16)+K16&gt;I149,I149-K16,(I16))</f>
        <v>59400</v>
      </c>
      <c r="K16" s="63">
        <f t="shared" si="3"/>
        <v>6600</v>
      </c>
      <c r="L16" s="146">
        <f t="shared" si="4"/>
        <v>66000</v>
      </c>
      <c r="M16" s="65">
        <f t="shared" si="20"/>
        <v>56430</v>
      </c>
      <c r="N16" s="63">
        <f t="shared" si="5"/>
        <v>6270</v>
      </c>
      <c r="O16" s="66">
        <f t="shared" si="6"/>
        <v>62700</v>
      </c>
      <c r="P16" s="63">
        <f t="shared" si="7"/>
        <v>53460</v>
      </c>
      <c r="Q16" s="63">
        <f t="shared" si="8"/>
        <v>5940</v>
      </c>
      <c r="R16" s="67">
        <f t="shared" si="9"/>
        <v>59400</v>
      </c>
      <c r="S16" s="65">
        <f t="shared" si="10"/>
        <v>47520</v>
      </c>
      <c r="T16" s="63">
        <f t="shared" si="11"/>
        <v>5280</v>
      </c>
      <c r="U16" s="66">
        <f t="shared" si="12"/>
        <v>52800</v>
      </c>
      <c r="V16" s="65">
        <f t="shared" si="13"/>
        <v>41580</v>
      </c>
      <c r="W16" s="63">
        <f t="shared" si="14"/>
        <v>4620</v>
      </c>
      <c r="X16" s="66">
        <f t="shared" si="15"/>
        <v>46200</v>
      </c>
      <c r="Y16" s="102">
        <f t="shared" si="16"/>
        <v>35640</v>
      </c>
      <c r="Z16" s="102">
        <f t="shared" si="17"/>
        <v>3960</v>
      </c>
      <c r="AA16" s="66">
        <f t="shared" si="18"/>
        <v>39600</v>
      </c>
    </row>
    <row r="17" spans="1:27" ht="13.5" customHeight="1">
      <c r="A17" s="118">
        <v>114</v>
      </c>
      <c r="B17" s="217">
        <v>40725</v>
      </c>
      <c r="C17" s="68">
        <v>545</v>
      </c>
      <c r="D17" s="310">
        <v>1</v>
      </c>
      <c r="E17" s="70">
        <f t="shared" si="0"/>
        <v>545</v>
      </c>
      <c r="F17" s="59">
        <v>0</v>
      </c>
      <c r="G17" s="70">
        <f t="shared" si="1"/>
        <v>0</v>
      </c>
      <c r="H17" s="68">
        <f t="shared" si="2"/>
        <v>545</v>
      </c>
      <c r="I17" s="107">
        <f t="shared" si="19"/>
        <v>94776</v>
      </c>
      <c r="J17" s="49">
        <f>IF((I17)+K17&gt;I149,I149-K17,(I17))</f>
        <v>59400</v>
      </c>
      <c r="K17" s="49">
        <f t="shared" si="3"/>
        <v>6600</v>
      </c>
      <c r="L17" s="145">
        <f t="shared" si="4"/>
        <v>66000</v>
      </c>
      <c r="M17" s="51">
        <f t="shared" si="20"/>
        <v>56430</v>
      </c>
      <c r="N17" s="49">
        <f t="shared" si="5"/>
        <v>6270</v>
      </c>
      <c r="O17" s="52">
        <f t="shared" si="6"/>
        <v>62700</v>
      </c>
      <c r="P17" s="73">
        <f t="shared" si="7"/>
        <v>53460</v>
      </c>
      <c r="Q17" s="49">
        <f t="shared" si="8"/>
        <v>5940</v>
      </c>
      <c r="R17" s="53">
        <f t="shared" si="9"/>
        <v>59400</v>
      </c>
      <c r="S17" s="51">
        <f t="shared" si="10"/>
        <v>47520</v>
      </c>
      <c r="T17" s="49">
        <f t="shared" si="11"/>
        <v>5280</v>
      </c>
      <c r="U17" s="52">
        <f t="shared" si="12"/>
        <v>52800</v>
      </c>
      <c r="V17" s="51">
        <f t="shared" si="13"/>
        <v>41580</v>
      </c>
      <c r="W17" s="49">
        <f t="shared" si="14"/>
        <v>4620</v>
      </c>
      <c r="X17" s="52">
        <f t="shared" si="15"/>
        <v>46200</v>
      </c>
      <c r="Y17" s="122">
        <f t="shared" si="16"/>
        <v>35640</v>
      </c>
      <c r="Z17" s="122">
        <f t="shared" si="17"/>
        <v>3960</v>
      </c>
      <c r="AA17" s="52">
        <f t="shared" si="18"/>
        <v>39600</v>
      </c>
    </row>
    <row r="18" spans="1:27" ht="13.5" customHeight="1">
      <c r="A18" s="118">
        <v>113</v>
      </c>
      <c r="B18" s="216">
        <v>40756</v>
      </c>
      <c r="C18" s="68">
        <v>545</v>
      </c>
      <c r="D18" s="310">
        <v>1</v>
      </c>
      <c r="E18" s="60">
        <f t="shared" si="0"/>
        <v>545</v>
      </c>
      <c r="F18" s="59">
        <v>0</v>
      </c>
      <c r="G18" s="60">
        <f t="shared" si="1"/>
        <v>0</v>
      </c>
      <c r="H18" s="57">
        <f t="shared" si="2"/>
        <v>545</v>
      </c>
      <c r="I18" s="106">
        <f t="shared" si="19"/>
        <v>94231</v>
      </c>
      <c r="J18" s="63">
        <f>IF((I18)+K18&gt;I149,I149-K18,(I18))</f>
        <v>59400</v>
      </c>
      <c r="K18" s="63">
        <f t="shared" si="3"/>
        <v>6600</v>
      </c>
      <c r="L18" s="146">
        <f t="shared" si="4"/>
        <v>66000</v>
      </c>
      <c r="M18" s="65">
        <f t="shared" si="20"/>
        <v>56430</v>
      </c>
      <c r="N18" s="63">
        <f t="shared" si="5"/>
        <v>6270</v>
      </c>
      <c r="O18" s="66">
        <f t="shared" si="6"/>
        <v>62700</v>
      </c>
      <c r="P18" s="63">
        <f t="shared" si="7"/>
        <v>53460</v>
      </c>
      <c r="Q18" s="63">
        <f t="shared" si="8"/>
        <v>5940</v>
      </c>
      <c r="R18" s="67">
        <f t="shared" si="9"/>
        <v>59400</v>
      </c>
      <c r="S18" s="65">
        <f t="shared" si="10"/>
        <v>47520</v>
      </c>
      <c r="T18" s="63">
        <f t="shared" si="11"/>
        <v>5280</v>
      </c>
      <c r="U18" s="66">
        <f t="shared" si="12"/>
        <v>52800</v>
      </c>
      <c r="V18" s="65">
        <f t="shared" si="13"/>
        <v>41580</v>
      </c>
      <c r="W18" s="63">
        <f t="shared" si="14"/>
        <v>4620</v>
      </c>
      <c r="X18" s="66">
        <f t="shared" si="15"/>
        <v>46200</v>
      </c>
      <c r="Y18" s="102">
        <f t="shared" si="16"/>
        <v>35640</v>
      </c>
      <c r="Z18" s="102">
        <f t="shared" si="17"/>
        <v>3960</v>
      </c>
      <c r="AA18" s="66">
        <f t="shared" si="18"/>
        <v>39600</v>
      </c>
    </row>
    <row r="19" spans="1:27" ht="13.5" customHeight="1">
      <c r="A19" s="118">
        <v>112</v>
      </c>
      <c r="B19" s="217">
        <v>40787</v>
      </c>
      <c r="C19" s="68">
        <v>545</v>
      </c>
      <c r="D19" s="310">
        <v>1</v>
      </c>
      <c r="E19" s="70">
        <f t="shared" si="0"/>
        <v>545</v>
      </c>
      <c r="F19" s="59">
        <v>0</v>
      </c>
      <c r="G19" s="70">
        <f t="shared" si="1"/>
        <v>0</v>
      </c>
      <c r="H19" s="68">
        <f t="shared" si="2"/>
        <v>545</v>
      </c>
      <c r="I19" s="107">
        <f t="shared" si="19"/>
        <v>93686</v>
      </c>
      <c r="J19" s="49">
        <f>IF((I19)+K19&gt;I149,I149-K19,(I19))</f>
        <v>59400</v>
      </c>
      <c r="K19" s="49">
        <f t="shared" si="3"/>
        <v>6600</v>
      </c>
      <c r="L19" s="145">
        <f t="shared" si="4"/>
        <v>66000</v>
      </c>
      <c r="M19" s="51">
        <f t="shared" si="20"/>
        <v>56430</v>
      </c>
      <c r="N19" s="49">
        <f t="shared" si="5"/>
        <v>6270</v>
      </c>
      <c r="O19" s="52">
        <f t="shared" si="6"/>
        <v>62700</v>
      </c>
      <c r="P19" s="73">
        <f t="shared" si="7"/>
        <v>53460</v>
      </c>
      <c r="Q19" s="49">
        <f t="shared" si="8"/>
        <v>5940</v>
      </c>
      <c r="R19" s="53">
        <f t="shared" si="9"/>
        <v>59400</v>
      </c>
      <c r="S19" s="51">
        <f t="shared" si="10"/>
        <v>47520</v>
      </c>
      <c r="T19" s="49">
        <f t="shared" si="11"/>
        <v>5280</v>
      </c>
      <c r="U19" s="52">
        <f t="shared" si="12"/>
        <v>52800</v>
      </c>
      <c r="V19" s="51">
        <f t="shared" si="13"/>
        <v>41580</v>
      </c>
      <c r="W19" s="49">
        <f t="shared" si="14"/>
        <v>4620</v>
      </c>
      <c r="X19" s="52">
        <f t="shared" si="15"/>
        <v>46200</v>
      </c>
      <c r="Y19" s="122">
        <f t="shared" si="16"/>
        <v>35640</v>
      </c>
      <c r="Z19" s="122">
        <f t="shared" si="17"/>
        <v>3960</v>
      </c>
      <c r="AA19" s="52">
        <f t="shared" si="18"/>
        <v>39600</v>
      </c>
    </row>
    <row r="20" spans="1:27" ht="13.5" customHeight="1">
      <c r="A20" s="118">
        <v>111</v>
      </c>
      <c r="B20" s="216">
        <v>40817</v>
      </c>
      <c r="C20" s="68">
        <v>545</v>
      </c>
      <c r="D20" s="310">
        <v>1</v>
      </c>
      <c r="E20" s="60">
        <f t="shared" si="0"/>
        <v>545</v>
      </c>
      <c r="F20" s="59">
        <v>0</v>
      </c>
      <c r="G20" s="60">
        <f t="shared" si="1"/>
        <v>0</v>
      </c>
      <c r="H20" s="57">
        <f t="shared" si="2"/>
        <v>545</v>
      </c>
      <c r="I20" s="106">
        <f t="shared" si="19"/>
        <v>93141</v>
      </c>
      <c r="J20" s="63">
        <f>IF((I20)+K20&gt;I149,I149-K20,(I20))</f>
        <v>59400</v>
      </c>
      <c r="K20" s="63">
        <f t="shared" si="3"/>
        <v>6600</v>
      </c>
      <c r="L20" s="146">
        <f t="shared" si="4"/>
        <v>66000</v>
      </c>
      <c r="M20" s="65">
        <f t="shared" si="20"/>
        <v>56430</v>
      </c>
      <c r="N20" s="63">
        <f t="shared" si="5"/>
        <v>6270</v>
      </c>
      <c r="O20" s="66">
        <f t="shared" si="6"/>
        <v>62700</v>
      </c>
      <c r="P20" s="63">
        <f t="shared" si="7"/>
        <v>53460</v>
      </c>
      <c r="Q20" s="63">
        <f t="shared" si="8"/>
        <v>5940</v>
      </c>
      <c r="R20" s="67">
        <f t="shared" si="9"/>
        <v>59400</v>
      </c>
      <c r="S20" s="65">
        <f t="shared" si="10"/>
        <v>47520</v>
      </c>
      <c r="T20" s="63">
        <f t="shared" si="11"/>
        <v>5280</v>
      </c>
      <c r="U20" s="66">
        <f t="shared" si="12"/>
        <v>52800</v>
      </c>
      <c r="V20" s="65">
        <f t="shared" si="13"/>
        <v>41580</v>
      </c>
      <c r="W20" s="63">
        <f t="shared" si="14"/>
        <v>4620</v>
      </c>
      <c r="X20" s="66">
        <f t="shared" si="15"/>
        <v>46200</v>
      </c>
      <c r="Y20" s="102">
        <f t="shared" si="16"/>
        <v>35640</v>
      </c>
      <c r="Z20" s="102">
        <f t="shared" si="17"/>
        <v>3960</v>
      </c>
      <c r="AA20" s="66">
        <f t="shared" si="18"/>
        <v>39600</v>
      </c>
    </row>
    <row r="21" spans="1:27" ht="13.5" customHeight="1">
      <c r="A21" s="118">
        <v>110</v>
      </c>
      <c r="B21" s="217">
        <v>40848</v>
      </c>
      <c r="C21" s="68">
        <v>545</v>
      </c>
      <c r="D21" s="310">
        <v>1</v>
      </c>
      <c r="E21" s="70">
        <f t="shared" si="0"/>
        <v>545</v>
      </c>
      <c r="F21" s="59">
        <v>0</v>
      </c>
      <c r="G21" s="70">
        <f t="shared" si="1"/>
        <v>0</v>
      </c>
      <c r="H21" s="68">
        <f t="shared" si="2"/>
        <v>545</v>
      </c>
      <c r="I21" s="107">
        <f t="shared" si="19"/>
        <v>92596</v>
      </c>
      <c r="J21" s="49">
        <f>IF((I21)+K21&gt;I149,I149-K21,(I21))</f>
        <v>59400</v>
      </c>
      <c r="K21" s="49">
        <f t="shared" si="3"/>
        <v>6600</v>
      </c>
      <c r="L21" s="145">
        <f>J21+K21</f>
        <v>66000</v>
      </c>
      <c r="M21" s="51">
        <f t="shared" si="20"/>
        <v>56430</v>
      </c>
      <c r="N21" s="49">
        <f t="shared" si="5"/>
        <v>6270</v>
      </c>
      <c r="O21" s="52">
        <f>M21+N21</f>
        <v>62700</v>
      </c>
      <c r="P21" s="73">
        <f t="shared" si="7"/>
        <v>53460</v>
      </c>
      <c r="Q21" s="49">
        <f t="shared" si="8"/>
        <v>5940</v>
      </c>
      <c r="R21" s="53">
        <f t="shared" si="9"/>
        <v>59400</v>
      </c>
      <c r="S21" s="51">
        <f t="shared" si="10"/>
        <v>47520</v>
      </c>
      <c r="T21" s="49">
        <f t="shared" si="11"/>
        <v>5280</v>
      </c>
      <c r="U21" s="52">
        <f t="shared" si="12"/>
        <v>52800</v>
      </c>
      <c r="V21" s="51">
        <f t="shared" si="13"/>
        <v>41580</v>
      </c>
      <c r="W21" s="49">
        <f t="shared" si="14"/>
        <v>4620</v>
      </c>
      <c r="X21" s="52">
        <f t="shared" si="15"/>
        <v>46200</v>
      </c>
      <c r="Y21" s="122">
        <f t="shared" si="16"/>
        <v>35640</v>
      </c>
      <c r="Z21" s="122">
        <f t="shared" si="17"/>
        <v>3960</v>
      </c>
      <c r="AA21" s="52">
        <f t="shared" si="18"/>
        <v>39600</v>
      </c>
    </row>
    <row r="22" spans="1:27" ht="13.5" customHeight="1">
      <c r="A22" s="118">
        <v>109</v>
      </c>
      <c r="B22" s="216">
        <v>40878</v>
      </c>
      <c r="C22" s="68">
        <v>545</v>
      </c>
      <c r="D22" s="310">
        <v>1</v>
      </c>
      <c r="E22" s="60">
        <f t="shared" si="0"/>
        <v>545</v>
      </c>
      <c r="F22" s="59">
        <v>0</v>
      </c>
      <c r="G22" s="60">
        <f t="shared" si="1"/>
        <v>0</v>
      </c>
      <c r="H22" s="57">
        <f t="shared" si="2"/>
        <v>545</v>
      </c>
      <c r="I22" s="106">
        <f t="shared" si="19"/>
        <v>92051</v>
      </c>
      <c r="J22" s="63">
        <f>IF((I22)+K22&gt;I149,I149-K22,(I22))</f>
        <v>59400</v>
      </c>
      <c r="K22" s="63">
        <f t="shared" si="3"/>
        <v>6600</v>
      </c>
      <c r="L22" s="146">
        <f>J22+K22</f>
        <v>66000</v>
      </c>
      <c r="M22" s="65">
        <f t="shared" si="20"/>
        <v>56430</v>
      </c>
      <c r="N22" s="63">
        <f t="shared" si="5"/>
        <v>6270</v>
      </c>
      <c r="O22" s="66">
        <f t="shared" ref="O22:O85" si="21">M22+N22</f>
        <v>62700</v>
      </c>
      <c r="P22" s="63">
        <f t="shared" si="7"/>
        <v>53460</v>
      </c>
      <c r="Q22" s="63">
        <f t="shared" si="8"/>
        <v>5940</v>
      </c>
      <c r="R22" s="67">
        <f t="shared" si="9"/>
        <v>59400</v>
      </c>
      <c r="S22" s="65">
        <f t="shared" si="10"/>
        <v>47520</v>
      </c>
      <c r="T22" s="63">
        <f t="shared" si="11"/>
        <v>5280</v>
      </c>
      <c r="U22" s="66">
        <f t="shared" si="12"/>
        <v>52800</v>
      </c>
      <c r="V22" s="65">
        <f t="shared" si="13"/>
        <v>41580</v>
      </c>
      <c r="W22" s="63">
        <f t="shared" si="14"/>
        <v>4620</v>
      </c>
      <c r="X22" s="66">
        <f t="shared" si="15"/>
        <v>46200</v>
      </c>
      <c r="Y22" s="102">
        <f t="shared" si="16"/>
        <v>35640</v>
      </c>
      <c r="Z22" s="102">
        <f t="shared" si="17"/>
        <v>3960</v>
      </c>
      <c r="AA22" s="66">
        <f t="shared" si="18"/>
        <v>39600</v>
      </c>
    </row>
    <row r="23" spans="1:27" ht="13.5" customHeight="1">
      <c r="A23" s="118">
        <v>108</v>
      </c>
      <c r="B23" s="217">
        <v>40909</v>
      </c>
      <c r="C23" s="68">
        <v>622</v>
      </c>
      <c r="D23" s="310">
        <v>1</v>
      </c>
      <c r="E23" s="70">
        <f t="shared" si="0"/>
        <v>622</v>
      </c>
      <c r="F23" s="59">
        <v>0</v>
      </c>
      <c r="G23" s="70">
        <f t="shared" si="1"/>
        <v>0</v>
      </c>
      <c r="H23" s="68">
        <f t="shared" si="2"/>
        <v>622</v>
      </c>
      <c r="I23" s="107">
        <f t="shared" si="19"/>
        <v>91506</v>
      </c>
      <c r="J23" s="49">
        <f>IF((I23)+K23&gt;I149,I149-K23,(I23))</f>
        <v>59400</v>
      </c>
      <c r="K23" s="49">
        <f t="shared" si="3"/>
        <v>6600</v>
      </c>
      <c r="L23" s="145">
        <f t="shared" ref="L23:L37" si="22">J23+K23</f>
        <v>66000</v>
      </c>
      <c r="M23" s="51">
        <f t="shared" si="20"/>
        <v>56430</v>
      </c>
      <c r="N23" s="49">
        <f t="shared" si="5"/>
        <v>6270</v>
      </c>
      <c r="O23" s="52">
        <f t="shared" si="21"/>
        <v>62700</v>
      </c>
      <c r="P23" s="73">
        <f t="shared" si="7"/>
        <v>53460</v>
      </c>
      <c r="Q23" s="49">
        <f t="shared" si="8"/>
        <v>5940</v>
      </c>
      <c r="R23" s="53">
        <f t="shared" si="9"/>
        <v>59400</v>
      </c>
      <c r="S23" s="51">
        <f t="shared" si="10"/>
        <v>47520</v>
      </c>
      <c r="T23" s="49">
        <f t="shared" si="11"/>
        <v>5280</v>
      </c>
      <c r="U23" s="52">
        <f t="shared" si="12"/>
        <v>52800</v>
      </c>
      <c r="V23" s="51">
        <f t="shared" si="13"/>
        <v>41580</v>
      </c>
      <c r="W23" s="49">
        <f t="shared" si="14"/>
        <v>4620</v>
      </c>
      <c r="X23" s="52">
        <f t="shared" si="15"/>
        <v>46200</v>
      </c>
      <c r="Y23" s="122">
        <f t="shared" si="16"/>
        <v>35640</v>
      </c>
      <c r="Z23" s="122">
        <f t="shared" si="17"/>
        <v>3960</v>
      </c>
      <c r="AA23" s="52">
        <f t="shared" si="18"/>
        <v>39600</v>
      </c>
    </row>
    <row r="24" spans="1:27" ht="13.5" customHeight="1">
      <c r="A24" s="118">
        <v>107</v>
      </c>
      <c r="B24" s="216">
        <v>40940</v>
      </c>
      <c r="C24" s="68">
        <v>622</v>
      </c>
      <c r="D24" s="310">
        <v>1</v>
      </c>
      <c r="E24" s="60">
        <f t="shared" si="0"/>
        <v>622</v>
      </c>
      <c r="F24" s="59">
        <v>0</v>
      </c>
      <c r="G24" s="60">
        <f t="shared" si="1"/>
        <v>0</v>
      </c>
      <c r="H24" s="57">
        <f t="shared" si="2"/>
        <v>622</v>
      </c>
      <c r="I24" s="106">
        <f t="shared" si="19"/>
        <v>90884</v>
      </c>
      <c r="J24" s="63">
        <f>IF((I24)+K24&gt;I149,I149-K24,(I24))</f>
        <v>59400</v>
      </c>
      <c r="K24" s="63">
        <f t="shared" si="3"/>
        <v>6600</v>
      </c>
      <c r="L24" s="146">
        <f t="shared" si="22"/>
        <v>66000</v>
      </c>
      <c r="M24" s="65">
        <f t="shared" si="20"/>
        <v>56430</v>
      </c>
      <c r="N24" s="63">
        <f t="shared" si="5"/>
        <v>6270</v>
      </c>
      <c r="O24" s="66">
        <f t="shared" si="21"/>
        <v>62700</v>
      </c>
      <c r="P24" s="63">
        <f t="shared" si="7"/>
        <v>53460</v>
      </c>
      <c r="Q24" s="63">
        <f t="shared" si="8"/>
        <v>5940</v>
      </c>
      <c r="R24" s="67">
        <f t="shared" si="9"/>
        <v>59400</v>
      </c>
      <c r="S24" s="65">
        <f t="shared" si="10"/>
        <v>47520</v>
      </c>
      <c r="T24" s="63">
        <f t="shared" si="11"/>
        <v>5280</v>
      </c>
      <c r="U24" s="66">
        <f t="shared" si="12"/>
        <v>52800</v>
      </c>
      <c r="V24" s="65">
        <f t="shared" si="13"/>
        <v>41580</v>
      </c>
      <c r="W24" s="63">
        <f t="shared" si="14"/>
        <v>4620</v>
      </c>
      <c r="X24" s="66">
        <f t="shared" si="15"/>
        <v>46200</v>
      </c>
      <c r="Y24" s="102">
        <f t="shared" si="16"/>
        <v>35640</v>
      </c>
      <c r="Z24" s="102">
        <f t="shared" si="17"/>
        <v>3960</v>
      </c>
      <c r="AA24" s="66">
        <f t="shared" si="18"/>
        <v>39600</v>
      </c>
    </row>
    <row r="25" spans="1:27" ht="13.5" customHeight="1">
      <c r="A25" s="118">
        <v>106</v>
      </c>
      <c r="B25" s="216">
        <v>40969</v>
      </c>
      <c r="C25" s="68">
        <v>622</v>
      </c>
      <c r="D25" s="310">
        <v>1</v>
      </c>
      <c r="E25" s="70">
        <f t="shared" si="0"/>
        <v>622</v>
      </c>
      <c r="F25" s="59">
        <v>0</v>
      </c>
      <c r="G25" s="70">
        <f t="shared" si="1"/>
        <v>0</v>
      </c>
      <c r="H25" s="68">
        <f t="shared" si="2"/>
        <v>622</v>
      </c>
      <c r="I25" s="107">
        <f t="shared" si="19"/>
        <v>90262</v>
      </c>
      <c r="J25" s="49">
        <f>IF((I25)+K25&gt;I149,I149-K25,(I25))</f>
        <v>59400</v>
      </c>
      <c r="K25" s="49">
        <f t="shared" si="3"/>
        <v>6600</v>
      </c>
      <c r="L25" s="145">
        <f t="shared" si="22"/>
        <v>66000</v>
      </c>
      <c r="M25" s="51">
        <f t="shared" si="20"/>
        <v>56430</v>
      </c>
      <c r="N25" s="49">
        <f t="shared" si="5"/>
        <v>6270</v>
      </c>
      <c r="O25" s="52">
        <f t="shared" si="21"/>
        <v>62700</v>
      </c>
      <c r="P25" s="73">
        <f t="shared" si="7"/>
        <v>53460</v>
      </c>
      <c r="Q25" s="49">
        <f t="shared" si="8"/>
        <v>5940</v>
      </c>
      <c r="R25" s="53">
        <f t="shared" si="9"/>
        <v>59400</v>
      </c>
      <c r="S25" s="51">
        <f t="shared" si="10"/>
        <v>47520</v>
      </c>
      <c r="T25" s="49">
        <f t="shared" si="11"/>
        <v>5280</v>
      </c>
      <c r="U25" s="52">
        <f t="shared" si="12"/>
        <v>52800</v>
      </c>
      <c r="V25" s="51">
        <f t="shared" si="13"/>
        <v>41580</v>
      </c>
      <c r="W25" s="49">
        <f t="shared" si="14"/>
        <v>4620</v>
      </c>
      <c r="X25" s="52">
        <f t="shared" si="15"/>
        <v>46200</v>
      </c>
      <c r="Y25" s="122">
        <f t="shared" si="16"/>
        <v>35640</v>
      </c>
      <c r="Z25" s="122">
        <f t="shared" si="17"/>
        <v>3960</v>
      </c>
      <c r="AA25" s="52">
        <f t="shared" si="18"/>
        <v>39600</v>
      </c>
    </row>
    <row r="26" spans="1:27" ht="13.5" customHeight="1">
      <c r="A26" s="118">
        <v>105</v>
      </c>
      <c r="B26" s="217">
        <v>41000</v>
      </c>
      <c r="C26" s="68">
        <v>622</v>
      </c>
      <c r="D26" s="310">
        <v>1</v>
      </c>
      <c r="E26" s="60">
        <f t="shared" si="0"/>
        <v>622</v>
      </c>
      <c r="F26" s="59">
        <v>0</v>
      </c>
      <c r="G26" s="60">
        <f t="shared" si="1"/>
        <v>0</v>
      </c>
      <c r="H26" s="57">
        <f t="shared" si="2"/>
        <v>622</v>
      </c>
      <c r="I26" s="106">
        <f t="shared" si="19"/>
        <v>89640</v>
      </c>
      <c r="J26" s="63">
        <f>IF((I26)+K26&gt;I149,I149-K26,(I26))</f>
        <v>59400</v>
      </c>
      <c r="K26" s="63">
        <f t="shared" si="3"/>
        <v>6600</v>
      </c>
      <c r="L26" s="146">
        <f t="shared" si="22"/>
        <v>66000</v>
      </c>
      <c r="M26" s="65">
        <f t="shared" si="20"/>
        <v>56430</v>
      </c>
      <c r="N26" s="63">
        <f t="shared" si="5"/>
        <v>6270</v>
      </c>
      <c r="O26" s="66">
        <f t="shared" si="21"/>
        <v>62700</v>
      </c>
      <c r="P26" s="63">
        <f t="shared" si="7"/>
        <v>53460</v>
      </c>
      <c r="Q26" s="63">
        <f t="shared" si="8"/>
        <v>5940</v>
      </c>
      <c r="R26" s="67">
        <f t="shared" si="9"/>
        <v>59400</v>
      </c>
      <c r="S26" s="65">
        <f t="shared" si="10"/>
        <v>47520</v>
      </c>
      <c r="T26" s="63">
        <f t="shared" si="11"/>
        <v>5280</v>
      </c>
      <c r="U26" s="66">
        <f t="shared" si="12"/>
        <v>52800</v>
      </c>
      <c r="V26" s="65">
        <f t="shared" si="13"/>
        <v>41580</v>
      </c>
      <c r="W26" s="63">
        <f t="shared" si="14"/>
        <v>4620</v>
      </c>
      <c r="X26" s="66">
        <f t="shared" si="15"/>
        <v>46200</v>
      </c>
      <c r="Y26" s="102">
        <f t="shared" si="16"/>
        <v>35640</v>
      </c>
      <c r="Z26" s="102">
        <f t="shared" si="17"/>
        <v>3960</v>
      </c>
      <c r="AA26" s="66">
        <f t="shared" si="18"/>
        <v>39600</v>
      </c>
    </row>
    <row r="27" spans="1:27" ht="13.5" customHeight="1">
      <c r="A27" s="118">
        <v>104</v>
      </c>
      <c r="B27" s="216">
        <v>41030</v>
      </c>
      <c r="C27" s="68">
        <v>622</v>
      </c>
      <c r="D27" s="310">
        <v>1</v>
      </c>
      <c r="E27" s="70">
        <f t="shared" si="0"/>
        <v>622</v>
      </c>
      <c r="F27" s="59">
        <v>0</v>
      </c>
      <c r="G27" s="70">
        <f t="shared" si="1"/>
        <v>0</v>
      </c>
      <c r="H27" s="68">
        <f t="shared" si="2"/>
        <v>622</v>
      </c>
      <c r="I27" s="107">
        <f t="shared" si="19"/>
        <v>89018</v>
      </c>
      <c r="J27" s="49">
        <f>IF((I27)+K27&gt;I149,I149-K27,(I27))</f>
        <v>59400</v>
      </c>
      <c r="K27" s="49">
        <f t="shared" si="3"/>
        <v>6600</v>
      </c>
      <c r="L27" s="145">
        <f t="shared" si="22"/>
        <v>66000</v>
      </c>
      <c r="M27" s="51">
        <f t="shared" si="20"/>
        <v>56430</v>
      </c>
      <c r="N27" s="49">
        <f t="shared" si="5"/>
        <v>6270</v>
      </c>
      <c r="O27" s="52">
        <f t="shared" si="21"/>
        <v>62700</v>
      </c>
      <c r="P27" s="73">
        <f t="shared" si="7"/>
        <v>53460</v>
      </c>
      <c r="Q27" s="49">
        <f t="shared" si="8"/>
        <v>5940</v>
      </c>
      <c r="R27" s="53">
        <f t="shared" si="9"/>
        <v>59400</v>
      </c>
      <c r="S27" s="51">
        <f t="shared" si="10"/>
        <v>47520</v>
      </c>
      <c r="T27" s="49">
        <f t="shared" si="11"/>
        <v>5280</v>
      </c>
      <c r="U27" s="52">
        <f t="shared" si="12"/>
        <v>52800</v>
      </c>
      <c r="V27" s="51">
        <f t="shared" si="13"/>
        <v>41580</v>
      </c>
      <c r="W27" s="49">
        <f t="shared" si="14"/>
        <v>4620</v>
      </c>
      <c r="X27" s="52">
        <f t="shared" si="15"/>
        <v>46200</v>
      </c>
      <c r="Y27" s="122">
        <f t="shared" si="16"/>
        <v>35640</v>
      </c>
      <c r="Z27" s="122">
        <f t="shared" si="17"/>
        <v>3960</v>
      </c>
      <c r="AA27" s="52">
        <f t="shared" si="18"/>
        <v>39600</v>
      </c>
    </row>
    <row r="28" spans="1:27" ht="13.5" customHeight="1">
      <c r="A28" s="118">
        <v>103</v>
      </c>
      <c r="B28" s="217">
        <v>41061</v>
      </c>
      <c r="C28" s="68">
        <v>622</v>
      </c>
      <c r="D28" s="310">
        <v>1</v>
      </c>
      <c r="E28" s="60">
        <f t="shared" si="0"/>
        <v>622</v>
      </c>
      <c r="F28" s="59">
        <v>0</v>
      </c>
      <c r="G28" s="60">
        <f t="shared" si="1"/>
        <v>0</v>
      </c>
      <c r="H28" s="57">
        <f t="shared" si="2"/>
        <v>622</v>
      </c>
      <c r="I28" s="106">
        <f t="shared" si="19"/>
        <v>88396</v>
      </c>
      <c r="J28" s="63">
        <f>IF((I28)+K28&gt;I149,I149-K28,(I28))</f>
        <v>59400</v>
      </c>
      <c r="K28" s="63">
        <f t="shared" si="3"/>
        <v>6600</v>
      </c>
      <c r="L28" s="146">
        <f t="shared" si="22"/>
        <v>66000</v>
      </c>
      <c r="M28" s="65">
        <f t="shared" si="20"/>
        <v>56430</v>
      </c>
      <c r="N28" s="63">
        <f t="shared" si="5"/>
        <v>6270</v>
      </c>
      <c r="O28" s="66">
        <f t="shared" si="21"/>
        <v>62700</v>
      </c>
      <c r="P28" s="63">
        <f t="shared" si="7"/>
        <v>53460</v>
      </c>
      <c r="Q28" s="63">
        <f t="shared" si="8"/>
        <v>5940</v>
      </c>
      <c r="R28" s="67">
        <f t="shared" si="9"/>
        <v>59400</v>
      </c>
      <c r="S28" s="65">
        <f t="shared" si="10"/>
        <v>47520</v>
      </c>
      <c r="T28" s="63">
        <f t="shared" si="11"/>
        <v>5280</v>
      </c>
      <c r="U28" s="66">
        <f t="shared" si="12"/>
        <v>52800</v>
      </c>
      <c r="V28" s="65">
        <f t="shared" si="13"/>
        <v>41580</v>
      </c>
      <c r="W28" s="63">
        <f t="shared" si="14"/>
        <v>4620</v>
      </c>
      <c r="X28" s="66">
        <f t="shared" si="15"/>
        <v>46200</v>
      </c>
      <c r="Y28" s="102">
        <f t="shared" si="16"/>
        <v>35640</v>
      </c>
      <c r="Z28" s="102">
        <f t="shared" si="17"/>
        <v>3960</v>
      </c>
      <c r="AA28" s="66">
        <f t="shared" si="18"/>
        <v>39600</v>
      </c>
    </row>
    <row r="29" spans="1:27" ht="13.5" customHeight="1">
      <c r="A29" s="118">
        <v>102</v>
      </c>
      <c r="B29" s="216">
        <v>41091</v>
      </c>
      <c r="C29" s="68">
        <v>622</v>
      </c>
      <c r="D29" s="310">
        <v>1</v>
      </c>
      <c r="E29" s="70">
        <f>C29*D29</f>
        <v>622</v>
      </c>
      <c r="F29" s="59">
        <v>0</v>
      </c>
      <c r="G29" s="70">
        <f t="shared" si="1"/>
        <v>0</v>
      </c>
      <c r="H29" s="68">
        <f t="shared" si="2"/>
        <v>622</v>
      </c>
      <c r="I29" s="107">
        <f t="shared" si="19"/>
        <v>87774</v>
      </c>
      <c r="J29" s="49">
        <f>IF((I29)+K29&gt;I149,I149-K29,(I29))</f>
        <v>59400</v>
      </c>
      <c r="K29" s="49">
        <f t="shared" si="3"/>
        <v>6600</v>
      </c>
      <c r="L29" s="145">
        <f t="shared" si="22"/>
        <v>66000</v>
      </c>
      <c r="M29" s="51">
        <f t="shared" si="20"/>
        <v>56430</v>
      </c>
      <c r="N29" s="49">
        <f t="shared" si="5"/>
        <v>6270</v>
      </c>
      <c r="O29" s="52">
        <f t="shared" si="21"/>
        <v>62700</v>
      </c>
      <c r="P29" s="73">
        <f t="shared" si="7"/>
        <v>53460</v>
      </c>
      <c r="Q29" s="49">
        <f t="shared" si="8"/>
        <v>5940</v>
      </c>
      <c r="R29" s="53">
        <f t="shared" si="9"/>
        <v>59400</v>
      </c>
      <c r="S29" s="51">
        <f t="shared" si="10"/>
        <v>47520</v>
      </c>
      <c r="T29" s="49">
        <f t="shared" si="11"/>
        <v>5280</v>
      </c>
      <c r="U29" s="52">
        <f t="shared" si="12"/>
        <v>52800</v>
      </c>
      <c r="V29" s="51">
        <f t="shared" si="13"/>
        <v>41580</v>
      </c>
      <c r="W29" s="49">
        <f t="shared" si="14"/>
        <v>4620</v>
      </c>
      <c r="X29" s="52">
        <f t="shared" si="15"/>
        <v>46200</v>
      </c>
      <c r="Y29" s="122">
        <f t="shared" si="16"/>
        <v>35640</v>
      </c>
      <c r="Z29" s="122">
        <f t="shared" si="17"/>
        <v>3960</v>
      </c>
      <c r="AA29" s="52">
        <f t="shared" si="18"/>
        <v>39600</v>
      </c>
    </row>
    <row r="30" spans="1:27" ht="13.5" customHeight="1">
      <c r="A30" s="118">
        <v>101</v>
      </c>
      <c r="B30" s="217">
        <v>41122</v>
      </c>
      <c r="C30" s="68">
        <v>622</v>
      </c>
      <c r="D30" s="310">
        <v>1</v>
      </c>
      <c r="E30" s="60">
        <f t="shared" si="0"/>
        <v>622</v>
      </c>
      <c r="F30" s="59">
        <v>0</v>
      </c>
      <c r="G30" s="60">
        <f t="shared" si="1"/>
        <v>0</v>
      </c>
      <c r="H30" s="57">
        <f t="shared" si="2"/>
        <v>622</v>
      </c>
      <c r="I30" s="106">
        <f t="shared" si="19"/>
        <v>87152</v>
      </c>
      <c r="J30" s="63">
        <f>IF((I30)+K30&gt;I149,I149-K30,(I30))</f>
        <v>59400</v>
      </c>
      <c r="K30" s="63">
        <f t="shared" si="3"/>
        <v>6600</v>
      </c>
      <c r="L30" s="146">
        <f t="shared" si="22"/>
        <v>66000</v>
      </c>
      <c r="M30" s="65">
        <f t="shared" si="20"/>
        <v>56430</v>
      </c>
      <c r="N30" s="63">
        <f t="shared" si="5"/>
        <v>6270</v>
      </c>
      <c r="O30" s="66">
        <f t="shared" si="21"/>
        <v>62700</v>
      </c>
      <c r="P30" s="63">
        <f t="shared" si="7"/>
        <v>53460</v>
      </c>
      <c r="Q30" s="63">
        <f t="shared" si="8"/>
        <v>5940</v>
      </c>
      <c r="R30" s="67">
        <f t="shared" si="9"/>
        <v>59400</v>
      </c>
      <c r="S30" s="65">
        <f t="shared" si="10"/>
        <v>47520</v>
      </c>
      <c r="T30" s="63">
        <f t="shared" si="11"/>
        <v>5280</v>
      </c>
      <c r="U30" s="66">
        <f t="shared" si="12"/>
        <v>52800</v>
      </c>
      <c r="V30" s="65">
        <f t="shared" si="13"/>
        <v>41580</v>
      </c>
      <c r="W30" s="63">
        <f t="shared" si="14"/>
        <v>4620</v>
      </c>
      <c r="X30" s="66">
        <f t="shared" si="15"/>
        <v>46200</v>
      </c>
      <c r="Y30" s="102">
        <f t="shared" si="16"/>
        <v>35640</v>
      </c>
      <c r="Z30" s="102">
        <f t="shared" si="17"/>
        <v>3960</v>
      </c>
      <c r="AA30" s="66">
        <f t="shared" si="18"/>
        <v>39600</v>
      </c>
    </row>
    <row r="31" spans="1:27" ht="13.5" customHeight="1">
      <c r="A31" s="118">
        <v>100</v>
      </c>
      <c r="B31" s="216">
        <v>41153</v>
      </c>
      <c r="C31" s="68">
        <v>622</v>
      </c>
      <c r="D31" s="310">
        <v>1</v>
      </c>
      <c r="E31" s="70">
        <f t="shared" si="0"/>
        <v>622</v>
      </c>
      <c r="F31" s="59">
        <v>0</v>
      </c>
      <c r="G31" s="70">
        <f t="shared" si="1"/>
        <v>0</v>
      </c>
      <c r="H31" s="68">
        <f t="shared" si="2"/>
        <v>622</v>
      </c>
      <c r="I31" s="107">
        <f t="shared" si="19"/>
        <v>86530</v>
      </c>
      <c r="J31" s="49">
        <f>IF((I31)+K31&gt;I149,I149-K31,(I31))</f>
        <v>59400</v>
      </c>
      <c r="K31" s="49">
        <f t="shared" si="3"/>
        <v>6600</v>
      </c>
      <c r="L31" s="145">
        <f t="shared" si="22"/>
        <v>66000</v>
      </c>
      <c r="M31" s="51">
        <f t="shared" si="20"/>
        <v>56430</v>
      </c>
      <c r="N31" s="49">
        <f t="shared" si="5"/>
        <v>6270</v>
      </c>
      <c r="O31" s="52">
        <f t="shared" si="21"/>
        <v>62700</v>
      </c>
      <c r="P31" s="73">
        <f t="shared" si="7"/>
        <v>53460</v>
      </c>
      <c r="Q31" s="49">
        <f t="shared" si="8"/>
        <v>5940</v>
      </c>
      <c r="R31" s="53">
        <f t="shared" si="9"/>
        <v>59400</v>
      </c>
      <c r="S31" s="51">
        <f t="shared" si="10"/>
        <v>47520</v>
      </c>
      <c r="T31" s="49">
        <f t="shared" si="11"/>
        <v>5280</v>
      </c>
      <c r="U31" s="52">
        <f t="shared" si="12"/>
        <v>52800</v>
      </c>
      <c r="V31" s="51">
        <f t="shared" si="13"/>
        <v>41580</v>
      </c>
      <c r="W31" s="49">
        <f t="shared" si="14"/>
        <v>4620</v>
      </c>
      <c r="X31" s="52">
        <f t="shared" si="15"/>
        <v>46200</v>
      </c>
      <c r="Y31" s="122">
        <f t="shared" si="16"/>
        <v>35640</v>
      </c>
      <c r="Z31" s="122">
        <f t="shared" si="17"/>
        <v>3960</v>
      </c>
      <c r="AA31" s="52">
        <f t="shared" si="18"/>
        <v>39600</v>
      </c>
    </row>
    <row r="32" spans="1:27" ht="13.5" customHeight="1">
      <c r="A32" s="118">
        <v>99</v>
      </c>
      <c r="B32" s="217">
        <v>41183</v>
      </c>
      <c r="C32" s="68">
        <v>622</v>
      </c>
      <c r="D32" s="310">
        <v>1</v>
      </c>
      <c r="E32" s="60">
        <f t="shared" si="0"/>
        <v>622</v>
      </c>
      <c r="F32" s="59">
        <v>0</v>
      </c>
      <c r="G32" s="60">
        <f t="shared" si="1"/>
        <v>0</v>
      </c>
      <c r="H32" s="57">
        <f t="shared" si="2"/>
        <v>622</v>
      </c>
      <c r="I32" s="106">
        <f t="shared" si="19"/>
        <v>85908</v>
      </c>
      <c r="J32" s="63">
        <f>IF((I32)+K32&gt;I149,I149-K32,(I32))</f>
        <v>59400</v>
      </c>
      <c r="K32" s="63">
        <f t="shared" si="3"/>
        <v>6600</v>
      </c>
      <c r="L32" s="146">
        <f t="shared" si="22"/>
        <v>66000</v>
      </c>
      <c r="M32" s="65">
        <f t="shared" si="20"/>
        <v>56430</v>
      </c>
      <c r="N32" s="63">
        <f t="shared" si="5"/>
        <v>6270</v>
      </c>
      <c r="O32" s="66">
        <f t="shared" si="21"/>
        <v>62700</v>
      </c>
      <c r="P32" s="63">
        <f t="shared" si="7"/>
        <v>53460</v>
      </c>
      <c r="Q32" s="63">
        <f t="shared" si="8"/>
        <v>5940</v>
      </c>
      <c r="R32" s="67">
        <f t="shared" si="9"/>
        <v>59400</v>
      </c>
      <c r="S32" s="65">
        <f t="shared" si="10"/>
        <v>47520</v>
      </c>
      <c r="T32" s="63">
        <f t="shared" si="11"/>
        <v>5280</v>
      </c>
      <c r="U32" s="66">
        <f t="shared" si="12"/>
        <v>52800</v>
      </c>
      <c r="V32" s="65">
        <f t="shared" si="13"/>
        <v>41580</v>
      </c>
      <c r="W32" s="63">
        <f t="shared" si="14"/>
        <v>4620</v>
      </c>
      <c r="X32" s="66">
        <f t="shared" si="15"/>
        <v>46200</v>
      </c>
      <c r="Y32" s="102">
        <f t="shared" si="16"/>
        <v>35640</v>
      </c>
      <c r="Z32" s="102">
        <f t="shared" si="17"/>
        <v>3960</v>
      </c>
      <c r="AA32" s="66">
        <f t="shared" si="18"/>
        <v>39600</v>
      </c>
    </row>
    <row r="33" spans="1:27" ht="13.5" customHeight="1">
      <c r="A33" s="118">
        <v>98</v>
      </c>
      <c r="B33" s="216">
        <v>41214</v>
      </c>
      <c r="C33" s="68">
        <v>622</v>
      </c>
      <c r="D33" s="310">
        <v>1</v>
      </c>
      <c r="E33" s="70">
        <f t="shared" si="0"/>
        <v>622</v>
      </c>
      <c r="F33" s="59">
        <v>0</v>
      </c>
      <c r="G33" s="70">
        <f t="shared" si="1"/>
        <v>0</v>
      </c>
      <c r="H33" s="68">
        <f t="shared" si="2"/>
        <v>622</v>
      </c>
      <c r="I33" s="107">
        <f t="shared" si="19"/>
        <v>85286</v>
      </c>
      <c r="J33" s="49">
        <f>IF((I33)+K33&gt;I149,I149-K33,(I33))</f>
        <v>59400</v>
      </c>
      <c r="K33" s="49">
        <f t="shared" si="3"/>
        <v>6600</v>
      </c>
      <c r="L33" s="145">
        <f t="shared" si="22"/>
        <v>66000</v>
      </c>
      <c r="M33" s="51">
        <f t="shared" si="20"/>
        <v>56430</v>
      </c>
      <c r="N33" s="49">
        <f t="shared" si="5"/>
        <v>6270</v>
      </c>
      <c r="O33" s="52">
        <f t="shared" si="21"/>
        <v>62700</v>
      </c>
      <c r="P33" s="73">
        <f t="shared" si="7"/>
        <v>53460</v>
      </c>
      <c r="Q33" s="49">
        <f t="shared" si="8"/>
        <v>5940</v>
      </c>
      <c r="R33" s="53">
        <f t="shared" si="9"/>
        <v>59400</v>
      </c>
      <c r="S33" s="51">
        <f t="shared" si="10"/>
        <v>47520</v>
      </c>
      <c r="T33" s="49">
        <f t="shared" si="11"/>
        <v>5280</v>
      </c>
      <c r="U33" s="52">
        <f t="shared" si="12"/>
        <v>52800</v>
      </c>
      <c r="V33" s="51">
        <f t="shared" si="13"/>
        <v>41580</v>
      </c>
      <c r="W33" s="49">
        <f t="shared" si="14"/>
        <v>4620</v>
      </c>
      <c r="X33" s="52">
        <f t="shared" si="15"/>
        <v>46200</v>
      </c>
      <c r="Y33" s="122">
        <f t="shared" si="16"/>
        <v>35640</v>
      </c>
      <c r="Z33" s="122">
        <f t="shared" si="17"/>
        <v>3960</v>
      </c>
      <c r="AA33" s="52">
        <f t="shared" si="18"/>
        <v>39600</v>
      </c>
    </row>
    <row r="34" spans="1:27" ht="13.5" customHeight="1">
      <c r="A34" s="118">
        <v>97</v>
      </c>
      <c r="B34" s="217">
        <v>41244</v>
      </c>
      <c r="C34" s="68">
        <v>622</v>
      </c>
      <c r="D34" s="310">
        <v>1</v>
      </c>
      <c r="E34" s="60">
        <f t="shared" si="0"/>
        <v>622</v>
      </c>
      <c r="F34" s="59">
        <v>0</v>
      </c>
      <c r="G34" s="60">
        <f t="shared" si="1"/>
        <v>0</v>
      </c>
      <c r="H34" s="57">
        <f t="shared" si="2"/>
        <v>622</v>
      </c>
      <c r="I34" s="106">
        <f t="shared" si="19"/>
        <v>84664</v>
      </c>
      <c r="J34" s="63">
        <f>IF((I34)+K34&gt;I149,I149-K34,(I34))</f>
        <v>59400</v>
      </c>
      <c r="K34" s="63">
        <f t="shared" si="3"/>
        <v>6600</v>
      </c>
      <c r="L34" s="146">
        <f t="shared" si="22"/>
        <v>66000</v>
      </c>
      <c r="M34" s="65">
        <f t="shared" si="20"/>
        <v>56430</v>
      </c>
      <c r="N34" s="63">
        <f t="shared" si="5"/>
        <v>6270</v>
      </c>
      <c r="O34" s="66">
        <f t="shared" si="21"/>
        <v>62700</v>
      </c>
      <c r="P34" s="63">
        <f t="shared" si="7"/>
        <v>53460</v>
      </c>
      <c r="Q34" s="63">
        <f t="shared" si="8"/>
        <v>5940</v>
      </c>
      <c r="R34" s="67">
        <f t="shared" si="9"/>
        <v>59400</v>
      </c>
      <c r="S34" s="65">
        <f t="shared" si="10"/>
        <v>47520</v>
      </c>
      <c r="T34" s="63">
        <f t="shared" si="11"/>
        <v>5280</v>
      </c>
      <c r="U34" s="66">
        <f t="shared" si="12"/>
        <v>52800</v>
      </c>
      <c r="V34" s="65">
        <f t="shared" si="13"/>
        <v>41580</v>
      </c>
      <c r="W34" s="63">
        <f t="shared" si="14"/>
        <v>4620</v>
      </c>
      <c r="X34" s="66">
        <f t="shared" si="15"/>
        <v>46200</v>
      </c>
      <c r="Y34" s="102">
        <f t="shared" si="16"/>
        <v>35640</v>
      </c>
      <c r="Z34" s="102">
        <f t="shared" si="17"/>
        <v>3960</v>
      </c>
      <c r="AA34" s="66">
        <f t="shared" si="18"/>
        <v>39600</v>
      </c>
    </row>
    <row r="35" spans="1:27" ht="13.5" customHeight="1">
      <c r="A35" s="118">
        <v>96</v>
      </c>
      <c r="B35" s="216">
        <v>41275</v>
      </c>
      <c r="C35" s="68">
        <v>678</v>
      </c>
      <c r="D35" s="310">
        <v>1</v>
      </c>
      <c r="E35" s="70">
        <f t="shared" si="0"/>
        <v>678</v>
      </c>
      <c r="F35" s="59">
        <v>0</v>
      </c>
      <c r="G35" s="70">
        <f t="shared" si="1"/>
        <v>0</v>
      </c>
      <c r="H35" s="68">
        <f t="shared" si="2"/>
        <v>678</v>
      </c>
      <c r="I35" s="107">
        <f t="shared" si="19"/>
        <v>84042</v>
      </c>
      <c r="J35" s="49">
        <f>IF((I35)+K35&gt;I149,I149-K35,(I35))</f>
        <v>59400</v>
      </c>
      <c r="K35" s="49">
        <f t="shared" si="3"/>
        <v>6600</v>
      </c>
      <c r="L35" s="145">
        <f t="shared" si="22"/>
        <v>66000</v>
      </c>
      <c r="M35" s="51">
        <f t="shared" si="20"/>
        <v>56430</v>
      </c>
      <c r="N35" s="49">
        <f t="shared" si="5"/>
        <v>6270</v>
      </c>
      <c r="O35" s="52">
        <f t="shared" si="21"/>
        <v>62700</v>
      </c>
      <c r="P35" s="73">
        <f t="shared" si="7"/>
        <v>53460</v>
      </c>
      <c r="Q35" s="49">
        <f t="shared" si="8"/>
        <v>5940</v>
      </c>
      <c r="R35" s="53">
        <f t="shared" si="9"/>
        <v>59400</v>
      </c>
      <c r="S35" s="51">
        <f t="shared" si="10"/>
        <v>47520</v>
      </c>
      <c r="T35" s="49">
        <f t="shared" si="11"/>
        <v>5280</v>
      </c>
      <c r="U35" s="52">
        <f t="shared" si="12"/>
        <v>52800</v>
      </c>
      <c r="V35" s="51">
        <f t="shared" si="13"/>
        <v>41580</v>
      </c>
      <c r="W35" s="49">
        <f t="shared" si="14"/>
        <v>4620</v>
      </c>
      <c r="X35" s="52">
        <f t="shared" si="15"/>
        <v>46200</v>
      </c>
      <c r="Y35" s="122">
        <f t="shared" si="16"/>
        <v>35640</v>
      </c>
      <c r="Z35" s="122">
        <f t="shared" si="17"/>
        <v>3960</v>
      </c>
      <c r="AA35" s="52">
        <f t="shared" si="18"/>
        <v>39600</v>
      </c>
    </row>
    <row r="36" spans="1:27" ht="13.5" customHeight="1">
      <c r="A36" s="118">
        <v>95</v>
      </c>
      <c r="B36" s="217">
        <v>41306</v>
      </c>
      <c r="C36" s="68">
        <v>678</v>
      </c>
      <c r="D36" s="310">
        <v>1</v>
      </c>
      <c r="E36" s="60">
        <f t="shared" si="0"/>
        <v>678</v>
      </c>
      <c r="F36" s="59">
        <v>0</v>
      </c>
      <c r="G36" s="60">
        <f t="shared" si="1"/>
        <v>0</v>
      </c>
      <c r="H36" s="57">
        <f t="shared" si="2"/>
        <v>678</v>
      </c>
      <c r="I36" s="106">
        <f t="shared" si="19"/>
        <v>83364</v>
      </c>
      <c r="J36" s="63">
        <f>IF((I36)+K36&gt;I149,I149-K36,(I36))</f>
        <v>59400</v>
      </c>
      <c r="K36" s="63">
        <f t="shared" si="3"/>
        <v>6600</v>
      </c>
      <c r="L36" s="146">
        <f t="shared" si="22"/>
        <v>66000</v>
      </c>
      <c r="M36" s="65">
        <f t="shared" si="20"/>
        <v>56430</v>
      </c>
      <c r="N36" s="63">
        <f t="shared" si="5"/>
        <v>6270</v>
      </c>
      <c r="O36" s="66">
        <f t="shared" si="21"/>
        <v>62700</v>
      </c>
      <c r="P36" s="63">
        <f t="shared" si="7"/>
        <v>53460</v>
      </c>
      <c r="Q36" s="63">
        <f t="shared" si="8"/>
        <v>5940</v>
      </c>
      <c r="R36" s="67">
        <f t="shared" si="9"/>
        <v>59400</v>
      </c>
      <c r="S36" s="65">
        <f t="shared" si="10"/>
        <v>47520</v>
      </c>
      <c r="T36" s="63">
        <f t="shared" si="11"/>
        <v>5280</v>
      </c>
      <c r="U36" s="66">
        <f t="shared" si="12"/>
        <v>52800</v>
      </c>
      <c r="V36" s="65">
        <f t="shared" si="13"/>
        <v>41580</v>
      </c>
      <c r="W36" s="63">
        <f t="shared" si="14"/>
        <v>4620</v>
      </c>
      <c r="X36" s="66">
        <f t="shared" si="15"/>
        <v>46200</v>
      </c>
      <c r="Y36" s="102">
        <f t="shared" si="16"/>
        <v>35640</v>
      </c>
      <c r="Z36" s="102">
        <f t="shared" si="17"/>
        <v>3960</v>
      </c>
      <c r="AA36" s="66">
        <f t="shared" si="18"/>
        <v>39600</v>
      </c>
    </row>
    <row r="37" spans="1:27" ht="13.5" customHeight="1">
      <c r="A37" s="118">
        <v>94</v>
      </c>
      <c r="B37" s="216">
        <v>41334</v>
      </c>
      <c r="C37" s="68">
        <v>678</v>
      </c>
      <c r="D37" s="310">
        <v>1</v>
      </c>
      <c r="E37" s="70">
        <f t="shared" si="0"/>
        <v>678</v>
      </c>
      <c r="F37" s="59">
        <v>0</v>
      </c>
      <c r="G37" s="70">
        <f t="shared" si="1"/>
        <v>0</v>
      </c>
      <c r="H37" s="68">
        <f t="shared" si="2"/>
        <v>678</v>
      </c>
      <c r="I37" s="107">
        <f t="shared" si="19"/>
        <v>82686</v>
      </c>
      <c r="J37" s="49">
        <f>IF((I37)+K37&gt;I149,I149-K37,(I37))</f>
        <v>59400</v>
      </c>
      <c r="K37" s="73">
        <f t="shared" si="3"/>
        <v>6600</v>
      </c>
      <c r="L37" s="147">
        <f t="shared" si="22"/>
        <v>66000</v>
      </c>
      <c r="M37" s="51">
        <f t="shared" si="20"/>
        <v>56430</v>
      </c>
      <c r="N37" s="49">
        <f t="shared" si="5"/>
        <v>6270</v>
      </c>
      <c r="O37" s="52">
        <f t="shared" si="21"/>
        <v>62700</v>
      </c>
      <c r="P37" s="73">
        <f t="shared" si="7"/>
        <v>53460</v>
      </c>
      <c r="Q37" s="49">
        <f t="shared" si="8"/>
        <v>5940</v>
      </c>
      <c r="R37" s="53">
        <f t="shared" si="9"/>
        <v>59400</v>
      </c>
      <c r="S37" s="51">
        <f t="shared" si="10"/>
        <v>47520</v>
      </c>
      <c r="T37" s="49">
        <f t="shared" si="11"/>
        <v>5280</v>
      </c>
      <c r="U37" s="52">
        <f t="shared" si="12"/>
        <v>52800</v>
      </c>
      <c r="V37" s="51">
        <f t="shared" si="13"/>
        <v>41580</v>
      </c>
      <c r="W37" s="49">
        <f t="shared" si="14"/>
        <v>4620</v>
      </c>
      <c r="X37" s="52">
        <f t="shared" si="15"/>
        <v>46200</v>
      </c>
      <c r="Y37" s="122">
        <f t="shared" si="16"/>
        <v>35640</v>
      </c>
      <c r="Z37" s="122">
        <f t="shared" si="17"/>
        <v>3960</v>
      </c>
      <c r="AA37" s="52">
        <f t="shared" si="18"/>
        <v>39600</v>
      </c>
    </row>
    <row r="38" spans="1:27" ht="13.5" customHeight="1">
      <c r="A38" s="118">
        <v>93</v>
      </c>
      <c r="B38" s="216">
        <v>41365</v>
      </c>
      <c r="C38" s="68">
        <v>678</v>
      </c>
      <c r="D38" s="310">
        <v>1</v>
      </c>
      <c r="E38" s="60">
        <f t="shared" si="0"/>
        <v>678</v>
      </c>
      <c r="F38" s="59">
        <v>0</v>
      </c>
      <c r="G38" s="60">
        <f t="shared" si="1"/>
        <v>0</v>
      </c>
      <c r="H38" s="57">
        <f t="shared" si="2"/>
        <v>678</v>
      </c>
      <c r="I38" s="106">
        <f t="shared" si="19"/>
        <v>82008</v>
      </c>
      <c r="J38" s="63">
        <f>IF((I38)+K38&gt;I149,I149-K38,(I38))</f>
        <v>59400</v>
      </c>
      <c r="K38" s="63">
        <f t="shared" si="3"/>
        <v>6600</v>
      </c>
      <c r="L38" s="148">
        <f t="shared" ref="L38:L69" si="23">J38+K38</f>
        <v>66000</v>
      </c>
      <c r="M38" s="65">
        <f t="shared" si="20"/>
        <v>56430</v>
      </c>
      <c r="N38" s="63">
        <f t="shared" si="5"/>
        <v>6270</v>
      </c>
      <c r="O38" s="66">
        <f t="shared" si="21"/>
        <v>62700</v>
      </c>
      <c r="P38" s="63">
        <f t="shared" si="7"/>
        <v>53460</v>
      </c>
      <c r="Q38" s="63">
        <f t="shared" si="8"/>
        <v>5940</v>
      </c>
      <c r="R38" s="67">
        <f t="shared" si="9"/>
        <v>59400</v>
      </c>
      <c r="S38" s="65">
        <f t="shared" si="10"/>
        <v>47520</v>
      </c>
      <c r="T38" s="63">
        <f t="shared" si="11"/>
        <v>5280</v>
      </c>
      <c r="U38" s="66">
        <f t="shared" si="12"/>
        <v>52800</v>
      </c>
      <c r="V38" s="65">
        <f t="shared" si="13"/>
        <v>41580</v>
      </c>
      <c r="W38" s="63">
        <f t="shared" si="14"/>
        <v>4620</v>
      </c>
      <c r="X38" s="66">
        <f t="shared" si="15"/>
        <v>46200</v>
      </c>
      <c r="Y38" s="102">
        <f t="shared" si="16"/>
        <v>35640</v>
      </c>
      <c r="Z38" s="102">
        <f t="shared" si="17"/>
        <v>3960</v>
      </c>
      <c r="AA38" s="66">
        <f t="shared" si="18"/>
        <v>39600</v>
      </c>
    </row>
    <row r="39" spans="1:27" ht="13.5" customHeight="1">
      <c r="A39" s="118">
        <v>92</v>
      </c>
      <c r="B39" s="217">
        <v>41395</v>
      </c>
      <c r="C39" s="68">
        <v>678</v>
      </c>
      <c r="D39" s="310">
        <v>1</v>
      </c>
      <c r="E39" s="70">
        <f t="shared" si="0"/>
        <v>678</v>
      </c>
      <c r="F39" s="59">
        <v>0</v>
      </c>
      <c r="G39" s="70">
        <f t="shared" si="1"/>
        <v>0</v>
      </c>
      <c r="H39" s="68">
        <f t="shared" si="2"/>
        <v>678</v>
      </c>
      <c r="I39" s="107">
        <f t="shared" si="19"/>
        <v>81330</v>
      </c>
      <c r="J39" s="49">
        <f>IF((I39)+K39&gt;I149,I149-K39,(I39))</f>
        <v>59400</v>
      </c>
      <c r="K39" s="49">
        <f t="shared" si="3"/>
        <v>6600</v>
      </c>
      <c r="L39" s="145">
        <f t="shared" si="23"/>
        <v>66000</v>
      </c>
      <c r="M39" s="51">
        <f t="shared" si="20"/>
        <v>56430</v>
      </c>
      <c r="N39" s="49">
        <f t="shared" si="5"/>
        <v>6270</v>
      </c>
      <c r="O39" s="52">
        <f t="shared" si="21"/>
        <v>62700</v>
      </c>
      <c r="P39" s="73">
        <f t="shared" si="7"/>
        <v>53460</v>
      </c>
      <c r="Q39" s="49">
        <f t="shared" si="8"/>
        <v>5940</v>
      </c>
      <c r="R39" s="53">
        <f t="shared" si="9"/>
        <v>59400</v>
      </c>
      <c r="S39" s="51">
        <f t="shared" si="10"/>
        <v>47520</v>
      </c>
      <c r="T39" s="49">
        <f t="shared" si="11"/>
        <v>5280</v>
      </c>
      <c r="U39" s="52">
        <f t="shared" si="12"/>
        <v>52800</v>
      </c>
      <c r="V39" s="51">
        <f t="shared" si="13"/>
        <v>41580</v>
      </c>
      <c r="W39" s="49">
        <f t="shared" si="14"/>
        <v>4620</v>
      </c>
      <c r="X39" s="52">
        <f t="shared" si="15"/>
        <v>46200</v>
      </c>
      <c r="Y39" s="122">
        <f t="shared" si="16"/>
        <v>35640</v>
      </c>
      <c r="Z39" s="122">
        <f t="shared" si="17"/>
        <v>3960</v>
      </c>
      <c r="AA39" s="52">
        <f t="shared" si="18"/>
        <v>39600</v>
      </c>
    </row>
    <row r="40" spans="1:27" ht="13.5" customHeight="1">
      <c r="A40" s="118">
        <v>91</v>
      </c>
      <c r="B40" s="216">
        <v>41426</v>
      </c>
      <c r="C40" s="68">
        <v>678</v>
      </c>
      <c r="D40" s="310">
        <v>1</v>
      </c>
      <c r="E40" s="60">
        <f t="shared" si="0"/>
        <v>678</v>
      </c>
      <c r="F40" s="59">
        <v>0</v>
      </c>
      <c r="G40" s="60">
        <f t="shared" si="1"/>
        <v>0</v>
      </c>
      <c r="H40" s="57">
        <f t="shared" si="2"/>
        <v>678</v>
      </c>
      <c r="I40" s="106">
        <f t="shared" si="19"/>
        <v>80652</v>
      </c>
      <c r="J40" s="63">
        <f>IF((I40)+K40&gt;I149,I149-K40,(I40))</f>
        <v>59400</v>
      </c>
      <c r="K40" s="63">
        <f t="shared" si="3"/>
        <v>6600</v>
      </c>
      <c r="L40" s="148">
        <f t="shared" si="23"/>
        <v>66000</v>
      </c>
      <c r="M40" s="65">
        <f t="shared" si="20"/>
        <v>56430</v>
      </c>
      <c r="N40" s="63">
        <f t="shared" si="5"/>
        <v>6270</v>
      </c>
      <c r="O40" s="66">
        <f t="shared" si="21"/>
        <v>62700</v>
      </c>
      <c r="P40" s="63">
        <f t="shared" si="7"/>
        <v>53460</v>
      </c>
      <c r="Q40" s="63">
        <f t="shared" si="8"/>
        <v>5940</v>
      </c>
      <c r="R40" s="67">
        <f t="shared" si="9"/>
        <v>59400</v>
      </c>
      <c r="S40" s="65">
        <f t="shared" si="10"/>
        <v>47520</v>
      </c>
      <c r="T40" s="63">
        <f t="shared" si="11"/>
        <v>5280</v>
      </c>
      <c r="U40" s="66">
        <f t="shared" si="12"/>
        <v>52800</v>
      </c>
      <c r="V40" s="65">
        <f t="shared" si="13"/>
        <v>41580</v>
      </c>
      <c r="W40" s="63">
        <f t="shared" si="14"/>
        <v>4620</v>
      </c>
      <c r="X40" s="66">
        <f t="shared" si="15"/>
        <v>46200</v>
      </c>
      <c r="Y40" s="102">
        <f t="shared" si="16"/>
        <v>35640</v>
      </c>
      <c r="Z40" s="102">
        <f t="shared" si="17"/>
        <v>3960</v>
      </c>
      <c r="AA40" s="66">
        <f t="shared" si="18"/>
        <v>39600</v>
      </c>
    </row>
    <row r="41" spans="1:27" ht="13.5" customHeight="1">
      <c r="A41" s="118">
        <v>90</v>
      </c>
      <c r="B41" s="217">
        <v>41456</v>
      </c>
      <c r="C41" s="68">
        <v>678</v>
      </c>
      <c r="D41" s="310">
        <v>1</v>
      </c>
      <c r="E41" s="70">
        <f t="shared" si="0"/>
        <v>678</v>
      </c>
      <c r="F41" s="59">
        <v>0</v>
      </c>
      <c r="G41" s="70">
        <f t="shared" si="1"/>
        <v>0</v>
      </c>
      <c r="H41" s="68">
        <f t="shared" si="2"/>
        <v>678</v>
      </c>
      <c r="I41" s="107">
        <f t="shared" si="19"/>
        <v>79974</v>
      </c>
      <c r="J41" s="49">
        <f>IF((I41)+K41&gt;I149,I149-K41,(I41))</f>
        <v>59400</v>
      </c>
      <c r="K41" s="49">
        <f t="shared" si="3"/>
        <v>6600</v>
      </c>
      <c r="L41" s="145">
        <f t="shared" si="23"/>
        <v>66000</v>
      </c>
      <c r="M41" s="51">
        <f t="shared" si="20"/>
        <v>56430</v>
      </c>
      <c r="N41" s="49">
        <f t="shared" si="5"/>
        <v>6270</v>
      </c>
      <c r="O41" s="52">
        <f t="shared" si="21"/>
        <v>62700</v>
      </c>
      <c r="P41" s="73">
        <f t="shared" si="7"/>
        <v>53460</v>
      </c>
      <c r="Q41" s="49">
        <f t="shared" si="8"/>
        <v>5940</v>
      </c>
      <c r="R41" s="53">
        <f t="shared" si="9"/>
        <v>59400</v>
      </c>
      <c r="S41" s="51">
        <f t="shared" si="10"/>
        <v>47520</v>
      </c>
      <c r="T41" s="49">
        <f t="shared" si="11"/>
        <v>5280</v>
      </c>
      <c r="U41" s="52">
        <f t="shared" si="12"/>
        <v>52800</v>
      </c>
      <c r="V41" s="51">
        <f t="shared" si="13"/>
        <v>41580</v>
      </c>
      <c r="W41" s="49">
        <f t="shared" si="14"/>
        <v>4620</v>
      </c>
      <c r="X41" s="52">
        <f t="shared" si="15"/>
        <v>46200</v>
      </c>
      <c r="Y41" s="122">
        <f t="shared" si="16"/>
        <v>35640</v>
      </c>
      <c r="Z41" s="122">
        <f t="shared" si="17"/>
        <v>3960</v>
      </c>
      <c r="AA41" s="52">
        <f t="shared" si="18"/>
        <v>39600</v>
      </c>
    </row>
    <row r="42" spans="1:27" ht="13.5" customHeight="1">
      <c r="A42" s="118">
        <v>89</v>
      </c>
      <c r="B42" s="216">
        <v>41487</v>
      </c>
      <c r="C42" s="68">
        <v>678</v>
      </c>
      <c r="D42" s="310">
        <v>1</v>
      </c>
      <c r="E42" s="60">
        <f t="shared" si="0"/>
        <v>678</v>
      </c>
      <c r="F42" s="59">
        <v>0</v>
      </c>
      <c r="G42" s="60">
        <f t="shared" si="1"/>
        <v>0</v>
      </c>
      <c r="H42" s="57">
        <f t="shared" si="2"/>
        <v>678</v>
      </c>
      <c r="I42" s="106">
        <f t="shared" si="19"/>
        <v>79296</v>
      </c>
      <c r="J42" s="63">
        <f>IF((I42)+K42&gt;I149,I149-K42,(I42))</f>
        <v>59400</v>
      </c>
      <c r="K42" s="63">
        <f t="shared" si="3"/>
        <v>6600</v>
      </c>
      <c r="L42" s="148">
        <f t="shared" si="23"/>
        <v>66000</v>
      </c>
      <c r="M42" s="65">
        <f t="shared" si="20"/>
        <v>56430</v>
      </c>
      <c r="N42" s="63">
        <f t="shared" si="5"/>
        <v>6270</v>
      </c>
      <c r="O42" s="66">
        <f t="shared" si="21"/>
        <v>62700</v>
      </c>
      <c r="P42" s="63">
        <f t="shared" si="7"/>
        <v>53460</v>
      </c>
      <c r="Q42" s="63">
        <f t="shared" si="8"/>
        <v>5940</v>
      </c>
      <c r="R42" s="67">
        <f t="shared" si="9"/>
        <v>59400</v>
      </c>
      <c r="S42" s="65">
        <f t="shared" si="10"/>
        <v>47520</v>
      </c>
      <c r="T42" s="63">
        <f t="shared" si="11"/>
        <v>5280</v>
      </c>
      <c r="U42" s="66">
        <f t="shared" si="12"/>
        <v>52800</v>
      </c>
      <c r="V42" s="65">
        <f t="shared" si="13"/>
        <v>41580</v>
      </c>
      <c r="W42" s="63">
        <f t="shared" si="14"/>
        <v>4620</v>
      </c>
      <c r="X42" s="66">
        <f t="shared" si="15"/>
        <v>46200</v>
      </c>
      <c r="Y42" s="102">
        <f t="shared" si="16"/>
        <v>35640</v>
      </c>
      <c r="Z42" s="102">
        <f t="shared" si="17"/>
        <v>3960</v>
      </c>
      <c r="AA42" s="66">
        <f t="shared" si="18"/>
        <v>39600</v>
      </c>
    </row>
    <row r="43" spans="1:27" ht="13.5" customHeight="1">
      <c r="A43" s="118">
        <v>88</v>
      </c>
      <c r="B43" s="217">
        <v>41518</v>
      </c>
      <c r="C43" s="68">
        <v>678</v>
      </c>
      <c r="D43" s="310">
        <v>1</v>
      </c>
      <c r="E43" s="70">
        <f t="shared" si="0"/>
        <v>678</v>
      </c>
      <c r="F43" s="59">
        <v>0</v>
      </c>
      <c r="G43" s="70">
        <f t="shared" si="1"/>
        <v>0</v>
      </c>
      <c r="H43" s="68">
        <f t="shared" si="2"/>
        <v>678</v>
      </c>
      <c r="I43" s="107">
        <f t="shared" si="19"/>
        <v>78618</v>
      </c>
      <c r="J43" s="49">
        <f>IF((I43)+K43&gt;I149,I149-K43,(I43))</f>
        <v>59400</v>
      </c>
      <c r="K43" s="49">
        <f t="shared" ref="K43:K74" si="24">I$148</f>
        <v>6600</v>
      </c>
      <c r="L43" s="145">
        <f t="shared" si="23"/>
        <v>66000</v>
      </c>
      <c r="M43" s="51">
        <f t="shared" si="20"/>
        <v>56430</v>
      </c>
      <c r="N43" s="49">
        <f t="shared" ref="N43:N74" si="25">K43*M$9</f>
        <v>6270</v>
      </c>
      <c r="O43" s="52">
        <f t="shared" si="21"/>
        <v>62700</v>
      </c>
      <c r="P43" s="73">
        <f t="shared" ref="P43:P74" si="26">J43*$P$9</f>
        <v>53460</v>
      </c>
      <c r="Q43" s="49">
        <f t="shared" ref="Q43:Q74" si="27">K43*P$9</f>
        <v>5940</v>
      </c>
      <c r="R43" s="53">
        <f t="shared" ref="R43:R74" si="28">P43+Q43</f>
        <v>59400</v>
      </c>
      <c r="S43" s="51">
        <f t="shared" ref="S43:S74" si="29">J43*S$9</f>
        <v>47520</v>
      </c>
      <c r="T43" s="49">
        <f t="shared" ref="T43:T74" si="30">K43*S$9</f>
        <v>5280</v>
      </c>
      <c r="U43" s="52">
        <f t="shared" si="12"/>
        <v>52800</v>
      </c>
      <c r="V43" s="51">
        <f t="shared" ref="V43:V74" si="31">J43*V$9</f>
        <v>41580</v>
      </c>
      <c r="W43" s="49">
        <f t="shared" ref="W43:W74" si="32">K43*V$9</f>
        <v>4620</v>
      </c>
      <c r="X43" s="52">
        <f t="shared" si="15"/>
        <v>46200</v>
      </c>
      <c r="Y43" s="122">
        <f t="shared" ref="Y43:Y74" si="33">J43*Y$9</f>
        <v>35640</v>
      </c>
      <c r="Z43" s="122">
        <f t="shared" ref="Z43:Z74" si="34">K43*Y$9</f>
        <v>3960</v>
      </c>
      <c r="AA43" s="52">
        <f t="shared" si="18"/>
        <v>39600</v>
      </c>
    </row>
    <row r="44" spans="1:27" ht="13.5" customHeight="1">
      <c r="A44" s="118">
        <v>87</v>
      </c>
      <c r="B44" s="216">
        <v>41548</v>
      </c>
      <c r="C44" s="68">
        <v>678</v>
      </c>
      <c r="D44" s="310">
        <v>1</v>
      </c>
      <c r="E44" s="60">
        <f t="shared" si="0"/>
        <v>678</v>
      </c>
      <c r="F44" s="59">
        <v>0</v>
      </c>
      <c r="G44" s="60">
        <f t="shared" si="1"/>
        <v>0</v>
      </c>
      <c r="H44" s="57">
        <f t="shared" si="2"/>
        <v>678</v>
      </c>
      <c r="I44" s="106">
        <f t="shared" ref="I44:I75" si="35">I43-H43</f>
        <v>77940</v>
      </c>
      <c r="J44" s="63">
        <f>IF((I44)+K44&gt;I149,I149-K44,(I44))</f>
        <v>59400</v>
      </c>
      <c r="K44" s="63">
        <f t="shared" si="24"/>
        <v>6600</v>
      </c>
      <c r="L44" s="148">
        <f t="shared" si="23"/>
        <v>66000</v>
      </c>
      <c r="M44" s="65">
        <f t="shared" ref="M44:M75" si="36">J44*M$9</f>
        <v>56430</v>
      </c>
      <c r="N44" s="63">
        <f t="shared" si="25"/>
        <v>6270</v>
      </c>
      <c r="O44" s="66">
        <f t="shared" si="21"/>
        <v>62700</v>
      </c>
      <c r="P44" s="63">
        <f t="shared" si="26"/>
        <v>53460</v>
      </c>
      <c r="Q44" s="63">
        <f t="shared" si="27"/>
        <v>5940</v>
      </c>
      <c r="R44" s="67">
        <f t="shared" si="28"/>
        <v>59400</v>
      </c>
      <c r="S44" s="65">
        <f t="shared" si="29"/>
        <v>47520</v>
      </c>
      <c r="T44" s="63">
        <f t="shared" si="30"/>
        <v>5280</v>
      </c>
      <c r="U44" s="66">
        <f t="shared" si="12"/>
        <v>52800</v>
      </c>
      <c r="V44" s="65">
        <f t="shared" si="31"/>
        <v>41580</v>
      </c>
      <c r="W44" s="63">
        <f t="shared" si="32"/>
        <v>4620</v>
      </c>
      <c r="X44" s="66">
        <f t="shared" si="15"/>
        <v>46200</v>
      </c>
      <c r="Y44" s="102">
        <f t="shared" si="33"/>
        <v>35640</v>
      </c>
      <c r="Z44" s="102">
        <f t="shared" si="34"/>
        <v>3960</v>
      </c>
      <c r="AA44" s="66">
        <f t="shared" si="18"/>
        <v>39600</v>
      </c>
    </row>
    <row r="45" spans="1:27" ht="13.5" customHeight="1">
      <c r="A45" s="118">
        <v>86</v>
      </c>
      <c r="B45" s="217">
        <v>41579</v>
      </c>
      <c r="C45" s="68">
        <v>678</v>
      </c>
      <c r="D45" s="310">
        <v>1</v>
      </c>
      <c r="E45" s="70">
        <f t="shared" si="0"/>
        <v>678</v>
      </c>
      <c r="F45" s="59">
        <v>0</v>
      </c>
      <c r="G45" s="70">
        <f t="shared" si="1"/>
        <v>0</v>
      </c>
      <c r="H45" s="68">
        <f t="shared" si="2"/>
        <v>678</v>
      </c>
      <c r="I45" s="107">
        <f t="shared" si="35"/>
        <v>77262</v>
      </c>
      <c r="J45" s="49">
        <f>IF((I45)+K45&gt;I149,I149-K45,(I45))</f>
        <v>59400</v>
      </c>
      <c r="K45" s="49">
        <f t="shared" si="24"/>
        <v>6600</v>
      </c>
      <c r="L45" s="145">
        <f t="shared" si="23"/>
        <v>66000</v>
      </c>
      <c r="M45" s="51">
        <f t="shared" si="36"/>
        <v>56430</v>
      </c>
      <c r="N45" s="49">
        <f t="shared" si="25"/>
        <v>6270</v>
      </c>
      <c r="O45" s="52">
        <f t="shared" si="21"/>
        <v>62700</v>
      </c>
      <c r="P45" s="73">
        <f t="shared" si="26"/>
        <v>53460</v>
      </c>
      <c r="Q45" s="49">
        <f t="shared" si="27"/>
        <v>5940</v>
      </c>
      <c r="R45" s="53">
        <f t="shared" si="28"/>
        <v>59400</v>
      </c>
      <c r="S45" s="51">
        <f t="shared" si="29"/>
        <v>47520</v>
      </c>
      <c r="T45" s="49">
        <f t="shared" si="30"/>
        <v>5280</v>
      </c>
      <c r="U45" s="52">
        <f t="shared" si="12"/>
        <v>52800</v>
      </c>
      <c r="V45" s="51">
        <f t="shared" si="31"/>
        <v>41580</v>
      </c>
      <c r="W45" s="49">
        <f t="shared" si="32"/>
        <v>4620</v>
      </c>
      <c r="X45" s="52">
        <f t="shared" si="15"/>
        <v>46200</v>
      </c>
      <c r="Y45" s="122">
        <f t="shared" si="33"/>
        <v>35640</v>
      </c>
      <c r="Z45" s="122">
        <f t="shared" si="34"/>
        <v>3960</v>
      </c>
      <c r="AA45" s="52">
        <f t="shared" si="18"/>
        <v>39600</v>
      </c>
    </row>
    <row r="46" spans="1:27" ht="13.5" customHeight="1">
      <c r="A46" s="118">
        <v>85</v>
      </c>
      <c r="B46" s="216">
        <v>41609</v>
      </c>
      <c r="C46" s="68">
        <v>678</v>
      </c>
      <c r="D46" s="310">
        <v>1</v>
      </c>
      <c r="E46" s="60">
        <f>C46*D46</f>
        <v>678</v>
      </c>
      <c r="F46" s="59">
        <v>0</v>
      </c>
      <c r="G46" s="60">
        <f t="shared" si="1"/>
        <v>0</v>
      </c>
      <c r="H46" s="57">
        <f t="shared" si="2"/>
        <v>678</v>
      </c>
      <c r="I46" s="106">
        <f t="shared" si="35"/>
        <v>76584</v>
      </c>
      <c r="J46" s="63">
        <f>IF((I46)+K46&gt;I149,I149-K46,(I46))</f>
        <v>59400</v>
      </c>
      <c r="K46" s="63">
        <f t="shared" si="24"/>
        <v>6600</v>
      </c>
      <c r="L46" s="148">
        <f t="shared" si="23"/>
        <v>66000</v>
      </c>
      <c r="M46" s="65">
        <f t="shared" si="36"/>
        <v>56430</v>
      </c>
      <c r="N46" s="63">
        <f t="shared" si="25"/>
        <v>6270</v>
      </c>
      <c r="O46" s="66">
        <f t="shared" si="21"/>
        <v>62700</v>
      </c>
      <c r="P46" s="63">
        <f t="shared" si="26"/>
        <v>53460</v>
      </c>
      <c r="Q46" s="63">
        <f t="shared" si="27"/>
        <v>5940</v>
      </c>
      <c r="R46" s="67">
        <f t="shared" si="28"/>
        <v>59400</v>
      </c>
      <c r="S46" s="65">
        <f t="shared" si="29"/>
        <v>47520</v>
      </c>
      <c r="T46" s="63">
        <f t="shared" si="30"/>
        <v>5280</v>
      </c>
      <c r="U46" s="66">
        <f t="shared" si="12"/>
        <v>52800</v>
      </c>
      <c r="V46" s="65">
        <f t="shared" si="31"/>
        <v>41580</v>
      </c>
      <c r="W46" s="63">
        <f t="shared" si="32"/>
        <v>4620</v>
      </c>
      <c r="X46" s="66">
        <f t="shared" si="15"/>
        <v>46200</v>
      </c>
      <c r="Y46" s="102">
        <f t="shared" si="33"/>
        <v>35640</v>
      </c>
      <c r="Z46" s="102">
        <f t="shared" si="34"/>
        <v>3960</v>
      </c>
      <c r="AA46" s="66">
        <f t="shared" si="18"/>
        <v>39600</v>
      </c>
    </row>
    <row r="47" spans="1:27" ht="13.5" customHeight="1">
      <c r="A47" s="118">
        <v>84</v>
      </c>
      <c r="B47" s="217">
        <v>41640</v>
      </c>
      <c r="C47" s="68">
        <v>724</v>
      </c>
      <c r="D47" s="310">
        <v>1</v>
      </c>
      <c r="E47" s="70">
        <f t="shared" si="0"/>
        <v>724</v>
      </c>
      <c r="F47" s="59">
        <v>0</v>
      </c>
      <c r="G47" s="70">
        <f t="shared" si="1"/>
        <v>0</v>
      </c>
      <c r="H47" s="68">
        <f t="shared" si="2"/>
        <v>724</v>
      </c>
      <c r="I47" s="107">
        <f t="shared" si="35"/>
        <v>75906</v>
      </c>
      <c r="J47" s="49">
        <f>IF((I47)+K47&gt;I149,I149-K47,(I47))</f>
        <v>59400</v>
      </c>
      <c r="K47" s="49">
        <f t="shared" si="24"/>
        <v>6600</v>
      </c>
      <c r="L47" s="145">
        <f t="shared" si="23"/>
        <v>66000</v>
      </c>
      <c r="M47" s="51">
        <f t="shared" si="36"/>
        <v>56430</v>
      </c>
      <c r="N47" s="49">
        <f t="shared" si="25"/>
        <v>6270</v>
      </c>
      <c r="O47" s="52">
        <f t="shared" si="21"/>
        <v>62700</v>
      </c>
      <c r="P47" s="73">
        <f t="shared" si="26"/>
        <v>53460</v>
      </c>
      <c r="Q47" s="49">
        <f t="shared" si="27"/>
        <v>5940</v>
      </c>
      <c r="R47" s="53">
        <f t="shared" si="28"/>
        <v>59400</v>
      </c>
      <c r="S47" s="51">
        <f t="shared" si="29"/>
        <v>47520</v>
      </c>
      <c r="T47" s="49">
        <f t="shared" si="30"/>
        <v>5280</v>
      </c>
      <c r="U47" s="52">
        <f t="shared" si="12"/>
        <v>52800</v>
      </c>
      <c r="V47" s="51">
        <f t="shared" si="31"/>
        <v>41580</v>
      </c>
      <c r="W47" s="49">
        <f t="shared" si="32"/>
        <v>4620</v>
      </c>
      <c r="X47" s="52">
        <f t="shared" si="15"/>
        <v>46200</v>
      </c>
      <c r="Y47" s="122">
        <f t="shared" si="33"/>
        <v>35640</v>
      </c>
      <c r="Z47" s="122">
        <f t="shared" si="34"/>
        <v>3960</v>
      </c>
      <c r="AA47" s="52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310">
        <v>1</v>
      </c>
      <c r="E48" s="60">
        <f t="shared" si="0"/>
        <v>724</v>
      </c>
      <c r="F48" s="59">
        <v>0</v>
      </c>
      <c r="G48" s="60">
        <f t="shared" si="1"/>
        <v>0</v>
      </c>
      <c r="H48" s="57">
        <f t="shared" si="2"/>
        <v>724</v>
      </c>
      <c r="I48" s="106">
        <f t="shared" si="35"/>
        <v>75182</v>
      </c>
      <c r="J48" s="63">
        <f>IF((I48)+K48&gt;I149,I149-K48,(I48))</f>
        <v>59400</v>
      </c>
      <c r="K48" s="63">
        <f t="shared" si="24"/>
        <v>6600</v>
      </c>
      <c r="L48" s="148">
        <f t="shared" si="23"/>
        <v>66000</v>
      </c>
      <c r="M48" s="65">
        <f t="shared" si="36"/>
        <v>56430</v>
      </c>
      <c r="N48" s="63">
        <f t="shared" si="25"/>
        <v>6270</v>
      </c>
      <c r="O48" s="66">
        <f t="shared" si="21"/>
        <v>62700</v>
      </c>
      <c r="P48" s="63">
        <f t="shared" si="26"/>
        <v>53460</v>
      </c>
      <c r="Q48" s="63">
        <f t="shared" si="27"/>
        <v>5940</v>
      </c>
      <c r="R48" s="67">
        <f t="shared" si="28"/>
        <v>59400</v>
      </c>
      <c r="S48" s="65">
        <f t="shared" si="29"/>
        <v>47520</v>
      </c>
      <c r="T48" s="63">
        <f t="shared" si="30"/>
        <v>5280</v>
      </c>
      <c r="U48" s="66">
        <f t="shared" si="12"/>
        <v>52800</v>
      </c>
      <c r="V48" s="65">
        <f t="shared" si="31"/>
        <v>41580</v>
      </c>
      <c r="W48" s="63">
        <f t="shared" si="32"/>
        <v>4620</v>
      </c>
      <c r="X48" s="66">
        <f t="shared" si="15"/>
        <v>46200</v>
      </c>
      <c r="Y48" s="102">
        <f t="shared" si="33"/>
        <v>35640</v>
      </c>
      <c r="Z48" s="102">
        <f t="shared" si="34"/>
        <v>3960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310">
        <v>1</v>
      </c>
      <c r="E49" s="70">
        <f t="shared" si="0"/>
        <v>724</v>
      </c>
      <c r="F49" s="59">
        <v>0</v>
      </c>
      <c r="G49" s="70">
        <f t="shared" si="1"/>
        <v>0</v>
      </c>
      <c r="H49" s="68">
        <f t="shared" si="2"/>
        <v>724</v>
      </c>
      <c r="I49" s="107">
        <f t="shared" si="35"/>
        <v>74458</v>
      </c>
      <c r="J49" s="49">
        <f>IF((I49)+K49&gt;I149,I149-K49,(I49))</f>
        <v>59400</v>
      </c>
      <c r="K49" s="49">
        <f t="shared" si="24"/>
        <v>6600</v>
      </c>
      <c r="L49" s="145">
        <f t="shared" si="23"/>
        <v>66000</v>
      </c>
      <c r="M49" s="51">
        <f t="shared" si="36"/>
        <v>56430</v>
      </c>
      <c r="N49" s="49">
        <f t="shared" si="25"/>
        <v>6270</v>
      </c>
      <c r="O49" s="52">
        <f t="shared" si="21"/>
        <v>62700</v>
      </c>
      <c r="P49" s="73">
        <f t="shared" si="26"/>
        <v>53460</v>
      </c>
      <c r="Q49" s="49">
        <f t="shared" si="27"/>
        <v>5940</v>
      </c>
      <c r="R49" s="53">
        <f t="shared" si="28"/>
        <v>59400</v>
      </c>
      <c r="S49" s="51">
        <f t="shared" si="29"/>
        <v>47520</v>
      </c>
      <c r="T49" s="49">
        <f t="shared" si="30"/>
        <v>5280</v>
      </c>
      <c r="U49" s="52">
        <f t="shared" si="12"/>
        <v>52800</v>
      </c>
      <c r="V49" s="51">
        <f t="shared" si="31"/>
        <v>41580</v>
      </c>
      <c r="W49" s="49">
        <f t="shared" si="32"/>
        <v>4620</v>
      </c>
      <c r="X49" s="52">
        <f t="shared" si="15"/>
        <v>46200</v>
      </c>
      <c r="Y49" s="122">
        <f t="shared" si="33"/>
        <v>35640</v>
      </c>
      <c r="Z49" s="122">
        <f t="shared" si="34"/>
        <v>3960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310">
        <v>1</v>
      </c>
      <c r="E50" s="60">
        <f t="shared" si="0"/>
        <v>724</v>
      </c>
      <c r="F50" s="59">
        <v>0</v>
      </c>
      <c r="G50" s="60">
        <f t="shared" si="1"/>
        <v>0</v>
      </c>
      <c r="H50" s="57">
        <f t="shared" si="2"/>
        <v>724</v>
      </c>
      <c r="I50" s="106">
        <f t="shared" si="35"/>
        <v>73734</v>
      </c>
      <c r="J50" s="63">
        <f>IF((I50)+K50&gt;I149,I149-K50,(I50))</f>
        <v>59400</v>
      </c>
      <c r="K50" s="63">
        <f t="shared" si="24"/>
        <v>6600</v>
      </c>
      <c r="L50" s="148">
        <f t="shared" si="23"/>
        <v>66000</v>
      </c>
      <c r="M50" s="65">
        <f t="shared" si="36"/>
        <v>56430</v>
      </c>
      <c r="N50" s="63">
        <f t="shared" si="25"/>
        <v>6270</v>
      </c>
      <c r="O50" s="66">
        <f t="shared" si="21"/>
        <v>62700</v>
      </c>
      <c r="P50" s="63">
        <f t="shared" si="26"/>
        <v>53460</v>
      </c>
      <c r="Q50" s="63">
        <f t="shared" si="27"/>
        <v>5940</v>
      </c>
      <c r="R50" s="67">
        <f t="shared" si="28"/>
        <v>59400</v>
      </c>
      <c r="S50" s="65">
        <f t="shared" si="29"/>
        <v>47520</v>
      </c>
      <c r="T50" s="63">
        <f t="shared" si="30"/>
        <v>5280</v>
      </c>
      <c r="U50" s="66">
        <f t="shared" si="12"/>
        <v>52800</v>
      </c>
      <c r="V50" s="65">
        <f t="shared" si="31"/>
        <v>41580</v>
      </c>
      <c r="W50" s="63">
        <f t="shared" si="32"/>
        <v>4620</v>
      </c>
      <c r="X50" s="66">
        <f t="shared" si="15"/>
        <v>46200</v>
      </c>
      <c r="Y50" s="102">
        <f t="shared" si="33"/>
        <v>35640</v>
      </c>
      <c r="Z50" s="102">
        <f t="shared" si="34"/>
        <v>3960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310">
        <v>1</v>
      </c>
      <c r="E51" s="70">
        <f t="shared" si="0"/>
        <v>724</v>
      </c>
      <c r="F51" s="59">
        <v>0</v>
      </c>
      <c r="G51" s="70">
        <f t="shared" si="1"/>
        <v>0</v>
      </c>
      <c r="H51" s="68">
        <f t="shared" si="2"/>
        <v>724</v>
      </c>
      <c r="I51" s="107">
        <f t="shared" si="35"/>
        <v>73010</v>
      </c>
      <c r="J51" s="49">
        <f>IF((I51)+K51&gt;I149,I149-K51,(I51))</f>
        <v>59400</v>
      </c>
      <c r="K51" s="49">
        <f t="shared" si="24"/>
        <v>6600</v>
      </c>
      <c r="L51" s="145">
        <f t="shared" si="23"/>
        <v>66000</v>
      </c>
      <c r="M51" s="51">
        <f t="shared" si="36"/>
        <v>56430</v>
      </c>
      <c r="N51" s="49">
        <f t="shared" si="25"/>
        <v>6270</v>
      </c>
      <c r="O51" s="52">
        <f t="shared" si="21"/>
        <v>62700</v>
      </c>
      <c r="P51" s="73">
        <f t="shared" si="26"/>
        <v>53460</v>
      </c>
      <c r="Q51" s="49">
        <f t="shared" si="27"/>
        <v>5940</v>
      </c>
      <c r="R51" s="53">
        <f t="shared" si="28"/>
        <v>59400</v>
      </c>
      <c r="S51" s="51">
        <f t="shared" si="29"/>
        <v>47520</v>
      </c>
      <c r="T51" s="49">
        <f t="shared" si="30"/>
        <v>5280</v>
      </c>
      <c r="U51" s="52">
        <f t="shared" si="12"/>
        <v>52800</v>
      </c>
      <c r="V51" s="51">
        <f t="shared" si="31"/>
        <v>41580</v>
      </c>
      <c r="W51" s="49">
        <f t="shared" si="32"/>
        <v>4620</v>
      </c>
      <c r="X51" s="52">
        <f t="shared" si="15"/>
        <v>46200</v>
      </c>
      <c r="Y51" s="122">
        <f t="shared" si="33"/>
        <v>35640</v>
      </c>
      <c r="Z51" s="122">
        <f t="shared" si="34"/>
        <v>3960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310">
        <v>1</v>
      </c>
      <c r="E52" s="60">
        <f t="shared" si="0"/>
        <v>724</v>
      </c>
      <c r="F52" s="59">
        <v>0</v>
      </c>
      <c r="G52" s="60">
        <f t="shared" si="1"/>
        <v>0</v>
      </c>
      <c r="H52" s="57">
        <f t="shared" si="2"/>
        <v>724</v>
      </c>
      <c r="I52" s="106">
        <f t="shared" si="35"/>
        <v>72286</v>
      </c>
      <c r="J52" s="63">
        <f>IF((I52)+K52&gt;I149,I149-K52,(I52))</f>
        <v>59400</v>
      </c>
      <c r="K52" s="63">
        <f t="shared" si="24"/>
        <v>6600</v>
      </c>
      <c r="L52" s="148">
        <f t="shared" si="23"/>
        <v>66000</v>
      </c>
      <c r="M52" s="65">
        <f t="shared" si="36"/>
        <v>56430</v>
      </c>
      <c r="N52" s="63">
        <f t="shared" si="25"/>
        <v>6270</v>
      </c>
      <c r="O52" s="66">
        <f t="shared" si="21"/>
        <v>62700</v>
      </c>
      <c r="P52" s="63">
        <f t="shared" si="26"/>
        <v>53460</v>
      </c>
      <c r="Q52" s="63">
        <f t="shared" si="27"/>
        <v>5940</v>
      </c>
      <c r="R52" s="67">
        <f t="shared" si="28"/>
        <v>59400</v>
      </c>
      <c r="S52" s="65">
        <f t="shared" si="29"/>
        <v>47520</v>
      </c>
      <c r="T52" s="63">
        <f t="shared" si="30"/>
        <v>5280</v>
      </c>
      <c r="U52" s="66">
        <f t="shared" si="12"/>
        <v>52800</v>
      </c>
      <c r="V52" s="65">
        <f t="shared" si="31"/>
        <v>41580</v>
      </c>
      <c r="W52" s="63">
        <f t="shared" si="32"/>
        <v>4620</v>
      </c>
      <c r="X52" s="66">
        <f t="shared" si="15"/>
        <v>46200</v>
      </c>
      <c r="Y52" s="102">
        <f t="shared" si="33"/>
        <v>35640</v>
      </c>
      <c r="Z52" s="102">
        <f t="shared" si="34"/>
        <v>3960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310">
        <v>1</v>
      </c>
      <c r="E53" s="70">
        <f t="shared" si="0"/>
        <v>724</v>
      </c>
      <c r="F53" s="59">
        <v>0</v>
      </c>
      <c r="G53" s="70">
        <f t="shared" si="1"/>
        <v>0</v>
      </c>
      <c r="H53" s="68">
        <f t="shared" si="2"/>
        <v>724</v>
      </c>
      <c r="I53" s="107">
        <f t="shared" si="35"/>
        <v>71562</v>
      </c>
      <c r="J53" s="49">
        <f>IF((I53)+K53&gt;I149,I149-K53,(I53))</f>
        <v>59400</v>
      </c>
      <c r="K53" s="49">
        <f t="shared" si="24"/>
        <v>6600</v>
      </c>
      <c r="L53" s="145">
        <f t="shared" si="23"/>
        <v>66000</v>
      </c>
      <c r="M53" s="51">
        <f t="shared" si="36"/>
        <v>56430</v>
      </c>
      <c r="N53" s="49">
        <f t="shared" si="25"/>
        <v>6270</v>
      </c>
      <c r="O53" s="52">
        <f t="shared" si="21"/>
        <v>62700</v>
      </c>
      <c r="P53" s="73">
        <f t="shared" si="26"/>
        <v>53460</v>
      </c>
      <c r="Q53" s="49">
        <f t="shared" si="27"/>
        <v>5940</v>
      </c>
      <c r="R53" s="53">
        <f t="shared" si="28"/>
        <v>59400</v>
      </c>
      <c r="S53" s="51">
        <f t="shared" si="29"/>
        <v>47520</v>
      </c>
      <c r="T53" s="49">
        <f t="shared" si="30"/>
        <v>5280</v>
      </c>
      <c r="U53" s="52">
        <f t="shared" si="12"/>
        <v>52800</v>
      </c>
      <c r="V53" s="51">
        <f t="shared" si="31"/>
        <v>41580</v>
      </c>
      <c r="W53" s="49">
        <f t="shared" si="32"/>
        <v>4620</v>
      </c>
      <c r="X53" s="52">
        <f t="shared" si="15"/>
        <v>46200</v>
      </c>
      <c r="Y53" s="122">
        <f t="shared" si="33"/>
        <v>35640</v>
      </c>
      <c r="Z53" s="122">
        <f t="shared" si="34"/>
        <v>3960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310">
        <v>1</v>
      </c>
      <c r="E54" s="60">
        <f t="shared" si="0"/>
        <v>724</v>
      </c>
      <c r="F54" s="59">
        <v>0</v>
      </c>
      <c r="G54" s="60">
        <f t="shared" si="1"/>
        <v>0</v>
      </c>
      <c r="H54" s="57">
        <f t="shared" si="2"/>
        <v>724</v>
      </c>
      <c r="I54" s="106">
        <f t="shared" si="35"/>
        <v>70838</v>
      </c>
      <c r="J54" s="63">
        <f>IF((I54)+K54&gt;I149,I149-K54,(I54))</f>
        <v>59400</v>
      </c>
      <c r="K54" s="63">
        <f t="shared" si="24"/>
        <v>6600</v>
      </c>
      <c r="L54" s="148">
        <f t="shared" si="23"/>
        <v>66000</v>
      </c>
      <c r="M54" s="65">
        <f t="shared" si="36"/>
        <v>56430</v>
      </c>
      <c r="N54" s="63">
        <f t="shared" si="25"/>
        <v>6270</v>
      </c>
      <c r="O54" s="66">
        <f t="shared" si="21"/>
        <v>62700</v>
      </c>
      <c r="P54" s="63">
        <f t="shared" si="26"/>
        <v>53460</v>
      </c>
      <c r="Q54" s="63">
        <f t="shared" si="27"/>
        <v>5940</v>
      </c>
      <c r="R54" s="67">
        <f t="shared" si="28"/>
        <v>59400</v>
      </c>
      <c r="S54" s="65">
        <f t="shared" si="29"/>
        <v>47520</v>
      </c>
      <c r="T54" s="63">
        <f t="shared" si="30"/>
        <v>5280</v>
      </c>
      <c r="U54" s="66">
        <f t="shared" si="12"/>
        <v>52800</v>
      </c>
      <c r="V54" s="65">
        <f t="shared" si="31"/>
        <v>41580</v>
      </c>
      <c r="W54" s="63">
        <f t="shared" si="32"/>
        <v>4620</v>
      </c>
      <c r="X54" s="66">
        <f t="shared" si="15"/>
        <v>46200</v>
      </c>
      <c r="Y54" s="102">
        <f t="shared" si="33"/>
        <v>35640</v>
      </c>
      <c r="Z54" s="102">
        <f t="shared" si="34"/>
        <v>3960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310">
        <v>1</v>
      </c>
      <c r="E55" s="70">
        <f t="shared" si="0"/>
        <v>724</v>
      </c>
      <c r="F55" s="59">
        <v>0</v>
      </c>
      <c r="G55" s="70">
        <f t="shared" si="1"/>
        <v>0</v>
      </c>
      <c r="H55" s="68">
        <f t="shared" si="2"/>
        <v>724</v>
      </c>
      <c r="I55" s="107">
        <f t="shared" si="35"/>
        <v>70114</v>
      </c>
      <c r="J55" s="49">
        <f>IF((I55)+K55&gt;I149,I149-K55,(I55))</f>
        <v>59400</v>
      </c>
      <c r="K55" s="49">
        <f t="shared" si="24"/>
        <v>6600</v>
      </c>
      <c r="L55" s="145">
        <f t="shared" si="23"/>
        <v>66000</v>
      </c>
      <c r="M55" s="51">
        <f t="shared" si="36"/>
        <v>56430</v>
      </c>
      <c r="N55" s="49">
        <f t="shared" si="25"/>
        <v>6270</v>
      </c>
      <c r="O55" s="52">
        <f t="shared" si="21"/>
        <v>62700</v>
      </c>
      <c r="P55" s="73">
        <f t="shared" si="26"/>
        <v>53460</v>
      </c>
      <c r="Q55" s="49">
        <f t="shared" si="27"/>
        <v>5940</v>
      </c>
      <c r="R55" s="53">
        <f t="shared" si="28"/>
        <v>59400</v>
      </c>
      <c r="S55" s="51">
        <f t="shared" si="29"/>
        <v>47520</v>
      </c>
      <c r="T55" s="49">
        <f t="shared" si="30"/>
        <v>5280</v>
      </c>
      <c r="U55" s="52">
        <f t="shared" si="12"/>
        <v>52800</v>
      </c>
      <c r="V55" s="51">
        <f t="shared" si="31"/>
        <v>41580</v>
      </c>
      <c r="W55" s="49">
        <f t="shared" si="32"/>
        <v>4620</v>
      </c>
      <c r="X55" s="52">
        <f t="shared" si="15"/>
        <v>46200</v>
      </c>
      <c r="Y55" s="122">
        <f t="shared" si="33"/>
        <v>35640</v>
      </c>
      <c r="Z55" s="122">
        <f t="shared" si="34"/>
        <v>3960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310">
        <v>1</v>
      </c>
      <c r="E56" s="60">
        <f t="shared" si="0"/>
        <v>724</v>
      </c>
      <c r="F56" s="59">
        <v>0</v>
      </c>
      <c r="G56" s="60">
        <f t="shared" si="1"/>
        <v>0</v>
      </c>
      <c r="H56" s="57">
        <f t="shared" si="2"/>
        <v>724</v>
      </c>
      <c r="I56" s="106">
        <f t="shared" si="35"/>
        <v>69390</v>
      </c>
      <c r="J56" s="63">
        <f>IF((I56)+K56&gt;I149,I149-K56,(I56))</f>
        <v>59400</v>
      </c>
      <c r="K56" s="63">
        <f t="shared" si="24"/>
        <v>6600</v>
      </c>
      <c r="L56" s="148">
        <f t="shared" si="23"/>
        <v>66000</v>
      </c>
      <c r="M56" s="65">
        <f t="shared" si="36"/>
        <v>56430</v>
      </c>
      <c r="N56" s="63">
        <f t="shared" si="25"/>
        <v>6270</v>
      </c>
      <c r="O56" s="66">
        <f t="shared" si="21"/>
        <v>62700</v>
      </c>
      <c r="P56" s="63">
        <f t="shared" si="26"/>
        <v>53460</v>
      </c>
      <c r="Q56" s="63">
        <f t="shared" si="27"/>
        <v>5940</v>
      </c>
      <c r="R56" s="67">
        <f t="shared" si="28"/>
        <v>59400</v>
      </c>
      <c r="S56" s="65">
        <f t="shared" si="29"/>
        <v>47520</v>
      </c>
      <c r="T56" s="63">
        <f t="shared" si="30"/>
        <v>5280</v>
      </c>
      <c r="U56" s="66">
        <f t="shared" si="12"/>
        <v>52800</v>
      </c>
      <c r="V56" s="65">
        <f t="shared" si="31"/>
        <v>41580</v>
      </c>
      <c r="W56" s="63">
        <f t="shared" si="32"/>
        <v>4620</v>
      </c>
      <c r="X56" s="66">
        <f t="shared" si="15"/>
        <v>46200</v>
      </c>
      <c r="Y56" s="102">
        <f t="shared" si="33"/>
        <v>35640</v>
      </c>
      <c r="Z56" s="102">
        <f t="shared" si="34"/>
        <v>3960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310">
        <v>1</v>
      </c>
      <c r="E57" s="70">
        <f t="shared" si="0"/>
        <v>724</v>
      </c>
      <c r="F57" s="59">
        <v>0</v>
      </c>
      <c r="G57" s="70">
        <f t="shared" si="1"/>
        <v>0</v>
      </c>
      <c r="H57" s="68">
        <f t="shared" si="2"/>
        <v>724</v>
      </c>
      <c r="I57" s="107">
        <f t="shared" si="35"/>
        <v>68666</v>
      </c>
      <c r="J57" s="49">
        <f>IF((I57)+K57&gt;I149,I149-K57,(I57))</f>
        <v>59400</v>
      </c>
      <c r="K57" s="49">
        <f t="shared" si="24"/>
        <v>6600</v>
      </c>
      <c r="L57" s="145">
        <f t="shared" si="23"/>
        <v>66000</v>
      </c>
      <c r="M57" s="51">
        <f t="shared" si="36"/>
        <v>56430</v>
      </c>
      <c r="N57" s="49">
        <f t="shared" si="25"/>
        <v>6270</v>
      </c>
      <c r="O57" s="52">
        <f t="shared" si="21"/>
        <v>62700</v>
      </c>
      <c r="P57" s="73">
        <f t="shared" si="26"/>
        <v>53460</v>
      </c>
      <c r="Q57" s="49">
        <f t="shared" si="27"/>
        <v>5940</v>
      </c>
      <c r="R57" s="53">
        <f t="shared" si="28"/>
        <v>59400</v>
      </c>
      <c r="S57" s="51">
        <f t="shared" si="29"/>
        <v>47520</v>
      </c>
      <c r="T57" s="49">
        <f t="shared" si="30"/>
        <v>5280</v>
      </c>
      <c r="U57" s="52">
        <f t="shared" si="12"/>
        <v>52800</v>
      </c>
      <c r="V57" s="51">
        <f t="shared" si="31"/>
        <v>41580</v>
      </c>
      <c r="W57" s="49">
        <f t="shared" si="32"/>
        <v>4620</v>
      </c>
      <c r="X57" s="52">
        <f t="shared" si="15"/>
        <v>46200</v>
      </c>
      <c r="Y57" s="122">
        <f t="shared" si="33"/>
        <v>35640</v>
      </c>
      <c r="Z57" s="122">
        <f t="shared" si="34"/>
        <v>3960</v>
      </c>
      <c r="AA57" s="52">
        <f t="shared" si="18"/>
        <v>39600</v>
      </c>
    </row>
    <row r="58" spans="1:27" ht="13.5" customHeight="1">
      <c r="A58" s="118">
        <v>73</v>
      </c>
      <c r="B58" s="217">
        <v>41974</v>
      </c>
      <c r="C58" s="68">
        <v>724</v>
      </c>
      <c r="D58" s="310">
        <v>1</v>
      </c>
      <c r="E58" s="60">
        <f t="shared" si="0"/>
        <v>724</v>
      </c>
      <c r="F58" s="59">
        <v>0</v>
      </c>
      <c r="G58" s="60">
        <f t="shared" si="1"/>
        <v>0</v>
      </c>
      <c r="H58" s="57">
        <f t="shared" si="2"/>
        <v>724</v>
      </c>
      <c r="I58" s="106">
        <f t="shared" si="35"/>
        <v>67942</v>
      </c>
      <c r="J58" s="63">
        <f>IF((I58)+K58&gt;I149,I149-K58,(I58))</f>
        <v>59400</v>
      </c>
      <c r="K58" s="63">
        <f t="shared" si="24"/>
        <v>6600</v>
      </c>
      <c r="L58" s="148">
        <f t="shared" si="23"/>
        <v>66000</v>
      </c>
      <c r="M58" s="65">
        <f t="shared" si="36"/>
        <v>56430</v>
      </c>
      <c r="N58" s="63">
        <f t="shared" si="25"/>
        <v>6270</v>
      </c>
      <c r="O58" s="66">
        <f t="shared" si="21"/>
        <v>62700</v>
      </c>
      <c r="P58" s="63">
        <f t="shared" si="26"/>
        <v>53460</v>
      </c>
      <c r="Q58" s="63">
        <f t="shared" si="27"/>
        <v>5940</v>
      </c>
      <c r="R58" s="67">
        <f t="shared" si="28"/>
        <v>59400</v>
      </c>
      <c r="S58" s="65">
        <f t="shared" si="29"/>
        <v>47520</v>
      </c>
      <c r="T58" s="63">
        <f t="shared" si="30"/>
        <v>5280</v>
      </c>
      <c r="U58" s="66">
        <f t="shared" si="12"/>
        <v>52800</v>
      </c>
      <c r="V58" s="65">
        <f t="shared" si="31"/>
        <v>41580</v>
      </c>
      <c r="W58" s="63">
        <f t="shared" si="32"/>
        <v>4620</v>
      </c>
      <c r="X58" s="66">
        <f t="shared" si="15"/>
        <v>46200</v>
      </c>
      <c r="Y58" s="102">
        <f t="shared" si="33"/>
        <v>35640</v>
      </c>
      <c r="Z58" s="102">
        <f t="shared" si="34"/>
        <v>3960</v>
      </c>
      <c r="AA58" s="66">
        <f t="shared" si="18"/>
        <v>39600</v>
      </c>
    </row>
    <row r="59" spans="1:27" ht="13.5" customHeight="1">
      <c r="A59" s="118">
        <v>72</v>
      </c>
      <c r="B59" s="216">
        <v>42005</v>
      </c>
      <c r="C59" s="68">
        <v>788</v>
      </c>
      <c r="D59" s="310">
        <v>1</v>
      </c>
      <c r="E59" s="70">
        <f t="shared" si="0"/>
        <v>788</v>
      </c>
      <c r="F59" s="59">
        <v>0</v>
      </c>
      <c r="G59" s="70">
        <f t="shared" si="1"/>
        <v>0</v>
      </c>
      <c r="H59" s="68">
        <f t="shared" si="2"/>
        <v>788</v>
      </c>
      <c r="I59" s="107">
        <f t="shared" si="35"/>
        <v>67218</v>
      </c>
      <c r="J59" s="49">
        <f>IF((I59)+K59&gt;I149,I149-K59,(I59))</f>
        <v>59400</v>
      </c>
      <c r="K59" s="49">
        <f t="shared" si="24"/>
        <v>6600</v>
      </c>
      <c r="L59" s="145">
        <f t="shared" si="23"/>
        <v>66000</v>
      </c>
      <c r="M59" s="51">
        <f t="shared" si="36"/>
        <v>56430</v>
      </c>
      <c r="N59" s="49">
        <f t="shared" si="25"/>
        <v>6270</v>
      </c>
      <c r="O59" s="52">
        <f t="shared" si="21"/>
        <v>62700</v>
      </c>
      <c r="P59" s="73">
        <f t="shared" si="26"/>
        <v>53460</v>
      </c>
      <c r="Q59" s="49">
        <f t="shared" si="27"/>
        <v>5940</v>
      </c>
      <c r="R59" s="53">
        <f t="shared" si="28"/>
        <v>59400</v>
      </c>
      <c r="S59" s="51">
        <f t="shared" si="29"/>
        <v>47520</v>
      </c>
      <c r="T59" s="49">
        <f t="shared" si="30"/>
        <v>5280</v>
      </c>
      <c r="U59" s="52">
        <f t="shared" si="12"/>
        <v>52800</v>
      </c>
      <c r="V59" s="51">
        <f t="shared" si="31"/>
        <v>41580</v>
      </c>
      <c r="W59" s="49">
        <f t="shared" si="32"/>
        <v>4620</v>
      </c>
      <c r="X59" s="52">
        <f t="shared" si="15"/>
        <v>46200</v>
      </c>
      <c r="Y59" s="122">
        <f t="shared" si="33"/>
        <v>35640</v>
      </c>
      <c r="Z59" s="122">
        <f t="shared" si="34"/>
        <v>3960</v>
      </c>
      <c r="AA59" s="52">
        <f t="shared" si="18"/>
        <v>39600</v>
      </c>
    </row>
    <row r="60" spans="1:27" ht="13.5" customHeight="1">
      <c r="A60" s="118">
        <v>71</v>
      </c>
      <c r="B60" s="217">
        <v>42036</v>
      </c>
      <c r="C60" s="68">
        <v>788</v>
      </c>
      <c r="D60" s="310">
        <v>1</v>
      </c>
      <c r="E60" s="60">
        <f t="shared" si="0"/>
        <v>788</v>
      </c>
      <c r="F60" s="59">
        <v>0</v>
      </c>
      <c r="G60" s="60">
        <f t="shared" si="1"/>
        <v>0</v>
      </c>
      <c r="H60" s="57">
        <f t="shared" si="2"/>
        <v>788</v>
      </c>
      <c r="I60" s="106">
        <f t="shared" si="35"/>
        <v>66430</v>
      </c>
      <c r="J60" s="63">
        <f>IF((I60)+K60&gt;I149,I149-K60,(I60))</f>
        <v>59400</v>
      </c>
      <c r="K60" s="63">
        <f t="shared" si="24"/>
        <v>6600</v>
      </c>
      <c r="L60" s="148">
        <f t="shared" si="23"/>
        <v>66000</v>
      </c>
      <c r="M60" s="65">
        <f t="shared" si="36"/>
        <v>56430</v>
      </c>
      <c r="N60" s="63">
        <f t="shared" si="25"/>
        <v>6270</v>
      </c>
      <c r="O60" s="66">
        <f t="shared" si="21"/>
        <v>62700</v>
      </c>
      <c r="P60" s="63">
        <f t="shared" si="26"/>
        <v>53460</v>
      </c>
      <c r="Q60" s="63">
        <f t="shared" si="27"/>
        <v>5940</v>
      </c>
      <c r="R60" s="67">
        <f t="shared" si="28"/>
        <v>59400</v>
      </c>
      <c r="S60" s="65">
        <f t="shared" si="29"/>
        <v>47520</v>
      </c>
      <c r="T60" s="63">
        <f t="shared" si="30"/>
        <v>5280</v>
      </c>
      <c r="U60" s="66">
        <f t="shared" si="12"/>
        <v>52800</v>
      </c>
      <c r="V60" s="65">
        <f t="shared" si="31"/>
        <v>41580</v>
      </c>
      <c r="W60" s="63">
        <f t="shared" si="32"/>
        <v>4620</v>
      </c>
      <c r="X60" s="66">
        <f t="shared" si="15"/>
        <v>46200</v>
      </c>
      <c r="Y60" s="102">
        <f t="shared" si="33"/>
        <v>35640</v>
      </c>
      <c r="Z60" s="102">
        <f t="shared" si="34"/>
        <v>3960</v>
      </c>
      <c r="AA60" s="66">
        <f t="shared" si="18"/>
        <v>39600</v>
      </c>
    </row>
    <row r="61" spans="1:27" ht="13.5" customHeight="1">
      <c r="A61" s="118">
        <v>70</v>
      </c>
      <c r="B61" s="216">
        <v>42064</v>
      </c>
      <c r="C61" s="68">
        <v>788</v>
      </c>
      <c r="D61" s="310">
        <v>1</v>
      </c>
      <c r="E61" s="70">
        <f t="shared" si="0"/>
        <v>788</v>
      </c>
      <c r="F61" s="59">
        <v>0</v>
      </c>
      <c r="G61" s="70">
        <f t="shared" si="1"/>
        <v>0</v>
      </c>
      <c r="H61" s="68">
        <f t="shared" si="2"/>
        <v>788</v>
      </c>
      <c r="I61" s="107">
        <f t="shared" si="35"/>
        <v>65642</v>
      </c>
      <c r="J61" s="49">
        <f>IF((I61)+K61&gt;I149,I149-K61,(I61))</f>
        <v>59400</v>
      </c>
      <c r="K61" s="49">
        <f t="shared" si="24"/>
        <v>6600</v>
      </c>
      <c r="L61" s="145">
        <f t="shared" si="23"/>
        <v>66000</v>
      </c>
      <c r="M61" s="51">
        <f t="shared" si="36"/>
        <v>56430</v>
      </c>
      <c r="N61" s="49">
        <f t="shared" si="25"/>
        <v>6270</v>
      </c>
      <c r="O61" s="52">
        <f t="shared" si="21"/>
        <v>62700</v>
      </c>
      <c r="P61" s="73">
        <f t="shared" si="26"/>
        <v>53460</v>
      </c>
      <c r="Q61" s="49">
        <f t="shared" si="27"/>
        <v>5940</v>
      </c>
      <c r="R61" s="53">
        <f t="shared" si="28"/>
        <v>59400</v>
      </c>
      <c r="S61" s="51">
        <f t="shared" si="29"/>
        <v>47520</v>
      </c>
      <c r="T61" s="49">
        <f t="shared" si="30"/>
        <v>5280</v>
      </c>
      <c r="U61" s="52">
        <f t="shared" si="12"/>
        <v>52800</v>
      </c>
      <c r="V61" s="51">
        <f t="shared" si="31"/>
        <v>41580</v>
      </c>
      <c r="W61" s="49">
        <f t="shared" si="32"/>
        <v>4620</v>
      </c>
      <c r="X61" s="52">
        <f t="shared" si="15"/>
        <v>46200</v>
      </c>
      <c r="Y61" s="122">
        <f t="shared" si="33"/>
        <v>35640</v>
      </c>
      <c r="Z61" s="122">
        <f t="shared" si="34"/>
        <v>3960</v>
      </c>
      <c r="AA61" s="52">
        <f t="shared" si="18"/>
        <v>39600</v>
      </c>
    </row>
    <row r="62" spans="1:27" ht="13.5" customHeight="1">
      <c r="A62" s="118">
        <v>69</v>
      </c>
      <c r="B62" s="217">
        <v>42095</v>
      </c>
      <c r="C62" s="68">
        <v>788</v>
      </c>
      <c r="D62" s="310">
        <v>1</v>
      </c>
      <c r="E62" s="60">
        <f t="shared" si="0"/>
        <v>788</v>
      </c>
      <c r="F62" s="59">
        <v>0</v>
      </c>
      <c r="G62" s="60">
        <f t="shared" si="1"/>
        <v>0</v>
      </c>
      <c r="H62" s="57">
        <f t="shared" si="2"/>
        <v>788</v>
      </c>
      <c r="I62" s="106">
        <f t="shared" si="35"/>
        <v>64854</v>
      </c>
      <c r="J62" s="63">
        <f>IF((I62)+K62&gt;I149,I149-K62,(I62))</f>
        <v>59400</v>
      </c>
      <c r="K62" s="63">
        <f t="shared" si="24"/>
        <v>6600</v>
      </c>
      <c r="L62" s="148">
        <f t="shared" si="23"/>
        <v>66000</v>
      </c>
      <c r="M62" s="65">
        <f t="shared" si="36"/>
        <v>56430</v>
      </c>
      <c r="N62" s="63">
        <f t="shared" si="25"/>
        <v>6270</v>
      </c>
      <c r="O62" s="66">
        <f t="shared" si="21"/>
        <v>62700</v>
      </c>
      <c r="P62" s="63">
        <f t="shared" si="26"/>
        <v>53460</v>
      </c>
      <c r="Q62" s="63">
        <f t="shared" si="27"/>
        <v>5940</v>
      </c>
      <c r="R62" s="67">
        <f t="shared" si="28"/>
        <v>59400</v>
      </c>
      <c r="S62" s="65">
        <f t="shared" si="29"/>
        <v>47520</v>
      </c>
      <c r="T62" s="63">
        <f t="shared" si="30"/>
        <v>5280</v>
      </c>
      <c r="U62" s="66">
        <f t="shared" si="12"/>
        <v>52800</v>
      </c>
      <c r="V62" s="65">
        <f t="shared" si="31"/>
        <v>41580</v>
      </c>
      <c r="W62" s="63">
        <f t="shared" si="32"/>
        <v>4620</v>
      </c>
      <c r="X62" s="66">
        <f t="shared" si="15"/>
        <v>46200</v>
      </c>
      <c r="Y62" s="102">
        <f t="shared" si="33"/>
        <v>35640</v>
      </c>
      <c r="Z62" s="102">
        <f t="shared" si="34"/>
        <v>3960</v>
      </c>
      <c r="AA62" s="66">
        <f t="shared" si="18"/>
        <v>39600</v>
      </c>
    </row>
    <row r="63" spans="1:27" ht="13.5" customHeight="1">
      <c r="A63" s="118">
        <v>68</v>
      </c>
      <c r="B63" s="216">
        <v>42125</v>
      </c>
      <c r="C63" s="68">
        <v>788</v>
      </c>
      <c r="D63" s="310">
        <v>1</v>
      </c>
      <c r="E63" s="70">
        <f t="shared" si="0"/>
        <v>788</v>
      </c>
      <c r="F63" s="59">
        <v>0</v>
      </c>
      <c r="G63" s="70">
        <f t="shared" si="1"/>
        <v>0</v>
      </c>
      <c r="H63" s="68">
        <f t="shared" si="2"/>
        <v>788</v>
      </c>
      <c r="I63" s="107">
        <f t="shared" si="35"/>
        <v>64066</v>
      </c>
      <c r="J63" s="49">
        <f>IF((I63)+K63&gt;I149,I149-K63,(I63))</f>
        <v>59400</v>
      </c>
      <c r="K63" s="49">
        <f t="shared" si="24"/>
        <v>6600</v>
      </c>
      <c r="L63" s="145">
        <f t="shared" si="23"/>
        <v>66000</v>
      </c>
      <c r="M63" s="51">
        <f t="shared" si="36"/>
        <v>56430</v>
      </c>
      <c r="N63" s="49">
        <f t="shared" si="25"/>
        <v>6270</v>
      </c>
      <c r="O63" s="52">
        <f t="shared" si="21"/>
        <v>62700</v>
      </c>
      <c r="P63" s="73">
        <f t="shared" si="26"/>
        <v>53460</v>
      </c>
      <c r="Q63" s="49">
        <f t="shared" si="27"/>
        <v>5940</v>
      </c>
      <c r="R63" s="53">
        <f t="shared" si="28"/>
        <v>59400</v>
      </c>
      <c r="S63" s="51">
        <f t="shared" si="29"/>
        <v>47520</v>
      </c>
      <c r="T63" s="49">
        <f t="shared" si="30"/>
        <v>5280</v>
      </c>
      <c r="U63" s="52">
        <f t="shared" si="12"/>
        <v>52800</v>
      </c>
      <c r="V63" s="51">
        <f t="shared" si="31"/>
        <v>41580</v>
      </c>
      <c r="W63" s="49">
        <f t="shared" si="32"/>
        <v>4620</v>
      </c>
      <c r="X63" s="52">
        <f t="shared" si="15"/>
        <v>46200</v>
      </c>
      <c r="Y63" s="122">
        <f t="shared" si="33"/>
        <v>35640</v>
      </c>
      <c r="Z63" s="122">
        <f t="shared" si="34"/>
        <v>3960</v>
      </c>
      <c r="AA63" s="52">
        <f t="shared" si="18"/>
        <v>39600</v>
      </c>
    </row>
    <row r="64" spans="1:27" ht="13.5" customHeight="1">
      <c r="A64" s="118">
        <v>67</v>
      </c>
      <c r="B64" s="216">
        <v>42156</v>
      </c>
      <c r="C64" s="68">
        <v>788</v>
      </c>
      <c r="D64" s="310">
        <v>1</v>
      </c>
      <c r="E64" s="60">
        <f t="shared" si="0"/>
        <v>788</v>
      </c>
      <c r="F64" s="59">
        <v>0</v>
      </c>
      <c r="G64" s="60">
        <f t="shared" si="1"/>
        <v>0</v>
      </c>
      <c r="H64" s="57">
        <f t="shared" si="2"/>
        <v>788</v>
      </c>
      <c r="I64" s="106">
        <f t="shared" si="35"/>
        <v>63278</v>
      </c>
      <c r="J64" s="63">
        <f>IF((I64)+K64&gt;I149,I149-K64,(I64))</f>
        <v>59400</v>
      </c>
      <c r="K64" s="63">
        <f t="shared" si="24"/>
        <v>6600</v>
      </c>
      <c r="L64" s="148">
        <f t="shared" si="23"/>
        <v>66000</v>
      </c>
      <c r="M64" s="65">
        <f t="shared" si="36"/>
        <v>56430</v>
      </c>
      <c r="N64" s="63">
        <f t="shared" si="25"/>
        <v>6270</v>
      </c>
      <c r="O64" s="66">
        <f t="shared" si="21"/>
        <v>62700</v>
      </c>
      <c r="P64" s="63">
        <f t="shared" si="26"/>
        <v>53460</v>
      </c>
      <c r="Q64" s="63">
        <f t="shared" si="27"/>
        <v>5940</v>
      </c>
      <c r="R64" s="67">
        <f t="shared" si="28"/>
        <v>59400</v>
      </c>
      <c r="S64" s="65">
        <f t="shared" si="29"/>
        <v>47520</v>
      </c>
      <c r="T64" s="63">
        <f t="shared" si="30"/>
        <v>5280</v>
      </c>
      <c r="U64" s="66">
        <f t="shared" si="12"/>
        <v>52800</v>
      </c>
      <c r="V64" s="65">
        <f t="shared" si="31"/>
        <v>41580</v>
      </c>
      <c r="W64" s="63">
        <f t="shared" si="32"/>
        <v>4620</v>
      </c>
      <c r="X64" s="66">
        <f t="shared" si="15"/>
        <v>46200</v>
      </c>
      <c r="Y64" s="102">
        <f t="shared" si="33"/>
        <v>35640</v>
      </c>
      <c r="Z64" s="102">
        <f t="shared" si="34"/>
        <v>3960</v>
      </c>
      <c r="AA64" s="66">
        <f t="shared" si="18"/>
        <v>39600</v>
      </c>
    </row>
    <row r="65" spans="1:27" ht="13.5" customHeight="1">
      <c r="A65" s="118">
        <v>66</v>
      </c>
      <c r="B65" s="217">
        <v>42186</v>
      </c>
      <c r="C65" s="68">
        <v>788</v>
      </c>
      <c r="D65" s="310">
        <v>1</v>
      </c>
      <c r="E65" s="70">
        <f t="shared" si="0"/>
        <v>788</v>
      </c>
      <c r="F65" s="59">
        <v>0</v>
      </c>
      <c r="G65" s="70">
        <f t="shared" si="1"/>
        <v>0</v>
      </c>
      <c r="H65" s="68">
        <f t="shared" si="2"/>
        <v>788</v>
      </c>
      <c r="I65" s="107">
        <f t="shared" si="35"/>
        <v>62490</v>
      </c>
      <c r="J65" s="49">
        <f>IF((I65)+K65&gt;I149,I149-K65,(I65))</f>
        <v>59400</v>
      </c>
      <c r="K65" s="49">
        <f t="shared" si="24"/>
        <v>6600</v>
      </c>
      <c r="L65" s="145">
        <f t="shared" si="23"/>
        <v>66000</v>
      </c>
      <c r="M65" s="51">
        <f t="shared" si="36"/>
        <v>56430</v>
      </c>
      <c r="N65" s="49">
        <f t="shared" si="25"/>
        <v>6270</v>
      </c>
      <c r="O65" s="52">
        <f t="shared" si="21"/>
        <v>62700</v>
      </c>
      <c r="P65" s="73">
        <f t="shared" si="26"/>
        <v>53460</v>
      </c>
      <c r="Q65" s="49">
        <f t="shared" si="27"/>
        <v>5940</v>
      </c>
      <c r="R65" s="53">
        <f t="shared" si="28"/>
        <v>59400</v>
      </c>
      <c r="S65" s="51">
        <f t="shared" si="29"/>
        <v>47520</v>
      </c>
      <c r="T65" s="49">
        <f t="shared" si="30"/>
        <v>5280</v>
      </c>
      <c r="U65" s="52">
        <f t="shared" si="12"/>
        <v>52800</v>
      </c>
      <c r="V65" s="51">
        <f t="shared" si="31"/>
        <v>41580</v>
      </c>
      <c r="W65" s="49">
        <f t="shared" si="32"/>
        <v>4620</v>
      </c>
      <c r="X65" s="52">
        <f t="shared" si="15"/>
        <v>46200</v>
      </c>
      <c r="Y65" s="122">
        <f t="shared" si="33"/>
        <v>35640</v>
      </c>
      <c r="Z65" s="122">
        <f t="shared" si="34"/>
        <v>3960</v>
      </c>
      <c r="AA65" s="52">
        <f t="shared" si="18"/>
        <v>39600</v>
      </c>
    </row>
    <row r="66" spans="1:27" ht="13.5" customHeight="1">
      <c r="A66" s="118">
        <v>65</v>
      </c>
      <c r="B66" s="216">
        <v>42217</v>
      </c>
      <c r="C66" s="68">
        <v>788</v>
      </c>
      <c r="D66" s="310">
        <v>1</v>
      </c>
      <c r="E66" s="60">
        <f t="shared" si="0"/>
        <v>788</v>
      </c>
      <c r="F66" s="59">
        <v>0</v>
      </c>
      <c r="G66" s="60">
        <f t="shared" si="1"/>
        <v>0</v>
      </c>
      <c r="H66" s="57">
        <f t="shared" si="2"/>
        <v>788</v>
      </c>
      <c r="I66" s="106">
        <f t="shared" si="35"/>
        <v>61702</v>
      </c>
      <c r="J66" s="63">
        <f>IF((I66)+K66&gt;I149,I149-K66,(I66))</f>
        <v>59400</v>
      </c>
      <c r="K66" s="63">
        <f t="shared" si="24"/>
        <v>6600</v>
      </c>
      <c r="L66" s="148">
        <f t="shared" si="23"/>
        <v>66000</v>
      </c>
      <c r="M66" s="65">
        <f t="shared" si="36"/>
        <v>56430</v>
      </c>
      <c r="N66" s="63">
        <f t="shared" si="25"/>
        <v>6270</v>
      </c>
      <c r="O66" s="66">
        <f t="shared" si="21"/>
        <v>62700</v>
      </c>
      <c r="P66" s="63">
        <f t="shared" si="26"/>
        <v>53460</v>
      </c>
      <c r="Q66" s="63">
        <f t="shared" si="27"/>
        <v>5940</v>
      </c>
      <c r="R66" s="67">
        <f t="shared" si="28"/>
        <v>59400</v>
      </c>
      <c r="S66" s="65">
        <f t="shared" si="29"/>
        <v>47520</v>
      </c>
      <c r="T66" s="63">
        <f t="shared" si="30"/>
        <v>5280</v>
      </c>
      <c r="U66" s="66">
        <f t="shared" si="12"/>
        <v>52800</v>
      </c>
      <c r="V66" s="65">
        <f t="shared" si="31"/>
        <v>41580</v>
      </c>
      <c r="W66" s="63">
        <f t="shared" si="32"/>
        <v>4620</v>
      </c>
      <c r="X66" s="66">
        <f t="shared" si="15"/>
        <v>46200</v>
      </c>
      <c r="Y66" s="102">
        <f t="shared" si="33"/>
        <v>35640</v>
      </c>
      <c r="Z66" s="102">
        <f t="shared" si="34"/>
        <v>3960</v>
      </c>
      <c r="AA66" s="66">
        <f t="shared" si="18"/>
        <v>39600</v>
      </c>
    </row>
    <row r="67" spans="1:27" ht="13.5" customHeight="1">
      <c r="A67" s="118">
        <v>64</v>
      </c>
      <c r="B67" s="217">
        <v>42248</v>
      </c>
      <c r="C67" s="68">
        <v>788</v>
      </c>
      <c r="D67" s="310">
        <v>1</v>
      </c>
      <c r="E67" s="70">
        <f t="shared" si="0"/>
        <v>788</v>
      </c>
      <c r="F67" s="59">
        <v>0</v>
      </c>
      <c r="G67" s="70">
        <f t="shared" si="1"/>
        <v>0</v>
      </c>
      <c r="H67" s="68">
        <f t="shared" si="2"/>
        <v>788</v>
      </c>
      <c r="I67" s="107">
        <f t="shared" si="35"/>
        <v>60914</v>
      </c>
      <c r="J67" s="49">
        <f>IF((I67)+K67&gt;I149,I149-K67,(I67))</f>
        <v>59400</v>
      </c>
      <c r="K67" s="49">
        <f t="shared" si="24"/>
        <v>6600</v>
      </c>
      <c r="L67" s="145">
        <f t="shared" si="23"/>
        <v>66000</v>
      </c>
      <c r="M67" s="51">
        <f t="shared" si="36"/>
        <v>56430</v>
      </c>
      <c r="N67" s="49">
        <f t="shared" si="25"/>
        <v>6270</v>
      </c>
      <c r="O67" s="52">
        <f t="shared" si="21"/>
        <v>62700</v>
      </c>
      <c r="P67" s="73">
        <f t="shared" si="26"/>
        <v>53460</v>
      </c>
      <c r="Q67" s="49">
        <f t="shared" si="27"/>
        <v>5940</v>
      </c>
      <c r="R67" s="53">
        <f t="shared" si="28"/>
        <v>59400</v>
      </c>
      <c r="S67" s="51">
        <f t="shared" si="29"/>
        <v>47520</v>
      </c>
      <c r="T67" s="49">
        <f t="shared" si="30"/>
        <v>5280</v>
      </c>
      <c r="U67" s="52">
        <f t="shared" si="12"/>
        <v>52800</v>
      </c>
      <c r="V67" s="51">
        <f t="shared" si="31"/>
        <v>41580</v>
      </c>
      <c r="W67" s="49">
        <f t="shared" si="32"/>
        <v>4620</v>
      </c>
      <c r="X67" s="52">
        <f t="shared" si="15"/>
        <v>46200</v>
      </c>
      <c r="Y67" s="122">
        <f t="shared" si="33"/>
        <v>35640</v>
      </c>
      <c r="Z67" s="122">
        <f t="shared" si="34"/>
        <v>3960</v>
      </c>
      <c r="AA67" s="52">
        <f t="shared" si="18"/>
        <v>39600</v>
      </c>
    </row>
    <row r="68" spans="1:27" ht="13.5" customHeight="1">
      <c r="A68" s="118">
        <v>63</v>
      </c>
      <c r="B68" s="216">
        <v>42278</v>
      </c>
      <c r="C68" s="68">
        <v>788</v>
      </c>
      <c r="D68" s="310">
        <v>1</v>
      </c>
      <c r="E68" s="60">
        <f t="shared" si="0"/>
        <v>788</v>
      </c>
      <c r="F68" s="59">
        <v>0</v>
      </c>
      <c r="G68" s="60">
        <f t="shared" si="1"/>
        <v>0</v>
      </c>
      <c r="H68" s="57">
        <f t="shared" si="2"/>
        <v>788</v>
      </c>
      <c r="I68" s="106">
        <f t="shared" si="35"/>
        <v>60126</v>
      </c>
      <c r="J68" s="63">
        <f>IF((I68)+K68&gt;I149,I149-K68,(I68))</f>
        <v>59400</v>
      </c>
      <c r="K68" s="63">
        <f t="shared" si="24"/>
        <v>6600</v>
      </c>
      <c r="L68" s="148">
        <f t="shared" si="23"/>
        <v>66000</v>
      </c>
      <c r="M68" s="65">
        <f t="shared" si="36"/>
        <v>56430</v>
      </c>
      <c r="N68" s="63">
        <f t="shared" si="25"/>
        <v>6270</v>
      </c>
      <c r="O68" s="66">
        <f t="shared" si="21"/>
        <v>62700</v>
      </c>
      <c r="P68" s="63">
        <f t="shared" si="26"/>
        <v>53460</v>
      </c>
      <c r="Q68" s="63">
        <f t="shared" si="27"/>
        <v>5940</v>
      </c>
      <c r="R68" s="67">
        <f t="shared" si="28"/>
        <v>59400</v>
      </c>
      <c r="S68" s="65">
        <f t="shared" si="29"/>
        <v>47520</v>
      </c>
      <c r="T68" s="63">
        <f t="shared" si="30"/>
        <v>5280</v>
      </c>
      <c r="U68" s="66">
        <f t="shared" si="12"/>
        <v>52800</v>
      </c>
      <c r="V68" s="65">
        <f t="shared" si="31"/>
        <v>41580</v>
      </c>
      <c r="W68" s="63">
        <f t="shared" si="32"/>
        <v>4620</v>
      </c>
      <c r="X68" s="66">
        <f t="shared" si="15"/>
        <v>46200</v>
      </c>
      <c r="Y68" s="102">
        <f t="shared" si="33"/>
        <v>35640</v>
      </c>
      <c r="Z68" s="102">
        <f t="shared" si="34"/>
        <v>3960</v>
      </c>
      <c r="AA68" s="66">
        <f t="shared" si="18"/>
        <v>39600</v>
      </c>
    </row>
    <row r="69" spans="1:27" ht="13.5" customHeight="1">
      <c r="A69" s="118">
        <v>62</v>
      </c>
      <c r="B69" s="217">
        <v>42309</v>
      </c>
      <c r="C69" s="68">
        <v>788</v>
      </c>
      <c r="D69" s="310">
        <v>1</v>
      </c>
      <c r="E69" s="70">
        <f t="shared" si="0"/>
        <v>788</v>
      </c>
      <c r="F69" s="59">
        <v>0</v>
      </c>
      <c r="G69" s="70">
        <f t="shared" si="1"/>
        <v>0</v>
      </c>
      <c r="H69" s="68">
        <f t="shared" si="2"/>
        <v>788</v>
      </c>
      <c r="I69" s="107">
        <f t="shared" si="35"/>
        <v>59338</v>
      </c>
      <c r="J69" s="49">
        <f>IF((I69)+K69&gt;I149,I149-K69,(I69))</f>
        <v>59338</v>
      </c>
      <c r="K69" s="49">
        <f t="shared" si="24"/>
        <v>6600</v>
      </c>
      <c r="L69" s="145">
        <f t="shared" si="23"/>
        <v>65938</v>
      </c>
      <c r="M69" s="51">
        <f t="shared" si="36"/>
        <v>56371.1</v>
      </c>
      <c r="N69" s="49">
        <f t="shared" si="25"/>
        <v>6270</v>
      </c>
      <c r="O69" s="52">
        <f t="shared" si="21"/>
        <v>62641.1</v>
      </c>
      <c r="P69" s="73">
        <f t="shared" si="26"/>
        <v>53404.200000000004</v>
      </c>
      <c r="Q69" s="49">
        <f t="shared" si="27"/>
        <v>5940</v>
      </c>
      <c r="R69" s="53">
        <f t="shared" si="28"/>
        <v>59344.200000000004</v>
      </c>
      <c r="S69" s="51">
        <f t="shared" si="29"/>
        <v>47470.400000000001</v>
      </c>
      <c r="T69" s="49">
        <f t="shared" si="30"/>
        <v>5280</v>
      </c>
      <c r="U69" s="52">
        <f t="shared" si="12"/>
        <v>52750.400000000001</v>
      </c>
      <c r="V69" s="51">
        <f t="shared" si="31"/>
        <v>41536.6</v>
      </c>
      <c r="W69" s="49">
        <f t="shared" si="32"/>
        <v>4620</v>
      </c>
      <c r="X69" s="52">
        <f t="shared" si="15"/>
        <v>46156.6</v>
      </c>
      <c r="Y69" s="122">
        <f t="shared" si="33"/>
        <v>35602.799999999996</v>
      </c>
      <c r="Z69" s="122">
        <f t="shared" si="34"/>
        <v>3960</v>
      </c>
      <c r="AA69" s="52">
        <f t="shared" si="18"/>
        <v>39562.799999999996</v>
      </c>
    </row>
    <row r="70" spans="1:27" ht="13.5" customHeight="1">
      <c r="A70" s="118">
        <v>61</v>
      </c>
      <c r="B70" s="216">
        <v>42339</v>
      </c>
      <c r="C70" s="68">
        <v>788</v>
      </c>
      <c r="D70" s="310">
        <v>1</v>
      </c>
      <c r="E70" s="60">
        <f t="shared" si="0"/>
        <v>788</v>
      </c>
      <c r="F70" s="59">
        <v>0</v>
      </c>
      <c r="G70" s="60">
        <f t="shared" si="1"/>
        <v>0</v>
      </c>
      <c r="H70" s="57">
        <f t="shared" si="2"/>
        <v>788</v>
      </c>
      <c r="I70" s="106">
        <f t="shared" si="35"/>
        <v>58550</v>
      </c>
      <c r="J70" s="63">
        <f>IF((I70)+K70&gt;I149,I149-K70,(I70))</f>
        <v>58550</v>
      </c>
      <c r="K70" s="63">
        <f t="shared" si="24"/>
        <v>6600</v>
      </c>
      <c r="L70" s="148">
        <f t="shared" ref="L70:L117" si="37">J70+K70</f>
        <v>65150</v>
      </c>
      <c r="M70" s="65">
        <f t="shared" si="36"/>
        <v>55622.5</v>
      </c>
      <c r="N70" s="63">
        <f t="shared" si="25"/>
        <v>6270</v>
      </c>
      <c r="O70" s="66">
        <f t="shared" si="21"/>
        <v>61892.5</v>
      </c>
      <c r="P70" s="63">
        <f t="shared" si="26"/>
        <v>52695</v>
      </c>
      <c r="Q70" s="63">
        <f t="shared" si="27"/>
        <v>5940</v>
      </c>
      <c r="R70" s="67">
        <f t="shared" si="28"/>
        <v>58635</v>
      </c>
      <c r="S70" s="65">
        <f t="shared" si="29"/>
        <v>46840</v>
      </c>
      <c r="T70" s="63">
        <f t="shared" si="30"/>
        <v>5280</v>
      </c>
      <c r="U70" s="66">
        <f t="shared" si="12"/>
        <v>52120</v>
      </c>
      <c r="V70" s="65">
        <f t="shared" si="31"/>
        <v>40985</v>
      </c>
      <c r="W70" s="63">
        <f t="shared" si="32"/>
        <v>4620</v>
      </c>
      <c r="X70" s="66">
        <f t="shared" ref="X70:X117" si="38">V70+W70</f>
        <v>45605</v>
      </c>
      <c r="Y70" s="102">
        <f t="shared" si="33"/>
        <v>35130</v>
      </c>
      <c r="Z70" s="102">
        <f t="shared" si="34"/>
        <v>3960</v>
      </c>
      <c r="AA70" s="66">
        <f t="shared" si="18"/>
        <v>39090</v>
      </c>
    </row>
    <row r="71" spans="1:27" ht="13.5" customHeight="1">
      <c r="A71" s="118">
        <v>60</v>
      </c>
      <c r="B71" s="217">
        <v>42370</v>
      </c>
      <c r="C71" s="68">
        <v>880</v>
      </c>
      <c r="D71" s="310">
        <v>1</v>
      </c>
      <c r="E71" s="70">
        <f t="shared" si="0"/>
        <v>880</v>
      </c>
      <c r="F71" s="59">
        <v>0</v>
      </c>
      <c r="G71" s="70">
        <f t="shared" si="1"/>
        <v>0</v>
      </c>
      <c r="H71" s="68">
        <f t="shared" si="2"/>
        <v>880</v>
      </c>
      <c r="I71" s="107">
        <f t="shared" si="35"/>
        <v>57762</v>
      </c>
      <c r="J71" s="49">
        <f>IF((I71)+K71&gt;I149,I149-K71,(I71))</f>
        <v>57762</v>
      </c>
      <c r="K71" s="49">
        <f t="shared" si="24"/>
        <v>6600</v>
      </c>
      <c r="L71" s="145">
        <f t="shared" si="37"/>
        <v>64362</v>
      </c>
      <c r="M71" s="51">
        <f t="shared" si="36"/>
        <v>54873.899999999994</v>
      </c>
      <c r="N71" s="49">
        <f t="shared" si="25"/>
        <v>6270</v>
      </c>
      <c r="O71" s="52">
        <f t="shared" si="21"/>
        <v>61143.899999999994</v>
      </c>
      <c r="P71" s="73">
        <f t="shared" si="26"/>
        <v>51985.8</v>
      </c>
      <c r="Q71" s="49">
        <f t="shared" si="27"/>
        <v>5940</v>
      </c>
      <c r="R71" s="53">
        <f t="shared" si="28"/>
        <v>57925.8</v>
      </c>
      <c r="S71" s="51">
        <f t="shared" si="29"/>
        <v>46209.600000000006</v>
      </c>
      <c r="T71" s="49">
        <f t="shared" si="30"/>
        <v>5280</v>
      </c>
      <c r="U71" s="52">
        <f t="shared" si="12"/>
        <v>51489.600000000006</v>
      </c>
      <c r="V71" s="51">
        <f t="shared" si="31"/>
        <v>40433.399999999994</v>
      </c>
      <c r="W71" s="49">
        <f t="shared" si="32"/>
        <v>4620</v>
      </c>
      <c r="X71" s="52">
        <f t="shared" si="38"/>
        <v>45053.399999999994</v>
      </c>
      <c r="Y71" s="122">
        <f t="shared" si="33"/>
        <v>34657.199999999997</v>
      </c>
      <c r="Z71" s="122">
        <f t="shared" si="34"/>
        <v>3960</v>
      </c>
      <c r="AA71" s="52">
        <f t="shared" si="18"/>
        <v>38617.199999999997</v>
      </c>
    </row>
    <row r="72" spans="1:27" ht="13.5" customHeight="1">
      <c r="A72" s="118">
        <v>59</v>
      </c>
      <c r="B72" s="216">
        <v>42401</v>
      </c>
      <c r="C72" s="68">
        <v>880</v>
      </c>
      <c r="D72" s="310">
        <v>1</v>
      </c>
      <c r="E72" s="60">
        <f t="shared" si="0"/>
        <v>880</v>
      </c>
      <c r="F72" s="59">
        <v>0</v>
      </c>
      <c r="G72" s="60">
        <f t="shared" si="1"/>
        <v>0</v>
      </c>
      <c r="H72" s="57">
        <f t="shared" si="2"/>
        <v>880</v>
      </c>
      <c r="I72" s="106">
        <f t="shared" si="35"/>
        <v>56882</v>
      </c>
      <c r="J72" s="63">
        <f>IF((I72)+K72&gt;I149,I149-K72,(I72))</f>
        <v>56882</v>
      </c>
      <c r="K72" s="63">
        <f t="shared" si="24"/>
        <v>6600</v>
      </c>
      <c r="L72" s="148">
        <f t="shared" si="37"/>
        <v>63482</v>
      </c>
      <c r="M72" s="65">
        <f t="shared" si="36"/>
        <v>54037.899999999994</v>
      </c>
      <c r="N72" s="63">
        <f t="shared" si="25"/>
        <v>6270</v>
      </c>
      <c r="O72" s="66">
        <f t="shared" si="21"/>
        <v>60307.899999999994</v>
      </c>
      <c r="P72" s="63">
        <f t="shared" si="26"/>
        <v>51193.8</v>
      </c>
      <c r="Q72" s="63">
        <f t="shared" si="27"/>
        <v>5940</v>
      </c>
      <c r="R72" s="67">
        <f t="shared" si="28"/>
        <v>57133.8</v>
      </c>
      <c r="S72" s="65">
        <f t="shared" si="29"/>
        <v>45505.600000000006</v>
      </c>
      <c r="T72" s="63">
        <f t="shared" si="30"/>
        <v>5280</v>
      </c>
      <c r="U72" s="66">
        <f t="shared" ref="U72:U117" si="39">S72+T72</f>
        <v>50785.600000000006</v>
      </c>
      <c r="V72" s="65">
        <f t="shared" si="31"/>
        <v>39817.399999999994</v>
      </c>
      <c r="W72" s="63">
        <f t="shared" si="32"/>
        <v>4620</v>
      </c>
      <c r="X72" s="66">
        <f t="shared" si="38"/>
        <v>44437.399999999994</v>
      </c>
      <c r="Y72" s="102">
        <f t="shared" si="33"/>
        <v>34129.199999999997</v>
      </c>
      <c r="Z72" s="102">
        <f t="shared" si="34"/>
        <v>3960</v>
      </c>
      <c r="AA72" s="66">
        <f t="shared" si="18"/>
        <v>38089.199999999997</v>
      </c>
    </row>
    <row r="73" spans="1:27" ht="13.5" customHeight="1">
      <c r="A73" s="118">
        <v>58</v>
      </c>
      <c r="B73" s="217">
        <v>42430</v>
      </c>
      <c r="C73" s="68">
        <v>880</v>
      </c>
      <c r="D73" s="310">
        <v>1</v>
      </c>
      <c r="E73" s="70">
        <f t="shared" si="0"/>
        <v>880</v>
      </c>
      <c r="F73" s="59">
        <v>0</v>
      </c>
      <c r="G73" s="70">
        <f t="shared" si="1"/>
        <v>0</v>
      </c>
      <c r="H73" s="68">
        <f t="shared" si="2"/>
        <v>880</v>
      </c>
      <c r="I73" s="107">
        <f t="shared" si="35"/>
        <v>56002</v>
      </c>
      <c r="J73" s="49">
        <f>IF((I73)+K73&gt;I149,I149-K73,(I73))</f>
        <v>56002</v>
      </c>
      <c r="K73" s="49">
        <f t="shared" si="24"/>
        <v>6600</v>
      </c>
      <c r="L73" s="145">
        <f t="shared" si="37"/>
        <v>62602</v>
      </c>
      <c r="M73" s="51">
        <f t="shared" si="36"/>
        <v>53201.899999999994</v>
      </c>
      <c r="N73" s="49">
        <f t="shared" si="25"/>
        <v>6270</v>
      </c>
      <c r="O73" s="52">
        <f t="shared" si="21"/>
        <v>59471.899999999994</v>
      </c>
      <c r="P73" s="73">
        <f t="shared" si="26"/>
        <v>50401.8</v>
      </c>
      <c r="Q73" s="49">
        <f t="shared" si="27"/>
        <v>5940</v>
      </c>
      <c r="R73" s="53">
        <f t="shared" si="28"/>
        <v>56341.8</v>
      </c>
      <c r="S73" s="51">
        <f t="shared" si="29"/>
        <v>44801.600000000006</v>
      </c>
      <c r="T73" s="49">
        <f t="shared" si="30"/>
        <v>5280</v>
      </c>
      <c r="U73" s="52">
        <f t="shared" si="39"/>
        <v>50081.600000000006</v>
      </c>
      <c r="V73" s="51">
        <f t="shared" si="31"/>
        <v>39201.399999999994</v>
      </c>
      <c r="W73" s="49">
        <f t="shared" si="32"/>
        <v>4620</v>
      </c>
      <c r="X73" s="52">
        <f t="shared" si="38"/>
        <v>43821.399999999994</v>
      </c>
      <c r="Y73" s="122">
        <f t="shared" si="33"/>
        <v>33601.199999999997</v>
      </c>
      <c r="Z73" s="122">
        <f t="shared" si="34"/>
        <v>3960</v>
      </c>
      <c r="AA73" s="52">
        <f t="shared" si="18"/>
        <v>37561.199999999997</v>
      </c>
    </row>
    <row r="74" spans="1:27" ht="13.5" customHeight="1">
      <c r="A74" s="118">
        <v>57</v>
      </c>
      <c r="B74" s="216">
        <v>42461</v>
      </c>
      <c r="C74" s="68">
        <v>880</v>
      </c>
      <c r="D74" s="310">
        <v>1</v>
      </c>
      <c r="E74" s="60">
        <f t="shared" si="0"/>
        <v>880</v>
      </c>
      <c r="F74" s="59">
        <v>0</v>
      </c>
      <c r="G74" s="60">
        <f t="shared" si="1"/>
        <v>0</v>
      </c>
      <c r="H74" s="57">
        <f t="shared" si="2"/>
        <v>880</v>
      </c>
      <c r="I74" s="106">
        <f t="shared" si="35"/>
        <v>55122</v>
      </c>
      <c r="J74" s="63">
        <f>IF((I74)+K74&gt;I149,I149-K74,(I74))</f>
        <v>55122</v>
      </c>
      <c r="K74" s="63">
        <f t="shared" si="24"/>
        <v>6600</v>
      </c>
      <c r="L74" s="148">
        <f t="shared" si="37"/>
        <v>61722</v>
      </c>
      <c r="M74" s="65">
        <f t="shared" si="36"/>
        <v>52365.899999999994</v>
      </c>
      <c r="N74" s="63">
        <f t="shared" si="25"/>
        <v>6270</v>
      </c>
      <c r="O74" s="66">
        <f t="shared" si="21"/>
        <v>58635.899999999994</v>
      </c>
      <c r="P74" s="63">
        <f t="shared" si="26"/>
        <v>49609.8</v>
      </c>
      <c r="Q74" s="63">
        <f t="shared" si="27"/>
        <v>5940</v>
      </c>
      <c r="R74" s="67">
        <f t="shared" si="28"/>
        <v>55549.8</v>
      </c>
      <c r="S74" s="65">
        <f t="shared" si="29"/>
        <v>44097.600000000006</v>
      </c>
      <c r="T74" s="63">
        <f t="shared" si="30"/>
        <v>5280</v>
      </c>
      <c r="U74" s="66">
        <f t="shared" si="39"/>
        <v>49377.600000000006</v>
      </c>
      <c r="V74" s="65">
        <f t="shared" si="31"/>
        <v>38585.399999999994</v>
      </c>
      <c r="W74" s="63">
        <f t="shared" si="32"/>
        <v>4620</v>
      </c>
      <c r="X74" s="66">
        <f t="shared" si="38"/>
        <v>43205.399999999994</v>
      </c>
      <c r="Y74" s="102">
        <f t="shared" si="33"/>
        <v>33073.199999999997</v>
      </c>
      <c r="Z74" s="102">
        <f t="shared" si="34"/>
        <v>3960</v>
      </c>
      <c r="AA74" s="66">
        <f t="shared" si="18"/>
        <v>37033.199999999997</v>
      </c>
    </row>
    <row r="75" spans="1:27" ht="13.5" customHeight="1">
      <c r="A75" s="118">
        <v>56</v>
      </c>
      <c r="B75" s="217">
        <v>42491</v>
      </c>
      <c r="C75" s="68">
        <v>880</v>
      </c>
      <c r="D75" s="310">
        <v>1</v>
      </c>
      <c r="E75" s="70">
        <f t="shared" ref="E75:E118" si="40">C75*D75</f>
        <v>880</v>
      </c>
      <c r="F75" s="59">
        <v>0</v>
      </c>
      <c r="G75" s="70">
        <f t="shared" ref="G75:G118" si="41">E75*F75</f>
        <v>0</v>
      </c>
      <c r="H75" s="68">
        <f t="shared" ref="H75:H118" si="42">E75+G75</f>
        <v>880</v>
      </c>
      <c r="I75" s="107">
        <f t="shared" si="35"/>
        <v>54242</v>
      </c>
      <c r="J75" s="49">
        <f>IF((I75)+K75&gt;I149,I149-K75,(I75))</f>
        <v>54242</v>
      </c>
      <c r="K75" s="49">
        <f t="shared" ref="K75:K106" si="43">I$148</f>
        <v>6600</v>
      </c>
      <c r="L75" s="145">
        <f t="shared" si="37"/>
        <v>60842</v>
      </c>
      <c r="M75" s="51">
        <f t="shared" si="36"/>
        <v>51529.899999999994</v>
      </c>
      <c r="N75" s="49">
        <f t="shared" ref="N75:N106" si="44">K75*M$9</f>
        <v>6270</v>
      </c>
      <c r="O75" s="52">
        <f t="shared" si="21"/>
        <v>57799.899999999994</v>
      </c>
      <c r="P75" s="73">
        <f t="shared" ref="P75:P106" si="45">J75*$P$9</f>
        <v>48817.8</v>
      </c>
      <c r="Q75" s="49">
        <f t="shared" ref="Q75:Q106" si="46">K75*P$9</f>
        <v>5940</v>
      </c>
      <c r="R75" s="53">
        <f t="shared" ref="R75:R106" si="47">P75+Q75</f>
        <v>54757.8</v>
      </c>
      <c r="S75" s="51">
        <f t="shared" ref="S75:S106" si="48">J75*S$9</f>
        <v>43393.600000000006</v>
      </c>
      <c r="T75" s="49">
        <f t="shared" ref="T75:T106" si="49">K75*S$9</f>
        <v>5280</v>
      </c>
      <c r="U75" s="52">
        <f t="shared" si="39"/>
        <v>48673.600000000006</v>
      </c>
      <c r="V75" s="51">
        <f t="shared" ref="V75:V106" si="50">J75*V$9</f>
        <v>37969.399999999994</v>
      </c>
      <c r="W75" s="49">
        <f t="shared" ref="W75:W106" si="51">K75*V$9</f>
        <v>4620</v>
      </c>
      <c r="X75" s="52">
        <f t="shared" si="38"/>
        <v>42589.399999999994</v>
      </c>
      <c r="Y75" s="122">
        <f t="shared" ref="Y75:Y106" si="52">J75*Y$9</f>
        <v>32545.199999999997</v>
      </c>
      <c r="Z75" s="122">
        <f t="shared" ref="Z75:Z106" si="53">K75*Y$9</f>
        <v>3960</v>
      </c>
      <c r="AA75" s="52">
        <f t="shared" ref="AA75:AA118" si="54">Y75+Z75</f>
        <v>36505.199999999997</v>
      </c>
    </row>
    <row r="76" spans="1:27" ht="13.5" customHeight="1">
      <c r="A76" s="118">
        <v>55</v>
      </c>
      <c r="B76" s="216">
        <v>42522</v>
      </c>
      <c r="C76" s="68">
        <v>880</v>
      </c>
      <c r="D76" s="310">
        <v>1</v>
      </c>
      <c r="E76" s="60">
        <f t="shared" si="40"/>
        <v>880</v>
      </c>
      <c r="F76" s="59">
        <v>0</v>
      </c>
      <c r="G76" s="60">
        <f t="shared" si="41"/>
        <v>0</v>
      </c>
      <c r="H76" s="57">
        <f t="shared" si="42"/>
        <v>880</v>
      </c>
      <c r="I76" s="106">
        <f t="shared" ref="I76:I107" si="55">I75-H75</f>
        <v>53362</v>
      </c>
      <c r="J76" s="63">
        <f>IF((I76)+K76&gt;I149,I149-K76,(I76))</f>
        <v>53362</v>
      </c>
      <c r="K76" s="63">
        <f t="shared" si="43"/>
        <v>6600</v>
      </c>
      <c r="L76" s="148">
        <f t="shared" si="37"/>
        <v>59962</v>
      </c>
      <c r="M76" s="65">
        <f t="shared" ref="M76:M107" si="56">J76*M$9</f>
        <v>50693.899999999994</v>
      </c>
      <c r="N76" s="63">
        <f t="shared" si="44"/>
        <v>6270</v>
      </c>
      <c r="O76" s="66">
        <f t="shared" si="21"/>
        <v>56963.899999999994</v>
      </c>
      <c r="P76" s="63">
        <f t="shared" si="45"/>
        <v>48025.8</v>
      </c>
      <c r="Q76" s="63">
        <f t="shared" si="46"/>
        <v>5940</v>
      </c>
      <c r="R76" s="67">
        <f t="shared" si="47"/>
        <v>53965.8</v>
      </c>
      <c r="S76" s="65">
        <f t="shared" si="48"/>
        <v>42689.600000000006</v>
      </c>
      <c r="T76" s="63">
        <f t="shared" si="49"/>
        <v>5280</v>
      </c>
      <c r="U76" s="66">
        <f t="shared" si="39"/>
        <v>47969.600000000006</v>
      </c>
      <c r="V76" s="65">
        <f t="shared" si="50"/>
        <v>37353.399999999994</v>
      </c>
      <c r="W76" s="63">
        <f t="shared" si="51"/>
        <v>4620</v>
      </c>
      <c r="X76" s="66">
        <f t="shared" si="38"/>
        <v>41973.399999999994</v>
      </c>
      <c r="Y76" s="102">
        <f t="shared" si="52"/>
        <v>32017.199999999997</v>
      </c>
      <c r="Z76" s="102">
        <f t="shared" si="53"/>
        <v>3960</v>
      </c>
      <c r="AA76" s="66">
        <f t="shared" si="54"/>
        <v>35977.199999999997</v>
      </c>
    </row>
    <row r="77" spans="1:27" ht="13.5" customHeight="1">
      <c r="A77" s="118">
        <v>54</v>
      </c>
      <c r="B77" s="216">
        <v>42552</v>
      </c>
      <c r="C77" s="68">
        <v>880</v>
      </c>
      <c r="D77" s="310">
        <v>1</v>
      </c>
      <c r="E77" s="70">
        <f t="shared" si="40"/>
        <v>880</v>
      </c>
      <c r="F77" s="59">
        <v>0</v>
      </c>
      <c r="G77" s="70">
        <f t="shared" si="41"/>
        <v>0</v>
      </c>
      <c r="H77" s="68">
        <f t="shared" si="42"/>
        <v>880</v>
      </c>
      <c r="I77" s="107">
        <f t="shared" si="55"/>
        <v>52482</v>
      </c>
      <c r="J77" s="49">
        <f>IF((I77)+K77&gt;I149,I149-K77,(I77))</f>
        <v>52482</v>
      </c>
      <c r="K77" s="49">
        <f t="shared" si="43"/>
        <v>6600</v>
      </c>
      <c r="L77" s="145">
        <f t="shared" si="37"/>
        <v>59082</v>
      </c>
      <c r="M77" s="51">
        <f t="shared" si="56"/>
        <v>49857.899999999994</v>
      </c>
      <c r="N77" s="49">
        <f t="shared" si="44"/>
        <v>6270</v>
      </c>
      <c r="O77" s="52">
        <f t="shared" si="21"/>
        <v>56127.899999999994</v>
      </c>
      <c r="P77" s="73">
        <f t="shared" si="45"/>
        <v>47233.8</v>
      </c>
      <c r="Q77" s="49">
        <f t="shared" si="46"/>
        <v>5940</v>
      </c>
      <c r="R77" s="53">
        <f t="shared" si="47"/>
        <v>53173.8</v>
      </c>
      <c r="S77" s="51">
        <f t="shared" si="48"/>
        <v>41985.600000000006</v>
      </c>
      <c r="T77" s="49">
        <f t="shared" si="49"/>
        <v>5280</v>
      </c>
      <c r="U77" s="52">
        <f t="shared" si="39"/>
        <v>47265.600000000006</v>
      </c>
      <c r="V77" s="51">
        <f t="shared" si="50"/>
        <v>36737.399999999994</v>
      </c>
      <c r="W77" s="49">
        <f t="shared" si="51"/>
        <v>4620</v>
      </c>
      <c r="X77" s="52">
        <f t="shared" si="38"/>
        <v>41357.399999999994</v>
      </c>
      <c r="Y77" s="122">
        <f t="shared" si="52"/>
        <v>31489.199999999997</v>
      </c>
      <c r="Z77" s="122">
        <f t="shared" si="53"/>
        <v>3960</v>
      </c>
      <c r="AA77" s="52">
        <f t="shared" si="54"/>
        <v>35449.199999999997</v>
      </c>
    </row>
    <row r="78" spans="1:27" ht="13.5" customHeight="1">
      <c r="A78" s="118">
        <v>53</v>
      </c>
      <c r="B78" s="217">
        <v>42583</v>
      </c>
      <c r="C78" s="68">
        <v>880</v>
      </c>
      <c r="D78" s="310">
        <v>1</v>
      </c>
      <c r="E78" s="60">
        <f t="shared" si="40"/>
        <v>880</v>
      </c>
      <c r="F78" s="59">
        <v>0</v>
      </c>
      <c r="G78" s="60">
        <f t="shared" si="41"/>
        <v>0</v>
      </c>
      <c r="H78" s="57">
        <f t="shared" si="42"/>
        <v>880</v>
      </c>
      <c r="I78" s="106">
        <f t="shared" si="55"/>
        <v>51602</v>
      </c>
      <c r="J78" s="63">
        <f>IF((I78)+K78&gt;I149,I149-K78,(I78))</f>
        <v>51602</v>
      </c>
      <c r="K78" s="63">
        <f t="shared" si="43"/>
        <v>6600</v>
      </c>
      <c r="L78" s="148">
        <f t="shared" si="37"/>
        <v>58202</v>
      </c>
      <c r="M78" s="65">
        <f t="shared" si="56"/>
        <v>49021.899999999994</v>
      </c>
      <c r="N78" s="63">
        <f t="shared" si="44"/>
        <v>6270</v>
      </c>
      <c r="O78" s="66">
        <f t="shared" si="21"/>
        <v>55291.899999999994</v>
      </c>
      <c r="P78" s="63">
        <f t="shared" si="45"/>
        <v>46441.8</v>
      </c>
      <c r="Q78" s="63">
        <f t="shared" si="46"/>
        <v>5940</v>
      </c>
      <c r="R78" s="67">
        <f t="shared" si="47"/>
        <v>52381.8</v>
      </c>
      <c r="S78" s="65">
        <f t="shared" si="48"/>
        <v>41281.600000000006</v>
      </c>
      <c r="T78" s="63">
        <f t="shared" si="49"/>
        <v>5280</v>
      </c>
      <c r="U78" s="66">
        <f t="shared" si="39"/>
        <v>46561.600000000006</v>
      </c>
      <c r="V78" s="65">
        <f t="shared" si="50"/>
        <v>36121.399999999994</v>
      </c>
      <c r="W78" s="63">
        <f t="shared" si="51"/>
        <v>4620</v>
      </c>
      <c r="X78" s="66">
        <f t="shared" si="38"/>
        <v>40741.399999999994</v>
      </c>
      <c r="Y78" s="102">
        <f t="shared" si="52"/>
        <v>30961.199999999997</v>
      </c>
      <c r="Z78" s="102">
        <f t="shared" si="53"/>
        <v>3960</v>
      </c>
      <c r="AA78" s="66">
        <f t="shared" si="54"/>
        <v>34921.199999999997</v>
      </c>
    </row>
    <row r="79" spans="1:27" ht="13.5" customHeight="1">
      <c r="A79" s="118">
        <v>52</v>
      </c>
      <c r="B79" s="216">
        <v>42614</v>
      </c>
      <c r="C79" s="68">
        <v>880</v>
      </c>
      <c r="D79" s="310">
        <v>1</v>
      </c>
      <c r="E79" s="70">
        <f t="shared" si="40"/>
        <v>880</v>
      </c>
      <c r="F79" s="59">
        <v>0</v>
      </c>
      <c r="G79" s="70">
        <f t="shared" si="41"/>
        <v>0</v>
      </c>
      <c r="H79" s="68">
        <f t="shared" si="42"/>
        <v>880</v>
      </c>
      <c r="I79" s="107">
        <f t="shared" si="55"/>
        <v>50722</v>
      </c>
      <c r="J79" s="49">
        <f>IF((I79)+K79&gt;I149,I149-K79,(I79))</f>
        <v>50722</v>
      </c>
      <c r="K79" s="49">
        <f t="shared" si="43"/>
        <v>6600</v>
      </c>
      <c r="L79" s="145">
        <f t="shared" si="37"/>
        <v>57322</v>
      </c>
      <c r="M79" s="51">
        <f t="shared" si="56"/>
        <v>48185.899999999994</v>
      </c>
      <c r="N79" s="49">
        <f t="shared" si="44"/>
        <v>6270</v>
      </c>
      <c r="O79" s="52">
        <f t="shared" si="21"/>
        <v>54455.899999999994</v>
      </c>
      <c r="P79" s="73">
        <f t="shared" si="45"/>
        <v>45649.8</v>
      </c>
      <c r="Q79" s="49">
        <f t="shared" si="46"/>
        <v>5940</v>
      </c>
      <c r="R79" s="53">
        <f t="shared" si="47"/>
        <v>51589.8</v>
      </c>
      <c r="S79" s="51">
        <f t="shared" si="48"/>
        <v>40577.600000000006</v>
      </c>
      <c r="T79" s="49">
        <f t="shared" si="49"/>
        <v>5280</v>
      </c>
      <c r="U79" s="52">
        <f t="shared" si="39"/>
        <v>45857.600000000006</v>
      </c>
      <c r="V79" s="51">
        <f t="shared" si="50"/>
        <v>35505.399999999994</v>
      </c>
      <c r="W79" s="49">
        <f t="shared" si="51"/>
        <v>4620</v>
      </c>
      <c r="X79" s="52">
        <f t="shared" si="38"/>
        <v>40125.399999999994</v>
      </c>
      <c r="Y79" s="122">
        <f t="shared" si="52"/>
        <v>30433.199999999997</v>
      </c>
      <c r="Z79" s="122">
        <f t="shared" si="53"/>
        <v>3960</v>
      </c>
      <c r="AA79" s="52">
        <f t="shared" si="54"/>
        <v>34393.199999999997</v>
      </c>
    </row>
    <row r="80" spans="1:27" ht="13.5" customHeight="1">
      <c r="A80" s="118">
        <v>51</v>
      </c>
      <c r="B80" s="217">
        <v>42644</v>
      </c>
      <c r="C80" s="68">
        <v>880</v>
      </c>
      <c r="D80" s="310">
        <v>1</v>
      </c>
      <c r="E80" s="60">
        <f t="shared" si="40"/>
        <v>880</v>
      </c>
      <c r="F80" s="59">
        <v>0</v>
      </c>
      <c r="G80" s="60">
        <f t="shared" si="41"/>
        <v>0</v>
      </c>
      <c r="H80" s="57">
        <f t="shared" si="42"/>
        <v>880</v>
      </c>
      <c r="I80" s="106">
        <f t="shared" si="55"/>
        <v>49842</v>
      </c>
      <c r="J80" s="63">
        <f>IF((I80)+K80&gt;I149,I149-K80,(I80))</f>
        <v>49842</v>
      </c>
      <c r="K80" s="63">
        <f t="shared" si="43"/>
        <v>6600</v>
      </c>
      <c r="L80" s="148">
        <f t="shared" si="37"/>
        <v>56442</v>
      </c>
      <c r="M80" s="65">
        <f t="shared" si="56"/>
        <v>47349.899999999994</v>
      </c>
      <c r="N80" s="63">
        <f t="shared" si="44"/>
        <v>6270</v>
      </c>
      <c r="O80" s="66">
        <f t="shared" si="21"/>
        <v>53619.899999999994</v>
      </c>
      <c r="P80" s="63">
        <f t="shared" si="45"/>
        <v>44857.8</v>
      </c>
      <c r="Q80" s="63">
        <f t="shared" si="46"/>
        <v>5940</v>
      </c>
      <c r="R80" s="67">
        <f t="shared" si="47"/>
        <v>50797.8</v>
      </c>
      <c r="S80" s="65">
        <f t="shared" si="48"/>
        <v>39873.600000000006</v>
      </c>
      <c r="T80" s="63">
        <f t="shared" si="49"/>
        <v>5280</v>
      </c>
      <c r="U80" s="66">
        <f t="shared" si="39"/>
        <v>45153.600000000006</v>
      </c>
      <c r="V80" s="65">
        <f t="shared" si="50"/>
        <v>34889.399999999994</v>
      </c>
      <c r="W80" s="63">
        <f t="shared" si="51"/>
        <v>4620</v>
      </c>
      <c r="X80" s="66">
        <f t="shared" si="38"/>
        <v>39509.399999999994</v>
      </c>
      <c r="Y80" s="102">
        <f t="shared" si="52"/>
        <v>29905.199999999997</v>
      </c>
      <c r="Z80" s="102">
        <f t="shared" si="53"/>
        <v>3960</v>
      </c>
      <c r="AA80" s="66">
        <f t="shared" si="54"/>
        <v>33865.199999999997</v>
      </c>
    </row>
    <row r="81" spans="1:27" ht="13.5" customHeight="1">
      <c r="A81" s="118">
        <v>50</v>
      </c>
      <c r="B81" s="216">
        <v>42675</v>
      </c>
      <c r="C81" s="68">
        <v>880</v>
      </c>
      <c r="D81" s="310">
        <v>1</v>
      </c>
      <c r="E81" s="70">
        <f t="shared" si="40"/>
        <v>880</v>
      </c>
      <c r="F81" s="59">
        <v>0</v>
      </c>
      <c r="G81" s="70">
        <f t="shared" si="41"/>
        <v>0</v>
      </c>
      <c r="H81" s="68">
        <f t="shared" si="42"/>
        <v>880</v>
      </c>
      <c r="I81" s="107">
        <f t="shared" si="55"/>
        <v>48962</v>
      </c>
      <c r="J81" s="49">
        <f>IF((I81)+K81&gt;I149,I149-K81,(I81))</f>
        <v>48962</v>
      </c>
      <c r="K81" s="49">
        <f t="shared" si="43"/>
        <v>6600</v>
      </c>
      <c r="L81" s="145">
        <f t="shared" si="37"/>
        <v>55562</v>
      </c>
      <c r="M81" s="51">
        <f t="shared" si="56"/>
        <v>46513.9</v>
      </c>
      <c r="N81" s="49">
        <f t="shared" si="44"/>
        <v>6270</v>
      </c>
      <c r="O81" s="52">
        <f t="shared" si="21"/>
        <v>52783.9</v>
      </c>
      <c r="P81" s="73">
        <f t="shared" si="45"/>
        <v>44065.8</v>
      </c>
      <c r="Q81" s="49">
        <f t="shared" si="46"/>
        <v>5940</v>
      </c>
      <c r="R81" s="53">
        <f t="shared" si="47"/>
        <v>50005.8</v>
      </c>
      <c r="S81" s="51">
        <f t="shared" si="48"/>
        <v>39169.599999999999</v>
      </c>
      <c r="T81" s="49">
        <f t="shared" si="49"/>
        <v>5280</v>
      </c>
      <c r="U81" s="52">
        <f t="shared" si="39"/>
        <v>44449.599999999999</v>
      </c>
      <c r="V81" s="51">
        <f t="shared" si="50"/>
        <v>34273.4</v>
      </c>
      <c r="W81" s="49">
        <f t="shared" si="51"/>
        <v>4620</v>
      </c>
      <c r="X81" s="52">
        <f t="shared" si="38"/>
        <v>38893.4</v>
      </c>
      <c r="Y81" s="122">
        <f t="shared" si="52"/>
        <v>29377.200000000001</v>
      </c>
      <c r="Z81" s="122">
        <f t="shared" si="53"/>
        <v>3960</v>
      </c>
      <c r="AA81" s="52">
        <f t="shared" si="54"/>
        <v>33337.199999999997</v>
      </c>
    </row>
    <row r="82" spans="1:27" ht="13.5" customHeight="1">
      <c r="A82" s="118">
        <v>49</v>
      </c>
      <c r="B82" s="217">
        <v>42705</v>
      </c>
      <c r="C82" s="68">
        <v>880</v>
      </c>
      <c r="D82" s="310">
        <v>1</v>
      </c>
      <c r="E82" s="60">
        <f t="shared" si="40"/>
        <v>880</v>
      </c>
      <c r="F82" s="59">
        <v>0</v>
      </c>
      <c r="G82" s="60">
        <f t="shared" si="41"/>
        <v>0</v>
      </c>
      <c r="H82" s="57">
        <f t="shared" si="42"/>
        <v>880</v>
      </c>
      <c r="I82" s="106">
        <f t="shared" si="55"/>
        <v>48082</v>
      </c>
      <c r="J82" s="63">
        <f>IF((I82)+K82&gt;I149,I149-K82,(I82))</f>
        <v>48082</v>
      </c>
      <c r="K82" s="63">
        <f t="shared" si="43"/>
        <v>6600</v>
      </c>
      <c r="L82" s="148">
        <f t="shared" si="37"/>
        <v>54682</v>
      </c>
      <c r="M82" s="65">
        <f t="shared" si="56"/>
        <v>45677.9</v>
      </c>
      <c r="N82" s="63">
        <f t="shared" si="44"/>
        <v>6270</v>
      </c>
      <c r="O82" s="66">
        <f t="shared" si="21"/>
        <v>51947.9</v>
      </c>
      <c r="P82" s="63">
        <f t="shared" si="45"/>
        <v>43273.8</v>
      </c>
      <c r="Q82" s="63">
        <f t="shared" si="46"/>
        <v>5940</v>
      </c>
      <c r="R82" s="67">
        <f t="shared" si="47"/>
        <v>49213.8</v>
      </c>
      <c r="S82" s="65">
        <f t="shared" si="48"/>
        <v>38465.599999999999</v>
      </c>
      <c r="T82" s="63">
        <f t="shared" si="49"/>
        <v>5280</v>
      </c>
      <c r="U82" s="66">
        <f t="shared" si="39"/>
        <v>43745.599999999999</v>
      </c>
      <c r="V82" s="65">
        <f t="shared" si="50"/>
        <v>33657.4</v>
      </c>
      <c r="W82" s="63">
        <f t="shared" si="51"/>
        <v>4620</v>
      </c>
      <c r="X82" s="66">
        <f t="shared" si="38"/>
        <v>38277.4</v>
      </c>
      <c r="Y82" s="102">
        <f t="shared" si="52"/>
        <v>28849.200000000001</v>
      </c>
      <c r="Z82" s="102">
        <f t="shared" si="53"/>
        <v>3960</v>
      </c>
      <c r="AA82" s="66">
        <f t="shared" si="54"/>
        <v>32809.199999999997</v>
      </c>
    </row>
    <row r="83" spans="1:27" ht="13.5" customHeight="1">
      <c r="A83" s="118">
        <v>48</v>
      </c>
      <c r="B83" s="216">
        <v>42736</v>
      </c>
      <c r="C83" s="68">
        <v>937</v>
      </c>
      <c r="D83" s="310">
        <v>1</v>
      </c>
      <c r="E83" s="70">
        <f t="shared" si="40"/>
        <v>937</v>
      </c>
      <c r="F83" s="59">
        <v>0</v>
      </c>
      <c r="G83" s="70">
        <f t="shared" si="41"/>
        <v>0</v>
      </c>
      <c r="H83" s="68">
        <f t="shared" si="42"/>
        <v>937</v>
      </c>
      <c r="I83" s="107">
        <f t="shared" si="55"/>
        <v>47202</v>
      </c>
      <c r="J83" s="49">
        <f>IF((I83)+K83&gt;I149,I149-K83,(I83))</f>
        <v>47202</v>
      </c>
      <c r="K83" s="49">
        <f t="shared" si="43"/>
        <v>6600</v>
      </c>
      <c r="L83" s="145">
        <f t="shared" si="37"/>
        <v>53802</v>
      </c>
      <c r="M83" s="51">
        <f t="shared" si="56"/>
        <v>44841.9</v>
      </c>
      <c r="N83" s="49">
        <f t="shared" si="44"/>
        <v>6270</v>
      </c>
      <c r="O83" s="52">
        <f t="shared" si="21"/>
        <v>51111.9</v>
      </c>
      <c r="P83" s="73">
        <f t="shared" si="45"/>
        <v>42481.8</v>
      </c>
      <c r="Q83" s="49">
        <f t="shared" si="46"/>
        <v>5940</v>
      </c>
      <c r="R83" s="53">
        <f t="shared" si="47"/>
        <v>48421.8</v>
      </c>
      <c r="S83" s="51">
        <f t="shared" si="48"/>
        <v>37761.599999999999</v>
      </c>
      <c r="T83" s="49">
        <f t="shared" si="49"/>
        <v>5280</v>
      </c>
      <c r="U83" s="52">
        <f t="shared" si="39"/>
        <v>43041.599999999999</v>
      </c>
      <c r="V83" s="51">
        <f t="shared" si="50"/>
        <v>33041.4</v>
      </c>
      <c r="W83" s="49">
        <f t="shared" si="51"/>
        <v>4620</v>
      </c>
      <c r="X83" s="52">
        <f t="shared" si="38"/>
        <v>37661.4</v>
      </c>
      <c r="Y83" s="122">
        <f t="shared" si="52"/>
        <v>28321.200000000001</v>
      </c>
      <c r="Z83" s="122">
        <f t="shared" si="53"/>
        <v>3960</v>
      </c>
      <c r="AA83" s="52">
        <f t="shared" si="54"/>
        <v>32281.200000000001</v>
      </c>
    </row>
    <row r="84" spans="1:27" ht="13.5" customHeight="1">
      <c r="A84" s="118">
        <v>47</v>
      </c>
      <c r="B84" s="217">
        <v>42767</v>
      </c>
      <c r="C84" s="68">
        <v>937</v>
      </c>
      <c r="D84" s="310">
        <v>1</v>
      </c>
      <c r="E84" s="60">
        <f t="shared" si="40"/>
        <v>937</v>
      </c>
      <c r="F84" s="59">
        <v>0</v>
      </c>
      <c r="G84" s="60">
        <f t="shared" si="41"/>
        <v>0</v>
      </c>
      <c r="H84" s="57">
        <f t="shared" si="42"/>
        <v>937</v>
      </c>
      <c r="I84" s="106">
        <f t="shared" si="55"/>
        <v>46265</v>
      </c>
      <c r="J84" s="63">
        <f>IF((I84)+K84&gt;I149,I149-K84,(I84))</f>
        <v>46265</v>
      </c>
      <c r="K84" s="63">
        <f t="shared" si="43"/>
        <v>6600</v>
      </c>
      <c r="L84" s="148">
        <f t="shared" si="37"/>
        <v>52865</v>
      </c>
      <c r="M84" s="65">
        <f t="shared" si="56"/>
        <v>43951.75</v>
      </c>
      <c r="N84" s="63">
        <f t="shared" si="44"/>
        <v>6270</v>
      </c>
      <c r="O84" s="66">
        <f t="shared" si="21"/>
        <v>50221.75</v>
      </c>
      <c r="P84" s="63">
        <f t="shared" si="45"/>
        <v>41638.5</v>
      </c>
      <c r="Q84" s="63">
        <f t="shared" si="46"/>
        <v>5940</v>
      </c>
      <c r="R84" s="67">
        <f t="shared" si="47"/>
        <v>47578.5</v>
      </c>
      <c r="S84" s="65">
        <f t="shared" si="48"/>
        <v>37012</v>
      </c>
      <c r="T84" s="63">
        <f t="shared" si="49"/>
        <v>5280</v>
      </c>
      <c r="U84" s="66">
        <f t="shared" si="39"/>
        <v>42292</v>
      </c>
      <c r="V84" s="65">
        <f t="shared" si="50"/>
        <v>32385.499999999996</v>
      </c>
      <c r="W84" s="63">
        <f t="shared" si="51"/>
        <v>4620</v>
      </c>
      <c r="X84" s="66">
        <f t="shared" si="38"/>
        <v>37005.5</v>
      </c>
      <c r="Y84" s="102">
        <f t="shared" si="52"/>
        <v>27759</v>
      </c>
      <c r="Z84" s="102">
        <f t="shared" si="53"/>
        <v>3960</v>
      </c>
      <c r="AA84" s="66">
        <f t="shared" si="54"/>
        <v>31719</v>
      </c>
    </row>
    <row r="85" spans="1:27" ht="13.5" customHeight="1">
      <c r="A85" s="118">
        <v>46</v>
      </c>
      <c r="B85" s="216">
        <v>42795</v>
      </c>
      <c r="C85" s="68">
        <v>937</v>
      </c>
      <c r="D85" s="310">
        <v>1</v>
      </c>
      <c r="E85" s="70">
        <f t="shared" si="40"/>
        <v>937</v>
      </c>
      <c r="F85" s="59">
        <v>0</v>
      </c>
      <c r="G85" s="70">
        <f t="shared" si="41"/>
        <v>0</v>
      </c>
      <c r="H85" s="68">
        <f t="shared" si="42"/>
        <v>937</v>
      </c>
      <c r="I85" s="107">
        <f t="shared" si="55"/>
        <v>45328</v>
      </c>
      <c r="J85" s="49">
        <f>IF((I85)+K85&gt;I149,I149-K85,(I85))</f>
        <v>45328</v>
      </c>
      <c r="K85" s="49">
        <f t="shared" si="43"/>
        <v>6600</v>
      </c>
      <c r="L85" s="145">
        <f t="shared" si="37"/>
        <v>51928</v>
      </c>
      <c r="M85" s="51">
        <f t="shared" si="56"/>
        <v>43061.599999999999</v>
      </c>
      <c r="N85" s="49">
        <f t="shared" si="44"/>
        <v>6270</v>
      </c>
      <c r="O85" s="52">
        <f t="shared" si="21"/>
        <v>49331.6</v>
      </c>
      <c r="P85" s="73">
        <f t="shared" si="45"/>
        <v>40795.200000000004</v>
      </c>
      <c r="Q85" s="49">
        <f t="shared" si="46"/>
        <v>5940</v>
      </c>
      <c r="R85" s="53">
        <f t="shared" si="47"/>
        <v>46735.200000000004</v>
      </c>
      <c r="S85" s="51">
        <f t="shared" si="48"/>
        <v>36262.400000000001</v>
      </c>
      <c r="T85" s="49">
        <f t="shared" si="49"/>
        <v>5280</v>
      </c>
      <c r="U85" s="52">
        <f t="shared" si="39"/>
        <v>41542.400000000001</v>
      </c>
      <c r="V85" s="51">
        <f t="shared" si="50"/>
        <v>31729.599999999999</v>
      </c>
      <c r="W85" s="49">
        <f t="shared" si="51"/>
        <v>4620</v>
      </c>
      <c r="X85" s="52">
        <f t="shared" si="38"/>
        <v>36349.599999999999</v>
      </c>
      <c r="Y85" s="122">
        <f t="shared" si="52"/>
        <v>27196.799999999999</v>
      </c>
      <c r="Z85" s="122">
        <f t="shared" si="53"/>
        <v>3960</v>
      </c>
      <c r="AA85" s="52">
        <f t="shared" si="54"/>
        <v>31156.799999999999</v>
      </c>
    </row>
    <row r="86" spans="1:27" ht="13.5" customHeight="1">
      <c r="A86" s="118">
        <v>45</v>
      </c>
      <c r="B86" s="217">
        <v>42826</v>
      </c>
      <c r="C86" s="68">
        <v>937</v>
      </c>
      <c r="D86" s="310">
        <v>1</v>
      </c>
      <c r="E86" s="60">
        <f t="shared" si="40"/>
        <v>937</v>
      </c>
      <c r="F86" s="59">
        <v>0</v>
      </c>
      <c r="G86" s="60">
        <f t="shared" si="41"/>
        <v>0</v>
      </c>
      <c r="H86" s="57">
        <f t="shared" si="42"/>
        <v>937</v>
      </c>
      <c r="I86" s="106">
        <f t="shared" si="55"/>
        <v>44391</v>
      </c>
      <c r="J86" s="63">
        <f>IF((I86)+K86&gt;I149,I149-K86,(I86))</f>
        <v>44391</v>
      </c>
      <c r="K86" s="63">
        <f t="shared" si="43"/>
        <v>6600</v>
      </c>
      <c r="L86" s="148">
        <f t="shared" si="37"/>
        <v>50991</v>
      </c>
      <c r="M86" s="65">
        <f t="shared" si="56"/>
        <v>42171.45</v>
      </c>
      <c r="N86" s="63">
        <f t="shared" si="44"/>
        <v>6270</v>
      </c>
      <c r="O86" s="66">
        <f t="shared" ref="O86:O117" si="57">M86+N86</f>
        <v>48441.45</v>
      </c>
      <c r="P86" s="63">
        <f t="shared" si="45"/>
        <v>39951.9</v>
      </c>
      <c r="Q86" s="63">
        <f t="shared" si="46"/>
        <v>5940</v>
      </c>
      <c r="R86" s="67">
        <f t="shared" si="47"/>
        <v>45891.9</v>
      </c>
      <c r="S86" s="65">
        <f t="shared" si="48"/>
        <v>35512.800000000003</v>
      </c>
      <c r="T86" s="63">
        <f t="shared" si="49"/>
        <v>5280</v>
      </c>
      <c r="U86" s="66">
        <f t="shared" si="39"/>
        <v>40792.800000000003</v>
      </c>
      <c r="V86" s="65">
        <f t="shared" si="50"/>
        <v>31073.699999999997</v>
      </c>
      <c r="W86" s="63">
        <f t="shared" si="51"/>
        <v>4620</v>
      </c>
      <c r="X86" s="66">
        <f t="shared" si="38"/>
        <v>35693.699999999997</v>
      </c>
      <c r="Y86" s="102">
        <f t="shared" si="52"/>
        <v>26634.6</v>
      </c>
      <c r="Z86" s="102">
        <f t="shared" si="53"/>
        <v>3960</v>
      </c>
      <c r="AA86" s="66">
        <f t="shared" si="54"/>
        <v>30594.6</v>
      </c>
    </row>
    <row r="87" spans="1:27" ht="13.5" customHeight="1">
      <c r="A87" s="118">
        <v>44</v>
      </c>
      <c r="B87" s="216">
        <v>42856</v>
      </c>
      <c r="C87" s="68">
        <v>937</v>
      </c>
      <c r="D87" s="310">
        <v>1</v>
      </c>
      <c r="E87" s="70">
        <f t="shared" si="40"/>
        <v>937</v>
      </c>
      <c r="F87" s="59">
        <v>0</v>
      </c>
      <c r="G87" s="70">
        <f t="shared" si="41"/>
        <v>0</v>
      </c>
      <c r="H87" s="68">
        <f t="shared" si="42"/>
        <v>937</v>
      </c>
      <c r="I87" s="107">
        <f t="shared" si="55"/>
        <v>43454</v>
      </c>
      <c r="J87" s="49">
        <f>IF((I87)+K87&gt;I149,I149-K87,(I87))</f>
        <v>43454</v>
      </c>
      <c r="K87" s="49">
        <f t="shared" si="43"/>
        <v>6600</v>
      </c>
      <c r="L87" s="145">
        <f t="shared" si="37"/>
        <v>50054</v>
      </c>
      <c r="M87" s="51">
        <f t="shared" si="56"/>
        <v>41281.299999999996</v>
      </c>
      <c r="N87" s="49">
        <f t="shared" si="44"/>
        <v>6270</v>
      </c>
      <c r="O87" s="52">
        <f t="shared" si="57"/>
        <v>47551.299999999996</v>
      </c>
      <c r="P87" s="73">
        <f t="shared" si="45"/>
        <v>39108.6</v>
      </c>
      <c r="Q87" s="49">
        <f t="shared" si="46"/>
        <v>5940</v>
      </c>
      <c r="R87" s="53">
        <f t="shared" si="47"/>
        <v>45048.6</v>
      </c>
      <c r="S87" s="51">
        <f t="shared" si="48"/>
        <v>34763.200000000004</v>
      </c>
      <c r="T87" s="49">
        <f t="shared" si="49"/>
        <v>5280</v>
      </c>
      <c r="U87" s="52">
        <f t="shared" si="39"/>
        <v>40043.200000000004</v>
      </c>
      <c r="V87" s="51">
        <f t="shared" si="50"/>
        <v>30417.8</v>
      </c>
      <c r="W87" s="49">
        <f t="shared" si="51"/>
        <v>4620</v>
      </c>
      <c r="X87" s="52">
        <f t="shared" si="38"/>
        <v>35037.800000000003</v>
      </c>
      <c r="Y87" s="122">
        <f t="shared" si="52"/>
        <v>26072.399999999998</v>
      </c>
      <c r="Z87" s="122">
        <f t="shared" si="53"/>
        <v>3960</v>
      </c>
      <c r="AA87" s="52">
        <f t="shared" si="54"/>
        <v>30032.399999999998</v>
      </c>
    </row>
    <row r="88" spans="1:27" ht="13.5" customHeight="1">
      <c r="A88" s="118">
        <v>43</v>
      </c>
      <c r="B88" s="217">
        <v>42887</v>
      </c>
      <c r="C88" s="68">
        <v>937</v>
      </c>
      <c r="D88" s="310">
        <v>1</v>
      </c>
      <c r="E88" s="60">
        <f t="shared" si="40"/>
        <v>937</v>
      </c>
      <c r="F88" s="59">
        <v>0</v>
      </c>
      <c r="G88" s="60">
        <f t="shared" si="41"/>
        <v>0</v>
      </c>
      <c r="H88" s="57">
        <f t="shared" si="42"/>
        <v>937</v>
      </c>
      <c r="I88" s="106">
        <f t="shared" si="55"/>
        <v>42517</v>
      </c>
      <c r="J88" s="63">
        <f>IF((I88)+K88&gt;I149,I149-K88,(I88))</f>
        <v>42517</v>
      </c>
      <c r="K88" s="63">
        <f t="shared" si="43"/>
        <v>6600</v>
      </c>
      <c r="L88" s="148">
        <f t="shared" si="37"/>
        <v>49117</v>
      </c>
      <c r="M88" s="65">
        <f t="shared" si="56"/>
        <v>40391.15</v>
      </c>
      <c r="N88" s="63">
        <f t="shared" si="44"/>
        <v>6270</v>
      </c>
      <c r="O88" s="66">
        <f t="shared" si="57"/>
        <v>46661.15</v>
      </c>
      <c r="P88" s="63">
        <f t="shared" si="45"/>
        <v>38265.300000000003</v>
      </c>
      <c r="Q88" s="63">
        <f t="shared" si="46"/>
        <v>5940</v>
      </c>
      <c r="R88" s="67">
        <f t="shared" si="47"/>
        <v>44205.3</v>
      </c>
      <c r="S88" s="65">
        <f t="shared" si="48"/>
        <v>34013.599999999999</v>
      </c>
      <c r="T88" s="63">
        <f t="shared" si="49"/>
        <v>5280</v>
      </c>
      <c r="U88" s="66">
        <f t="shared" si="39"/>
        <v>39293.599999999999</v>
      </c>
      <c r="V88" s="65">
        <f t="shared" si="50"/>
        <v>29761.899999999998</v>
      </c>
      <c r="W88" s="63">
        <f t="shared" si="51"/>
        <v>4620</v>
      </c>
      <c r="X88" s="66">
        <f t="shared" si="38"/>
        <v>34381.899999999994</v>
      </c>
      <c r="Y88" s="102">
        <f t="shared" si="52"/>
        <v>25510.2</v>
      </c>
      <c r="Z88" s="102">
        <f t="shared" si="53"/>
        <v>3960</v>
      </c>
      <c r="AA88" s="66">
        <f t="shared" si="54"/>
        <v>29470.2</v>
      </c>
    </row>
    <row r="89" spans="1:27" ht="13.5" customHeight="1">
      <c r="A89" s="118">
        <v>42</v>
      </c>
      <c r="B89" s="216">
        <v>42917</v>
      </c>
      <c r="C89" s="68">
        <v>937</v>
      </c>
      <c r="D89" s="310">
        <v>1</v>
      </c>
      <c r="E89" s="70">
        <f t="shared" si="40"/>
        <v>937</v>
      </c>
      <c r="F89" s="59">
        <v>0</v>
      </c>
      <c r="G89" s="70">
        <f t="shared" si="41"/>
        <v>0</v>
      </c>
      <c r="H89" s="68">
        <f t="shared" si="42"/>
        <v>937</v>
      </c>
      <c r="I89" s="107">
        <f t="shared" si="55"/>
        <v>41580</v>
      </c>
      <c r="J89" s="49">
        <f>IF((I89)+K89&gt;I149,I149-K89,(I89))</f>
        <v>41580</v>
      </c>
      <c r="K89" s="49">
        <f t="shared" si="43"/>
        <v>6600</v>
      </c>
      <c r="L89" s="145">
        <f t="shared" si="37"/>
        <v>48180</v>
      </c>
      <c r="M89" s="51">
        <f t="shared" si="56"/>
        <v>39501</v>
      </c>
      <c r="N89" s="49">
        <f t="shared" si="44"/>
        <v>6270</v>
      </c>
      <c r="O89" s="52">
        <f t="shared" si="57"/>
        <v>45771</v>
      </c>
      <c r="P89" s="73">
        <f t="shared" si="45"/>
        <v>37422</v>
      </c>
      <c r="Q89" s="49">
        <f t="shared" si="46"/>
        <v>5940</v>
      </c>
      <c r="R89" s="53">
        <f t="shared" si="47"/>
        <v>43362</v>
      </c>
      <c r="S89" s="51">
        <f t="shared" si="48"/>
        <v>33264</v>
      </c>
      <c r="T89" s="49">
        <f t="shared" si="49"/>
        <v>5280</v>
      </c>
      <c r="U89" s="52">
        <f t="shared" si="39"/>
        <v>38544</v>
      </c>
      <c r="V89" s="51">
        <f t="shared" si="50"/>
        <v>29105.999999999996</v>
      </c>
      <c r="W89" s="49">
        <f t="shared" si="51"/>
        <v>4620</v>
      </c>
      <c r="X89" s="52">
        <f t="shared" si="38"/>
        <v>33726</v>
      </c>
      <c r="Y89" s="122">
        <f t="shared" si="52"/>
        <v>24948</v>
      </c>
      <c r="Z89" s="122">
        <f t="shared" si="53"/>
        <v>3960</v>
      </c>
      <c r="AA89" s="52">
        <f t="shared" si="54"/>
        <v>28908</v>
      </c>
    </row>
    <row r="90" spans="1:27" ht="13.5" customHeight="1">
      <c r="A90" s="118">
        <v>41</v>
      </c>
      <c r="B90" s="216">
        <v>42948</v>
      </c>
      <c r="C90" s="68">
        <v>937</v>
      </c>
      <c r="D90" s="310">
        <v>1</v>
      </c>
      <c r="E90" s="60">
        <f t="shared" si="40"/>
        <v>937</v>
      </c>
      <c r="F90" s="59">
        <v>0</v>
      </c>
      <c r="G90" s="60">
        <f t="shared" si="41"/>
        <v>0</v>
      </c>
      <c r="H90" s="57">
        <f t="shared" si="42"/>
        <v>937</v>
      </c>
      <c r="I90" s="106">
        <f t="shared" si="55"/>
        <v>40643</v>
      </c>
      <c r="J90" s="63">
        <f>IF((I90)+K90&gt;I149,I149-K90,(I90))</f>
        <v>40643</v>
      </c>
      <c r="K90" s="63">
        <f t="shared" si="43"/>
        <v>6600</v>
      </c>
      <c r="L90" s="148">
        <f t="shared" si="37"/>
        <v>47243</v>
      </c>
      <c r="M90" s="65">
        <f t="shared" si="56"/>
        <v>38610.85</v>
      </c>
      <c r="N90" s="63">
        <f t="shared" si="44"/>
        <v>6270</v>
      </c>
      <c r="O90" s="66">
        <f t="shared" si="57"/>
        <v>44880.85</v>
      </c>
      <c r="P90" s="63">
        <f t="shared" si="45"/>
        <v>36578.700000000004</v>
      </c>
      <c r="Q90" s="63">
        <f t="shared" si="46"/>
        <v>5940</v>
      </c>
      <c r="R90" s="67">
        <f t="shared" si="47"/>
        <v>42518.700000000004</v>
      </c>
      <c r="S90" s="65">
        <f t="shared" si="48"/>
        <v>32514.400000000001</v>
      </c>
      <c r="T90" s="63">
        <f t="shared" si="49"/>
        <v>5280</v>
      </c>
      <c r="U90" s="66">
        <f t="shared" si="39"/>
        <v>37794.400000000001</v>
      </c>
      <c r="V90" s="65">
        <f t="shared" si="50"/>
        <v>28450.1</v>
      </c>
      <c r="W90" s="63">
        <f t="shared" si="51"/>
        <v>4620</v>
      </c>
      <c r="X90" s="66">
        <f t="shared" si="38"/>
        <v>33070.1</v>
      </c>
      <c r="Y90" s="102">
        <f t="shared" si="52"/>
        <v>24385.8</v>
      </c>
      <c r="Z90" s="102">
        <f t="shared" si="53"/>
        <v>3960</v>
      </c>
      <c r="AA90" s="66">
        <f t="shared" si="54"/>
        <v>28345.8</v>
      </c>
    </row>
    <row r="91" spans="1:27" ht="13.5" customHeight="1">
      <c r="A91" s="118">
        <v>40</v>
      </c>
      <c r="B91" s="217">
        <v>42979</v>
      </c>
      <c r="C91" s="68">
        <v>937</v>
      </c>
      <c r="D91" s="310">
        <v>1</v>
      </c>
      <c r="E91" s="70">
        <f t="shared" si="40"/>
        <v>937</v>
      </c>
      <c r="F91" s="59">
        <v>0</v>
      </c>
      <c r="G91" s="70">
        <f t="shared" si="41"/>
        <v>0</v>
      </c>
      <c r="H91" s="68">
        <f t="shared" si="42"/>
        <v>937</v>
      </c>
      <c r="I91" s="107">
        <f t="shared" si="55"/>
        <v>39706</v>
      </c>
      <c r="J91" s="49">
        <f>IF((I91)+K91&gt;I149,I149-K91,(I91))</f>
        <v>39706</v>
      </c>
      <c r="K91" s="49">
        <f t="shared" si="43"/>
        <v>6600</v>
      </c>
      <c r="L91" s="145">
        <f t="shared" si="37"/>
        <v>46306</v>
      </c>
      <c r="M91" s="51">
        <f t="shared" si="56"/>
        <v>37720.699999999997</v>
      </c>
      <c r="N91" s="49">
        <f t="shared" si="44"/>
        <v>6270</v>
      </c>
      <c r="O91" s="52">
        <f t="shared" si="57"/>
        <v>43990.7</v>
      </c>
      <c r="P91" s="73">
        <f t="shared" si="45"/>
        <v>35735.4</v>
      </c>
      <c r="Q91" s="49">
        <f t="shared" si="46"/>
        <v>5940</v>
      </c>
      <c r="R91" s="53">
        <f t="shared" si="47"/>
        <v>41675.4</v>
      </c>
      <c r="S91" s="51">
        <f t="shared" si="48"/>
        <v>31764.800000000003</v>
      </c>
      <c r="T91" s="49">
        <f t="shared" si="49"/>
        <v>5280</v>
      </c>
      <c r="U91" s="52">
        <f t="shared" si="39"/>
        <v>37044.800000000003</v>
      </c>
      <c r="V91" s="51">
        <f t="shared" si="50"/>
        <v>27794.199999999997</v>
      </c>
      <c r="W91" s="49">
        <f t="shared" si="51"/>
        <v>4620</v>
      </c>
      <c r="X91" s="52">
        <f t="shared" si="38"/>
        <v>32414.199999999997</v>
      </c>
      <c r="Y91" s="122">
        <f t="shared" si="52"/>
        <v>23823.599999999999</v>
      </c>
      <c r="Z91" s="122">
        <f t="shared" si="53"/>
        <v>3960</v>
      </c>
      <c r="AA91" s="52">
        <f t="shared" si="54"/>
        <v>27783.599999999999</v>
      </c>
    </row>
    <row r="92" spans="1:27" ht="13.5" customHeight="1">
      <c r="A92" s="118">
        <v>39</v>
      </c>
      <c r="B92" s="216">
        <v>43009</v>
      </c>
      <c r="C92" s="68">
        <v>937</v>
      </c>
      <c r="D92" s="310">
        <v>1</v>
      </c>
      <c r="E92" s="60">
        <f t="shared" si="40"/>
        <v>937</v>
      </c>
      <c r="F92" s="59">
        <v>0</v>
      </c>
      <c r="G92" s="60">
        <f t="shared" si="41"/>
        <v>0</v>
      </c>
      <c r="H92" s="57">
        <f t="shared" si="42"/>
        <v>937</v>
      </c>
      <c r="I92" s="106">
        <f t="shared" si="55"/>
        <v>38769</v>
      </c>
      <c r="J92" s="63">
        <f>IF((I92)+K92&gt;I149,I149-K92,(I92))</f>
        <v>38769</v>
      </c>
      <c r="K92" s="63">
        <f t="shared" si="43"/>
        <v>6600</v>
      </c>
      <c r="L92" s="148">
        <f t="shared" si="37"/>
        <v>45369</v>
      </c>
      <c r="M92" s="65">
        <f t="shared" si="56"/>
        <v>36830.549999999996</v>
      </c>
      <c r="N92" s="63">
        <f t="shared" si="44"/>
        <v>6270</v>
      </c>
      <c r="O92" s="66">
        <f t="shared" si="57"/>
        <v>43100.549999999996</v>
      </c>
      <c r="P92" s="63">
        <f t="shared" si="45"/>
        <v>34892.1</v>
      </c>
      <c r="Q92" s="63">
        <f t="shared" si="46"/>
        <v>5940</v>
      </c>
      <c r="R92" s="67">
        <f t="shared" si="47"/>
        <v>40832.1</v>
      </c>
      <c r="S92" s="65">
        <f t="shared" si="48"/>
        <v>31015.200000000001</v>
      </c>
      <c r="T92" s="63">
        <f t="shared" si="49"/>
        <v>5280</v>
      </c>
      <c r="U92" s="66">
        <f t="shared" si="39"/>
        <v>36295.199999999997</v>
      </c>
      <c r="V92" s="65">
        <f t="shared" si="50"/>
        <v>27138.3</v>
      </c>
      <c r="W92" s="63">
        <f t="shared" si="51"/>
        <v>4620</v>
      </c>
      <c r="X92" s="66">
        <f t="shared" si="38"/>
        <v>31758.3</v>
      </c>
      <c r="Y92" s="102">
        <f t="shared" si="52"/>
        <v>23261.399999999998</v>
      </c>
      <c r="Z92" s="102">
        <f t="shared" si="53"/>
        <v>3960</v>
      </c>
      <c r="AA92" s="66">
        <f t="shared" si="54"/>
        <v>27221.399999999998</v>
      </c>
    </row>
    <row r="93" spans="1:27" ht="13.5" customHeight="1">
      <c r="A93" s="118">
        <v>38</v>
      </c>
      <c r="B93" s="217">
        <v>43040</v>
      </c>
      <c r="C93" s="68">
        <v>937</v>
      </c>
      <c r="D93" s="310">
        <v>1</v>
      </c>
      <c r="E93" s="70">
        <f t="shared" si="40"/>
        <v>937</v>
      </c>
      <c r="F93" s="59">
        <v>0</v>
      </c>
      <c r="G93" s="70">
        <f t="shared" si="41"/>
        <v>0</v>
      </c>
      <c r="H93" s="68">
        <f t="shared" si="42"/>
        <v>937</v>
      </c>
      <c r="I93" s="107">
        <f t="shared" si="55"/>
        <v>37832</v>
      </c>
      <c r="J93" s="49">
        <f>IF((I93)+K93&gt;I149,I149-K93,(I93))</f>
        <v>37832</v>
      </c>
      <c r="K93" s="49">
        <f t="shared" si="43"/>
        <v>6600</v>
      </c>
      <c r="L93" s="145">
        <f t="shared" si="37"/>
        <v>44432</v>
      </c>
      <c r="M93" s="51">
        <f t="shared" si="56"/>
        <v>35940.400000000001</v>
      </c>
      <c r="N93" s="49">
        <f t="shared" si="44"/>
        <v>6270</v>
      </c>
      <c r="O93" s="52">
        <f t="shared" si="57"/>
        <v>42210.400000000001</v>
      </c>
      <c r="P93" s="73">
        <f t="shared" si="45"/>
        <v>34048.800000000003</v>
      </c>
      <c r="Q93" s="49">
        <f t="shared" si="46"/>
        <v>5940</v>
      </c>
      <c r="R93" s="53">
        <f t="shared" si="47"/>
        <v>39988.800000000003</v>
      </c>
      <c r="S93" s="51">
        <f t="shared" si="48"/>
        <v>30265.600000000002</v>
      </c>
      <c r="T93" s="49">
        <f t="shared" si="49"/>
        <v>5280</v>
      </c>
      <c r="U93" s="52">
        <f t="shared" si="39"/>
        <v>35545.600000000006</v>
      </c>
      <c r="V93" s="51">
        <f t="shared" si="50"/>
        <v>26482.399999999998</v>
      </c>
      <c r="W93" s="49">
        <f t="shared" si="51"/>
        <v>4620</v>
      </c>
      <c r="X93" s="52">
        <f t="shared" si="38"/>
        <v>31102.399999999998</v>
      </c>
      <c r="Y93" s="122">
        <f t="shared" si="52"/>
        <v>22699.200000000001</v>
      </c>
      <c r="Z93" s="122">
        <f t="shared" si="53"/>
        <v>3960</v>
      </c>
      <c r="AA93" s="52">
        <f t="shared" si="54"/>
        <v>26659.200000000001</v>
      </c>
    </row>
    <row r="94" spans="1:27" ht="13.5" customHeight="1">
      <c r="A94" s="118">
        <v>37</v>
      </c>
      <c r="B94" s="216">
        <v>43070</v>
      </c>
      <c r="C94" s="68">
        <v>937</v>
      </c>
      <c r="D94" s="310">
        <v>1</v>
      </c>
      <c r="E94" s="60">
        <f t="shared" si="40"/>
        <v>937</v>
      </c>
      <c r="F94" s="59">
        <v>0</v>
      </c>
      <c r="G94" s="60">
        <f t="shared" si="41"/>
        <v>0</v>
      </c>
      <c r="H94" s="57">
        <f t="shared" si="42"/>
        <v>937</v>
      </c>
      <c r="I94" s="106">
        <f t="shared" si="55"/>
        <v>36895</v>
      </c>
      <c r="J94" s="63">
        <f>IF((I94)+K94&gt;I149,I149-K94,(I94))</f>
        <v>36895</v>
      </c>
      <c r="K94" s="63">
        <f t="shared" si="43"/>
        <v>6600</v>
      </c>
      <c r="L94" s="148">
        <f t="shared" si="37"/>
        <v>43495</v>
      </c>
      <c r="M94" s="65">
        <f t="shared" si="56"/>
        <v>35050.25</v>
      </c>
      <c r="N94" s="63">
        <f t="shared" si="44"/>
        <v>6270</v>
      </c>
      <c r="O94" s="66">
        <f t="shared" si="57"/>
        <v>41320.25</v>
      </c>
      <c r="P94" s="63">
        <f t="shared" si="45"/>
        <v>33205.5</v>
      </c>
      <c r="Q94" s="63">
        <f t="shared" si="46"/>
        <v>5940</v>
      </c>
      <c r="R94" s="67">
        <f t="shared" si="47"/>
        <v>39145.5</v>
      </c>
      <c r="S94" s="65">
        <f t="shared" si="48"/>
        <v>29516</v>
      </c>
      <c r="T94" s="63">
        <f t="shared" si="49"/>
        <v>5280</v>
      </c>
      <c r="U94" s="66">
        <f t="shared" si="39"/>
        <v>34796</v>
      </c>
      <c r="V94" s="65">
        <f t="shared" si="50"/>
        <v>25826.5</v>
      </c>
      <c r="W94" s="63">
        <f t="shared" si="51"/>
        <v>4620</v>
      </c>
      <c r="X94" s="66">
        <f t="shared" si="38"/>
        <v>30446.5</v>
      </c>
      <c r="Y94" s="102">
        <f t="shared" si="52"/>
        <v>22137</v>
      </c>
      <c r="Z94" s="102">
        <f t="shared" si="53"/>
        <v>3960</v>
      </c>
      <c r="AA94" s="66">
        <f t="shared" si="54"/>
        <v>26097</v>
      </c>
    </row>
    <row r="95" spans="1:27" ht="13.5" customHeight="1">
      <c r="A95" s="118">
        <v>36</v>
      </c>
      <c r="B95" s="217">
        <v>43101</v>
      </c>
      <c r="C95" s="57">
        <v>954</v>
      </c>
      <c r="D95" s="310">
        <v>1</v>
      </c>
      <c r="E95" s="60">
        <f t="shared" ref="E95:E106" si="58">C95*D95</f>
        <v>954</v>
      </c>
      <c r="F95" s="59">
        <v>0</v>
      </c>
      <c r="G95" s="60">
        <f t="shared" ref="G95:G106" si="59">E95*F95</f>
        <v>0</v>
      </c>
      <c r="H95" s="57">
        <f t="shared" ref="H95:H106" si="60">E95+G95</f>
        <v>954</v>
      </c>
      <c r="I95" s="107">
        <f t="shared" si="55"/>
        <v>35958</v>
      </c>
      <c r="J95" s="49">
        <f t="shared" ref="J95:J106" si="61">IF((I95)+K95&gt;$I$149,$I$149-K95,(I95))</f>
        <v>35958</v>
      </c>
      <c r="K95" s="49">
        <f t="shared" si="43"/>
        <v>6600</v>
      </c>
      <c r="L95" s="145">
        <f t="shared" ref="L95:L106" si="62">J95+K95</f>
        <v>42558</v>
      </c>
      <c r="M95" s="51">
        <f t="shared" si="56"/>
        <v>34160.1</v>
      </c>
      <c r="N95" s="49">
        <f t="shared" si="44"/>
        <v>6270</v>
      </c>
      <c r="O95" s="52">
        <f t="shared" si="57"/>
        <v>40430.1</v>
      </c>
      <c r="P95" s="73">
        <f t="shared" si="45"/>
        <v>32362.2</v>
      </c>
      <c r="Q95" s="49">
        <f t="shared" si="46"/>
        <v>5940</v>
      </c>
      <c r="R95" s="53">
        <f t="shared" si="47"/>
        <v>38302.199999999997</v>
      </c>
      <c r="S95" s="51">
        <f t="shared" si="48"/>
        <v>28766.400000000001</v>
      </c>
      <c r="T95" s="49">
        <f t="shared" si="49"/>
        <v>5280</v>
      </c>
      <c r="U95" s="52">
        <f t="shared" ref="U95:U106" si="63">S95+T95</f>
        <v>34046.400000000001</v>
      </c>
      <c r="V95" s="51">
        <f t="shared" si="50"/>
        <v>25170.6</v>
      </c>
      <c r="W95" s="49">
        <f t="shared" si="51"/>
        <v>4620</v>
      </c>
      <c r="X95" s="52">
        <f t="shared" ref="X95:X106" si="64">V95+W95</f>
        <v>29790.6</v>
      </c>
      <c r="Y95" s="122">
        <f t="shared" si="52"/>
        <v>21574.799999999999</v>
      </c>
      <c r="Z95" s="122">
        <f t="shared" si="53"/>
        <v>3960</v>
      </c>
      <c r="AA95" s="52">
        <f t="shared" ref="AA95:AA106" si="65">Y95+Z95</f>
        <v>25534.799999999999</v>
      </c>
    </row>
    <row r="96" spans="1:27" ht="13.5" customHeight="1">
      <c r="A96" s="118">
        <v>35</v>
      </c>
      <c r="B96" s="216">
        <v>43132</v>
      </c>
      <c r="C96" s="57">
        <v>954</v>
      </c>
      <c r="D96" s="310">
        <v>1</v>
      </c>
      <c r="E96" s="60">
        <f t="shared" si="58"/>
        <v>954</v>
      </c>
      <c r="F96" s="59">
        <v>0</v>
      </c>
      <c r="G96" s="60">
        <f t="shared" si="59"/>
        <v>0</v>
      </c>
      <c r="H96" s="57">
        <f t="shared" si="60"/>
        <v>954</v>
      </c>
      <c r="I96" s="106">
        <f t="shared" si="55"/>
        <v>35004</v>
      </c>
      <c r="J96" s="63">
        <f t="shared" si="61"/>
        <v>35004</v>
      </c>
      <c r="K96" s="63">
        <f t="shared" si="43"/>
        <v>6600</v>
      </c>
      <c r="L96" s="148">
        <f t="shared" si="62"/>
        <v>41604</v>
      </c>
      <c r="M96" s="65">
        <f t="shared" si="56"/>
        <v>33253.799999999996</v>
      </c>
      <c r="N96" s="63">
        <f t="shared" si="44"/>
        <v>6270</v>
      </c>
      <c r="O96" s="66">
        <f t="shared" si="57"/>
        <v>39523.799999999996</v>
      </c>
      <c r="P96" s="63">
        <f t="shared" si="45"/>
        <v>31503.600000000002</v>
      </c>
      <c r="Q96" s="63">
        <f t="shared" si="46"/>
        <v>5940</v>
      </c>
      <c r="R96" s="67">
        <f t="shared" si="47"/>
        <v>37443.600000000006</v>
      </c>
      <c r="S96" s="65">
        <f t="shared" si="48"/>
        <v>28003.200000000001</v>
      </c>
      <c r="T96" s="63">
        <f t="shared" si="49"/>
        <v>5280</v>
      </c>
      <c r="U96" s="66">
        <f t="shared" si="63"/>
        <v>33283.199999999997</v>
      </c>
      <c r="V96" s="65">
        <f t="shared" si="50"/>
        <v>24502.799999999999</v>
      </c>
      <c r="W96" s="63">
        <f t="shared" si="51"/>
        <v>4620</v>
      </c>
      <c r="X96" s="66">
        <f t="shared" si="64"/>
        <v>29122.799999999999</v>
      </c>
      <c r="Y96" s="102">
        <f t="shared" si="52"/>
        <v>21002.399999999998</v>
      </c>
      <c r="Z96" s="102">
        <f t="shared" si="53"/>
        <v>3960</v>
      </c>
      <c r="AA96" s="66">
        <f t="shared" si="65"/>
        <v>24962.399999999998</v>
      </c>
    </row>
    <row r="97" spans="1:27" ht="13.5" customHeight="1">
      <c r="A97" s="118">
        <v>34</v>
      </c>
      <c r="B97" s="217">
        <v>43160</v>
      </c>
      <c r="C97" s="57">
        <v>954</v>
      </c>
      <c r="D97" s="310">
        <v>1</v>
      </c>
      <c r="E97" s="60">
        <f t="shared" si="58"/>
        <v>954</v>
      </c>
      <c r="F97" s="59">
        <v>0</v>
      </c>
      <c r="G97" s="60">
        <f t="shared" si="59"/>
        <v>0</v>
      </c>
      <c r="H97" s="57">
        <f t="shared" si="60"/>
        <v>954</v>
      </c>
      <c r="I97" s="107">
        <f t="shared" si="55"/>
        <v>34050</v>
      </c>
      <c r="J97" s="49">
        <f t="shared" si="61"/>
        <v>34050</v>
      </c>
      <c r="K97" s="49">
        <f t="shared" si="43"/>
        <v>6600</v>
      </c>
      <c r="L97" s="145">
        <f t="shared" si="62"/>
        <v>40650</v>
      </c>
      <c r="M97" s="51">
        <f t="shared" si="56"/>
        <v>32347.5</v>
      </c>
      <c r="N97" s="49">
        <f t="shared" si="44"/>
        <v>6270</v>
      </c>
      <c r="O97" s="52">
        <f t="shared" si="57"/>
        <v>38617.5</v>
      </c>
      <c r="P97" s="73">
        <f t="shared" si="45"/>
        <v>30645</v>
      </c>
      <c r="Q97" s="49">
        <f t="shared" si="46"/>
        <v>5940</v>
      </c>
      <c r="R97" s="53">
        <f t="shared" si="47"/>
        <v>36585</v>
      </c>
      <c r="S97" s="51">
        <f t="shared" si="48"/>
        <v>27240</v>
      </c>
      <c r="T97" s="49">
        <f t="shared" si="49"/>
        <v>5280</v>
      </c>
      <c r="U97" s="52">
        <f t="shared" si="63"/>
        <v>32520</v>
      </c>
      <c r="V97" s="51">
        <f t="shared" si="50"/>
        <v>23835</v>
      </c>
      <c r="W97" s="49">
        <f t="shared" si="51"/>
        <v>4620</v>
      </c>
      <c r="X97" s="52">
        <f t="shared" si="64"/>
        <v>28455</v>
      </c>
      <c r="Y97" s="122">
        <f t="shared" si="52"/>
        <v>20430</v>
      </c>
      <c r="Z97" s="122">
        <f t="shared" si="53"/>
        <v>3960</v>
      </c>
      <c r="AA97" s="52">
        <f t="shared" si="65"/>
        <v>24390</v>
      </c>
    </row>
    <row r="98" spans="1:27" ht="13.5" customHeight="1">
      <c r="A98" s="118">
        <v>33</v>
      </c>
      <c r="B98" s="216">
        <v>43191</v>
      </c>
      <c r="C98" s="57">
        <v>954</v>
      </c>
      <c r="D98" s="310">
        <v>1</v>
      </c>
      <c r="E98" s="60">
        <f t="shared" si="58"/>
        <v>954</v>
      </c>
      <c r="F98" s="59">
        <v>0</v>
      </c>
      <c r="G98" s="60">
        <f t="shared" si="59"/>
        <v>0</v>
      </c>
      <c r="H98" s="57">
        <f t="shared" si="60"/>
        <v>954</v>
      </c>
      <c r="I98" s="106">
        <f t="shared" si="55"/>
        <v>33096</v>
      </c>
      <c r="J98" s="63">
        <f t="shared" si="61"/>
        <v>33096</v>
      </c>
      <c r="K98" s="63">
        <f t="shared" si="43"/>
        <v>6600</v>
      </c>
      <c r="L98" s="148">
        <f t="shared" si="62"/>
        <v>39696</v>
      </c>
      <c r="M98" s="65">
        <f t="shared" si="56"/>
        <v>31441.199999999997</v>
      </c>
      <c r="N98" s="63">
        <f t="shared" si="44"/>
        <v>6270</v>
      </c>
      <c r="O98" s="66">
        <f t="shared" ref="O98:O106" si="66">M98+N98</f>
        <v>37711.199999999997</v>
      </c>
      <c r="P98" s="63">
        <f t="shared" si="45"/>
        <v>29786.400000000001</v>
      </c>
      <c r="Q98" s="63">
        <f t="shared" si="46"/>
        <v>5940</v>
      </c>
      <c r="R98" s="67">
        <f t="shared" si="47"/>
        <v>35726.400000000001</v>
      </c>
      <c r="S98" s="65">
        <f t="shared" si="48"/>
        <v>26476.800000000003</v>
      </c>
      <c r="T98" s="63">
        <f t="shared" si="49"/>
        <v>5280</v>
      </c>
      <c r="U98" s="66">
        <f t="shared" si="63"/>
        <v>31756.800000000003</v>
      </c>
      <c r="V98" s="65">
        <f t="shared" si="50"/>
        <v>23167.199999999997</v>
      </c>
      <c r="W98" s="63">
        <f t="shared" si="51"/>
        <v>4620</v>
      </c>
      <c r="X98" s="66">
        <f t="shared" si="64"/>
        <v>27787.199999999997</v>
      </c>
      <c r="Y98" s="102">
        <f t="shared" si="52"/>
        <v>19857.599999999999</v>
      </c>
      <c r="Z98" s="102">
        <f t="shared" si="53"/>
        <v>3960</v>
      </c>
      <c r="AA98" s="66">
        <f t="shared" si="65"/>
        <v>23817.599999999999</v>
      </c>
    </row>
    <row r="99" spans="1:27" ht="13.5" customHeight="1">
      <c r="A99" s="118">
        <v>32</v>
      </c>
      <c r="B99" s="217">
        <v>43221</v>
      </c>
      <c r="C99" s="57">
        <v>954</v>
      </c>
      <c r="D99" s="310">
        <v>1</v>
      </c>
      <c r="E99" s="60">
        <f t="shared" si="58"/>
        <v>954</v>
      </c>
      <c r="F99" s="59">
        <v>0</v>
      </c>
      <c r="G99" s="60">
        <f t="shared" si="59"/>
        <v>0</v>
      </c>
      <c r="H99" s="57">
        <f t="shared" si="60"/>
        <v>954</v>
      </c>
      <c r="I99" s="107">
        <f t="shared" si="55"/>
        <v>32142</v>
      </c>
      <c r="J99" s="49">
        <f t="shared" si="61"/>
        <v>32142</v>
      </c>
      <c r="K99" s="49">
        <f t="shared" si="43"/>
        <v>6600</v>
      </c>
      <c r="L99" s="145">
        <f t="shared" si="62"/>
        <v>38742</v>
      </c>
      <c r="M99" s="51">
        <f t="shared" si="56"/>
        <v>30534.899999999998</v>
      </c>
      <c r="N99" s="49">
        <f t="shared" si="44"/>
        <v>6270</v>
      </c>
      <c r="O99" s="52">
        <f t="shared" si="66"/>
        <v>36804.899999999994</v>
      </c>
      <c r="P99" s="73">
        <f t="shared" si="45"/>
        <v>28927.8</v>
      </c>
      <c r="Q99" s="49">
        <f t="shared" si="46"/>
        <v>5940</v>
      </c>
      <c r="R99" s="53">
        <f t="shared" si="47"/>
        <v>34867.800000000003</v>
      </c>
      <c r="S99" s="51">
        <f t="shared" si="48"/>
        <v>25713.600000000002</v>
      </c>
      <c r="T99" s="49">
        <f t="shared" si="49"/>
        <v>5280</v>
      </c>
      <c r="U99" s="52">
        <f t="shared" si="63"/>
        <v>30993.600000000002</v>
      </c>
      <c r="V99" s="51">
        <f t="shared" si="50"/>
        <v>22499.399999999998</v>
      </c>
      <c r="W99" s="49">
        <f t="shared" si="51"/>
        <v>4620</v>
      </c>
      <c r="X99" s="52">
        <f t="shared" si="64"/>
        <v>27119.399999999998</v>
      </c>
      <c r="Y99" s="122">
        <f t="shared" si="52"/>
        <v>19285.2</v>
      </c>
      <c r="Z99" s="122">
        <f t="shared" si="53"/>
        <v>3960</v>
      </c>
      <c r="AA99" s="52">
        <f t="shared" si="65"/>
        <v>23245.200000000001</v>
      </c>
    </row>
    <row r="100" spans="1:27" ht="13.5" customHeight="1">
      <c r="A100" s="118">
        <v>31</v>
      </c>
      <c r="B100" s="216">
        <v>43252</v>
      </c>
      <c r="C100" s="57">
        <v>954</v>
      </c>
      <c r="D100" s="310">
        <v>1</v>
      </c>
      <c r="E100" s="60">
        <f t="shared" si="58"/>
        <v>954</v>
      </c>
      <c r="F100" s="59">
        <v>0</v>
      </c>
      <c r="G100" s="60">
        <f t="shared" si="59"/>
        <v>0</v>
      </c>
      <c r="H100" s="57">
        <f t="shared" si="60"/>
        <v>954</v>
      </c>
      <c r="I100" s="106">
        <f t="shared" si="55"/>
        <v>31188</v>
      </c>
      <c r="J100" s="63">
        <f t="shared" si="61"/>
        <v>31188</v>
      </c>
      <c r="K100" s="63">
        <f t="shared" si="43"/>
        <v>6600</v>
      </c>
      <c r="L100" s="148">
        <f t="shared" si="62"/>
        <v>37788</v>
      </c>
      <c r="M100" s="65">
        <f t="shared" si="56"/>
        <v>29628.6</v>
      </c>
      <c r="N100" s="63">
        <f t="shared" si="44"/>
        <v>6270</v>
      </c>
      <c r="O100" s="66">
        <f t="shared" si="66"/>
        <v>35898.6</v>
      </c>
      <c r="P100" s="63">
        <f t="shared" si="45"/>
        <v>28069.200000000001</v>
      </c>
      <c r="Q100" s="63">
        <f t="shared" si="46"/>
        <v>5940</v>
      </c>
      <c r="R100" s="67">
        <f t="shared" si="47"/>
        <v>34009.199999999997</v>
      </c>
      <c r="S100" s="65">
        <f t="shared" si="48"/>
        <v>24950.400000000001</v>
      </c>
      <c r="T100" s="63">
        <f t="shared" si="49"/>
        <v>5280</v>
      </c>
      <c r="U100" s="66">
        <f t="shared" si="63"/>
        <v>30230.400000000001</v>
      </c>
      <c r="V100" s="65">
        <f t="shared" si="50"/>
        <v>21831.599999999999</v>
      </c>
      <c r="W100" s="63">
        <f t="shared" si="51"/>
        <v>4620</v>
      </c>
      <c r="X100" s="66">
        <f t="shared" si="64"/>
        <v>26451.599999999999</v>
      </c>
      <c r="Y100" s="102">
        <f t="shared" si="52"/>
        <v>18712.8</v>
      </c>
      <c r="Z100" s="102">
        <f t="shared" si="53"/>
        <v>3960</v>
      </c>
      <c r="AA100" s="66">
        <f t="shared" si="65"/>
        <v>22672.799999999999</v>
      </c>
    </row>
    <row r="101" spans="1:27" ht="13.5" customHeight="1">
      <c r="A101" s="118">
        <v>30</v>
      </c>
      <c r="B101" s="217">
        <v>43282</v>
      </c>
      <c r="C101" s="57">
        <v>954</v>
      </c>
      <c r="D101" s="310">
        <v>1</v>
      </c>
      <c r="E101" s="60">
        <f t="shared" si="58"/>
        <v>954</v>
      </c>
      <c r="F101" s="59">
        <v>0</v>
      </c>
      <c r="G101" s="60">
        <f t="shared" si="59"/>
        <v>0</v>
      </c>
      <c r="H101" s="57">
        <f t="shared" si="60"/>
        <v>954</v>
      </c>
      <c r="I101" s="107">
        <f t="shared" si="55"/>
        <v>30234</v>
      </c>
      <c r="J101" s="49">
        <f t="shared" si="61"/>
        <v>30234</v>
      </c>
      <c r="K101" s="49">
        <f t="shared" si="43"/>
        <v>6600</v>
      </c>
      <c r="L101" s="145">
        <f t="shared" si="62"/>
        <v>36834</v>
      </c>
      <c r="M101" s="51">
        <f t="shared" si="56"/>
        <v>28722.3</v>
      </c>
      <c r="N101" s="49">
        <f t="shared" si="44"/>
        <v>6270</v>
      </c>
      <c r="O101" s="52">
        <f t="shared" si="66"/>
        <v>34992.300000000003</v>
      </c>
      <c r="P101" s="73">
        <f t="shared" si="45"/>
        <v>27210.600000000002</v>
      </c>
      <c r="Q101" s="49">
        <f t="shared" si="46"/>
        <v>5940</v>
      </c>
      <c r="R101" s="53">
        <f t="shared" si="47"/>
        <v>33150.600000000006</v>
      </c>
      <c r="S101" s="51">
        <f t="shared" si="48"/>
        <v>24187.200000000001</v>
      </c>
      <c r="T101" s="49">
        <f t="shared" si="49"/>
        <v>5280</v>
      </c>
      <c r="U101" s="52">
        <f t="shared" si="63"/>
        <v>29467.200000000001</v>
      </c>
      <c r="V101" s="51">
        <f t="shared" si="50"/>
        <v>21163.8</v>
      </c>
      <c r="W101" s="49">
        <f t="shared" si="51"/>
        <v>4620</v>
      </c>
      <c r="X101" s="52">
        <f t="shared" si="64"/>
        <v>25783.8</v>
      </c>
      <c r="Y101" s="122">
        <f t="shared" si="52"/>
        <v>18140.399999999998</v>
      </c>
      <c r="Z101" s="122">
        <f t="shared" si="53"/>
        <v>3960</v>
      </c>
      <c r="AA101" s="52">
        <f t="shared" si="65"/>
        <v>22100.399999999998</v>
      </c>
    </row>
    <row r="102" spans="1:27" ht="13.5" customHeight="1">
      <c r="A102" s="118">
        <v>29</v>
      </c>
      <c r="B102" s="216">
        <v>43313</v>
      </c>
      <c r="C102" s="57">
        <v>954</v>
      </c>
      <c r="D102" s="310">
        <v>1</v>
      </c>
      <c r="E102" s="60">
        <f t="shared" si="58"/>
        <v>954</v>
      </c>
      <c r="F102" s="59">
        <v>0</v>
      </c>
      <c r="G102" s="60">
        <f t="shared" si="59"/>
        <v>0</v>
      </c>
      <c r="H102" s="57">
        <f t="shared" si="60"/>
        <v>954</v>
      </c>
      <c r="I102" s="106">
        <f t="shared" si="55"/>
        <v>29280</v>
      </c>
      <c r="J102" s="63">
        <f t="shared" si="61"/>
        <v>29280</v>
      </c>
      <c r="K102" s="63">
        <f t="shared" si="43"/>
        <v>6600</v>
      </c>
      <c r="L102" s="148">
        <f t="shared" si="62"/>
        <v>35880</v>
      </c>
      <c r="M102" s="65">
        <f t="shared" si="56"/>
        <v>27816</v>
      </c>
      <c r="N102" s="63">
        <f t="shared" si="44"/>
        <v>6270</v>
      </c>
      <c r="O102" s="66">
        <f t="shared" si="66"/>
        <v>34086</v>
      </c>
      <c r="P102" s="63">
        <f t="shared" si="45"/>
        <v>26352</v>
      </c>
      <c r="Q102" s="63">
        <f t="shared" si="46"/>
        <v>5940</v>
      </c>
      <c r="R102" s="67">
        <f t="shared" si="47"/>
        <v>32292</v>
      </c>
      <c r="S102" s="65">
        <f t="shared" si="48"/>
        <v>23424</v>
      </c>
      <c r="T102" s="63">
        <f t="shared" si="49"/>
        <v>5280</v>
      </c>
      <c r="U102" s="66">
        <f t="shared" si="63"/>
        <v>28704</v>
      </c>
      <c r="V102" s="65">
        <f t="shared" si="50"/>
        <v>20496</v>
      </c>
      <c r="W102" s="63">
        <f t="shared" si="51"/>
        <v>4620</v>
      </c>
      <c r="X102" s="66">
        <f t="shared" si="64"/>
        <v>25116</v>
      </c>
      <c r="Y102" s="102">
        <f t="shared" si="52"/>
        <v>17568</v>
      </c>
      <c r="Z102" s="102">
        <f t="shared" si="53"/>
        <v>3960</v>
      </c>
      <c r="AA102" s="66">
        <f t="shared" si="65"/>
        <v>21528</v>
      </c>
    </row>
    <row r="103" spans="1:27" ht="13.5" customHeight="1">
      <c r="A103" s="118">
        <v>28</v>
      </c>
      <c r="B103" s="216">
        <v>43344</v>
      </c>
      <c r="C103" s="57">
        <v>954</v>
      </c>
      <c r="D103" s="310">
        <v>1</v>
      </c>
      <c r="E103" s="60">
        <f t="shared" si="58"/>
        <v>954</v>
      </c>
      <c r="F103" s="59">
        <v>0</v>
      </c>
      <c r="G103" s="60">
        <f t="shared" si="59"/>
        <v>0</v>
      </c>
      <c r="H103" s="57">
        <f t="shared" si="60"/>
        <v>954</v>
      </c>
      <c r="I103" s="107">
        <f t="shared" si="55"/>
        <v>28326</v>
      </c>
      <c r="J103" s="49">
        <f t="shared" si="61"/>
        <v>28326</v>
      </c>
      <c r="K103" s="49">
        <f t="shared" si="43"/>
        <v>6600</v>
      </c>
      <c r="L103" s="145">
        <f t="shared" si="62"/>
        <v>34926</v>
      </c>
      <c r="M103" s="51">
        <f t="shared" si="56"/>
        <v>26909.699999999997</v>
      </c>
      <c r="N103" s="49">
        <f t="shared" si="44"/>
        <v>6270</v>
      </c>
      <c r="O103" s="52">
        <f t="shared" si="66"/>
        <v>33179.699999999997</v>
      </c>
      <c r="P103" s="73">
        <f t="shared" si="45"/>
        <v>25493.4</v>
      </c>
      <c r="Q103" s="49">
        <f t="shared" si="46"/>
        <v>5940</v>
      </c>
      <c r="R103" s="53">
        <f t="shared" si="47"/>
        <v>31433.4</v>
      </c>
      <c r="S103" s="51">
        <f t="shared" si="48"/>
        <v>22660.800000000003</v>
      </c>
      <c r="T103" s="49">
        <f t="shared" si="49"/>
        <v>5280</v>
      </c>
      <c r="U103" s="52">
        <f t="shared" si="63"/>
        <v>27940.800000000003</v>
      </c>
      <c r="V103" s="51">
        <f t="shared" si="50"/>
        <v>19828.199999999997</v>
      </c>
      <c r="W103" s="49">
        <f t="shared" si="51"/>
        <v>4620</v>
      </c>
      <c r="X103" s="52">
        <f t="shared" si="64"/>
        <v>24448.199999999997</v>
      </c>
      <c r="Y103" s="122">
        <f t="shared" si="52"/>
        <v>16995.599999999999</v>
      </c>
      <c r="Z103" s="122">
        <f t="shared" si="53"/>
        <v>3960</v>
      </c>
      <c r="AA103" s="52">
        <f t="shared" si="65"/>
        <v>20955.599999999999</v>
      </c>
    </row>
    <row r="104" spans="1:27" ht="13.5" customHeight="1">
      <c r="A104" s="118">
        <v>27</v>
      </c>
      <c r="B104" s="217">
        <v>43374</v>
      </c>
      <c r="C104" s="57">
        <v>954</v>
      </c>
      <c r="D104" s="310">
        <v>1</v>
      </c>
      <c r="E104" s="60">
        <f t="shared" si="58"/>
        <v>954</v>
      </c>
      <c r="F104" s="59">
        <v>0</v>
      </c>
      <c r="G104" s="60">
        <f t="shared" si="59"/>
        <v>0</v>
      </c>
      <c r="H104" s="57">
        <f t="shared" si="60"/>
        <v>954</v>
      </c>
      <c r="I104" s="106">
        <f t="shared" si="55"/>
        <v>27372</v>
      </c>
      <c r="J104" s="63">
        <f t="shared" si="61"/>
        <v>27372</v>
      </c>
      <c r="K104" s="63">
        <f t="shared" si="43"/>
        <v>6600</v>
      </c>
      <c r="L104" s="148">
        <f t="shared" si="62"/>
        <v>33972</v>
      </c>
      <c r="M104" s="65">
        <f t="shared" si="56"/>
        <v>26003.399999999998</v>
      </c>
      <c r="N104" s="63">
        <f t="shared" si="44"/>
        <v>6270</v>
      </c>
      <c r="O104" s="66">
        <f t="shared" si="66"/>
        <v>32273.399999999998</v>
      </c>
      <c r="P104" s="63">
        <f t="shared" si="45"/>
        <v>24634.799999999999</v>
      </c>
      <c r="Q104" s="63">
        <f t="shared" si="46"/>
        <v>5940</v>
      </c>
      <c r="R104" s="67">
        <f t="shared" si="47"/>
        <v>30574.799999999999</v>
      </c>
      <c r="S104" s="65">
        <f t="shared" si="48"/>
        <v>21897.600000000002</v>
      </c>
      <c r="T104" s="63">
        <f t="shared" si="49"/>
        <v>5280</v>
      </c>
      <c r="U104" s="66">
        <f t="shared" si="63"/>
        <v>27177.600000000002</v>
      </c>
      <c r="V104" s="65">
        <f t="shared" si="50"/>
        <v>19160.399999999998</v>
      </c>
      <c r="W104" s="63">
        <f t="shared" si="51"/>
        <v>4620</v>
      </c>
      <c r="X104" s="66">
        <f t="shared" si="64"/>
        <v>23780.399999999998</v>
      </c>
      <c r="Y104" s="102">
        <f t="shared" si="52"/>
        <v>16423.2</v>
      </c>
      <c r="Z104" s="102">
        <f t="shared" si="53"/>
        <v>3960</v>
      </c>
      <c r="AA104" s="66">
        <f t="shared" si="65"/>
        <v>20383.2</v>
      </c>
    </row>
    <row r="105" spans="1:27" ht="13.5" customHeight="1">
      <c r="A105" s="118">
        <v>26</v>
      </c>
      <c r="B105" s="216">
        <v>43405</v>
      </c>
      <c r="C105" s="174">
        <v>954</v>
      </c>
      <c r="D105" s="310">
        <v>1</v>
      </c>
      <c r="E105" s="60">
        <f t="shared" si="58"/>
        <v>954</v>
      </c>
      <c r="F105" s="59">
        <v>0</v>
      </c>
      <c r="G105" s="60">
        <f t="shared" si="59"/>
        <v>0</v>
      </c>
      <c r="H105" s="57">
        <f t="shared" si="60"/>
        <v>954</v>
      </c>
      <c r="I105" s="107">
        <f t="shared" si="55"/>
        <v>26418</v>
      </c>
      <c r="J105" s="49">
        <f t="shared" si="61"/>
        <v>26418</v>
      </c>
      <c r="K105" s="49">
        <f t="shared" si="43"/>
        <v>6600</v>
      </c>
      <c r="L105" s="145">
        <f t="shared" si="62"/>
        <v>33018</v>
      </c>
      <c r="M105" s="51">
        <f t="shared" si="56"/>
        <v>25097.1</v>
      </c>
      <c r="N105" s="49">
        <f t="shared" si="44"/>
        <v>6270</v>
      </c>
      <c r="O105" s="52">
        <f t="shared" si="66"/>
        <v>31367.1</v>
      </c>
      <c r="P105" s="73">
        <f t="shared" si="45"/>
        <v>23776.2</v>
      </c>
      <c r="Q105" s="49">
        <f t="shared" si="46"/>
        <v>5940</v>
      </c>
      <c r="R105" s="53">
        <f t="shared" si="47"/>
        <v>29716.2</v>
      </c>
      <c r="S105" s="51">
        <f t="shared" si="48"/>
        <v>21134.400000000001</v>
      </c>
      <c r="T105" s="49">
        <f t="shared" si="49"/>
        <v>5280</v>
      </c>
      <c r="U105" s="52">
        <f t="shared" si="63"/>
        <v>26414.400000000001</v>
      </c>
      <c r="V105" s="51">
        <f t="shared" si="50"/>
        <v>18492.599999999999</v>
      </c>
      <c r="W105" s="49">
        <f t="shared" si="51"/>
        <v>4620</v>
      </c>
      <c r="X105" s="52">
        <f t="shared" si="64"/>
        <v>23112.6</v>
      </c>
      <c r="Y105" s="122">
        <f t="shared" si="52"/>
        <v>15850.8</v>
      </c>
      <c r="Z105" s="122">
        <f t="shared" si="53"/>
        <v>3960</v>
      </c>
      <c r="AA105" s="52">
        <f t="shared" si="65"/>
        <v>19810.8</v>
      </c>
    </row>
    <row r="106" spans="1:27" ht="13.5" customHeight="1">
      <c r="A106" s="118">
        <v>25</v>
      </c>
      <c r="B106" s="217">
        <v>43435</v>
      </c>
      <c r="C106" s="57">
        <v>954</v>
      </c>
      <c r="D106" s="310">
        <v>1</v>
      </c>
      <c r="E106" s="60">
        <f t="shared" si="58"/>
        <v>954</v>
      </c>
      <c r="F106" s="59">
        <v>0</v>
      </c>
      <c r="G106" s="60">
        <f t="shared" si="59"/>
        <v>0</v>
      </c>
      <c r="H106" s="57">
        <f t="shared" si="60"/>
        <v>954</v>
      </c>
      <c r="I106" s="106">
        <f t="shared" si="55"/>
        <v>25464</v>
      </c>
      <c r="J106" s="63">
        <f t="shared" si="61"/>
        <v>25464</v>
      </c>
      <c r="K106" s="63">
        <f t="shared" si="43"/>
        <v>6600</v>
      </c>
      <c r="L106" s="148">
        <f t="shared" si="62"/>
        <v>32064</v>
      </c>
      <c r="M106" s="65">
        <f t="shared" si="56"/>
        <v>24190.799999999999</v>
      </c>
      <c r="N106" s="63">
        <f t="shared" si="44"/>
        <v>6270</v>
      </c>
      <c r="O106" s="66">
        <f t="shared" si="66"/>
        <v>30460.799999999999</v>
      </c>
      <c r="P106" s="63">
        <f t="shared" si="45"/>
        <v>22917.600000000002</v>
      </c>
      <c r="Q106" s="63">
        <f t="shared" si="46"/>
        <v>5940</v>
      </c>
      <c r="R106" s="67">
        <f t="shared" si="47"/>
        <v>28857.600000000002</v>
      </c>
      <c r="S106" s="65">
        <f t="shared" si="48"/>
        <v>20371.2</v>
      </c>
      <c r="T106" s="63">
        <f t="shared" si="49"/>
        <v>5280</v>
      </c>
      <c r="U106" s="66">
        <f t="shared" si="63"/>
        <v>25651.200000000001</v>
      </c>
      <c r="V106" s="65">
        <f t="shared" si="50"/>
        <v>17824.8</v>
      </c>
      <c r="W106" s="63">
        <f t="shared" si="51"/>
        <v>4620</v>
      </c>
      <c r="X106" s="66">
        <f t="shared" si="64"/>
        <v>22444.799999999999</v>
      </c>
      <c r="Y106" s="102">
        <f t="shared" si="52"/>
        <v>15278.4</v>
      </c>
      <c r="Z106" s="102">
        <f t="shared" si="53"/>
        <v>3960</v>
      </c>
      <c r="AA106" s="66">
        <f t="shared" si="65"/>
        <v>19238.400000000001</v>
      </c>
    </row>
    <row r="107" spans="1:27" ht="13.5" customHeight="1">
      <c r="A107" s="118">
        <v>24</v>
      </c>
      <c r="B107" s="216">
        <v>43466</v>
      </c>
      <c r="C107" s="174">
        <v>998</v>
      </c>
      <c r="D107" s="311">
        <v>1</v>
      </c>
      <c r="E107" s="70">
        <f t="shared" si="40"/>
        <v>998</v>
      </c>
      <c r="F107" s="59">
        <v>0</v>
      </c>
      <c r="G107" s="70">
        <f t="shared" si="41"/>
        <v>0</v>
      </c>
      <c r="H107" s="68">
        <f t="shared" si="42"/>
        <v>998</v>
      </c>
      <c r="I107" s="107">
        <f t="shared" si="55"/>
        <v>24510</v>
      </c>
      <c r="J107" s="49">
        <f>IF((I107)+K107&gt;I149,I149-K107,(I107))</f>
        <v>24510</v>
      </c>
      <c r="K107" s="49">
        <f t="shared" ref="K107:K130" si="67">I$148</f>
        <v>6600</v>
      </c>
      <c r="L107" s="145">
        <f t="shared" si="37"/>
        <v>31110</v>
      </c>
      <c r="M107" s="51">
        <f t="shared" si="56"/>
        <v>23284.5</v>
      </c>
      <c r="N107" s="49">
        <f t="shared" ref="N107:N130" si="68">K107*M$9</f>
        <v>6270</v>
      </c>
      <c r="O107" s="52">
        <f t="shared" si="57"/>
        <v>29554.5</v>
      </c>
      <c r="P107" s="73">
        <f t="shared" ref="P107:P130" si="69">J107*$P$9</f>
        <v>22059</v>
      </c>
      <c r="Q107" s="49">
        <f t="shared" ref="Q107:Q130" si="70">K107*P$9</f>
        <v>5940</v>
      </c>
      <c r="R107" s="53">
        <f t="shared" ref="R107:R130" si="71">P107+Q107</f>
        <v>27999</v>
      </c>
      <c r="S107" s="51">
        <f t="shared" ref="S107:S130" si="72">J107*S$9</f>
        <v>19608</v>
      </c>
      <c r="T107" s="49">
        <f t="shared" ref="T107:T130" si="73">K107*S$9</f>
        <v>5280</v>
      </c>
      <c r="U107" s="52">
        <f t="shared" si="39"/>
        <v>24888</v>
      </c>
      <c r="V107" s="51">
        <f t="shared" ref="V107:V130" si="74">J107*V$9</f>
        <v>17157</v>
      </c>
      <c r="W107" s="49">
        <f t="shared" ref="W107:W130" si="75">K107*V$9</f>
        <v>4620</v>
      </c>
      <c r="X107" s="52">
        <f t="shared" si="38"/>
        <v>21777</v>
      </c>
      <c r="Y107" s="122">
        <f t="shared" ref="Y107:Y130" si="76">J107*Y$9</f>
        <v>14706</v>
      </c>
      <c r="Z107" s="122">
        <f t="shared" ref="Z107:Z130" si="77">K107*Y$9</f>
        <v>3960</v>
      </c>
      <c r="AA107" s="52">
        <f t="shared" si="54"/>
        <v>18666</v>
      </c>
    </row>
    <row r="108" spans="1:27" ht="13.5" customHeight="1">
      <c r="A108" s="118">
        <v>23</v>
      </c>
      <c r="B108" s="217">
        <v>43497</v>
      </c>
      <c r="C108" s="174">
        <v>998</v>
      </c>
      <c r="D108" s="310">
        <v>1</v>
      </c>
      <c r="E108" s="60">
        <f t="shared" si="40"/>
        <v>998</v>
      </c>
      <c r="F108" s="59">
        <v>0</v>
      </c>
      <c r="G108" s="60">
        <f t="shared" si="41"/>
        <v>0</v>
      </c>
      <c r="H108" s="57">
        <f t="shared" si="42"/>
        <v>998</v>
      </c>
      <c r="I108" s="106">
        <f t="shared" ref="I108:I130" si="78">I107-H107</f>
        <v>23512</v>
      </c>
      <c r="J108" s="63">
        <f>IF((I108)+K108&gt;I149,I149-K108,(I108))</f>
        <v>23512</v>
      </c>
      <c r="K108" s="63">
        <f t="shared" si="67"/>
        <v>6600</v>
      </c>
      <c r="L108" s="148">
        <f t="shared" si="37"/>
        <v>30112</v>
      </c>
      <c r="M108" s="65">
        <f t="shared" ref="M108:M130" si="79">J108*M$9</f>
        <v>22336.399999999998</v>
      </c>
      <c r="N108" s="63">
        <f t="shared" si="68"/>
        <v>6270</v>
      </c>
      <c r="O108" s="66">
        <f t="shared" si="57"/>
        <v>28606.399999999998</v>
      </c>
      <c r="P108" s="63">
        <f t="shared" si="69"/>
        <v>21160.799999999999</v>
      </c>
      <c r="Q108" s="63">
        <f t="shared" si="70"/>
        <v>5940</v>
      </c>
      <c r="R108" s="67">
        <f t="shared" si="71"/>
        <v>27100.799999999999</v>
      </c>
      <c r="S108" s="65">
        <f t="shared" si="72"/>
        <v>18809.600000000002</v>
      </c>
      <c r="T108" s="63">
        <f t="shared" si="73"/>
        <v>5280</v>
      </c>
      <c r="U108" s="66">
        <f t="shared" si="39"/>
        <v>24089.600000000002</v>
      </c>
      <c r="V108" s="65">
        <f t="shared" si="74"/>
        <v>16458.399999999998</v>
      </c>
      <c r="W108" s="63">
        <f t="shared" si="75"/>
        <v>4620</v>
      </c>
      <c r="X108" s="66">
        <f t="shared" si="38"/>
        <v>21078.399999999998</v>
      </c>
      <c r="Y108" s="102">
        <f t="shared" si="76"/>
        <v>14107.199999999999</v>
      </c>
      <c r="Z108" s="102">
        <f t="shared" si="77"/>
        <v>3960</v>
      </c>
      <c r="AA108" s="66">
        <f t="shared" si="54"/>
        <v>18067.199999999997</v>
      </c>
    </row>
    <row r="109" spans="1:27" ht="13.5" customHeight="1">
      <c r="A109" s="118">
        <v>22</v>
      </c>
      <c r="B109" s="216">
        <v>43525</v>
      </c>
      <c r="C109" s="174">
        <v>998</v>
      </c>
      <c r="D109" s="310">
        <v>1</v>
      </c>
      <c r="E109" s="70">
        <f t="shared" si="40"/>
        <v>998</v>
      </c>
      <c r="F109" s="59">
        <v>0</v>
      </c>
      <c r="G109" s="70">
        <f t="shared" si="41"/>
        <v>0</v>
      </c>
      <c r="H109" s="68">
        <f t="shared" si="42"/>
        <v>998</v>
      </c>
      <c r="I109" s="107">
        <f t="shared" si="78"/>
        <v>22514</v>
      </c>
      <c r="J109" s="49">
        <f>IF((I109)+K109&gt;I149,I149-K109,(I109))</f>
        <v>22514</v>
      </c>
      <c r="K109" s="49">
        <f t="shared" si="67"/>
        <v>6600</v>
      </c>
      <c r="L109" s="145">
        <f t="shared" si="37"/>
        <v>29114</v>
      </c>
      <c r="M109" s="51">
        <f t="shared" si="79"/>
        <v>21388.3</v>
      </c>
      <c r="N109" s="49">
        <f t="shared" si="68"/>
        <v>6270</v>
      </c>
      <c r="O109" s="52">
        <f t="shared" si="57"/>
        <v>27658.3</v>
      </c>
      <c r="P109" s="73">
        <f t="shared" si="69"/>
        <v>20262.600000000002</v>
      </c>
      <c r="Q109" s="49">
        <f t="shared" si="70"/>
        <v>5940</v>
      </c>
      <c r="R109" s="53">
        <f t="shared" si="71"/>
        <v>26202.600000000002</v>
      </c>
      <c r="S109" s="51">
        <f t="shared" si="72"/>
        <v>18011.2</v>
      </c>
      <c r="T109" s="49">
        <f t="shared" si="73"/>
        <v>5280</v>
      </c>
      <c r="U109" s="52">
        <f t="shared" si="39"/>
        <v>23291.200000000001</v>
      </c>
      <c r="V109" s="51">
        <f t="shared" si="74"/>
        <v>15759.8</v>
      </c>
      <c r="W109" s="49">
        <f t="shared" si="75"/>
        <v>4620</v>
      </c>
      <c r="X109" s="52">
        <f t="shared" si="38"/>
        <v>20379.8</v>
      </c>
      <c r="Y109" s="122">
        <f t="shared" si="76"/>
        <v>13508.4</v>
      </c>
      <c r="Z109" s="122">
        <f t="shared" si="77"/>
        <v>3960</v>
      </c>
      <c r="AA109" s="52">
        <f t="shared" si="54"/>
        <v>17468.400000000001</v>
      </c>
    </row>
    <row r="110" spans="1:27" ht="13.5" customHeight="1">
      <c r="A110" s="118">
        <v>21</v>
      </c>
      <c r="B110" s="217">
        <v>43556</v>
      </c>
      <c r="C110" s="174">
        <v>998</v>
      </c>
      <c r="D110" s="310">
        <v>1</v>
      </c>
      <c r="E110" s="60">
        <f t="shared" si="40"/>
        <v>998</v>
      </c>
      <c r="F110" s="59">
        <v>0</v>
      </c>
      <c r="G110" s="60">
        <f t="shared" si="41"/>
        <v>0</v>
      </c>
      <c r="H110" s="57">
        <f t="shared" si="42"/>
        <v>998</v>
      </c>
      <c r="I110" s="106">
        <f t="shared" si="78"/>
        <v>21516</v>
      </c>
      <c r="J110" s="63">
        <f>IF((I110)+K110&gt;I149,I149-K110,(I110))</f>
        <v>21516</v>
      </c>
      <c r="K110" s="63">
        <f t="shared" si="67"/>
        <v>6600</v>
      </c>
      <c r="L110" s="148">
        <f t="shared" si="37"/>
        <v>28116</v>
      </c>
      <c r="M110" s="65">
        <f t="shared" si="79"/>
        <v>20440.2</v>
      </c>
      <c r="N110" s="63">
        <f t="shared" si="68"/>
        <v>6270</v>
      </c>
      <c r="O110" s="66">
        <f t="shared" si="57"/>
        <v>26710.2</v>
      </c>
      <c r="P110" s="63">
        <f t="shared" si="69"/>
        <v>19364.400000000001</v>
      </c>
      <c r="Q110" s="63">
        <f t="shared" si="70"/>
        <v>5940</v>
      </c>
      <c r="R110" s="67">
        <f t="shared" si="71"/>
        <v>25304.400000000001</v>
      </c>
      <c r="S110" s="65">
        <f t="shared" si="72"/>
        <v>17212.8</v>
      </c>
      <c r="T110" s="63">
        <f t="shared" si="73"/>
        <v>5280</v>
      </c>
      <c r="U110" s="66">
        <f t="shared" si="39"/>
        <v>22492.799999999999</v>
      </c>
      <c r="V110" s="65">
        <f t="shared" si="74"/>
        <v>15061.199999999999</v>
      </c>
      <c r="W110" s="63">
        <f t="shared" si="75"/>
        <v>4620</v>
      </c>
      <c r="X110" s="66">
        <f t="shared" si="38"/>
        <v>19681.199999999997</v>
      </c>
      <c r="Y110" s="102">
        <f t="shared" si="76"/>
        <v>12909.6</v>
      </c>
      <c r="Z110" s="102">
        <f t="shared" si="77"/>
        <v>3960</v>
      </c>
      <c r="AA110" s="66">
        <f t="shared" si="54"/>
        <v>16869.599999999999</v>
      </c>
    </row>
    <row r="111" spans="1:27" ht="13.5" customHeight="1">
      <c r="A111" s="118">
        <v>20</v>
      </c>
      <c r="B111" s="216">
        <v>43586</v>
      </c>
      <c r="C111" s="174">
        <v>998</v>
      </c>
      <c r="D111" s="310">
        <v>1</v>
      </c>
      <c r="E111" s="70">
        <f t="shared" si="40"/>
        <v>998</v>
      </c>
      <c r="F111" s="59">
        <v>0</v>
      </c>
      <c r="G111" s="70">
        <f t="shared" si="41"/>
        <v>0</v>
      </c>
      <c r="H111" s="68">
        <f t="shared" si="42"/>
        <v>998</v>
      </c>
      <c r="I111" s="107">
        <f t="shared" si="78"/>
        <v>20518</v>
      </c>
      <c r="J111" s="49">
        <f>IF((I111)+K111&gt;I149,I149-K111,(I111))</f>
        <v>20518</v>
      </c>
      <c r="K111" s="49">
        <f t="shared" si="67"/>
        <v>6600</v>
      </c>
      <c r="L111" s="145">
        <f t="shared" si="37"/>
        <v>27118</v>
      </c>
      <c r="M111" s="51">
        <f t="shared" si="79"/>
        <v>19492.099999999999</v>
      </c>
      <c r="N111" s="49">
        <f t="shared" si="68"/>
        <v>6270</v>
      </c>
      <c r="O111" s="52">
        <f t="shared" si="57"/>
        <v>25762.1</v>
      </c>
      <c r="P111" s="73">
        <f t="shared" si="69"/>
        <v>18466.2</v>
      </c>
      <c r="Q111" s="49">
        <f t="shared" si="70"/>
        <v>5940</v>
      </c>
      <c r="R111" s="53">
        <f t="shared" si="71"/>
        <v>24406.2</v>
      </c>
      <c r="S111" s="51">
        <f t="shared" si="72"/>
        <v>16414.400000000001</v>
      </c>
      <c r="T111" s="49">
        <f t="shared" si="73"/>
        <v>5280</v>
      </c>
      <c r="U111" s="52">
        <f t="shared" si="39"/>
        <v>21694.400000000001</v>
      </c>
      <c r="V111" s="51">
        <f t="shared" si="74"/>
        <v>14362.599999999999</v>
      </c>
      <c r="W111" s="49">
        <f t="shared" si="75"/>
        <v>4620</v>
      </c>
      <c r="X111" s="52">
        <f t="shared" si="38"/>
        <v>18982.599999999999</v>
      </c>
      <c r="Y111" s="122">
        <f t="shared" si="76"/>
        <v>12310.8</v>
      </c>
      <c r="Z111" s="122">
        <f t="shared" si="77"/>
        <v>3960</v>
      </c>
      <c r="AA111" s="52">
        <f t="shared" si="54"/>
        <v>16270.8</v>
      </c>
    </row>
    <row r="112" spans="1:27" ht="13.5" customHeight="1">
      <c r="A112" s="118">
        <v>19</v>
      </c>
      <c r="B112" s="217">
        <v>43617</v>
      </c>
      <c r="C112" s="174">
        <v>998</v>
      </c>
      <c r="D112" s="310">
        <v>1</v>
      </c>
      <c r="E112" s="60">
        <f t="shared" si="40"/>
        <v>998</v>
      </c>
      <c r="F112" s="59">
        <v>0</v>
      </c>
      <c r="G112" s="60">
        <f t="shared" si="41"/>
        <v>0</v>
      </c>
      <c r="H112" s="57">
        <f t="shared" si="42"/>
        <v>998</v>
      </c>
      <c r="I112" s="106">
        <f t="shared" si="78"/>
        <v>19520</v>
      </c>
      <c r="J112" s="63">
        <f>IF((I112)+K112&gt;I149,I149-K112,(I112))</f>
        <v>19520</v>
      </c>
      <c r="K112" s="63">
        <f t="shared" si="67"/>
        <v>6600</v>
      </c>
      <c r="L112" s="148">
        <f t="shared" si="37"/>
        <v>26120</v>
      </c>
      <c r="M112" s="65">
        <f t="shared" si="79"/>
        <v>18544</v>
      </c>
      <c r="N112" s="63">
        <f t="shared" si="68"/>
        <v>6270</v>
      </c>
      <c r="O112" s="66">
        <f t="shared" si="57"/>
        <v>24814</v>
      </c>
      <c r="P112" s="63">
        <f t="shared" si="69"/>
        <v>17568</v>
      </c>
      <c r="Q112" s="63">
        <f t="shared" si="70"/>
        <v>5940</v>
      </c>
      <c r="R112" s="67">
        <f t="shared" si="71"/>
        <v>23508</v>
      </c>
      <c r="S112" s="65">
        <f t="shared" si="72"/>
        <v>15616</v>
      </c>
      <c r="T112" s="63">
        <f t="shared" si="73"/>
        <v>5280</v>
      </c>
      <c r="U112" s="66">
        <f t="shared" si="39"/>
        <v>20896</v>
      </c>
      <c r="V112" s="65">
        <f t="shared" si="74"/>
        <v>13664</v>
      </c>
      <c r="W112" s="63">
        <f t="shared" si="75"/>
        <v>4620</v>
      </c>
      <c r="X112" s="66">
        <f t="shared" si="38"/>
        <v>18284</v>
      </c>
      <c r="Y112" s="102">
        <f t="shared" si="76"/>
        <v>11712</v>
      </c>
      <c r="Z112" s="102">
        <f t="shared" si="77"/>
        <v>3960</v>
      </c>
      <c r="AA112" s="66">
        <f t="shared" si="54"/>
        <v>15672</v>
      </c>
    </row>
    <row r="113" spans="1:27" ht="13.5" customHeight="1">
      <c r="A113" s="118">
        <v>18</v>
      </c>
      <c r="B113" s="216">
        <v>43647</v>
      </c>
      <c r="C113" s="174">
        <v>998</v>
      </c>
      <c r="D113" s="310">
        <v>1</v>
      </c>
      <c r="E113" s="70">
        <f t="shared" si="40"/>
        <v>998</v>
      </c>
      <c r="F113" s="59">
        <v>0</v>
      </c>
      <c r="G113" s="70">
        <f t="shared" si="41"/>
        <v>0</v>
      </c>
      <c r="H113" s="68">
        <f t="shared" si="42"/>
        <v>998</v>
      </c>
      <c r="I113" s="107">
        <f t="shared" si="78"/>
        <v>18522</v>
      </c>
      <c r="J113" s="49">
        <f>IF((I113)+K113&gt;I149,I149-K113,(I113))</f>
        <v>18522</v>
      </c>
      <c r="K113" s="49">
        <f t="shared" si="67"/>
        <v>6600</v>
      </c>
      <c r="L113" s="145">
        <f t="shared" si="37"/>
        <v>25122</v>
      </c>
      <c r="M113" s="51">
        <f t="shared" si="79"/>
        <v>17595.899999999998</v>
      </c>
      <c r="N113" s="49">
        <f t="shared" si="68"/>
        <v>6270</v>
      </c>
      <c r="O113" s="52">
        <f t="shared" si="57"/>
        <v>23865.899999999998</v>
      </c>
      <c r="P113" s="73">
        <f t="shared" si="69"/>
        <v>16669.8</v>
      </c>
      <c r="Q113" s="49">
        <f t="shared" si="70"/>
        <v>5940</v>
      </c>
      <c r="R113" s="53">
        <f t="shared" si="71"/>
        <v>22609.8</v>
      </c>
      <c r="S113" s="51">
        <f t="shared" si="72"/>
        <v>14817.6</v>
      </c>
      <c r="T113" s="49">
        <f t="shared" si="73"/>
        <v>5280</v>
      </c>
      <c r="U113" s="52">
        <f t="shared" si="39"/>
        <v>20097.599999999999</v>
      </c>
      <c r="V113" s="51">
        <f t="shared" si="74"/>
        <v>12965.4</v>
      </c>
      <c r="W113" s="49">
        <f t="shared" si="75"/>
        <v>4620</v>
      </c>
      <c r="X113" s="52">
        <f t="shared" si="38"/>
        <v>17585.400000000001</v>
      </c>
      <c r="Y113" s="122">
        <f t="shared" si="76"/>
        <v>11113.199999999999</v>
      </c>
      <c r="Z113" s="122">
        <f t="shared" si="77"/>
        <v>3960</v>
      </c>
      <c r="AA113" s="52">
        <f t="shared" si="54"/>
        <v>15073.199999999999</v>
      </c>
    </row>
    <row r="114" spans="1:27" ht="13.5" customHeight="1">
      <c r="A114" s="118">
        <v>17</v>
      </c>
      <c r="B114" s="217">
        <v>43678</v>
      </c>
      <c r="C114" s="174">
        <v>998</v>
      </c>
      <c r="D114" s="310">
        <v>1</v>
      </c>
      <c r="E114" s="60">
        <f t="shared" si="40"/>
        <v>998</v>
      </c>
      <c r="F114" s="59">
        <v>0</v>
      </c>
      <c r="G114" s="60">
        <f t="shared" si="41"/>
        <v>0</v>
      </c>
      <c r="H114" s="57">
        <f t="shared" si="42"/>
        <v>998</v>
      </c>
      <c r="I114" s="106">
        <f t="shared" si="78"/>
        <v>17524</v>
      </c>
      <c r="J114" s="63">
        <f>IF((I114)+K114&gt;I149,I149-K114,(I114))</f>
        <v>17524</v>
      </c>
      <c r="K114" s="63">
        <f t="shared" si="67"/>
        <v>6600</v>
      </c>
      <c r="L114" s="148">
        <f t="shared" si="37"/>
        <v>24124</v>
      </c>
      <c r="M114" s="65">
        <f t="shared" si="79"/>
        <v>16647.8</v>
      </c>
      <c r="N114" s="63">
        <f t="shared" si="68"/>
        <v>6270</v>
      </c>
      <c r="O114" s="66">
        <f t="shared" si="57"/>
        <v>22917.8</v>
      </c>
      <c r="P114" s="63">
        <f t="shared" si="69"/>
        <v>15771.6</v>
      </c>
      <c r="Q114" s="63">
        <f t="shared" si="70"/>
        <v>5940</v>
      </c>
      <c r="R114" s="67">
        <f t="shared" si="71"/>
        <v>21711.599999999999</v>
      </c>
      <c r="S114" s="65">
        <f t="shared" si="72"/>
        <v>14019.2</v>
      </c>
      <c r="T114" s="63">
        <f t="shared" si="73"/>
        <v>5280</v>
      </c>
      <c r="U114" s="66">
        <f t="shared" si="39"/>
        <v>19299.2</v>
      </c>
      <c r="V114" s="65">
        <f t="shared" si="74"/>
        <v>12266.8</v>
      </c>
      <c r="W114" s="63">
        <f t="shared" si="75"/>
        <v>4620</v>
      </c>
      <c r="X114" s="66">
        <f t="shared" si="38"/>
        <v>16886.8</v>
      </c>
      <c r="Y114" s="102">
        <f t="shared" si="76"/>
        <v>10514.4</v>
      </c>
      <c r="Z114" s="102">
        <f t="shared" si="77"/>
        <v>3960</v>
      </c>
      <c r="AA114" s="66">
        <f t="shared" si="54"/>
        <v>14474.4</v>
      </c>
    </row>
    <row r="115" spans="1:27" ht="13.5" customHeight="1">
      <c r="A115" s="118">
        <v>16</v>
      </c>
      <c r="B115" s="216">
        <v>43709</v>
      </c>
      <c r="C115" s="174">
        <v>998</v>
      </c>
      <c r="D115" s="310">
        <v>1</v>
      </c>
      <c r="E115" s="70">
        <f t="shared" si="40"/>
        <v>998</v>
      </c>
      <c r="F115" s="59">
        <v>0</v>
      </c>
      <c r="G115" s="70">
        <f t="shared" si="41"/>
        <v>0</v>
      </c>
      <c r="H115" s="68">
        <f t="shared" si="42"/>
        <v>998</v>
      </c>
      <c r="I115" s="107">
        <f t="shared" si="78"/>
        <v>16526</v>
      </c>
      <c r="J115" s="49">
        <f>IF((I115)+K115&gt;I149,I149-K115,(I115))</f>
        <v>16526</v>
      </c>
      <c r="K115" s="49">
        <f t="shared" si="67"/>
        <v>6600</v>
      </c>
      <c r="L115" s="145">
        <f t="shared" si="37"/>
        <v>23126</v>
      </c>
      <c r="M115" s="51">
        <f t="shared" si="79"/>
        <v>15699.699999999999</v>
      </c>
      <c r="N115" s="49">
        <f t="shared" si="68"/>
        <v>6270</v>
      </c>
      <c r="O115" s="52">
        <f t="shared" si="57"/>
        <v>21969.699999999997</v>
      </c>
      <c r="P115" s="73">
        <f t="shared" si="69"/>
        <v>14873.4</v>
      </c>
      <c r="Q115" s="49">
        <f t="shared" si="70"/>
        <v>5940</v>
      </c>
      <c r="R115" s="53">
        <f t="shared" si="71"/>
        <v>20813.400000000001</v>
      </c>
      <c r="S115" s="51">
        <f t="shared" si="72"/>
        <v>13220.800000000001</v>
      </c>
      <c r="T115" s="49">
        <f t="shared" si="73"/>
        <v>5280</v>
      </c>
      <c r="U115" s="52">
        <f t="shared" si="39"/>
        <v>18500.800000000003</v>
      </c>
      <c r="V115" s="51">
        <f t="shared" si="74"/>
        <v>11568.199999999999</v>
      </c>
      <c r="W115" s="49">
        <f t="shared" si="75"/>
        <v>4620</v>
      </c>
      <c r="X115" s="52">
        <f t="shared" si="38"/>
        <v>16188.199999999999</v>
      </c>
      <c r="Y115" s="122">
        <f t="shared" si="76"/>
        <v>9915.6</v>
      </c>
      <c r="Z115" s="122">
        <f t="shared" si="77"/>
        <v>3960</v>
      </c>
      <c r="AA115" s="52">
        <f t="shared" si="54"/>
        <v>13875.6</v>
      </c>
    </row>
    <row r="116" spans="1:27" ht="13.5" customHeight="1">
      <c r="A116" s="118">
        <v>15</v>
      </c>
      <c r="B116" s="216">
        <v>43739</v>
      </c>
      <c r="C116" s="174">
        <v>998</v>
      </c>
      <c r="D116" s="310">
        <v>1</v>
      </c>
      <c r="E116" s="60">
        <f t="shared" si="40"/>
        <v>998</v>
      </c>
      <c r="F116" s="59">
        <v>0</v>
      </c>
      <c r="G116" s="60">
        <f t="shared" si="41"/>
        <v>0</v>
      </c>
      <c r="H116" s="57">
        <f t="shared" si="42"/>
        <v>998</v>
      </c>
      <c r="I116" s="106">
        <f t="shared" si="78"/>
        <v>15528</v>
      </c>
      <c r="J116" s="63">
        <f>IF((I116)+K116&gt;I149,I149-K116,(I116))</f>
        <v>15528</v>
      </c>
      <c r="K116" s="63">
        <f t="shared" si="67"/>
        <v>6600</v>
      </c>
      <c r="L116" s="148">
        <f t="shared" si="37"/>
        <v>22128</v>
      </c>
      <c r="M116" s="65">
        <f t="shared" si="79"/>
        <v>14751.599999999999</v>
      </c>
      <c r="N116" s="63">
        <f t="shared" si="68"/>
        <v>6270</v>
      </c>
      <c r="O116" s="66">
        <f t="shared" si="57"/>
        <v>21021.599999999999</v>
      </c>
      <c r="P116" s="63">
        <f t="shared" si="69"/>
        <v>13975.2</v>
      </c>
      <c r="Q116" s="63">
        <f t="shared" si="70"/>
        <v>5940</v>
      </c>
      <c r="R116" s="67">
        <f t="shared" si="71"/>
        <v>19915.2</v>
      </c>
      <c r="S116" s="65">
        <f t="shared" si="72"/>
        <v>12422.400000000001</v>
      </c>
      <c r="T116" s="63">
        <f t="shared" si="73"/>
        <v>5280</v>
      </c>
      <c r="U116" s="66">
        <f t="shared" si="39"/>
        <v>17702.400000000001</v>
      </c>
      <c r="V116" s="65">
        <f t="shared" si="74"/>
        <v>10869.599999999999</v>
      </c>
      <c r="W116" s="63">
        <f t="shared" si="75"/>
        <v>4620</v>
      </c>
      <c r="X116" s="66">
        <f t="shared" si="38"/>
        <v>15489.599999999999</v>
      </c>
      <c r="Y116" s="102">
        <f t="shared" si="76"/>
        <v>9316.7999999999993</v>
      </c>
      <c r="Z116" s="102">
        <f t="shared" si="77"/>
        <v>3960</v>
      </c>
      <c r="AA116" s="66">
        <f t="shared" si="54"/>
        <v>13276.8</v>
      </c>
    </row>
    <row r="117" spans="1:27" ht="13.5" customHeight="1">
      <c r="A117" s="118">
        <v>14</v>
      </c>
      <c r="B117" s="217">
        <v>43770</v>
      </c>
      <c r="C117" s="174">
        <v>998</v>
      </c>
      <c r="D117" s="312">
        <v>1</v>
      </c>
      <c r="E117" s="70">
        <f t="shared" si="40"/>
        <v>998</v>
      </c>
      <c r="F117" s="59">
        <v>0</v>
      </c>
      <c r="G117" s="70">
        <f t="shared" si="41"/>
        <v>0</v>
      </c>
      <c r="H117" s="68">
        <f t="shared" si="42"/>
        <v>998</v>
      </c>
      <c r="I117" s="107">
        <f t="shared" si="78"/>
        <v>14530</v>
      </c>
      <c r="J117" s="49">
        <f>IF((I117)+K117&gt;I149,I149-K117,(I117))</f>
        <v>14530</v>
      </c>
      <c r="K117" s="49">
        <f t="shared" si="67"/>
        <v>6600</v>
      </c>
      <c r="L117" s="145">
        <f t="shared" si="37"/>
        <v>21130</v>
      </c>
      <c r="M117" s="51">
        <f t="shared" si="79"/>
        <v>13803.5</v>
      </c>
      <c r="N117" s="49">
        <f t="shared" si="68"/>
        <v>6270</v>
      </c>
      <c r="O117" s="52">
        <f t="shared" si="57"/>
        <v>20073.5</v>
      </c>
      <c r="P117" s="73">
        <f t="shared" si="69"/>
        <v>13077</v>
      </c>
      <c r="Q117" s="49">
        <f t="shared" si="70"/>
        <v>5940</v>
      </c>
      <c r="R117" s="53">
        <f t="shared" si="71"/>
        <v>19017</v>
      </c>
      <c r="S117" s="51">
        <f t="shared" si="72"/>
        <v>11624</v>
      </c>
      <c r="T117" s="49">
        <f t="shared" si="73"/>
        <v>5280</v>
      </c>
      <c r="U117" s="52">
        <f t="shared" si="39"/>
        <v>16904</v>
      </c>
      <c r="V117" s="51">
        <f t="shared" si="74"/>
        <v>10171</v>
      </c>
      <c r="W117" s="49">
        <f t="shared" si="75"/>
        <v>4620</v>
      </c>
      <c r="X117" s="52">
        <f t="shared" si="38"/>
        <v>14791</v>
      </c>
      <c r="Y117" s="122">
        <f t="shared" si="76"/>
        <v>8718</v>
      </c>
      <c r="Z117" s="122">
        <f t="shared" si="77"/>
        <v>3960</v>
      </c>
      <c r="AA117" s="52">
        <f t="shared" si="54"/>
        <v>12678</v>
      </c>
    </row>
    <row r="118" spans="1:27" ht="13.5" customHeight="1">
      <c r="A118" s="118">
        <v>13</v>
      </c>
      <c r="B118" s="216">
        <v>43800</v>
      </c>
      <c r="C118" s="57">
        <v>998</v>
      </c>
      <c r="D118" s="310">
        <v>1</v>
      </c>
      <c r="E118" s="60">
        <f t="shared" si="40"/>
        <v>998</v>
      </c>
      <c r="F118" s="59">
        <v>0</v>
      </c>
      <c r="G118" s="60">
        <f t="shared" si="41"/>
        <v>0</v>
      </c>
      <c r="H118" s="57">
        <f t="shared" si="42"/>
        <v>998</v>
      </c>
      <c r="I118" s="106">
        <f t="shared" si="78"/>
        <v>13532</v>
      </c>
      <c r="J118" s="63">
        <f>IF((I118)+K118&gt;I$149,I$149-K118,(I118))</f>
        <v>13532</v>
      </c>
      <c r="K118" s="63">
        <f t="shared" si="67"/>
        <v>6600</v>
      </c>
      <c r="L118" s="148">
        <f>J118+K118</f>
        <v>20132</v>
      </c>
      <c r="M118" s="65">
        <f t="shared" si="79"/>
        <v>12855.4</v>
      </c>
      <c r="N118" s="63">
        <f t="shared" si="68"/>
        <v>6270</v>
      </c>
      <c r="O118" s="66">
        <f>M118+N118</f>
        <v>19125.400000000001</v>
      </c>
      <c r="P118" s="63">
        <f t="shared" si="69"/>
        <v>12178.800000000001</v>
      </c>
      <c r="Q118" s="63">
        <f t="shared" si="70"/>
        <v>5940</v>
      </c>
      <c r="R118" s="67">
        <f t="shared" si="71"/>
        <v>18118.800000000003</v>
      </c>
      <c r="S118" s="65">
        <f t="shared" si="72"/>
        <v>10825.6</v>
      </c>
      <c r="T118" s="63">
        <f t="shared" si="73"/>
        <v>5280</v>
      </c>
      <c r="U118" s="66">
        <f>S118+T118</f>
        <v>16105.6</v>
      </c>
      <c r="V118" s="65">
        <f t="shared" si="74"/>
        <v>9472.4</v>
      </c>
      <c r="W118" s="63">
        <f t="shared" si="75"/>
        <v>4620</v>
      </c>
      <c r="X118" s="66">
        <f>V118+W118</f>
        <v>14092.4</v>
      </c>
      <c r="Y118" s="102">
        <f t="shared" si="76"/>
        <v>8119.2</v>
      </c>
      <c r="Z118" s="102">
        <f t="shared" si="77"/>
        <v>3960</v>
      </c>
      <c r="AA118" s="66">
        <f t="shared" si="54"/>
        <v>12079.2</v>
      </c>
    </row>
    <row r="119" spans="1:27" ht="13.5" customHeight="1">
      <c r="A119" s="118">
        <v>12</v>
      </c>
      <c r="B119" s="217">
        <v>43831</v>
      </c>
      <c r="C119" s="174">
        <v>1039</v>
      </c>
      <c r="D119" s="312">
        <v>1</v>
      </c>
      <c r="E119" s="70">
        <f t="shared" ref="E119:E130" si="80">C119*D119</f>
        <v>1039</v>
      </c>
      <c r="F119" s="59">
        <v>0</v>
      </c>
      <c r="G119" s="70">
        <f t="shared" ref="G119:G130" si="81">E119*F119</f>
        <v>0</v>
      </c>
      <c r="H119" s="68">
        <f t="shared" ref="H119:H130" si="82">E119+G119</f>
        <v>1039</v>
      </c>
      <c r="I119" s="107">
        <f t="shared" si="78"/>
        <v>12534</v>
      </c>
      <c r="J119" s="49">
        <f>IF((I119)+K119&gt;I$149,I149-K119,(I119))</f>
        <v>12534</v>
      </c>
      <c r="K119" s="49">
        <f t="shared" si="67"/>
        <v>6600</v>
      </c>
      <c r="L119" s="145">
        <f t="shared" ref="L119:L130" si="83">J119+K119</f>
        <v>19134</v>
      </c>
      <c r="M119" s="51">
        <f t="shared" si="79"/>
        <v>11907.3</v>
      </c>
      <c r="N119" s="49">
        <f t="shared" si="68"/>
        <v>6270</v>
      </c>
      <c r="O119" s="52">
        <f t="shared" ref="O119:O130" si="84">M119+N119</f>
        <v>18177.3</v>
      </c>
      <c r="P119" s="73">
        <f t="shared" si="69"/>
        <v>11280.6</v>
      </c>
      <c r="Q119" s="49">
        <f t="shared" si="70"/>
        <v>5940</v>
      </c>
      <c r="R119" s="53">
        <f t="shared" si="71"/>
        <v>17220.599999999999</v>
      </c>
      <c r="S119" s="51">
        <f t="shared" si="72"/>
        <v>10027.200000000001</v>
      </c>
      <c r="T119" s="49">
        <f t="shared" si="73"/>
        <v>5280</v>
      </c>
      <c r="U119" s="52">
        <f t="shared" ref="U119:U130" si="85">S119+T119</f>
        <v>15307.2</v>
      </c>
      <c r="V119" s="51">
        <f t="shared" si="74"/>
        <v>8773.7999999999993</v>
      </c>
      <c r="W119" s="49">
        <f t="shared" si="75"/>
        <v>4620</v>
      </c>
      <c r="X119" s="52">
        <f t="shared" ref="X119:X130" si="86">V119+W119</f>
        <v>13393.8</v>
      </c>
      <c r="Y119" s="122">
        <f t="shared" si="76"/>
        <v>7520.4</v>
      </c>
      <c r="Z119" s="122">
        <f t="shared" si="77"/>
        <v>3960</v>
      </c>
      <c r="AA119" s="52">
        <f t="shared" ref="AA119:AA130" si="87">Y119+Z119</f>
        <v>11480.4</v>
      </c>
    </row>
    <row r="120" spans="1:27" ht="13.5" customHeight="1">
      <c r="A120" s="118">
        <v>11</v>
      </c>
      <c r="B120" s="216">
        <v>43862</v>
      </c>
      <c r="C120" s="174">
        <v>1045</v>
      </c>
      <c r="D120" s="310">
        <v>1</v>
      </c>
      <c r="E120" s="60">
        <f t="shared" si="80"/>
        <v>1045</v>
      </c>
      <c r="F120" s="59">
        <v>0</v>
      </c>
      <c r="G120" s="60">
        <f t="shared" si="81"/>
        <v>0</v>
      </c>
      <c r="H120" s="57">
        <f t="shared" si="82"/>
        <v>1045</v>
      </c>
      <c r="I120" s="106">
        <f t="shared" si="78"/>
        <v>11495</v>
      </c>
      <c r="J120" s="63">
        <f>IF((I120)+K120&gt;I$149,I$149-K120,(I120))</f>
        <v>11495</v>
      </c>
      <c r="K120" s="63">
        <f t="shared" si="67"/>
        <v>6600</v>
      </c>
      <c r="L120" s="148">
        <f t="shared" si="83"/>
        <v>18095</v>
      </c>
      <c r="M120" s="65">
        <f t="shared" si="79"/>
        <v>10920.25</v>
      </c>
      <c r="N120" s="63">
        <f t="shared" si="68"/>
        <v>6270</v>
      </c>
      <c r="O120" s="66">
        <f t="shared" si="84"/>
        <v>17190.25</v>
      </c>
      <c r="P120" s="63">
        <f t="shared" si="69"/>
        <v>10345.5</v>
      </c>
      <c r="Q120" s="63">
        <f t="shared" si="70"/>
        <v>5940</v>
      </c>
      <c r="R120" s="67">
        <f t="shared" si="71"/>
        <v>16285.5</v>
      </c>
      <c r="S120" s="65">
        <f t="shared" si="72"/>
        <v>9196</v>
      </c>
      <c r="T120" s="63">
        <f t="shared" si="73"/>
        <v>5280</v>
      </c>
      <c r="U120" s="66">
        <f t="shared" si="85"/>
        <v>14476</v>
      </c>
      <c r="V120" s="65">
        <f t="shared" si="74"/>
        <v>8046.4999999999991</v>
      </c>
      <c r="W120" s="63">
        <f t="shared" si="75"/>
        <v>4620</v>
      </c>
      <c r="X120" s="66">
        <f t="shared" si="86"/>
        <v>12666.5</v>
      </c>
      <c r="Y120" s="102">
        <f t="shared" si="76"/>
        <v>6897</v>
      </c>
      <c r="Z120" s="102">
        <f t="shared" si="77"/>
        <v>3960</v>
      </c>
      <c r="AA120" s="66">
        <f t="shared" si="87"/>
        <v>10857</v>
      </c>
    </row>
    <row r="121" spans="1:27" ht="13.5" customHeight="1">
      <c r="A121" s="118">
        <v>10</v>
      </c>
      <c r="B121" s="217">
        <v>43891</v>
      </c>
      <c r="C121" s="174">
        <v>1045</v>
      </c>
      <c r="D121" s="312">
        <v>1</v>
      </c>
      <c r="E121" s="70">
        <f t="shared" si="80"/>
        <v>1045</v>
      </c>
      <c r="F121" s="59">
        <v>0</v>
      </c>
      <c r="G121" s="70">
        <f t="shared" si="81"/>
        <v>0</v>
      </c>
      <c r="H121" s="68">
        <f t="shared" si="82"/>
        <v>1045</v>
      </c>
      <c r="I121" s="107">
        <f t="shared" si="78"/>
        <v>10450</v>
      </c>
      <c r="J121" s="49">
        <f>IF((I121)+K121&gt;I$149,N150-K121,(I121))</f>
        <v>10450</v>
      </c>
      <c r="K121" s="49">
        <f t="shared" si="67"/>
        <v>6600</v>
      </c>
      <c r="L121" s="145">
        <f t="shared" si="83"/>
        <v>17050</v>
      </c>
      <c r="M121" s="51">
        <f t="shared" si="79"/>
        <v>9927.5</v>
      </c>
      <c r="N121" s="49">
        <f t="shared" si="68"/>
        <v>6270</v>
      </c>
      <c r="O121" s="52">
        <f t="shared" si="84"/>
        <v>16197.5</v>
      </c>
      <c r="P121" s="73">
        <f t="shared" si="69"/>
        <v>9405</v>
      </c>
      <c r="Q121" s="49">
        <f t="shared" si="70"/>
        <v>5940</v>
      </c>
      <c r="R121" s="53">
        <f t="shared" si="71"/>
        <v>15345</v>
      </c>
      <c r="S121" s="51">
        <f t="shared" si="72"/>
        <v>8360</v>
      </c>
      <c r="T121" s="49">
        <f t="shared" si="73"/>
        <v>5280</v>
      </c>
      <c r="U121" s="52">
        <f t="shared" si="85"/>
        <v>13640</v>
      </c>
      <c r="V121" s="51">
        <f t="shared" si="74"/>
        <v>7314.9999999999991</v>
      </c>
      <c r="W121" s="49">
        <f t="shared" si="75"/>
        <v>4620</v>
      </c>
      <c r="X121" s="52">
        <f t="shared" si="86"/>
        <v>11935</v>
      </c>
      <c r="Y121" s="122">
        <f t="shared" si="76"/>
        <v>6270</v>
      </c>
      <c r="Z121" s="122">
        <f t="shared" si="77"/>
        <v>3960</v>
      </c>
      <c r="AA121" s="52">
        <f t="shared" si="87"/>
        <v>10230</v>
      </c>
    </row>
    <row r="122" spans="1:27" ht="13.5" customHeight="1">
      <c r="A122" s="118">
        <v>9</v>
      </c>
      <c r="B122" s="216">
        <v>43922</v>
      </c>
      <c r="C122" s="174">
        <v>1045</v>
      </c>
      <c r="D122" s="310">
        <v>1</v>
      </c>
      <c r="E122" s="60">
        <f t="shared" si="80"/>
        <v>1045</v>
      </c>
      <c r="F122" s="59">
        <v>0</v>
      </c>
      <c r="G122" s="60">
        <f t="shared" si="81"/>
        <v>0</v>
      </c>
      <c r="H122" s="57">
        <f t="shared" si="82"/>
        <v>1045</v>
      </c>
      <c r="I122" s="106">
        <f t="shared" si="78"/>
        <v>9405</v>
      </c>
      <c r="J122" s="63">
        <f>IF((I122)+K122&gt;I$149,I$149-K122,(I122))</f>
        <v>9405</v>
      </c>
      <c r="K122" s="63">
        <f t="shared" si="67"/>
        <v>6600</v>
      </c>
      <c r="L122" s="148">
        <f t="shared" si="83"/>
        <v>16005</v>
      </c>
      <c r="M122" s="65">
        <f t="shared" si="79"/>
        <v>8934.75</v>
      </c>
      <c r="N122" s="63">
        <f t="shared" si="68"/>
        <v>6270</v>
      </c>
      <c r="O122" s="66">
        <f t="shared" si="84"/>
        <v>15204.75</v>
      </c>
      <c r="P122" s="63">
        <f t="shared" si="69"/>
        <v>8464.5</v>
      </c>
      <c r="Q122" s="63">
        <f t="shared" si="70"/>
        <v>5940</v>
      </c>
      <c r="R122" s="67">
        <f t="shared" si="71"/>
        <v>14404.5</v>
      </c>
      <c r="S122" s="65">
        <f t="shared" si="72"/>
        <v>7524</v>
      </c>
      <c r="T122" s="63">
        <f t="shared" si="73"/>
        <v>5280</v>
      </c>
      <c r="U122" s="66">
        <f t="shared" si="85"/>
        <v>12804</v>
      </c>
      <c r="V122" s="65">
        <f t="shared" si="74"/>
        <v>6583.5</v>
      </c>
      <c r="W122" s="63">
        <f t="shared" si="75"/>
        <v>4620</v>
      </c>
      <c r="X122" s="66">
        <f t="shared" si="86"/>
        <v>11203.5</v>
      </c>
      <c r="Y122" s="102">
        <f t="shared" si="76"/>
        <v>5643</v>
      </c>
      <c r="Z122" s="102">
        <f t="shared" si="77"/>
        <v>3960</v>
      </c>
      <c r="AA122" s="66">
        <f t="shared" si="87"/>
        <v>9603</v>
      </c>
    </row>
    <row r="123" spans="1:27" ht="13.5" customHeight="1">
      <c r="A123" s="118">
        <v>8</v>
      </c>
      <c r="B123" s="217">
        <v>43952</v>
      </c>
      <c r="C123" s="174">
        <v>1045</v>
      </c>
      <c r="D123" s="312">
        <v>1</v>
      </c>
      <c r="E123" s="70">
        <f t="shared" si="80"/>
        <v>1045</v>
      </c>
      <c r="F123" s="59">
        <v>0</v>
      </c>
      <c r="G123" s="70">
        <f t="shared" si="81"/>
        <v>0</v>
      </c>
      <c r="H123" s="68">
        <f t="shared" si="82"/>
        <v>1045</v>
      </c>
      <c r="I123" s="107">
        <f t="shared" si="78"/>
        <v>8360</v>
      </c>
      <c r="J123" s="49">
        <f>IF((I123)+K123&gt;I$149,N152-K123,(I123))</f>
        <v>8360</v>
      </c>
      <c r="K123" s="49">
        <f t="shared" si="67"/>
        <v>6600</v>
      </c>
      <c r="L123" s="145">
        <f t="shared" si="83"/>
        <v>14960</v>
      </c>
      <c r="M123" s="51">
        <f t="shared" si="79"/>
        <v>7942</v>
      </c>
      <c r="N123" s="49">
        <f t="shared" si="68"/>
        <v>6270</v>
      </c>
      <c r="O123" s="52">
        <f t="shared" si="84"/>
        <v>14212</v>
      </c>
      <c r="P123" s="73">
        <f t="shared" si="69"/>
        <v>7524</v>
      </c>
      <c r="Q123" s="49">
        <f t="shared" si="70"/>
        <v>5940</v>
      </c>
      <c r="R123" s="53">
        <f t="shared" si="71"/>
        <v>13464</v>
      </c>
      <c r="S123" s="51">
        <f t="shared" si="72"/>
        <v>6688</v>
      </c>
      <c r="T123" s="49">
        <f t="shared" si="73"/>
        <v>5280</v>
      </c>
      <c r="U123" s="52">
        <f t="shared" si="85"/>
        <v>11968</v>
      </c>
      <c r="V123" s="51">
        <f t="shared" si="74"/>
        <v>5852</v>
      </c>
      <c r="W123" s="49">
        <f t="shared" si="75"/>
        <v>4620</v>
      </c>
      <c r="X123" s="52">
        <f t="shared" si="86"/>
        <v>10472</v>
      </c>
      <c r="Y123" s="122">
        <f t="shared" si="76"/>
        <v>5016</v>
      </c>
      <c r="Z123" s="122">
        <f t="shared" si="77"/>
        <v>3960</v>
      </c>
      <c r="AA123" s="52">
        <f t="shared" si="87"/>
        <v>8976</v>
      </c>
    </row>
    <row r="124" spans="1:27" ht="13.5" customHeight="1">
      <c r="A124" s="118">
        <v>7</v>
      </c>
      <c r="B124" s="216">
        <v>43983</v>
      </c>
      <c r="C124" s="174">
        <v>1045</v>
      </c>
      <c r="D124" s="310">
        <v>1</v>
      </c>
      <c r="E124" s="60">
        <f t="shared" si="80"/>
        <v>1045</v>
      </c>
      <c r="F124" s="59">
        <v>0</v>
      </c>
      <c r="G124" s="60">
        <f t="shared" si="81"/>
        <v>0</v>
      </c>
      <c r="H124" s="57">
        <f t="shared" si="82"/>
        <v>1045</v>
      </c>
      <c r="I124" s="106">
        <f t="shared" si="78"/>
        <v>7315</v>
      </c>
      <c r="J124" s="63">
        <f>IF((I124)+K124&gt;I$149,I$149-K124,(I124))</f>
        <v>7315</v>
      </c>
      <c r="K124" s="63">
        <f t="shared" si="67"/>
        <v>6600</v>
      </c>
      <c r="L124" s="148">
        <f t="shared" si="83"/>
        <v>13915</v>
      </c>
      <c r="M124" s="65">
        <f t="shared" si="79"/>
        <v>6949.25</v>
      </c>
      <c r="N124" s="63">
        <f t="shared" si="68"/>
        <v>6270</v>
      </c>
      <c r="O124" s="66">
        <f t="shared" si="84"/>
        <v>13219.25</v>
      </c>
      <c r="P124" s="63">
        <f t="shared" si="69"/>
        <v>6583.5</v>
      </c>
      <c r="Q124" s="63">
        <f t="shared" si="70"/>
        <v>5940</v>
      </c>
      <c r="R124" s="67">
        <f t="shared" si="71"/>
        <v>12523.5</v>
      </c>
      <c r="S124" s="65">
        <f t="shared" si="72"/>
        <v>5852</v>
      </c>
      <c r="T124" s="63">
        <f t="shared" si="73"/>
        <v>5280</v>
      </c>
      <c r="U124" s="66">
        <f t="shared" si="85"/>
        <v>11132</v>
      </c>
      <c r="V124" s="65">
        <f t="shared" si="74"/>
        <v>5120.5</v>
      </c>
      <c r="W124" s="63">
        <f t="shared" si="75"/>
        <v>4620</v>
      </c>
      <c r="X124" s="66">
        <f t="shared" si="86"/>
        <v>9740.5</v>
      </c>
      <c r="Y124" s="102">
        <f t="shared" si="76"/>
        <v>4389</v>
      </c>
      <c r="Z124" s="102">
        <f t="shared" si="77"/>
        <v>3960</v>
      </c>
      <c r="AA124" s="66">
        <f t="shared" si="87"/>
        <v>8349</v>
      </c>
    </row>
    <row r="125" spans="1:27" ht="13.5" customHeight="1">
      <c r="A125" s="118">
        <v>6</v>
      </c>
      <c r="B125" s="217">
        <v>44013</v>
      </c>
      <c r="C125" s="174">
        <v>1045</v>
      </c>
      <c r="D125" s="312">
        <v>1</v>
      </c>
      <c r="E125" s="70">
        <f t="shared" si="80"/>
        <v>1045</v>
      </c>
      <c r="F125" s="59">
        <v>0</v>
      </c>
      <c r="G125" s="70">
        <f t="shared" si="81"/>
        <v>0</v>
      </c>
      <c r="H125" s="68">
        <f t="shared" si="82"/>
        <v>1045</v>
      </c>
      <c r="I125" s="107">
        <f t="shared" si="78"/>
        <v>6270</v>
      </c>
      <c r="J125" s="49">
        <f>IF((I125)+K125&gt;I$149,N154-K125,(I125))</f>
        <v>6270</v>
      </c>
      <c r="K125" s="49">
        <f t="shared" si="67"/>
        <v>6600</v>
      </c>
      <c r="L125" s="145">
        <f t="shared" si="83"/>
        <v>12870</v>
      </c>
      <c r="M125" s="51">
        <f t="shared" si="79"/>
        <v>5956.5</v>
      </c>
      <c r="N125" s="49">
        <f t="shared" si="68"/>
        <v>6270</v>
      </c>
      <c r="O125" s="52">
        <f t="shared" si="84"/>
        <v>12226.5</v>
      </c>
      <c r="P125" s="73">
        <f t="shared" si="69"/>
        <v>5643</v>
      </c>
      <c r="Q125" s="49">
        <f t="shared" si="70"/>
        <v>5940</v>
      </c>
      <c r="R125" s="53">
        <f t="shared" si="71"/>
        <v>11583</v>
      </c>
      <c r="S125" s="51">
        <f t="shared" si="72"/>
        <v>5016</v>
      </c>
      <c r="T125" s="49">
        <f t="shared" si="73"/>
        <v>5280</v>
      </c>
      <c r="U125" s="52">
        <f t="shared" si="85"/>
        <v>10296</v>
      </c>
      <c r="V125" s="51">
        <f t="shared" si="74"/>
        <v>4389</v>
      </c>
      <c r="W125" s="49">
        <f t="shared" si="75"/>
        <v>4620</v>
      </c>
      <c r="X125" s="52">
        <f t="shared" si="86"/>
        <v>9009</v>
      </c>
      <c r="Y125" s="122">
        <f t="shared" si="76"/>
        <v>3762</v>
      </c>
      <c r="Z125" s="122">
        <f t="shared" si="77"/>
        <v>3960</v>
      </c>
      <c r="AA125" s="52">
        <f t="shared" si="87"/>
        <v>7722</v>
      </c>
    </row>
    <row r="126" spans="1:27" ht="13.5" customHeight="1">
      <c r="A126" s="118">
        <v>5</v>
      </c>
      <c r="B126" s="216">
        <v>44044</v>
      </c>
      <c r="C126" s="174">
        <v>1045</v>
      </c>
      <c r="D126" s="310">
        <v>1</v>
      </c>
      <c r="E126" s="60">
        <f t="shared" si="80"/>
        <v>1045</v>
      </c>
      <c r="F126" s="59">
        <v>0</v>
      </c>
      <c r="G126" s="60">
        <f t="shared" si="81"/>
        <v>0</v>
      </c>
      <c r="H126" s="57">
        <f t="shared" si="82"/>
        <v>1045</v>
      </c>
      <c r="I126" s="106">
        <f t="shared" si="78"/>
        <v>5225</v>
      </c>
      <c r="J126" s="63">
        <f>IF((I126)+K126&gt;I$149,I$149-K126,(I126))</f>
        <v>5225</v>
      </c>
      <c r="K126" s="63">
        <f t="shared" si="67"/>
        <v>6600</v>
      </c>
      <c r="L126" s="148">
        <f t="shared" si="83"/>
        <v>11825</v>
      </c>
      <c r="M126" s="65">
        <f t="shared" si="79"/>
        <v>4963.75</v>
      </c>
      <c r="N126" s="63">
        <f t="shared" si="68"/>
        <v>6270</v>
      </c>
      <c r="O126" s="66">
        <f t="shared" si="84"/>
        <v>11233.75</v>
      </c>
      <c r="P126" s="63">
        <f t="shared" si="69"/>
        <v>4702.5</v>
      </c>
      <c r="Q126" s="63">
        <f t="shared" si="70"/>
        <v>5940</v>
      </c>
      <c r="R126" s="67">
        <f t="shared" si="71"/>
        <v>10642.5</v>
      </c>
      <c r="S126" s="65">
        <f t="shared" si="72"/>
        <v>4180</v>
      </c>
      <c r="T126" s="63">
        <f t="shared" si="73"/>
        <v>5280</v>
      </c>
      <c r="U126" s="66">
        <f t="shared" si="85"/>
        <v>9460</v>
      </c>
      <c r="V126" s="65">
        <f t="shared" si="74"/>
        <v>3657.4999999999995</v>
      </c>
      <c r="W126" s="63">
        <f t="shared" si="75"/>
        <v>4620</v>
      </c>
      <c r="X126" s="66">
        <f t="shared" si="86"/>
        <v>8277.5</v>
      </c>
      <c r="Y126" s="102">
        <f t="shared" si="76"/>
        <v>3135</v>
      </c>
      <c r="Z126" s="102">
        <f t="shared" si="77"/>
        <v>3960</v>
      </c>
      <c r="AA126" s="66">
        <f t="shared" si="87"/>
        <v>7095</v>
      </c>
    </row>
    <row r="127" spans="1:27" ht="13.5" customHeight="1">
      <c r="A127" s="118">
        <v>4</v>
      </c>
      <c r="B127" s="217">
        <v>44075</v>
      </c>
      <c r="C127" s="174">
        <v>1045</v>
      </c>
      <c r="D127" s="312">
        <v>1</v>
      </c>
      <c r="E127" s="70">
        <f t="shared" si="80"/>
        <v>1045</v>
      </c>
      <c r="F127" s="59">
        <v>0</v>
      </c>
      <c r="G127" s="70">
        <f t="shared" si="81"/>
        <v>0</v>
      </c>
      <c r="H127" s="68">
        <f t="shared" si="82"/>
        <v>1045</v>
      </c>
      <c r="I127" s="107">
        <f t="shared" si="78"/>
        <v>4180</v>
      </c>
      <c r="J127" s="49">
        <f>IF((I127)+K127&gt;I$149,N156-K127,(I127))</f>
        <v>4180</v>
      </c>
      <c r="K127" s="49">
        <f t="shared" si="67"/>
        <v>6600</v>
      </c>
      <c r="L127" s="145">
        <f t="shared" si="83"/>
        <v>10780</v>
      </c>
      <c r="M127" s="51">
        <f t="shared" si="79"/>
        <v>3971</v>
      </c>
      <c r="N127" s="49">
        <f t="shared" si="68"/>
        <v>6270</v>
      </c>
      <c r="O127" s="52">
        <f t="shared" si="84"/>
        <v>10241</v>
      </c>
      <c r="P127" s="73">
        <f t="shared" si="69"/>
        <v>3762</v>
      </c>
      <c r="Q127" s="49">
        <f t="shared" si="70"/>
        <v>5940</v>
      </c>
      <c r="R127" s="53">
        <f t="shared" si="71"/>
        <v>9702</v>
      </c>
      <c r="S127" s="51">
        <f t="shared" si="72"/>
        <v>3344</v>
      </c>
      <c r="T127" s="49">
        <f t="shared" si="73"/>
        <v>5280</v>
      </c>
      <c r="U127" s="52">
        <f t="shared" si="85"/>
        <v>8624</v>
      </c>
      <c r="V127" s="51">
        <f t="shared" si="74"/>
        <v>2926</v>
      </c>
      <c r="W127" s="49">
        <f t="shared" si="75"/>
        <v>4620</v>
      </c>
      <c r="X127" s="52">
        <f t="shared" si="86"/>
        <v>7546</v>
      </c>
      <c r="Y127" s="122">
        <f t="shared" si="76"/>
        <v>2508</v>
      </c>
      <c r="Z127" s="122">
        <f t="shared" si="77"/>
        <v>3960</v>
      </c>
      <c r="AA127" s="52">
        <f t="shared" si="87"/>
        <v>6468</v>
      </c>
    </row>
    <row r="128" spans="1:27" ht="13.5" customHeight="1">
      <c r="A128" s="118">
        <v>3</v>
      </c>
      <c r="B128" s="216">
        <v>44105</v>
      </c>
      <c r="C128" s="174">
        <v>1045</v>
      </c>
      <c r="D128" s="310">
        <v>1</v>
      </c>
      <c r="E128" s="60">
        <f t="shared" si="80"/>
        <v>1045</v>
      </c>
      <c r="F128" s="59">
        <v>0</v>
      </c>
      <c r="G128" s="60">
        <f t="shared" si="81"/>
        <v>0</v>
      </c>
      <c r="H128" s="57">
        <f t="shared" si="82"/>
        <v>1045</v>
      </c>
      <c r="I128" s="106">
        <f t="shared" si="78"/>
        <v>3135</v>
      </c>
      <c r="J128" s="63">
        <f>IF((I128)+K128&gt;I$149,I$149-K128,(I128))</f>
        <v>3135</v>
      </c>
      <c r="K128" s="63">
        <f t="shared" si="67"/>
        <v>6600</v>
      </c>
      <c r="L128" s="148">
        <f t="shared" si="83"/>
        <v>9735</v>
      </c>
      <c r="M128" s="65">
        <f t="shared" si="79"/>
        <v>2978.25</v>
      </c>
      <c r="N128" s="63">
        <f t="shared" si="68"/>
        <v>6270</v>
      </c>
      <c r="O128" s="66">
        <f t="shared" si="84"/>
        <v>9248.25</v>
      </c>
      <c r="P128" s="63">
        <f t="shared" si="69"/>
        <v>2821.5</v>
      </c>
      <c r="Q128" s="63">
        <f t="shared" si="70"/>
        <v>5940</v>
      </c>
      <c r="R128" s="67">
        <f t="shared" si="71"/>
        <v>8761.5</v>
      </c>
      <c r="S128" s="65">
        <f t="shared" si="72"/>
        <v>2508</v>
      </c>
      <c r="T128" s="63">
        <f t="shared" si="73"/>
        <v>5280</v>
      </c>
      <c r="U128" s="66">
        <f t="shared" si="85"/>
        <v>7788</v>
      </c>
      <c r="V128" s="65">
        <f t="shared" si="74"/>
        <v>2194.5</v>
      </c>
      <c r="W128" s="63">
        <f t="shared" si="75"/>
        <v>4620</v>
      </c>
      <c r="X128" s="66">
        <f t="shared" si="86"/>
        <v>6814.5</v>
      </c>
      <c r="Y128" s="102">
        <f t="shared" si="76"/>
        <v>1881</v>
      </c>
      <c r="Z128" s="102">
        <f t="shared" si="77"/>
        <v>3960</v>
      </c>
      <c r="AA128" s="66">
        <f t="shared" si="87"/>
        <v>5841</v>
      </c>
    </row>
    <row r="129" spans="1:27" ht="13.5" customHeight="1">
      <c r="A129" s="118">
        <v>2</v>
      </c>
      <c r="B129" s="216">
        <v>44136</v>
      </c>
      <c r="C129" s="174">
        <v>1045</v>
      </c>
      <c r="D129" s="312">
        <v>1</v>
      </c>
      <c r="E129" s="70">
        <f t="shared" si="80"/>
        <v>1045</v>
      </c>
      <c r="F129" s="59">
        <v>0</v>
      </c>
      <c r="G129" s="70">
        <f t="shared" si="81"/>
        <v>0</v>
      </c>
      <c r="H129" s="68">
        <f t="shared" si="82"/>
        <v>1045</v>
      </c>
      <c r="I129" s="107">
        <f t="shared" si="78"/>
        <v>2090</v>
      </c>
      <c r="J129" s="49">
        <f>IF((I129)+K129&gt;I$149,N158-K129,(I129))</f>
        <v>2090</v>
      </c>
      <c r="K129" s="49">
        <f t="shared" si="67"/>
        <v>6600</v>
      </c>
      <c r="L129" s="145">
        <f t="shared" si="83"/>
        <v>8690</v>
      </c>
      <c r="M129" s="51">
        <f t="shared" si="79"/>
        <v>1985.5</v>
      </c>
      <c r="N129" s="49">
        <f t="shared" si="68"/>
        <v>6270</v>
      </c>
      <c r="O129" s="52">
        <f t="shared" si="84"/>
        <v>8255.5</v>
      </c>
      <c r="P129" s="73">
        <f t="shared" si="69"/>
        <v>1881</v>
      </c>
      <c r="Q129" s="49">
        <f t="shared" si="70"/>
        <v>5940</v>
      </c>
      <c r="R129" s="53">
        <f t="shared" si="71"/>
        <v>7821</v>
      </c>
      <c r="S129" s="51">
        <f t="shared" si="72"/>
        <v>1672</v>
      </c>
      <c r="T129" s="49">
        <f t="shared" si="73"/>
        <v>5280</v>
      </c>
      <c r="U129" s="52">
        <f t="shared" si="85"/>
        <v>6952</v>
      </c>
      <c r="V129" s="51">
        <f t="shared" si="74"/>
        <v>1463</v>
      </c>
      <c r="W129" s="49">
        <f t="shared" si="75"/>
        <v>4620</v>
      </c>
      <c r="X129" s="52">
        <f t="shared" si="86"/>
        <v>6083</v>
      </c>
      <c r="Y129" s="122">
        <f t="shared" si="76"/>
        <v>1254</v>
      </c>
      <c r="Z129" s="122">
        <f t="shared" si="77"/>
        <v>3960</v>
      </c>
      <c r="AA129" s="52">
        <f t="shared" si="87"/>
        <v>5214</v>
      </c>
    </row>
    <row r="130" spans="1:27" ht="13.5" customHeight="1" thickBot="1">
      <c r="A130" s="229">
        <v>1</v>
      </c>
      <c r="B130" s="217">
        <v>44166</v>
      </c>
      <c r="C130" s="231">
        <v>1045</v>
      </c>
      <c r="D130" s="313">
        <v>1</v>
      </c>
      <c r="E130" s="233">
        <f t="shared" si="80"/>
        <v>1045</v>
      </c>
      <c r="F130" s="234">
        <v>0</v>
      </c>
      <c r="G130" s="233">
        <f t="shared" si="81"/>
        <v>0</v>
      </c>
      <c r="H130" s="231">
        <f t="shared" si="82"/>
        <v>1045</v>
      </c>
      <c r="I130" s="125">
        <f t="shared" si="78"/>
        <v>1045</v>
      </c>
      <c r="J130" s="94">
        <f>IF((I130)+K130&gt;I$149,I$149-K130,(I130))</f>
        <v>1045</v>
      </c>
      <c r="K130" s="94">
        <f t="shared" si="67"/>
        <v>6600</v>
      </c>
      <c r="L130" s="257">
        <f t="shared" si="83"/>
        <v>7645</v>
      </c>
      <c r="M130" s="258">
        <f t="shared" si="79"/>
        <v>992.75</v>
      </c>
      <c r="N130" s="94">
        <f t="shared" si="68"/>
        <v>6270</v>
      </c>
      <c r="O130" s="237">
        <f t="shared" si="84"/>
        <v>7262.75</v>
      </c>
      <c r="P130" s="94">
        <f t="shared" si="69"/>
        <v>940.5</v>
      </c>
      <c r="Q130" s="94">
        <f t="shared" si="70"/>
        <v>5940</v>
      </c>
      <c r="R130" s="121">
        <f t="shared" si="71"/>
        <v>6880.5</v>
      </c>
      <c r="S130" s="258">
        <f t="shared" si="72"/>
        <v>836</v>
      </c>
      <c r="T130" s="94">
        <f t="shared" si="73"/>
        <v>5280</v>
      </c>
      <c r="U130" s="237">
        <f t="shared" si="85"/>
        <v>6116</v>
      </c>
      <c r="V130" s="258">
        <f t="shared" si="74"/>
        <v>731.5</v>
      </c>
      <c r="W130" s="94">
        <f t="shared" si="75"/>
        <v>4620</v>
      </c>
      <c r="X130" s="237">
        <f t="shared" si="86"/>
        <v>5351.5</v>
      </c>
      <c r="Y130" s="95">
        <f t="shared" si="76"/>
        <v>627</v>
      </c>
      <c r="Z130" s="95">
        <f t="shared" si="77"/>
        <v>3960</v>
      </c>
      <c r="AA130" s="237">
        <f t="shared" si="87"/>
        <v>4587</v>
      </c>
    </row>
    <row r="131" spans="1:27" ht="13.5" customHeight="1" thickBot="1">
      <c r="A131" s="252"/>
      <c r="B131" s="249" t="s">
        <v>170</v>
      </c>
      <c r="C131" s="253"/>
      <c r="D131" s="254"/>
      <c r="E131" s="255"/>
      <c r="F131" s="429">
        <f>'BENEFÍCIOS-SEM JRS E SEM CORREÇ'!F131:G131</f>
        <v>44378</v>
      </c>
      <c r="G131" s="429"/>
      <c r="H131" s="425">
        <f>SUM(H11:H130)</f>
        <v>98036</v>
      </c>
      <c r="I131" s="426"/>
      <c r="J131" s="98"/>
      <c r="K131" s="98"/>
      <c r="L131" s="26"/>
      <c r="M131" s="99"/>
      <c r="N131" s="26"/>
      <c r="O131" s="99"/>
      <c r="P131" s="26"/>
    </row>
    <row r="132" spans="1:27" s="245" customFormat="1" ht="13.5" customHeight="1">
      <c r="A132" s="244"/>
      <c r="B132" s="158"/>
      <c r="C132" s="158"/>
      <c r="D132" s="223"/>
      <c r="E132" s="159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27" s="245" customFormat="1" ht="2.25" customHeight="1" thickBot="1">
      <c r="A133" s="244"/>
      <c r="B133" s="158"/>
      <c r="C133" s="158"/>
      <c r="D133" s="223"/>
      <c r="E133" s="159"/>
      <c r="F133" s="195"/>
      <c r="G133" s="195"/>
      <c r="H133" s="191"/>
      <c r="I133" s="191"/>
      <c r="J133" s="98"/>
      <c r="K133" s="98"/>
      <c r="L133" s="26"/>
      <c r="M133" s="99"/>
      <c r="N133" s="26"/>
      <c r="O133" s="99"/>
      <c r="P133" s="26"/>
    </row>
    <row r="134" spans="1:27" ht="13.5" customHeight="1">
      <c r="A134" s="238">
        <v>1</v>
      </c>
      <c r="B134" s="160">
        <v>44197</v>
      </c>
      <c r="C134" s="47">
        <f>'BENEFÍCIOS-SEM JRS E SEM CORREÇ'!C134</f>
        <v>1100</v>
      </c>
      <c r="D134" s="220">
        <v>1</v>
      </c>
      <c r="E134" s="87">
        <f t="shared" ref="E134:E140" si="88">C134*D134</f>
        <v>1100</v>
      </c>
      <c r="F134" s="88">
        <v>0</v>
      </c>
      <c r="G134" s="87">
        <f t="shared" ref="G134:G140" si="89">E134*F134</f>
        <v>0</v>
      </c>
      <c r="H134" s="89">
        <f t="shared" ref="H134:H140" si="90">E134+G134</f>
        <v>1100</v>
      </c>
      <c r="I134" s="108">
        <f>I148</f>
        <v>6600</v>
      </c>
      <c r="J134" s="128">
        <v>0</v>
      </c>
      <c r="K134" s="100">
        <f t="shared" ref="K134:K145" si="91">I134</f>
        <v>6600</v>
      </c>
      <c r="L134" s="126">
        <f t="shared" ref="L134:L144" si="92">J134+K134</f>
        <v>6600</v>
      </c>
      <c r="M134" s="54">
        <f t="shared" ref="M134:M145" si="93">$J134*M$9</f>
        <v>0</v>
      </c>
      <c r="N134" s="123">
        <f t="shared" ref="N134:N145" si="94">$K134*M$9</f>
        <v>6270</v>
      </c>
      <c r="O134" s="55">
        <f>M134+N134</f>
        <v>6270</v>
      </c>
      <c r="P134" s="54">
        <f t="shared" ref="P134:P145" si="95">$J134*P$9</f>
        <v>0</v>
      </c>
      <c r="Q134" s="123">
        <f t="shared" ref="Q134:Q145" si="96">$K134*P$9</f>
        <v>5940</v>
      </c>
      <c r="R134" s="55">
        <f t="shared" ref="R134:R145" si="97">P134+Q134</f>
        <v>5940</v>
      </c>
      <c r="S134" s="54">
        <f t="shared" ref="S134:S145" si="98">$J134*S$9</f>
        <v>0</v>
      </c>
      <c r="T134" s="123">
        <f t="shared" ref="T134:T145" si="99">$K134*S$9</f>
        <v>5280</v>
      </c>
      <c r="U134" s="55">
        <f>S134+T134</f>
        <v>5280</v>
      </c>
      <c r="V134" s="54">
        <f t="shared" ref="V134:V145" si="100">$J134*V$9</f>
        <v>0</v>
      </c>
      <c r="W134" s="123">
        <f t="shared" ref="W134:W145" si="101">$K134*V$9</f>
        <v>4620</v>
      </c>
      <c r="X134" s="55">
        <f>V134+W134</f>
        <v>4620</v>
      </c>
      <c r="Y134" s="54">
        <f t="shared" ref="Y134:Y145" si="102">$J134*Y$9</f>
        <v>0</v>
      </c>
      <c r="Z134" s="54">
        <f t="shared" ref="Z134:Z145" si="103">$K134*Y$9</f>
        <v>3960</v>
      </c>
      <c r="AA134" s="55">
        <f t="shared" ref="AA134:AA145" si="104">Y134+Z134</f>
        <v>3960</v>
      </c>
    </row>
    <row r="135" spans="1:27" s="30" customFormat="1" ht="13.5" customHeight="1">
      <c r="A135" s="118">
        <v>2</v>
      </c>
      <c r="B135" s="56">
        <v>44228</v>
      </c>
      <c r="C135" s="68">
        <f>'BENEFÍCIOS-SEM JRS E SEM CORREÇ'!C135</f>
        <v>1100</v>
      </c>
      <c r="D135" s="221">
        <v>1</v>
      </c>
      <c r="E135" s="60">
        <f t="shared" si="88"/>
        <v>1100</v>
      </c>
      <c r="F135" s="59">
        <v>0</v>
      </c>
      <c r="G135" s="60">
        <f t="shared" si="89"/>
        <v>0</v>
      </c>
      <c r="H135" s="61">
        <f t="shared" si="90"/>
        <v>1100</v>
      </c>
      <c r="I135" s="106">
        <f t="shared" ref="I135:I145" si="105">I134-H134</f>
        <v>5500</v>
      </c>
      <c r="J135" s="63">
        <v>0</v>
      </c>
      <c r="K135" s="102">
        <f t="shared" si="91"/>
        <v>5500</v>
      </c>
      <c r="L135" s="127">
        <f t="shared" si="92"/>
        <v>5500</v>
      </c>
      <c r="M135" s="65">
        <f t="shared" si="93"/>
        <v>0</v>
      </c>
      <c r="N135" s="102">
        <f t="shared" si="94"/>
        <v>5225</v>
      </c>
      <c r="O135" s="66">
        <f t="shared" ref="O135:O140" si="106">M135+N135</f>
        <v>5225</v>
      </c>
      <c r="P135" s="65">
        <f t="shared" si="95"/>
        <v>0</v>
      </c>
      <c r="Q135" s="102">
        <f t="shared" si="96"/>
        <v>4950</v>
      </c>
      <c r="R135" s="66">
        <f t="shared" si="97"/>
        <v>4950</v>
      </c>
      <c r="S135" s="65">
        <f t="shared" si="98"/>
        <v>0</v>
      </c>
      <c r="T135" s="102">
        <f t="shared" si="99"/>
        <v>4400</v>
      </c>
      <c r="U135" s="66">
        <f t="shared" ref="U135:U140" si="107">S135+T135</f>
        <v>4400</v>
      </c>
      <c r="V135" s="65">
        <f t="shared" si="100"/>
        <v>0</v>
      </c>
      <c r="W135" s="102">
        <f t="shared" si="101"/>
        <v>3849.9999999999995</v>
      </c>
      <c r="X135" s="66">
        <f t="shared" ref="X135:X140" si="108">V135+W135</f>
        <v>3849.9999999999995</v>
      </c>
      <c r="Y135" s="65">
        <f t="shared" si="102"/>
        <v>0</v>
      </c>
      <c r="Z135" s="65">
        <f t="shared" si="103"/>
        <v>3300</v>
      </c>
      <c r="AA135" s="66">
        <f t="shared" si="104"/>
        <v>3300</v>
      </c>
    </row>
    <row r="136" spans="1:27" ht="13.5" customHeight="1">
      <c r="A136" s="117">
        <v>3</v>
      </c>
      <c r="B136" s="46">
        <v>44256</v>
      </c>
      <c r="C136" s="68">
        <f>'BENEFÍCIOS-SEM JRS E SEM CORREÇ'!C136</f>
        <v>1100</v>
      </c>
      <c r="D136" s="222">
        <v>1</v>
      </c>
      <c r="E136" s="70">
        <f t="shared" si="88"/>
        <v>1100</v>
      </c>
      <c r="F136" s="59">
        <v>0</v>
      </c>
      <c r="G136" s="70">
        <f t="shared" si="89"/>
        <v>0</v>
      </c>
      <c r="H136" s="71">
        <f t="shared" si="90"/>
        <v>1100</v>
      </c>
      <c r="I136" s="107">
        <f t="shared" si="105"/>
        <v>4400</v>
      </c>
      <c r="J136" s="73">
        <v>0</v>
      </c>
      <c r="K136" s="104">
        <f t="shared" si="91"/>
        <v>4400</v>
      </c>
      <c r="L136" s="129">
        <f t="shared" si="92"/>
        <v>4400</v>
      </c>
      <c r="M136" s="51">
        <f t="shared" si="93"/>
        <v>0</v>
      </c>
      <c r="N136" s="122">
        <f t="shared" si="94"/>
        <v>4180</v>
      </c>
      <c r="O136" s="52">
        <f t="shared" si="106"/>
        <v>4180</v>
      </c>
      <c r="P136" s="51">
        <f t="shared" si="95"/>
        <v>0</v>
      </c>
      <c r="Q136" s="122">
        <f t="shared" si="96"/>
        <v>3960</v>
      </c>
      <c r="R136" s="52">
        <f t="shared" si="97"/>
        <v>3960</v>
      </c>
      <c r="S136" s="51">
        <f t="shared" si="98"/>
        <v>0</v>
      </c>
      <c r="T136" s="122">
        <f t="shared" si="99"/>
        <v>3520</v>
      </c>
      <c r="U136" s="52">
        <f t="shared" si="107"/>
        <v>3520</v>
      </c>
      <c r="V136" s="51">
        <f t="shared" si="100"/>
        <v>0</v>
      </c>
      <c r="W136" s="122">
        <f t="shared" si="101"/>
        <v>3080</v>
      </c>
      <c r="X136" s="52">
        <f t="shared" si="108"/>
        <v>3080</v>
      </c>
      <c r="Y136" s="138">
        <f t="shared" si="102"/>
        <v>0</v>
      </c>
      <c r="Z136" s="138">
        <f t="shared" si="103"/>
        <v>2640</v>
      </c>
      <c r="AA136" s="130">
        <f t="shared" si="104"/>
        <v>2640</v>
      </c>
    </row>
    <row r="137" spans="1:27" s="30" customFormat="1" ht="13.5" customHeight="1">
      <c r="A137" s="118">
        <v>4</v>
      </c>
      <c r="B137" s="56">
        <v>44287</v>
      </c>
      <c r="C137" s="68">
        <f>'BENEFÍCIOS-SEM JRS E SEM CORREÇ'!C137</f>
        <v>1100</v>
      </c>
      <c r="D137" s="221">
        <v>1</v>
      </c>
      <c r="E137" s="60">
        <f>C137*D137</f>
        <v>1100</v>
      </c>
      <c r="F137" s="59">
        <v>0</v>
      </c>
      <c r="G137" s="60">
        <f>E137*F137</f>
        <v>0</v>
      </c>
      <c r="H137" s="61">
        <f>E137+G137</f>
        <v>1100</v>
      </c>
      <c r="I137" s="106">
        <f t="shared" si="105"/>
        <v>3300</v>
      </c>
      <c r="J137" s="63">
        <v>0</v>
      </c>
      <c r="K137" s="102">
        <f t="shared" si="91"/>
        <v>3300</v>
      </c>
      <c r="L137" s="127">
        <f>J137+K137</f>
        <v>3300</v>
      </c>
      <c r="M137" s="65">
        <f t="shared" si="93"/>
        <v>0</v>
      </c>
      <c r="N137" s="102">
        <f t="shared" si="94"/>
        <v>3135</v>
      </c>
      <c r="O137" s="66">
        <f>M137+N137</f>
        <v>3135</v>
      </c>
      <c r="P137" s="65">
        <f t="shared" si="95"/>
        <v>0</v>
      </c>
      <c r="Q137" s="102">
        <f t="shared" si="96"/>
        <v>2970</v>
      </c>
      <c r="R137" s="66">
        <f t="shared" si="97"/>
        <v>2970</v>
      </c>
      <c r="S137" s="65">
        <f t="shared" si="98"/>
        <v>0</v>
      </c>
      <c r="T137" s="102">
        <f t="shared" si="99"/>
        <v>2640</v>
      </c>
      <c r="U137" s="66">
        <f>S137+T137</f>
        <v>2640</v>
      </c>
      <c r="V137" s="65">
        <f t="shared" si="100"/>
        <v>0</v>
      </c>
      <c r="W137" s="102">
        <f t="shared" si="101"/>
        <v>2310</v>
      </c>
      <c r="X137" s="66">
        <f>V137+W137</f>
        <v>2310</v>
      </c>
      <c r="Y137" s="65">
        <f t="shared" si="102"/>
        <v>0</v>
      </c>
      <c r="Z137" s="65">
        <f t="shared" si="103"/>
        <v>1980</v>
      </c>
      <c r="AA137" s="66">
        <f t="shared" si="104"/>
        <v>1980</v>
      </c>
    </row>
    <row r="138" spans="1:27" ht="13.5" customHeight="1">
      <c r="A138" s="118">
        <v>5</v>
      </c>
      <c r="B138" s="46">
        <v>44317</v>
      </c>
      <c r="C138" s="68">
        <f>'BENEFÍCIOS-SEM JRS E SEM CORREÇ'!C138</f>
        <v>1100</v>
      </c>
      <c r="D138" s="222">
        <v>1</v>
      </c>
      <c r="E138" s="70">
        <f>C138*D138</f>
        <v>1100</v>
      </c>
      <c r="F138" s="59">
        <v>0</v>
      </c>
      <c r="G138" s="70">
        <f>E138*F138</f>
        <v>0</v>
      </c>
      <c r="H138" s="71">
        <f>E138+G138</f>
        <v>1100</v>
      </c>
      <c r="I138" s="107">
        <f t="shared" si="105"/>
        <v>2200</v>
      </c>
      <c r="J138" s="73">
        <v>0</v>
      </c>
      <c r="K138" s="104">
        <f t="shared" si="91"/>
        <v>2200</v>
      </c>
      <c r="L138" s="129">
        <f>J138+K138</f>
        <v>2200</v>
      </c>
      <c r="M138" s="51">
        <f t="shared" si="93"/>
        <v>0</v>
      </c>
      <c r="N138" s="122">
        <f t="shared" si="94"/>
        <v>2090</v>
      </c>
      <c r="O138" s="52">
        <f>M138+N138</f>
        <v>2090</v>
      </c>
      <c r="P138" s="51">
        <f t="shared" si="95"/>
        <v>0</v>
      </c>
      <c r="Q138" s="122">
        <f t="shared" si="96"/>
        <v>1980</v>
      </c>
      <c r="R138" s="52">
        <f t="shared" si="97"/>
        <v>1980</v>
      </c>
      <c r="S138" s="51">
        <f t="shared" si="98"/>
        <v>0</v>
      </c>
      <c r="T138" s="122">
        <f t="shared" si="99"/>
        <v>1760</v>
      </c>
      <c r="U138" s="52">
        <f>S138+T138</f>
        <v>1760</v>
      </c>
      <c r="V138" s="51">
        <f t="shared" si="100"/>
        <v>0</v>
      </c>
      <c r="W138" s="122">
        <f t="shared" si="101"/>
        <v>1540</v>
      </c>
      <c r="X138" s="52">
        <f>V138+W138</f>
        <v>1540</v>
      </c>
      <c r="Y138" s="138">
        <f t="shared" si="102"/>
        <v>0</v>
      </c>
      <c r="Z138" s="138">
        <f t="shared" si="103"/>
        <v>1320</v>
      </c>
      <c r="AA138" s="130">
        <f t="shared" si="104"/>
        <v>1320</v>
      </c>
    </row>
    <row r="139" spans="1:27" s="30" customFormat="1" ht="13.5" customHeight="1">
      <c r="A139" s="117">
        <v>6</v>
      </c>
      <c r="B139" s="56">
        <v>44348</v>
      </c>
      <c r="C139" s="68">
        <f>'BENEFÍCIOS-SEM JRS E SEM CORREÇ'!C139</f>
        <v>1100</v>
      </c>
      <c r="D139" s="221">
        <v>1</v>
      </c>
      <c r="E139" s="60">
        <f t="shared" si="88"/>
        <v>1100</v>
      </c>
      <c r="F139" s="59">
        <v>0</v>
      </c>
      <c r="G139" s="60">
        <f t="shared" si="89"/>
        <v>0</v>
      </c>
      <c r="H139" s="61">
        <f t="shared" si="90"/>
        <v>1100</v>
      </c>
      <c r="I139" s="106">
        <f t="shared" si="105"/>
        <v>1100</v>
      </c>
      <c r="J139" s="63">
        <v>0</v>
      </c>
      <c r="K139" s="102">
        <f t="shared" si="91"/>
        <v>1100</v>
      </c>
      <c r="L139" s="127">
        <f t="shared" si="92"/>
        <v>1100</v>
      </c>
      <c r="M139" s="65">
        <f t="shared" si="93"/>
        <v>0</v>
      </c>
      <c r="N139" s="102">
        <f t="shared" si="94"/>
        <v>1045</v>
      </c>
      <c r="O139" s="66">
        <f t="shared" si="106"/>
        <v>1045</v>
      </c>
      <c r="P139" s="65">
        <f t="shared" si="95"/>
        <v>0</v>
      </c>
      <c r="Q139" s="102">
        <f t="shared" si="96"/>
        <v>990</v>
      </c>
      <c r="R139" s="66">
        <f t="shared" si="97"/>
        <v>990</v>
      </c>
      <c r="S139" s="65">
        <f t="shared" si="98"/>
        <v>0</v>
      </c>
      <c r="T139" s="102">
        <f t="shared" si="99"/>
        <v>880</v>
      </c>
      <c r="U139" s="66">
        <f t="shared" si="107"/>
        <v>880</v>
      </c>
      <c r="V139" s="65">
        <f t="shared" si="100"/>
        <v>0</v>
      </c>
      <c r="W139" s="102">
        <f t="shared" si="101"/>
        <v>770</v>
      </c>
      <c r="X139" s="66">
        <f t="shared" si="108"/>
        <v>770</v>
      </c>
      <c r="Y139" s="65">
        <f t="shared" si="102"/>
        <v>0</v>
      </c>
      <c r="Z139" s="65">
        <f t="shared" si="103"/>
        <v>660</v>
      </c>
      <c r="AA139" s="66">
        <f t="shared" si="104"/>
        <v>660</v>
      </c>
    </row>
    <row r="140" spans="1:27" ht="13.5" customHeight="1">
      <c r="A140" s="118">
        <v>7</v>
      </c>
      <c r="B140" s="46">
        <v>44378</v>
      </c>
      <c r="C140" s="68">
        <f>'BENEFÍCIOS-SEM JRS E SEM CORREÇ'!C140</f>
        <v>0</v>
      </c>
      <c r="D140" s="222">
        <v>1</v>
      </c>
      <c r="E140" s="70">
        <f t="shared" si="88"/>
        <v>0</v>
      </c>
      <c r="F140" s="59">
        <v>0</v>
      </c>
      <c r="G140" s="70">
        <f t="shared" si="89"/>
        <v>0</v>
      </c>
      <c r="H140" s="71">
        <f t="shared" si="90"/>
        <v>0</v>
      </c>
      <c r="I140" s="107">
        <f t="shared" si="105"/>
        <v>0</v>
      </c>
      <c r="J140" s="73">
        <v>0</v>
      </c>
      <c r="K140" s="104">
        <f t="shared" si="91"/>
        <v>0</v>
      </c>
      <c r="L140" s="129">
        <f t="shared" si="92"/>
        <v>0</v>
      </c>
      <c r="M140" s="51">
        <f t="shared" si="93"/>
        <v>0</v>
      </c>
      <c r="N140" s="122">
        <f t="shared" si="94"/>
        <v>0</v>
      </c>
      <c r="O140" s="52">
        <f t="shared" si="106"/>
        <v>0</v>
      </c>
      <c r="P140" s="51">
        <f t="shared" si="95"/>
        <v>0</v>
      </c>
      <c r="Q140" s="122">
        <f t="shared" si="96"/>
        <v>0</v>
      </c>
      <c r="R140" s="52">
        <f t="shared" si="97"/>
        <v>0</v>
      </c>
      <c r="S140" s="51">
        <f t="shared" si="98"/>
        <v>0</v>
      </c>
      <c r="T140" s="122">
        <f t="shared" si="99"/>
        <v>0</v>
      </c>
      <c r="U140" s="52">
        <f t="shared" si="107"/>
        <v>0</v>
      </c>
      <c r="V140" s="51">
        <f t="shared" si="100"/>
        <v>0</v>
      </c>
      <c r="W140" s="122">
        <f t="shared" si="101"/>
        <v>0</v>
      </c>
      <c r="X140" s="52">
        <f t="shared" si="108"/>
        <v>0</v>
      </c>
      <c r="Y140" s="138">
        <f t="shared" si="102"/>
        <v>0</v>
      </c>
      <c r="Z140" s="138">
        <f t="shared" si="103"/>
        <v>0</v>
      </c>
      <c r="AA140" s="130">
        <f t="shared" si="104"/>
        <v>0</v>
      </c>
    </row>
    <row r="141" spans="1:27" s="30" customFormat="1" ht="13.5" customHeight="1">
      <c r="A141" s="118">
        <v>8</v>
      </c>
      <c r="B141" s="56">
        <v>44409</v>
      </c>
      <c r="C141" s="68">
        <f>'BENEFÍCIOS-SEM JRS E SEM CORREÇ'!C141</f>
        <v>0</v>
      </c>
      <c r="D141" s="221">
        <v>1</v>
      </c>
      <c r="E141" s="60">
        <f>C141*D141</f>
        <v>0</v>
      </c>
      <c r="F141" s="59">
        <v>0</v>
      </c>
      <c r="G141" s="60">
        <f>E141*F141</f>
        <v>0</v>
      </c>
      <c r="H141" s="61">
        <f>E141+G141</f>
        <v>0</v>
      </c>
      <c r="I141" s="106">
        <f t="shared" si="105"/>
        <v>0</v>
      </c>
      <c r="J141" s="63">
        <v>0</v>
      </c>
      <c r="K141" s="102">
        <f t="shared" si="91"/>
        <v>0</v>
      </c>
      <c r="L141" s="127">
        <f t="shared" si="92"/>
        <v>0</v>
      </c>
      <c r="M141" s="65">
        <f t="shared" si="93"/>
        <v>0</v>
      </c>
      <c r="N141" s="102">
        <f t="shared" si="94"/>
        <v>0</v>
      </c>
      <c r="O141" s="66">
        <f>M141+N141</f>
        <v>0</v>
      </c>
      <c r="P141" s="65">
        <f t="shared" si="95"/>
        <v>0</v>
      </c>
      <c r="Q141" s="102">
        <f t="shared" si="96"/>
        <v>0</v>
      </c>
      <c r="R141" s="66">
        <f t="shared" si="97"/>
        <v>0</v>
      </c>
      <c r="S141" s="65">
        <f t="shared" si="98"/>
        <v>0</v>
      </c>
      <c r="T141" s="102">
        <f t="shared" si="99"/>
        <v>0</v>
      </c>
      <c r="U141" s="66">
        <f>S141+T141</f>
        <v>0</v>
      </c>
      <c r="V141" s="65">
        <f t="shared" si="100"/>
        <v>0</v>
      </c>
      <c r="W141" s="102">
        <f t="shared" si="101"/>
        <v>0</v>
      </c>
      <c r="X141" s="66">
        <f>V141+W141</f>
        <v>0</v>
      </c>
      <c r="Y141" s="65">
        <f t="shared" si="102"/>
        <v>0</v>
      </c>
      <c r="Z141" s="65">
        <f t="shared" si="103"/>
        <v>0</v>
      </c>
      <c r="AA141" s="66">
        <f t="shared" si="104"/>
        <v>0</v>
      </c>
    </row>
    <row r="142" spans="1:27" ht="13.5" customHeight="1">
      <c r="A142" s="117">
        <v>9</v>
      </c>
      <c r="B142" s="46">
        <v>44440</v>
      </c>
      <c r="C142" s="68">
        <f>'BENEFÍCIOS-SEM JRS E SEM CORREÇ'!C142</f>
        <v>0</v>
      </c>
      <c r="D142" s="222">
        <v>1</v>
      </c>
      <c r="E142" s="70">
        <f>C142*D142</f>
        <v>0</v>
      </c>
      <c r="F142" s="59">
        <v>0</v>
      </c>
      <c r="G142" s="70">
        <f>E142*F142</f>
        <v>0</v>
      </c>
      <c r="H142" s="71">
        <f>E142+G142</f>
        <v>0</v>
      </c>
      <c r="I142" s="107">
        <f t="shared" si="105"/>
        <v>0</v>
      </c>
      <c r="J142" s="73">
        <v>0</v>
      </c>
      <c r="K142" s="104">
        <f t="shared" si="91"/>
        <v>0</v>
      </c>
      <c r="L142" s="129">
        <f t="shared" si="92"/>
        <v>0</v>
      </c>
      <c r="M142" s="51">
        <f t="shared" si="93"/>
        <v>0</v>
      </c>
      <c r="N142" s="122">
        <f t="shared" si="94"/>
        <v>0</v>
      </c>
      <c r="O142" s="52">
        <f>M142+N142</f>
        <v>0</v>
      </c>
      <c r="P142" s="51">
        <f t="shared" si="95"/>
        <v>0</v>
      </c>
      <c r="Q142" s="122">
        <f t="shared" si="96"/>
        <v>0</v>
      </c>
      <c r="R142" s="52">
        <f t="shared" si="97"/>
        <v>0</v>
      </c>
      <c r="S142" s="51">
        <f t="shared" si="98"/>
        <v>0</v>
      </c>
      <c r="T142" s="122">
        <f t="shared" si="99"/>
        <v>0</v>
      </c>
      <c r="U142" s="52">
        <f>S142+T142</f>
        <v>0</v>
      </c>
      <c r="V142" s="51">
        <f t="shared" si="100"/>
        <v>0</v>
      </c>
      <c r="W142" s="122">
        <f t="shared" si="101"/>
        <v>0</v>
      </c>
      <c r="X142" s="52">
        <f>V142+W142</f>
        <v>0</v>
      </c>
      <c r="Y142" s="138">
        <f t="shared" si="102"/>
        <v>0</v>
      </c>
      <c r="Z142" s="138">
        <f t="shared" si="103"/>
        <v>0</v>
      </c>
      <c r="AA142" s="130">
        <f t="shared" si="104"/>
        <v>0</v>
      </c>
    </row>
    <row r="143" spans="1:27" s="30" customFormat="1" ht="13.5" customHeight="1">
      <c r="A143" s="118">
        <v>10</v>
      </c>
      <c r="B143" s="56">
        <v>44470</v>
      </c>
      <c r="C143" s="68">
        <f>'BENEFÍCIOS-SEM JRS E SEM CORREÇ'!C143</f>
        <v>0</v>
      </c>
      <c r="D143" s="221">
        <v>1</v>
      </c>
      <c r="E143" s="60">
        <f>C143*D143</f>
        <v>0</v>
      </c>
      <c r="F143" s="59">
        <v>0</v>
      </c>
      <c r="G143" s="60">
        <f>E143*F143</f>
        <v>0</v>
      </c>
      <c r="H143" s="61">
        <f>E143+G143</f>
        <v>0</v>
      </c>
      <c r="I143" s="106">
        <f t="shared" si="105"/>
        <v>0</v>
      </c>
      <c r="J143" s="63">
        <v>0</v>
      </c>
      <c r="K143" s="102">
        <f t="shared" si="91"/>
        <v>0</v>
      </c>
      <c r="L143" s="127">
        <f t="shared" si="92"/>
        <v>0</v>
      </c>
      <c r="M143" s="65">
        <f t="shared" si="93"/>
        <v>0</v>
      </c>
      <c r="N143" s="102">
        <f t="shared" si="94"/>
        <v>0</v>
      </c>
      <c r="O143" s="66">
        <f>M143+N143</f>
        <v>0</v>
      </c>
      <c r="P143" s="65">
        <f t="shared" si="95"/>
        <v>0</v>
      </c>
      <c r="Q143" s="102">
        <f t="shared" si="96"/>
        <v>0</v>
      </c>
      <c r="R143" s="66">
        <f t="shared" si="97"/>
        <v>0</v>
      </c>
      <c r="S143" s="65">
        <f t="shared" si="98"/>
        <v>0</v>
      </c>
      <c r="T143" s="102">
        <f t="shared" si="99"/>
        <v>0</v>
      </c>
      <c r="U143" s="66">
        <f>S143+T143</f>
        <v>0</v>
      </c>
      <c r="V143" s="65">
        <f t="shared" si="100"/>
        <v>0</v>
      </c>
      <c r="W143" s="102">
        <f t="shared" si="101"/>
        <v>0</v>
      </c>
      <c r="X143" s="66">
        <f>V143+W143</f>
        <v>0</v>
      </c>
      <c r="Y143" s="65">
        <f t="shared" si="102"/>
        <v>0</v>
      </c>
      <c r="Z143" s="65">
        <f t="shared" si="103"/>
        <v>0</v>
      </c>
      <c r="AA143" s="66">
        <f t="shared" si="104"/>
        <v>0</v>
      </c>
    </row>
    <row r="144" spans="1:27" ht="13.5" customHeight="1">
      <c r="A144" s="118">
        <v>11</v>
      </c>
      <c r="B144" s="46">
        <v>44501</v>
      </c>
      <c r="C144" s="68">
        <f>'BENEFÍCIOS-SEM JRS E SEM CORREÇ'!C144</f>
        <v>0</v>
      </c>
      <c r="D144" s="222">
        <v>1</v>
      </c>
      <c r="E144" s="70">
        <f>C144*D144</f>
        <v>0</v>
      </c>
      <c r="F144" s="59">
        <v>0</v>
      </c>
      <c r="G144" s="70">
        <f>E144*F144</f>
        <v>0</v>
      </c>
      <c r="H144" s="71">
        <f>E144+G144</f>
        <v>0</v>
      </c>
      <c r="I144" s="107">
        <f t="shared" si="105"/>
        <v>0</v>
      </c>
      <c r="J144" s="73">
        <v>0</v>
      </c>
      <c r="K144" s="104">
        <f t="shared" si="91"/>
        <v>0</v>
      </c>
      <c r="L144" s="129">
        <f t="shared" si="92"/>
        <v>0</v>
      </c>
      <c r="M144" s="51">
        <f t="shared" si="93"/>
        <v>0</v>
      </c>
      <c r="N144" s="122">
        <f t="shared" si="94"/>
        <v>0</v>
      </c>
      <c r="O144" s="52">
        <f>M144+N144</f>
        <v>0</v>
      </c>
      <c r="P144" s="51">
        <f t="shared" si="95"/>
        <v>0</v>
      </c>
      <c r="Q144" s="122">
        <f t="shared" si="96"/>
        <v>0</v>
      </c>
      <c r="R144" s="52">
        <f t="shared" si="97"/>
        <v>0</v>
      </c>
      <c r="S144" s="51">
        <f t="shared" si="98"/>
        <v>0</v>
      </c>
      <c r="T144" s="122">
        <f t="shared" si="99"/>
        <v>0</v>
      </c>
      <c r="U144" s="52">
        <f>S144+T144</f>
        <v>0</v>
      </c>
      <c r="V144" s="51">
        <f t="shared" si="100"/>
        <v>0</v>
      </c>
      <c r="W144" s="122">
        <f t="shared" si="101"/>
        <v>0</v>
      </c>
      <c r="X144" s="52">
        <f>V144+W144</f>
        <v>0</v>
      </c>
      <c r="Y144" s="138">
        <f t="shared" si="102"/>
        <v>0</v>
      </c>
      <c r="Z144" s="138">
        <f t="shared" si="103"/>
        <v>0</v>
      </c>
      <c r="AA144" s="130">
        <f t="shared" si="104"/>
        <v>0</v>
      </c>
    </row>
    <row r="145" spans="1:27" ht="13.5" customHeight="1">
      <c r="A145" s="124">
        <v>12</v>
      </c>
      <c r="B145" s="56">
        <v>44531</v>
      </c>
      <c r="C145" s="68">
        <f>'BENEFÍCIOS-SEM JRS E SEM CORREÇ'!C145</f>
        <v>0</v>
      </c>
      <c r="D145" s="241">
        <v>1</v>
      </c>
      <c r="E145" s="70">
        <f>C145*D145</f>
        <v>0</v>
      </c>
      <c r="F145" s="59">
        <v>0</v>
      </c>
      <c r="G145" s="70">
        <f>E145*F145</f>
        <v>0</v>
      </c>
      <c r="H145" s="71">
        <f>E145+G145</f>
        <v>0</v>
      </c>
      <c r="I145" s="106">
        <f t="shared" si="105"/>
        <v>0</v>
      </c>
      <c r="J145" s="63">
        <v>0</v>
      </c>
      <c r="K145" s="102">
        <f t="shared" si="91"/>
        <v>0</v>
      </c>
      <c r="L145" s="127">
        <f>J145+K145</f>
        <v>0</v>
      </c>
      <c r="M145" s="65">
        <f t="shared" si="93"/>
        <v>0</v>
      </c>
      <c r="N145" s="102">
        <f t="shared" si="94"/>
        <v>0</v>
      </c>
      <c r="O145" s="66">
        <f>M145+N145</f>
        <v>0</v>
      </c>
      <c r="P145" s="65">
        <f t="shared" si="95"/>
        <v>0</v>
      </c>
      <c r="Q145" s="102">
        <f t="shared" si="96"/>
        <v>0</v>
      </c>
      <c r="R145" s="66">
        <f t="shared" si="97"/>
        <v>0</v>
      </c>
      <c r="S145" s="65">
        <f t="shared" si="98"/>
        <v>0</v>
      </c>
      <c r="T145" s="102">
        <f t="shared" si="99"/>
        <v>0</v>
      </c>
      <c r="U145" s="66">
        <f>S145+T145</f>
        <v>0</v>
      </c>
      <c r="V145" s="65">
        <f t="shared" si="100"/>
        <v>0</v>
      </c>
      <c r="W145" s="102">
        <f t="shared" si="101"/>
        <v>0</v>
      </c>
      <c r="X145" s="66">
        <f>V145+W145</f>
        <v>0</v>
      </c>
      <c r="Y145" s="65">
        <f t="shared" si="102"/>
        <v>0</v>
      </c>
      <c r="Z145" s="65">
        <f t="shared" si="103"/>
        <v>0</v>
      </c>
      <c r="AA145" s="66">
        <f t="shared" si="104"/>
        <v>0</v>
      </c>
    </row>
    <row r="146" spans="1:27" ht="5.25" customHeight="1" thickBot="1">
      <c r="A146" s="116"/>
      <c r="B146" s="76"/>
      <c r="C146" s="77"/>
      <c r="D146" s="78"/>
      <c r="E146" s="80"/>
      <c r="F146" s="79"/>
      <c r="G146" s="80"/>
      <c r="H146" s="81"/>
      <c r="I146" s="93"/>
      <c r="J146" s="94"/>
      <c r="K146" s="95"/>
      <c r="L146" s="121"/>
      <c r="M146" s="85"/>
      <c r="N146" s="83"/>
      <c r="O146" s="86"/>
      <c r="P146" s="85"/>
      <c r="Q146" s="83"/>
      <c r="R146" s="86"/>
      <c r="S146" s="85"/>
      <c r="T146" s="83"/>
      <c r="U146" s="86"/>
      <c r="V146" s="85"/>
      <c r="W146" s="83"/>
      <c r="X146" s="86"/>
      <c r="Y146" s="85"/>
      <c r="Z146" s="83"/>
      <c r="AA146" s="86"/>
    </row>
    <row r="147" spans="1:27" ht="7.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</row>
    <row r="148" spans="1:27" ht="15" customHeight="1">
      <c r="B148" s="43" t="s">
        <v>40</v>
      </c>
      <c r="C148" s="43"/>
      <c r="F148" s="433">
        <f>F131</f>
        <v>44378</v>
      </c>
      <c r="G148" s="433"/>
      <c r="H148" s="433"/>
      <c r="I148" s="422">
        <f>SUM(H134:H147)</f>
        <v>6600</v>
      </c>
      <c r="J148" s="422"/>
      <c r="K148" s="32"/>
      <c r="L148" s="32"/>
      <c r="M148" s="32"/>
      <c r="P148" s="25"/>
    </row>
    <row r="149" spans="1:27">
      <c r="C149" s="32" t="s">
        <v>163</v>
      </c>
      <c r="D149" s="32"/>
      <c r="E149" s="213"/>
      <c r="F149" s="213"/>
      <c r="G149" s="25"/>
      <c r="I149" s="421">
        <f>1100*60</f>
        <v>66000</v>
      </c>
      <c r="J149" s="421"/>
    </row>
    <row r="209" spans="12:15" ht="13.5">
      <c r="L209"/>
      <c r="M209" s="14"/>
      <c r="N209" s="8"/>
      <c r="O209" s="14"/>
    </row>
  </sheetData>
  <mergeCells count="23">
    <mergeCell ref="I8:J8"/>
    <mergeCell ref="M9:O9"/>
    <mergeCell ref="K7:L7"/>
    <mergeCell ref="Y9:AA9"/>
    <mergeCell ref="S9:U9"/>
    <mergeCell ref="P9:R9"/>
    <mergeCell ref="J9:L9"/>
    <mergeCell ref="I149:J149"/>
    <mergeCell ref="I148:J148"/>
    <mergeCell ref="W7:X7"/>
    <mergeCell ref="A9:A10"/>
    <mergeCell ref="H131:I131"/>
    <mergeCell ref="H9:H10"/>
    <mergeCell ref="B9:B10"/>
    <mergeCell ref="I9:I10"/>
    <mergeCell ref="G9:G10"/>
    <mergeCell ref="C9:C10"/>
    <mergeCell ref="D9:D10"/>
    <mergeCell ref="E9:E10"/>
    <mergeCell ref="F131:G131"/>
    <mergeCell ref="F9:F10"/>
    <mergeCell ref="V9:X9"/>
    <mergeCell ref="F148:H148"/>
  </mergeCells>
  <phoneticPr fontId="0" type="noConversion"/>
  <conditionalFormatting sqref="E134">
    <cfRule type="cellIs" dxfId="2828" priority="895" stopIfTrue="1" operator="notEqual">
      <formula>""</formula>
    </cfRule>
  </conditionalFormatting>
  <conditionalFormatting sqref="E135 G135:H135">
    <cfRule type="cellIs" dxfId="2827" priority="889" stopIfTrue="1" operator="notEqual">
      <formula>""</formula>
    </cfRule>
  </conditionalFormatting>
  <conditionalFormatting sqref="E135">
    <cfRule type="cellIs" dxfId="2826" priority="887" stopIfTrue="1" operator="notEqual">
      <formula>""</formula>
    </cfRule>
  </conditionalFormatting>
  <conditionalFormatting sqref="E139 G139:H139">
    <cfRule type="cellIs" dxfId="2825" priority="873" stopIfTrue="1" operator="notEqual">
      <formula>""</formula>
    </cfRule>
  </conditionalFormatting>
  <conditionalFormatting sqref="E139">
    <cfRule type="cellIs" dxfId="2824" priority="871" stopIfTrue="1" operator="notEqual">
      <formula>""</formula>
    </cfRule>
  </conditionalFormatting>
  <conditionalFormatting sqref="F148">
    <cfRule type="cellIs" dxfId="2823" priority="850" stopIfTrue="1" operator="notEqual">
      <formula>""</formula>
    </cfRule>
  </conditionalFormatting>
  <conditionalFormatting sqref="J131:K133">
    <cfRule type="cellIs" dxfId="2822" priority="1014" stopIfTrue="1" operator="notEqual">
      <formula>""</formula>
    </cfRule>
  </conditionalFormatting>
  <conditionalFormatting sqref="E134 G134:H134">
    <cfRule type="cellIs" dxfId="2821" priority="897" stopIfTrue="1" operator="notEqual">
      <formula>""</formula>
    </cfRule>
  </conditionalFormatting>
  <conditionalFormatting sqref="E146:H146">
    <cfRule type="cellIs" dxfId="2820" priority="901" stopIfTrue="1" operator="notEqual">
      <formula>""</formula>
    </cfRule>
  </conditionalFormatting>
  <conditionalFormatting sqref="H147">
    <cfRule type="cellIs" dxfId="2819" priority="903" stopIfTrue="1" operator="notEqual">
      <formula>""</formula>
    </cfRule>
  </conditionalFormatting>
  <conditionalFormatting sqref="E136 G136:H136">
    <cfRule type="cellIs" dxfId="2818" priority="881" stopIfTrue="1" operator="notEqual">
      <formula>""</formula>
    </cfRule>
  </conditionalFormatting>
  <conditionalFormatting sqref="E135 G135:H135">
    <cfRule type="cellIs" dxfId="2817" priority="888" stopIfTrue="1" operator="notEqual">
      <formula>""</formula>
    </cfRule>
  </conditionalFormatting>
  <conditionalFormatting sqref="E134 G134:H134">
    <cfRule type="cellIs" dxfId="2816" priority="896" stopIfTrue="1" operator="notEqual">
      <formula>""</formula>
    </cfRule>
  </conditionalFormatting>
  <conditionalFormatting sqref="F135:F136 F139:F145">
    <cfRule type="cellIs" dxfId="2815" priority="886" stopIfTrue="1" operator="notEqual">
      <formula>""</formula>
    </cfRule>
  </conditionalFormatting>
  <conditionalFormatting sqref="E136 G136:H136">
    <cfRule type="cellIs" dxfId="2814" priority="882" stopIfTrue="1" operator="notEqual">
      <formula>""</formula>
    </cfRule>
  </conditionalFormatting>
  <conditionalFormatting sqref="E136">
    <cfRule type="cellIs" dxfId="2813" priority="880" stopIfTrue="1" operator="notEqual">
      <formula>""</formula>
    </cfRule>
  </conditionalFormatting>
  <conditionalFormatting sqref="E139 G139:H139">
    <cfRule type="cellIs" dxfId="2812" priority="872" stopIfTrue="1" operator="notEqual">
      <formula>""</formula>
    </cfRule>
  </conditionalFormatting>
  <conditionalFormatting sqref="I147:X147">
    <cfRule type="cellIs" dxfId="2811" priority="968" stopIfTrue="1" operator="notEqual">
      <formula>""</formula>
    </cfRule>
  </conditionalFormatting>
  <conditionalFormatting sqref="F148">
    <cfRule type="cellIs" dxfId="2810" priority="849" stopIfTrue="1" operator="notEqual">
      <formula>""</formula>
    </cfRule>
  </conditionalFormatting>
  <conditionalFormatting sqref="E140 G140:H140">
    <cfRule type="cellIs" dxfId="2809" priority="864" stopIfTrue="1" operator="notEqual">
      <formula>""</formula>
    </cfRule>
  </conditionalFormatting>
  <conditionalFormatting sqref="D135:D136">
    <cfRule type="cellIs" dxfId="2808" priority="890" stopIfTrue="1" operator="equal">
      <formula>"Total"</formula>
    </cfRule>
  </conditionalFormatting>
  <conditionalFormatting sqref="E140 G140:H140">
    <cfRule type="cellIs" dxfId="2807" priority="863" stopIfTrue="1" operator="notEqual">
      <formula>""</formula>
    </cfRule>
  </conditionalFormatting>
  <conditionalFormatting sqref="F134">
    <cfRule type="cellIs" dxfId="2806" priority="894" stopIfTrue="1" operator="notEqual">
      <formula>""</formula>
    </cfRule>
  </conditionalFormatting>
  <conditionalFormatting sqref="D140">
    <cfRule type="cellIs" dxfId="2805" priority="870" stopIfTrue="1" operator="equal">
      <formula>"Total"</formula>
    </cfRule>
  </conditionalFormatting>
  <conditionalFormatting sqref="D134">
    <cfRule type="cellIs" dxfId="2804" priority="899" stopIfTrue="1" operator="equal">
      <formula>"Total"</formula>
    </cfRule>
  </conditionalFormatting>
  <conditionalFormatting sqref="D135:D136">
    <cfRule type="cellIs" dxfId="2803" priority="891" stopIfTrue="1" operator="equal">
      <formula>"Total"</formula>
    </cfRule>
  </conditionalFormatting>
  <conditionalFormatting sqref="D134">
    <cfRule type="cellIs" dxfId="2802" priority="898" stopIfTrue="1" operator="equal">
      <formula>"Total"</formula>
    </cfRule>
  </conditionalFormatting>
  <conditionalFormatting sqref="F135:F136 F139:F145">
    <cfRule type="cellIs" dxfId="2801" priority="885" stopIfTrue="1" operator="notEqual">
      <formula>""</formula>
    </cfRule>
  </conditionalFormatting>
  <conditionalFormatting sqref="F131:F133">
    <cfRule type="cellIs" dxfId="2800" priority="904" stopIfTrue="1" operator="notEqual">
      <formula>""</formula>
    </cfRule>
  </conditionalFormatting>
  <conditionalFormatting sqref="E140">
    <cfRule type="cellIs" dxfId="2799" priority="862" stopIfTrue="1" operator="notEqual">
      <formula>""</formula>
    </cfRule>
  </conditionalFormatting>
  <conditionalFormatting sqref="F131:F133">
    <cfRule type="cellIs" dxfId="2798" priority="905" stopIfTrue="1" operator="notEqual">
      <formula>""</formula>
    </cfRule>
  </conditionalFormatting>
  <conditionalFormatting sqref="D146">
    <cfRule type="cellIs" dxfId="2797" priority="900" stopIfTrue="1" operator="equal">
      <formula>"Total"</formula>
    </cfRule>
  </conditionalFormatting>
  <conditionalFormatting sqref="D139">
    <cfRule type="cellIs" dxfId="2796" priority="878" stopIfTrue="1" operator="equal">
      <formula>"Total"</formula>
    </cfRule>
  </conditionalFormatting>
  <conditionalFormatting sqref="D139">
    <cfRule type="cellIs" dxfId="2795" priority="879" stopIfTrue="1" operator="equal">
      <formula>"Total"</formula>
    </cfRule>
  </conditionalFormatting>
  <conditionalFormatting sqref="D140">
    <cfRule type="cellIs" dxfId="2794" priority="869" stopIfTrue="1" operator="equal">
      <formula>"Total"</formula>
    </cfRule>
  </conditionalFormatting>
  <conditionalFormatting sqref="E141 G141:H141">
    <cfRule type="cellIs" dxfId="2793" priority="789" stopIfTrue="1" operator="notEqual">
      <formula>""</formula>
    </cfRule>
  </conditionalFormatting>
  <conditionalFormatting sqref="E141">
    <cfRule type="cellIs" dxfId="2792" priority="787" stopIfTrue="1" operator="notEqual">
      <formula>""</formula>
    </cfRule>
  </conditionalFormatting>
  <conditionalFormatting sqref="E141 G141:H141">
    <cfRule type="cellIs" dxfId="2791" priority="788" stopIfTrue="1" operator="notEqual">
      <formula>""</formula>
    </cfRule>
  </conditionalFormatting>
  <conditionalFormatting sqref="E142 G142:H142">
    <cfRule type="cellIs" dxfId="2790" priority="759" stopIfTrue="1" operator="notEqual">
      <formula>""</formula>
    </cfRule>
  </conditionalFormatting>
  <conditionalFormatting sqref="E142 G142:H142">
    <cfRule type="cellIs" dxfId="2789" priority="758" stopIfTrue="1" operator="notEqual">
      <formula>""</formula>
    </cfRule>
  </conditionalFormatting>
  <conditionalFormatting sqref="D141">
    <cfRule type="cellIs" dxfId="2788" priority="794" stopIfTrue="1" operator="equal">
      <formula>"Total"</formula>
    </cfRule>
  </conditionalFormatting>
  <conditionalFormatting sqref="D141">
    <cfRule type="cellIs" dxfId="2787" priority="795" stopIfTrue="1" operator="equal">
      <formula>"Total"</formula>
    </cfRule>
  </conditionalFormatting>
  <conditionalFormatting sqref="E87:E89 G87:H89">
    <cfRule type="cellIs" dxfId="2786" priority="553" stopIfTrue="1" operator="notEqual">
      <formula>""</formula>
    </cfRule>
  </conditionalFormatting>
  <conditionalFormatting sqref="E87:E89 G87:H89">
    <cfRule type="cellIs" dxfId="2785" priority="554" stopIfTrue="1" operator="notEqual">
      <formula>""</formula>
    </cfRule>
  </conditionalFormatting>
  <conditionalFormatting sqref="D142">
    <cfRule type="cellIs" dxfId="2784" priority="763" stopIfTrue="1" operator="equal">
      <formula>"Total"</formula>
    </cfRule>
  </conditionalFormatting>
  <conditionalFormatting sqref="E142">
    <cfRule type="cellIs" dxfId="2783" priority="757" stopIfTrue="1" operator="notEqual">
      <formula>""</formula>
    </cfRule>
  </conditionalFormatting>
  <conditionalFormatting sqref="D142">
    <cfRule type="cellIs" dxfId="2782" priority="762" stopIfTrue="1" operator="equal">
      <formula>"Total"</formula>
    </cfRule>
  </conditionalFormatting>
  <conditionalFormatting sqref="E138 G138:H138">
    <cfRule type="cellIs" dxfId="2781" priority="563" stopIfTrue="1" operator="notEqual">
      <formula>""</formula>
    </cfRule>
  </conditionalFormatting>
  <conditionalFormatting sqref="E138">
    <cfRule type="cellIs" dxfId="2780" priority="562" stopIfTrue="1" operator="notEqual">
      <formula>""</formula>
    </cfRule>
  </conditionalFormatting>
  <conditionalFormatting sqref="E143 G143:H143">
    <cfRule type="cellIs" dxfId="2779" priority="739" stopIfTrue="1" operator="notEqual">
      <formula>""</formula>
    </cfRule>
  </conditionalFormatting>
  <conditionalFormatting sqref="E143">
    <cfRule type="cellIs" dxfId="2778" priority="737" stopIfTrue="1" operator="notEqual">
      <formula>""</formula>
    </cfRule>
  </conditionalFormatting>
  <conditionalFormatting sqref="E143 G143:H143">
    <cfRule type="cellIs" dxfId="2777" priority="738" stopIfTrue="1" operator="notEqual">
      <formula>""</formula>
    </cfRule>
  </conditionalFormatting>
  <conditionalFormatting sqref="E144 G144:H144 H145">
    <cfRule type="cellIs" dxfId="2776" priority="728" stopIfTrue="1" operator="notEqual">
      <formula>""</formula>
    </cfRule>
  </conditionalFormatting>
  <conditionalFormatting sqref="E144 G144:H144 H145">
    <cfRule type="cellIs" dxfId="2775" priority="727" stopIfTrue="1" operator="notEqual">
      <formula>""</formula>
    </cfRule>
  </conditionalFormatting>
  <conditionalFormatting sqref="D143">
    <cfRule type="cellIs" dxfId="2774" priority="742" stopIfTrue="1" operator="equal">
      <formula>"Total"</formula>
    </cfRule>
  </conditionalFormatting>
  <conditionalFormatting sqref="D143">
    <cfRule type="cellIs" dxfId="2773" priority="743" stopIfTrue="1" operator="equal">
      <formula>"Total"</formula>
    </cfRule>
  </conditionalFormatting>
  <conditionalFormatting sqref="D144:D145">
    <cfRule type="cellIs" dxfId="2772" priority="732" stopIfTrue="1" operator="equal">
      <formula>"Total"</formula>
    </cfRule>
  </conditionalFormatting>
  <conditionalFormatting sqref="E144">
    <cfRule type="cellIs" dxfId="2771" priority="726" stopIfTrue="1" operator="notEqual">
      <formula>""</formula>
    </cfRule>
  </conditionalFormatting>
  <conditionalFormatting sqref="D144:D145">
    <cfRule type="cellIs" dxfId="2770" priority="731" stopIfTrue="1" operator="equal">
      <formula>"Total"</formula>
    </cfRule>
  </conditionalFormatting>
  <conditionalFormatting sqref="F137:F138">
    <cfRule type="cellIs" dxfId="2769" priority="566" stopIfTrue="1" operator="notEqual">
      <formula>""</formula>
    </cfRule>
  </conditionalFormatting>
  <conditionalFormatting sqref="F86">
    <cfRule type="cellIs" dxfId="2768" priority="555" stopIfTrue="1" operator="notEqual">
      <formula>""</formula>
    </cfRule>
  </conditionalFormatting>
  <conditionalFormatting sqref="E138 G138:H138">
    <cfRule type="cellIs" dxfId="2767" priority="564" stopIfTrue="1" operator="notEqual">
      <formula>""</formula>
    </cfRule>
  </conditionalFormatting>
  <conditionalFormatting sqref="E137 G137:H137">
    <cfRule type="cellIs" dxfId="2766" priority="569" stopIfTrue="1" operator="notEqual">
      <formula>""</formula>
    </cfRule>
  </conditionalFormatting>
  <conditionalFormatting sqref="F137:F138">
    <cfRule type="cellIs" dxfId="2765" priority="565" stopIfTrue="1" operator="notEqual">
      <formula>""</formula>
    </cfRule>
  </conditionalFormatting>
  <conditionalFormatting sqref="E11:E86 G11:H86 F11:F106">
    <cfRule type="cellIs" dxfId="2764" priority="558" stopIfTrue="1" operator="notEqual">
      <formula>""</formula>
    </cfRule>
  </conditionalFormatting>
  <conditionalFormatting sqref="F87:F89">
    <cfRule type="cellIs" dxfId="2763" priority="550" stopIfTrue="1" operator="notEqual">
      <formula>""</formula>
    </cfRule>
  </conditionalFormatting>
  <conditionalFormatting sqref="E90">
    <cfRule type="cellIs" dxfId="2762" priority="545" stopIfTrue="1" operator="notEqual">
      <formula>""</formula>
    </cfRule>
  </conditionalFormatting>
  <conditionalFormatting sqref="E91:E106">
    <cfRule type="cellIs" dxfId="2761" priority="536" stopIfTrue="1" operator="notEqual">
      <formula>""</formula>
    </cfRule>
  </conditionalFormatting>
  <conditionalFormatting sqref="F91:F106">
    <cfRule type="cellIs" dxfId="2760" priority="534" stopIfTrue="1" operator="notEqual">
      <formula>""</formula>
    </cfRule>
  </conditionalFormatting>
  <conditionalFormatting sqref="F90">
    <cfRule type="cellIs" dxfId="2759" priority="543" stopIfTrue="1" operator="notEqual">
      <formula>""</formula>
    </cfRule>
  </conditionalFormatting>
  <conditionalFormatting sqref="F90">
    <cfRule type="cellIs" dxfId="2758" priority="544" stopIfTrue="1" operator="notEqual">
      <formula>""</formula>
    </cfRule>
  </conditionalFormatting>
  <conditionalFormatting sqref="E91:E106 G91:H106">
    <cfRule type="cellIs" dxfId="2757" priority="537" stopIfTrue="1" operator="notEqual">
      <formula>""</formula>
    </cfRule>
  </conditionalFormatting>
  <conditionalFormatting sqref="F92">
    <cfRule type="cellIs" dxfId="2756" priority="535" stopIfTrue="1" operator="notEqual">
      <formula>""</formula>
    </cfRule>
  </conditionalFormatting>
  <conditionalFormatting sqref="F94:F106">
    <cfRule type="cellIs" dxfId="2755" priority="525" stopIfTrue="1" operator="notEqual">
      <formula>""</formula>
    </cfRule>
  </conditionalFormatting>
  <conditionalFormatting sqref="F94:F106">
    <cfRule type="cellIs" dxfId="2754" priority="524" stopIfTrue="1" operator="notEqual">
      <formula>""</formula>
    </cfRule>
  </conditionalFormatting>
  <conditionalFormatting sqref="E94:E106 G94:H106">
    <cfRule type="cellIs" dxfId="2753" priority="529" stopIfTrue="1" operator="notEqual">
      <formula>""</formula>
    </cfRule>
  </conditionalFormatting>
  <conditionalFormatting sqref="E94:E106 G94:H106">
    <cfRule type="cellIs" dxfId="2752" priority="528" stopIfTrue="1" operator="notEqual">
      <formula>""</formula>
    </cfRule>
  </conditionalFormatting>
  <conditionalFormatting sqref="E107:E108 G107:H108">
    <cfRule type="cellIs" dxfId="2751" priority="515" stopIfTrue="1" operator="notEqual">
      <formula>""</formula>
    </cfRule>
  </conditionalFormatting>
  <conditionalFormatting sqref="F107:F108">
    <cfRule type="cellIs" dxfId="2750" priority="513" stopIfTrue="1" operator="notEqual">
      <formula>""</formula>
    </cfRule>
  </conditionalFormatting>
  <conditionalFormatting sqref="E94:E106">
    <cfRule type="cellIs" dxfId="2749" priority="527" stopIfTrue="1" operator="notEqual">
      <formula>""</formula>
    </cfRule>
  </conditionalFormatting>
  <conditionalFormatting sqref="F107:F108">
    <cfRule type="cellIs" dxfId="2748" priority="521" stopIfTrue="1" operator="notEqual">
      <formula>""</formula>
    </cfRule>
  </conditionalFormatting>
  <conditionalFormatting sqref="E107:E108 G107:H108">
    <cfRule type="cellIs" dxfId="2747" priority="516" stopIfTrue="1" operator="notEqual">
      <formula>""</formula>
    </cfRule>
  </conditionalFormatting>
  <conditionalFormatting sqref="E107:E108">
    <cfRule type="cellIs" dxfId="2746" priority="514" stopIfTrue="1" operator="notEqual">
      <formula>""</formula>
    </cfRule>
  </conditionalFormatting>
  <conditionalFormatting sqref="E108">
    <cfRule type="cellIs" dxfId="2745" priority="508" stopIfTrue="1" operator="notEqual">
      <formula>""</formula>
    </cfRule>
  </conditionalFormatting>
  <conditionalFormatting sqref="F108">
    <cfRule type="cellIs" dxfId="2744" priority="507" stopIfTrue="1" operator="notEqual">
      <formula>""</formula>
    </cfRule>
  </conditionalFormatting>
  <conditionalFormatting sqref="E109:E110 G109:H110">
    <cfRule type="cellIs" dxfId="2743" priority="498" stopIfTrue="1" operator="notEqual">
      <formula>""</formula>
    </cfRule>
  </conditionalFormatting>
  <conditionalFormatting sqref="E110 G110:H110">
    <cfRule type="cellIs" dxfId="2742" priority="492" stopIfTrue="1" operator="notEqual">
      <formula>""</formula>
    </cfRule>
  </conditionalFormatting>
  <conditionalFormatting sqref="F108">
    <cfRule type="cellIs" dxfId="2741" priority="506" stopIfTrue="1" operator="notEqual">
      <formula>""</formula>
    </cfRule>
  </conditionalFormatting>
  <conditionalFormatting sqref="F109:F110">
    <cfRule type="cellIs" dxfId="2740" priority="502" stopIfTrue="1" operator="notEqual">
      <formula>""</formula>
    </cfRule>
  </conditionalFormatting>
  <conditionalFormatting sqref="E109:E110 G109:H110">
    <cfRule type="cellIs" dxfId="2739" priority="499" stopIfTrue="1" operator="notEqual">
      <formula>""</formula>
    </cfRule>
  </conditionalFormatting>
  <conditionalFormatting sqref="E110 G110:H110">
    <cfRule type="cellIs" dxfId="2738" priority="493" stopIfTrue="1" operator="notEqual">
      <formula>""</formula>
    </cfRule>
  </conditionalFormatting>
  <conditionalFormatting sqref="E110">
    <cfRule type="cellIs" dxfId="2737" priority="491" stopIfTrue="1" operator="notEqual">
      <formula>""</formula>
    </cfRule>
  </conditionalFormatting>
  <conditionalFormatting sqref="F110">
    <cfRule type="cellIs" dxfId="2736" priority="490" stopIfTrue="1" operator="notEqual">
      <formula>""</formula>
    </cfRule>
  </conditionalFormatting>
  <conditionalFormatting sqref="E111:E112 G111:H112">
    <cfRule type="cellIs" dxfId="2735" priority="482" stopIfTrue="1" operator="notEqual">
      <formula>""</formula>
    </cfRule>
  </conditionalFormatting>
  <conditionalFormatting sqref="F112">
    <cfRule type="cellIs" dxfId="2734" priority="473" stopIfTrue="1" operator="notEqual">
      <formula>""</formula>
    </cfRule>
  </conditionalFormatting>
  <conditionalFormatting sqref="F112">
    <cfRule type="cellIs" dxfId="2733" priority="471" stopIfTrue="1" operator="notEqual">
      <formula>""</formula>
    </cfRule>
  </conditionalFormatting>
  <conditionalFormatting sqref="E111:E112">
    <cfRule type="cellIs" dxfId="2732" priority="480" stopIfTrue="1" operator="notEqual">
      <formula>""</formula>
    </cfRule>
  </conditionalFormatting>
  <conditionalFormatting sqref="F111:F112">
    <cfRule type="cellIs" dxfId="2731" priority="485" stopIfTrue="1" operator="notEqual">
      <formula>""</formula>
    </cfRule>
  </conditionalFormatting>
  <conditionalFormatting sqref="E111:E112 G111:H112">
    <cfRule type="cellIs" dxfId="2730" priority="481" stopIfTrue="1" operator="notEqual">
      <formula>""</formula>
    </cfRule>
  </conditionalFormatting>
  <conditionalFormatting sqref="F111:F112">
    <cfRule type="cellIs" dxfId="2729" priority="479" stopIfTrue="1" operator="notEqual">
      <formula>""</formula>
    </cfRule>
  </conditionalFormatting>
  <conditionalFormatting sqref="E112">
    <cfRule type="cellIs" dxfId="2728" priority="474" stopIfTrue="1" operator="notEqual">
      <formula>""</formula>
    </cfRule>
  </conditionalFormatting>
  <conditionalFormatting sqref="F112">
    <cfRule type="cellIs" dxfId="2727" priority="472" stopIfTrue="1" operator="notEqual">
      <formula>""</formula>
    </cfRule>
  </conditionalFormatting>
  <conditionalFormatting sqref="C134:C145">
    <cfRule type="cellIs" dxfId="2726" priority="595" stopIfTrue="1" operator="notEqual">
      <formula>""</formula>
    </cfRule>
  </conditionalFormatting>
  <conditionalFormatting sqref="B146:C146 C134:C145">
    <cfRule type="cellIs" dxfId="2725" priority="594" stopIfTrue="1" operator="notEqual">
      <formula>""</formula>
    </cfRule>
  </conditionalFormatting>
  <conditionalFormatting sqref="E145 G145">
    <cfRule type="cellIs" dxfId="2724" priority="575" stopIfTrue="1" operator="notEqual">
      <formula>""</formula>
    </cfRule>
  </conditionalFormatting>
  <conditionalFormatting sqref="E145 G145">
    <cfRule type="cellIs" dxfId="2723" priority="574" stopIfTrue="1" operator="notEqual">
      <formula>""</formula>
    </cfRule>
  </conditionalFormatting>
  <conditionalFormatting sqref="E145">
    <cfRule type="cellIs" dxfId="2722" priority="573" stopIfTrue="1" operator="notEqual">
      <formula>""</formula>
    </cfRule>
  </conditionalFormatting>
  <conditionalFormatting sqref="Y147:AA147">
    <cfRule type="cellIs" dxfId="2721" priority="572" stopIfTrue="1" operator="notEqual">
      <formula>""</formula>
    </cfRule>
  </conditionalFormatting>
  <conditionalFormatting sqref="E137">
    <cfRule type="cellIs" dxfId="2720" priority="567" stopIfTrue="1" operator="notEqual">
      <formula>""</formula>
    </cfRule>
  </conditionalFormatting>
  <conditionalFormatting sqref="E137 G137:H137">
    <cfRule type="cellIs" dxfId="2719" priority="568" stopIfTrue="1" operator="notEqual">
      <formula>""</formula>
    </cfRule>
  </conditionalFormatting>
  <conditionalFormatting sqref="D137:D138">
    <cfRule type="cellIs" dxfId="2718" priority="570" stopIfTrue="1" operator="equal">
      <formula>"Total"</formula>
    </cfRule>
  </conditionalFormatting>
  <conditionalFormatting sqref="D137:D138">
    <cfRule type="cellIs" dxfId="2717" priority="571" stopIfTrue="1" operator="equal">
      <formula>"Total"</formula>
    </cfRule>
  </conditionalFormatting>
  <conditionalFormatting sqref="F88">
    <cfRule type="cellIs" dxfId="2716" priority="551" stopIfTrue="1" operator="notEqual">
      <formula>""</formula>
    </cfRule>
  </conditionalFormatting>
  <conditionalFormatting sqref="E87:E89">
    <cfRule type="cellIs" dxfId="2715" priority="552" stopIfTrue="1" operator="notEqual">
      <formula>""</formula>
    </cfRule>
  </conditionalFormatting>
  <conditionalFormatting sqref="E90 G90:H90">
    <cfRule type="cellIs" dxfId="2714" priority="547" stopIfTrue="1" operator="notEqual">
      <formula>""</formula>
    </cfRule>
  </conditionalFormatting>
  <conditionalFormatting sqref="E90 G90:H90">
    <cfRule type="cellIs" dxfId="2713" priority="546" stopIfTrue="1" operator="notEqual">
      <formula>""</formula>
    </cfRule>
  </conditionalFormatting>
  <conditionalFormatting sqref="E91:E106 G91:H106">
    <cfRule type="cellIs" dxfId="2712" priority="538" stopIfTrue="1" operator="notEqual">
      <formula>""</formula>
    </cfRule>
  </conditionalFormatting>
  <conditionalFormatting sqref="F94:F106">
    <cfRule type="cellIs" dxfId="2711" priority="526" stopIfTrue="1" operator="notEqual">
      <formula>""</formula>
    </cfRule>
  </conditionalFormatting>
  <conditionalFormatting sqref="E108 G108:H108">
    <cfRule type="cellIs" dxfId="2710" priority="509" stopIfTrue="1" operator="notEqual">
      <formula>""</formula>
    </cfRule>
  </conditionalFormatting>
  <conditionalFormatting sqref="E108 G108:H108">
    <cfRule type="cellIs" dxfId="2709" priority="510" stopIfTrue="1" operator="notEqual">
      <formula>""</formula>
    </cfRule>
  </conditionalFormatting>
  <conditionalFormatting sqref="F108">
    <cfRule type="cellIs" dxfId="2708" priority="505" stopIfTrue="1" operator="notEqual">
      <formula>""</formula>
    </cfRule>
  </conditionalFormatting>
  <conditionalFormatting sqref="E109:E110">
    <cfRule type="cellIs" dxfId="2707" priority="497" stopIfTrue="1" operator="notEqual">
      <formula>""</formula>
    </cfRule>
  </conditionalFormatting>
  <conditionalFormatting sqref="F109:F110">
    <cfRule type="cellIs" dxfId="2706" priority="496" stopIfTrue="1" operator="notEqual">
      <formula>""</formula>
    </cfRule>
  </conditionalFormatting>
  <conditionalFormatting sqref="F110">
    <cfRule type="cellIs" dxfId="2705" priority="489" stopIfTrue="1" operator="notEqual">
      <formula>""</formula>
    </cfRule>
  </conditionalFormatting>
  <conditionalFormatting sqref="F110">
    <cfRule type="cellIs" dxfId="2704" priority="488" stopIfTrue="1" operator="notEqual">
      <formula>""</formula>
    </cfRule>
  </conditionalFormatting>
  <conditionalFormatting sqref="E112 G112:H112">
    <cfRule type="cellIs" dxfId="2703" priority="475" stopIfTrue="1" operator="notEqual">
      <formula>""</formula>
    </cfRule>
  </conditionalFormatting>
  <conditionalFormatting sqref="E112 G112:H112">
    <cfRule type="cellIs" dxfId="2702" priority="476" stopIfTrue="1" operator="notEqual">
      <formula>""</formula>
    </cfRule>
  </conditionalFormatting>
  <conditionalFormatting sqref="F113:F114">
    <cfRule type="cellIs" dxfId="2701" priority="468" stopIfTrue="1" operator="notEqual">
      <formula>""</formula>
    </cfRule>
  </conditionalFormatting>
  <conditionalFormatting sqref="E113:E114 G113:H114">
    <cfRule type="cellIs" dxfId="2700" priority="465" stopIfTrue="1" operator="notEqual">
      <formula>""</formula>
    </cfRule>
  </conditionalFormatting>
  <conditionalFormatting sqref="E114 G114:H114">
    <cfRule type="cellIs" dxfId="2699" priority="458" stopIfTrue="1" operator="notEqual">
      <formula>""</formula>
    </cfRule>
  </conditionalFormatting>
  <conditionalFormatting sqref="F114">
    <cfRule type="cellIs" dxfId="2698" priority="456" stopIfTrue="1" operator="notEqual">
      <formula>""</formula>
    </cfRule>
  </conditionalFormatting>
  <conditionalFormatting sqref="E113:E114">
    <cfRule type="cellIs" dxfId="2697" priority="463" stopIfTrue="1" operator="notEqual">
      <formula>""</formula>
    </cfRule>
  </conditionalFormatting>
  <conditionalFormatting sqref="E113:E114 G113:H114">
    <cfRule type="cellIs" dxfId="2696" priority="464" stopIfTrue="1" operator="notEqual">
      <formula>""</formula>
    </cfRule>
  </conditionalFormatting>
  <conditionalFormatting sqref="F113:F114">
    <cfRule type="cellIs" dxfId="2695" priority="462" stopIfTrue="1" operator="notEqual">
      <formula>""</formula>
    </cfRule>
  </conditionalFormatting>
  <conditionalFormatting sqref="E114 G114:H114">
    <cfRule type="cellIs" dxfId="2694" priority="459" stopIfTrue="1" operator="notEqual">
      <formula>""</formula>
    </cfRule>
  </conditionalFormatting>
  <conditionalFormatting sqref="E114">
    <cfRule type="cellIs" dxfId="2693" priority="457" stopIfTrue="1" operator="notEqual">
      <formula>""</formula>
    </cfRule>
  </conditionalFormatting>
  <conditionalFormatting sqref="F114">
    <cfRule type="cellIs" dxfId="2692" priority="455" stopIfTrue="1" operator="notEqual">
      <formula>""</formula>
    </cfRule>
  </conditionalFormatting>
  <conditionalFormatting sqref="F114">
    <cfRule type="cellIs" dxfId="2691" priority="454" stopIfTrue="1" operator="notEqual">
      <formula>""</formula>
    </cfRule>
  </conditionalFormatting>
  <conditionalFormatting sqref="F115:F116">
    <cfRule type="cellIs" dxfId="2690" priority="451" stopIfTrue="1" operator="notEqual">
      <formula>""</formula>
    </cfRule>
  </conditionalFormatting>
  <conditionalFormatting sqref="E115:E116 G115:H116">
    <cfRule type="cellIs" dxfId="2689" priority="448" stopIfTrue="1" operator="notEqual">
      <formula>""</formula>
    </cfRule>
  </conditionalFormatting>
  <conditionalFormatting sqref="E116 G116:H116">
    <cfRule type="cellIs" dxfId="2688" priority="441" stopIfTrue="1" operator="notEqual">
      <formula>""</formula>
    </cfRule>
  </conditionalFormatting>
  <conditionalFormatting sqref="F116">
    <cfRule type="cellIs" dxfId="2687" priority="439" stopIfTrue="1" operator="notEqual">
      <formula>""</formula>
    </cfRule>
  </conditionalFormatting>
  <conditionalFormatting sqref="E115:E116">
    <cfRule type="cellIs" dxfId="2686" priority="446" stopIfTrue="1" operator="notEqual">
      <formula>""</formula>
    </cfRule>
  </conditionalFormatting>
  <conditionalFormatting sqref="E115:E116 G115:H116">
    <cfRule type="cellIs" dxfId="2685" priority="447" stopIfTrue="1" operator="notEqual">
      <formula>""</formula>
    </cfRule>
  </conditionalFormatting>
  <conditionalFormatting sqref="F115:F116">
    <cfRule type="cellIs" dxfId="2684" priority="445" stopIfTrue="1" operator="notEqual">
      <formula>""</formula>
    </cfRule>
  </conditionalFormatting>
  <conditionalFormatting sqref="E116 G116:H116">
    <cfRule type="cellIs" dxfId="2683" priority="442" stopIfTrue="1" operator="notEqual">
      <formula>""</formula>
    </cfRule>
  </conditionalFormatting>
  <conditionalFormatting sqref="E116">
    <cfRule type="cellIs" dxfId="2682" priority="440" stopIfTrue="1" operator="notEqual">
      <formula>""</formula>
    </cfRule>
  </conditionalFormatting>
  <conditionalFormatting sqref="F116">
    <cfRule type="cellIs" dxfId="2681" priority="438" stopIfTrue="1" operator="notEqual">
      <formula>""</formula>
    </cfRule>
  </conditionalFormatting>
  <conditionalFormatting sqref="F116">
    <cfRule type="cellIs" dxfId="2680" priority="437" stopIfTrue="1" operator="notEqual">
      <formula>""</formula>
    </cfRule>
  </conditionalFormatting>
  <conditionalFormatting sqref="F117:F130">
    <cfRule type="cellIs" dxfId="2679" priority="434" stopIfTrue="1" operator="notEqual">
      <formula>""</formula>
    </cfRule>
  </conditionalFormatting>
  <conditionalFormatting sqref="E117:E130 G117:H130">
    <cfRule type="cellIs" dxfId="2678" priority="429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7" priority="420" stopIfTrue="1" operator="notEqual">
      <formula>""</formula>
    </cfRule>
  </conditionalFormatting>
  <conditionalFormatting sqref="F118 F120 F122 F124 F126 F128 F130">
    <cfRule type="cellIs" dxfId="2676" priority="416" stopIfTrue="1" operator="notEqual">
      <formula>""</formula>
    </cfRule>
  </conditionalFormatting>
  <conditionalFormatting sqref="F118 F120 F122 F124 F126 F128 F130">
    <cfRule type="cellIs" dxfId="2675" priority="418" stopIfTrue="1" operator="notEqual">
      <formula>""</formula>
    </cfRule>
  </conditionalFormatting>
  <conditionalFormatting sqref="E117:E130">
    <cfRule type="cellIs" dxfId="2674" priority="427" stopIfTrue="1" operator="notEqual">
      <formula>""</formula>
    </cfRule>
  </conditionalFormatting>
  <conditionalFormatting sqref="E117:E130 G117:H130">
    <cfRule type="cellIs" dxfId="2673" priority="428" stopIfTrue="1" operator="notEqual">
      <formula>""</formula>
    </cfRule>
  </conditionalFormatting>
  <conditionalFormatting sqref="F117:F130">
    <cfRule type="cellIs" dxfId="2672" priority="426" stopIfTrue="1" operator="notEqual">
      <formula>""</formula>
    </cfRule>
  </conditionalFormatting>
  <conditionalFormatting sqref="F118 F120 F122 F124 F126 F128 F130">
    <cfRule type="cellIs" dxfId="2671" priority="417" stopIfTrue="1" operator="notEqual">
      <formula>""</formula>
    </cfRule>
  </conditionalFormatting>
  <conditionalFormatting sqref="E118 G118:H118 E120 E122 E124 E126 E128 E130 G120:H120 G122:H122 G124:H124 G126:H126 G128:H128 G130:H130">
    <cfRule type="cellIs" dxfId="2670" priority="421" stopIfTrue="1" operator="notEqual">
      <formula>""</formula>
    </cfRule>
  </conditionalFormatting>
  <conditionalFormatting sqref="E118 E120 E122 E124 E126 E128 E130">
    <cfRule type="cellIs" dxfId="2669" priority="419" stopIfTrue="1" operator="notEqual">
      <formula>""</formula>
    </cfRule>
  </conditionalFormatting>
  <conditionalFormatting sqref="D9">
    <cfRule type="cellIs" dxfId="2668" priority="410" stopIfTrue="1" operator="equal">
      <formula>"Total"</formula>
    </cfRule>
  </conditionalFormatting>
  <conditionalFormatting sqref="D9">
    <cfRule type="cellIs" dxfId="2667" priority="409" stopIfTrue="1" operator="equal">
      <formula>"Total"</formula>
    </cfRule>
  </conditionalFormatting>
  <conditionalFormatting sqref="C106 C11:C94">
    <cfRule type="cellIs" dxfId="2666" priority="323" stopIfTrue="1" operator="notEqual">
      <formula>""</formula>
    </cfRule>
  </conditionalFormatting>
  <conditionalFormatting sqref="D11:D106">
    <cfRule type="cellIs" dxfId="2665" priority="322" stopIfTrue="1" operator="equal">
      <formula>"Total"</formula>
    </cfRule>
  </conditionalFormatting>
  <conditionalFormatting sqref="D86">
    <cfRule type="cellIs" dxfId="2664" priority="321" stopIfTrue="1" operator="equal">
      <formula>"Total"</formula>
    </cfRule>
  </conditionalFormatting>
  <conditionalFormatting sqref="D91:D106">
    <cfRule type="cellIs" dxfId="2663" priority="317" stopIfTrue="1" operator="equal">
      <formula>"Total"</formula>
    </cfRule>
  </conditionalFormatting>
  <conditionalFormatting sqref="D94:D106">
    <cfRule type="cellIs" dxfId="2662" priority="316" stopIfTrue="1" operator="equal">
      <formula>"Total"</formula>
    </cfRule>
  </conditionalFormatting>
  <conditionalFormatting sqref="D90">
    <cfRule type="cellIs" dxfId="2661" priority="320" stopIfTrue="1" operator="equal">
      <formula>"Total"</formula>
    </cfRule>
  </conditionalFormatting>
  <conditionalFormatting sqref="D90">
    <cfRule type="cellIs" dxfId="2660" priority="319" stopIfTrue="1" operator="equal">
      <formula>"Total"</formula>
    </cfRule>
  </conditionalFormatting>
  <conditionalFormatting sqref="D94:D106">
    <cfRule type="cellIs" dxfId="2659" priority="315" stopIfTrue="1" operator="equal">
      <formula>"Total"</formula>
    </cfRule>
  </conditionalFormatting>
  <conditionalFormatting sqref="D91:D106">
    <cfRule type="cellIs" dxfId="2658" priority="318" stopIfTrue="1" operator="equal">
      <formula>"Total"</formula>
    </cfRule>
  </conditionalFormatting>
  <conditionalFormatting sqref="C22">
    <cfRule type="cellIs" dxfId="2657" priority="314" stopIfTrue="1" operator="notEqual">
      <formula>""</formula>
    </cfRule>
  </conditionalFormatting>
  <conditionalFormatting sqref="C13:C24">
    <cfRule type="cellIs" dxfId="2656" priority="313" stopIfTrue="1" operator="notEqual">
      <formula>""</formula>
    </cfRule>
  </conditionalFormatting>
  <conditionalFormatting sqref="C106 C72:C82 C84:C94">
    <cfRule type="cellIs" dxfId="2655" priority="312" stopIfTrue="1" operator="notEqual">
      <formula>""</formula>
    </cfRule>
  </conditionalFormatting>
  <conditionalFormatting sqref="C83">
    <cfRule type="cellIs" dxfId="2654" priority="311" stopIfTrue="1" operator="notEqual">
      <formula>""</formula>
    </cfRule>
  </conditionalFormatting>
  <conditionalFormatting sqref="C83">
    <cfRule type="cellIs" dxfId="2653" priority="310" stopIfTrue="1" operator="notEqual">
      <formula>""</formula>
    </cfRule>
  </conditionalFormatting>
  <conditionalFormatting sqref="C84:C93">
    <cfRule type="cellIs" dxfId="2652" priority="306" stopIfTrue="1" operator="notEqual">
      <formula>""</formula>
    </cfRule>
  </conditionalFormatting>
  <conditionalFormatting sqref="C11:C22">
    <cfRule type="cellIs" dxfId="2651" priority="309" stopIfTrue="1" operator="notEqual">
      <formula>""</formula>
    </cfRule>
  </conditionalFormatting>
  <conditionalFormatting sqref="C72:C82">
    <cfRule type="cellIs" dxfId="2650" priority="308" stopIfTrue="1" operator="notEqual">
      <formula>""</formula>
    </cfRule>
  </conditionalFormatting>
  <conditionalFormatting sqref="C84:C93">
    <cfRule type="cellIs" dxfId="2649" priority="307" stopIfTrue="1" operator="notEqual">
      <formula>""</formula>
    </cfRule>
  </conditionalFormatting>
  <conditionalFormatting sqref="C83">
    <cfRule type="cellIs" dxfId="2648" priority="305" stopIfTrue="1" operator="notEqual">
      <formula>""</formula>
    </cfRule>
  </conditionalFormatting>
  <conditionalFormatting sqref="C83">
    <cfRule type="cellIs" dxfId="2647" priority="304" stopIfTrue="1" operator="notEqual">
      <formula>""</formula>
    </cfRule>
  </conditionalFormatting>
  <conditionalFormatting sqref="C72:C82">
    <cfRule type="cellIs" dxfId="2646" priority="303" stopIfTrue="1" operator="notEqual">
      <formula>""</formula>
    </cfRule>
  </conditionalFormatting>
  <conditionalFormatting sqref="C71">
    <cfRule type="cellIs" dxfId="2645" priority="302" stopIfTrue="1" operator="notEqual">
      <formula>""</formula>
    </cfRule>
  </conditionalFormatting>
  <conditionalFormatting sqref="C71">
    <cfRule type="cellIs" dxfId="2644" priority="301" stopIfTrue="1" operator="notEqual">
      <formula>""</formula>
    </cfRule>
  </conditionalFormatting>
  <conditionalFormatting sqref="C72:C81">
    <cfRule type="cellIs" dxfId="2643" priority="298" stopIfTrue="1" operator="notEqual">
      <formula>""</formula>
    </cfRule>
  </conditionalFormatting>
  <conditionalFormatting sqref="C60:C70">
    <cfRule type="cellIs" dxfId="2642" priority="300" stopIfTrue="1" operator="notEqual">
      <formula>""</formula>
    </cfRule>
  </conditionalFormatting>
  <conditionalFormatting sqref="C72:C81">
    <cfRule type="cellIs" dxfId="2641" priority="299" stopIfTrue="1" operator="notEqual">
      <formula>""</formula>
    </cfRule>
  </conditionalFormatting>
  <conditionalFormatting sqref="C84:C93">
    <cfRule type="cellIs" dxfId="2640" priority="297" stopIfTrue="1" operator="notEqual">
      <formula>""</formula>
    </cfRule>
  </conditionalFormatting>
  <conditionalFormatting sqref="C84:C93">
    <cfRule type="cellIs" dxfId="2639" priority="296" stopIfTrue="1" operator="notEqual">
      <formula>""</formula>
    </cfRule>
  </conditionalFormatting>
  <conditionalFormatting sqref="C83:C93">
    <cfRule type="cellIs" dxfId="2638" priority="295" stopIfTrue="1" operator="notEqual">
      <formula>""</formula>
    </cfRule>
  </conditionalFormatting>
  <conditionalFormatting sqref="C83:C93">
    <cfRule type="cellIs" dxfId="2637" priority="294" stopIfTrue="1" operator="notEqual">
      <formula>""</formula>
    </cfRule>
  </conditionalFormatting>
  <conditionalFormatting sqref="C11:C12 C14 C16 C18 C20">
    <cfRule type="cellIs" dxfId="2636" priority="293" stopIfTrue="1" operator="notEqual">
      <formula>""</formula>
    </cfRule>
  </conditionalFormatting>
  <conditionalFormatting sqref="C72:C82">
    <cfRule type="cellIs" dxfId="2635" priority="292" stopIfTrue="1" operator="notEqual">
      <formula>""</formula>
    </cfRule>
  </conditionalFormatting>
  <conditionalFormatting sqref="C71">
    <cfRule type="cellIs" dxfId="2634" priority="291" stopIfTrue="1" operator="notEqual">
      <formula>""</formula>
    </cfRule>
  </conditionalFormatting>
  <conditionalFormatting sqref="C71">
    <cfRule type="cellIs" dxfId="2633" priority="290" stopIfTrue="1" operator="notEqual">
      <formula>""</formula>
    </cfRule>
  </conditionalFormatting>
  <conditionalFormatting sqref="C72:C81">
    <cfRule type="cellIs" dxfId="2632" priority="287" stopIfTrue="1" operator="notEqual">
      <formula>""</formula>
    </cfRule>
  </conditionalFormatting>
  <conditionalFormatting sqref="C60:C70">
    <cfRule type="cellIs" dxfId="2631" priority="289" stopIfTrue="1" operator="notEqual">
      <formula>""</formula>
    </cfRule>
  </conditionalFormatting>
  <conditionalFormatting sqref="C72:C81">
    <cfRule type="cellIs" dxfId="2630" priority="288" stopIfTrue="1" operator="notEqual">
      <formula>""</formula>
    </cfRule>
  </conditionalFormatting>
  <conditionalFormatting sqref="C71">
    <cfRule type="cellIs" dxfId="2629" priority="286" stopIfTrue="1" operator="notEqual">
      <formula>""</formula>
    </cfRule>
  </conditionalFormatting>
  <conditionalFormatting sqref="C71">
    <cfRule type="cellIs" dxfId="2628" priority="285" stopIfTrue="1" operator="notEqual">
      <formula>""</formula>
    </cfRule>
  </conditionalFormatting>
  <conditionalFormatting sqref="C60:C70">
    <cfRule type="cellIs" dxfId="2627" priority="284" stopIfTrue="1" operator="notEqual">
      <formula>""</formula>
    </cfRule>
  </conditionalFormatting>
  <conditionalFormatting sqref="C59">
    <cfRule type="cellIs" dxfId="2626" priority="283" stopIfTrue="1" operator="notEqual">
      <formula>""</formula>
    </cfRule>
  </conditionalFormatting>
  <conditionalFormatting sqref="C59">
    <cfRule type="cellIs" dxfId="2625" priority="282" stopIfTrue="1" operator="notEqual">
      <formula>""</formula>
    </cfRule>
  </conditionalFormatting>
  <conditionalFormatting sqref="C60:C69">
    <cfRule type="cellIs" dxfId="2624" priority="279" stopIfTrue="1" operator="notEqual">
      <formula>""</formula>
    </cfRule>
  </conditionalFormatting>
  <conditionalFormatting sqref="C48:C58">
    <cfRule type="cellIs" dxfId="2623" priority="281" stopIfTrue="1" operator="notEqual">
      <formula>""</formula>
    </cfRule>
  </conditionalFormatting>
  <conditionalFormatting sqref="C60:C69">
    <cfRule type="cellIs" dxfId="2622" priority="280" stopIfTrue="1" operator="notEqual">
      <formula>""</formula>
    </cfRule>
  </conditionalFormatting>
  <conditionalFormatting sqref="C72:C81">
    <cfRule type="cellIs" dxfId="2621" priority="278" stopIfTrue="1" operator="notEqual">
      <formula>""</formula>
    </cfRule>
  </conditionalFormatting>
  <conditionalFormatting sqref="C72:C81">
    <cfRule type="cellIs" dxfId="2620" priority="277" stopIfTrue="1" operator="notEqual">
      <formula>""</formula>
    </cfRule>
  </conditionalFormatting>
  <conditionalFormatting sqref="B11:B130">
    <cfRule type="cellIs" dxfId="2619" priority="276" stopIfTrue="1" operator="notEqual">
      <formula>""</formula>
    </cfRule>
  </conditionalFormatting>
  <conditionalFormatting sqref="C83:C93">
    <cfRule type="cellIs" dxfId="2618" priority="275" stopIfTrue="1" operator="notEqual">
      <formula>""</formula>
    </cfRule>
  </conditionalFormatting>
  <conditionalFormatting sqref="C83:C93">
    <cfRule type="cellIs" dxfId="2617" priority="274" stopIfTrue="1" operator="notEqual">
      <formula>""</formula>
    </cfRule>
  </conditionalFormatting>
  <conditionalFormatting sqref="C11:C12 C14 C16 C18 C20">
    <cfRule type="cellIs" dxfId="2616" priority="273" stopIfTrue="1" operator="notEqual">
      <formula>""</formula>
    </cfRule>
  </conditionalFormatting>
  <conditionalFormatting sqref="C72:C82">
    <cfRule type="cellIs" dxfId="2615" priority="272" stopIfTrue="1" operator="notEqual">
      <formula>""</formula>
    </cfRule>
  </conditionalFormatting>
  <conditionalFormatting sqref="C71">
    <cfRule type="cellIs" dxfId="2614" priority="271" stopIfTrue="1" operator="notEqual">
      <formula>""</formula>
    </cfRule>
  </conditionalFormatting>
  <conditionalFormatting sqref="C71">
    <cfRule type="cellIs" dxfId="2613" priority="270" stopIfTrue="1" operator="notEqual">
      <formula>""</formula>
    </cfRule>
  </conditionalFormatting>
  <conditionalFormatting sqref="C72:C81">
    <cfRule type="cellIs" dxfId="2612" priority="267" stopIfTrue="1" operator="notEqual">
      <formula>""</formula>
    </cfRule>
  </conditionalFormatting>
  <conditionalFormatting sqref="C60:C70">
    <cfRule type="cellIs" dxfId="2611" priority="269" stopIfTrue="1" operator="notEqual">
      <formula>""</formula>
    </cfRule>
  </conditionalFormatting>
  <conditionalFormatting sqref="C72:C81">
    <cfRule type="cellIs" dxfId="2610" priority="268" stopIfTrue="1" operator="notEqual">
      <formula>""</formula>
    </cfRule>
  </conditionalFormatting>
  <conditionalFormatting sqref="C71">
    <cfRule type="cellIs" dxfId="2609" priority="266" stopIfTrue="1" operator="notEqual">
      <formula>""</formula>
    </cfRule>
  </conditionalFormatting>
  <conditionalFormatting sqref="C71">
    <cfRule type="cellIs" dxfId="2608" priority="265" stopIfTrue="1" operator="notEqual">
      <formula>""</formula>
    </cfRule>
  </conditionalFormatting>
  <conditionalFormatting sqref="C60:C70">
    <cfRule type="cellIs" dxfId="2607" priority="264" stopIfTrue="1" operator="notEqual">
      <formula>""</formula>
    </cfRule>
  </conditionalFormatting>
  <conditionalFormatting sqref="C59">
    <cfRule type="cellIs" dxfId="2606" priority="263" stopIfTrue="1" operator="notEqual">
      <formula>""</formula>
    </cfRule>
  </conditionalFormatting>
  <conditionalFormatting sqref="C59">
    <cfRule type="cellIs" dxfId="2605" priority="262" stopIfTrue="1" operator="notEqual">
      <formula>""</formula>
    </cfRule>
  </conditionalFormatting>
  <conditionalFormatting sqref="C60:C69">
    <cfRule type="cellIs" dxfId="2604" priority="259" stopIfTrue="1" operator="notEqual">
      <formula>""</formula>
    </cfRule>
  </conditionalFormatting>
  <conditionalFormatting sqref="C48:C58">
    <cfRule type="cellIs" dxfId="2603" priority="261" stopIfTrue="1" operator="notEqual">
      <formula>""</formula>
    </cfRule>
  </conditionalFormatting>
  <conditionalFormatting sqref="C60:C69">
    <cfRule type="cellIs" dxfId="2602" priority="260" stopIfTrue="1" operator="notEqual">
      <formula>""</formula>
    </cfRule>
  </conditionalFormatting>
  <conditionalFormatting sqref="C72:C81">
    <cfRule type="cellIs" dxfId="2601" priority="258" stopIfTrue="1" operator="notEqual">
      <formula>""</formula>
    </cfRule>
  </conditionalFormatting>
  <conditionalFormatting sqref="C72:C81">
    <cfRule type="cellIs" dxfId="2600" priority="257" stopIfTrue="1" operator="notEqual">
      <formula>""</formula>
    </cfRule>
  </conditionalFormatting>
  <conditionalFormatting sqref="C71:C81">
    <cfRule type="cellIs" dxfId="2599" priority="256" stopIfTrue="1" operator="notEqual">
      <formula>""</formula>
    </cfRule>
  </conditionalFormatting>
  <conditionalFormatting sqref="C71:C81">
    <cfRule type="cellIs" dxfId="2598" priority="255" stopIfTrue="1" operator="notEqual">
      <formula>""</formula>
    </cfRule>
  </conditionalFormatting>
  <conditionalFormatting sqref="C60:C70">
    <cfRule type="cellIs" dxfId="2597" priority="254" stopIfTrue="1" operator="notEqual">
      <formula>""</formula>
    </cfRule>
  </conditionalFormatting>
  <conditionalFormatting sqref="C59">
    <cfRule type="cellIs" dxfId="2596" priority="253" stopIfTrue="1" operator="notEqual">
      <formula>""</formula>
    </cfRule>
  </conditionalFormatting>
  <conditionalFormatting sqref="C59">
    <cfRule type="cellIs" dxfId="2595" priority="252" stopIfTrue="1" operator="notEqual">
      <formula>""</formula>
    </cfRule>
  </conditionalFormatting>
  <conditionalFormatting sqref="C60:C69">
    <cfRule type="cellIs" dxfId="2594" priority="249" stopIfTrue="1" operator="notEqual">
      <formula>""</formula>
    </cfRule>
  </conditionalFormatting>
  <conditionalFormatting sqref="C48:C58">
    <cfRule type="cellIs" dxfId="2593" priority="251" stopIfTrue="1" operator="notEqual">
      <formula>""</formula>
    </cfRule>
  </conditionalFormatting>
  <conditionalFormatting sqref="C60:C69">
    <cfRule type="cellIs" dxfId="2592" priority="250" stopIfTrue="1" operator="notEqual">
      <formula>""</formula>
    </cfRule>
  </conditionalFormatting>
  <conditionalFormatting sqref="C59">
    <cfRule type="cellIs" dxfId="2591" priority="248" stopIfTrue="1" operator="notEqual">
      <formula>""</formula>
    </cfRule>
  </conditionalFormatting>
  <conditionalFormatting sqref="C59">
    <cfRule type="cellIs" dxfId="2590" priority="247" stopIfTrue="1" operator="notEqual">
      <formula>""</formula>
    </cfRule>
  </conditionalFormatting>
  <conditionalFormatting sqref="C48:C58">
    <cfRule type="cellIs" dxfId="2589" priority="246" stopIfTrue="1" operator="notEqual">
      <formula>""</formula>
    </cfRule>
  </conditionalFormatting>
  <conditionalFormatting sqref="C47">
    <cfRule type="cellIs" dxfId="2588" priority="245" stopIfTrue="1" operator="notEqual">
      <formula>""</formula>
    </cfRule>
  </conditionalFormatting>
  <conditionalFormatting sqref="C47">
    <cfRule type="cellIs" dxfId="2587" priority="244" stopIfTrue="1" operator="notEqual">
      <formula>""</formula>
    </cfRule>
  </conditionalFormatting>
  <conditionalFormatting sqref="C48:C57">
    <cfRule type="cellIs" dxfId="2586" priority="241" stopIfTrue="1" operator="notEqual">
      <formula>""</formula>
    </cfRule>
  </conditionalFormatting>
  <conditionalFormatting sqref="C36:C46">
    <cfRule type="cellIs" dxfId="2585" priority="243" stopIfTrue="1" operator="notEqual">
      <formula>""</formula>
    </cfRule>
  </conditionalFormatting>
  <conditionalFormatting sqref="C48:C57">
    <cfRule type="cellIs" dxfId="2584" priority="242" stopIfTrue="1" operator="notEqual">
      <formula>""</formula>
    </cfRule>
  </conditionalFormatting>
  <conditionalFormatting sqref="C60:C69">
    <cfRule type="cellIs" dxfId="2583" priority="240" stopIfTrue="1" operator="notEqual">
      <formula>""</formula>
    </cfRule>
  </conditionalFormatting>
  <conditionalFormatting sqref="C60:C69">
    <cfRule type="cellIs" dxfId="2582" priority="239" stopIfTrue="1" operator="notEqual">
      <formula>""</formula>
    </cfRule>
  </conditionalFormatting>
  <conditionalFormatting sqref="C84:C93">
    <cfRule type="cellIs" dxfId="2581" priority="233" stopIfTrue="1" operator="notEqual">
      <formula>""</formula>
    </cfRule>
  </conditionalFormatting>
  <conditionalFormatting sqref="C84:C93">
    <cfRule type="cellIs" dxfId="2580" priority="232" stopIfTrue="1" operator="notEqual">
      <formula>""</formula>
    </cfRule>
  </conditionalFormatting>
  <conditionalFormatting sqref="C106 C72:C82 C84:C94">
    <cfRule type="cellIs" dxfId="2579" priority="238" stopIfTrue="1" operator="notEqual">
      <formula>""</formula>
    </cfRule>
  </conditionalFormatting>
  <conditionalFormatting sqref="C106 C72:C82 C84:C94">
    <cfRule type="cellIs" dxfId="2578" priority="231" stopIfTrue="1" operator="notEqual">
      <formula>""</formula>
    </cfRule>
  </conditionalFormatting>
  <conditionalFormatting sqref="C83">
    <cfRule type="cellIs" dxfId="2577" priority="230" stopIfTrue="1" operator="notEqual">
      <formula>""</formula>
    </cfRule>
  </conditionalFormatting>
  <conditionalFormatting sqref="C106 C72:C82 C84:C94">
    <cfRule type="cellIs" dxfId="2576" priority="237" stopIfTrue="1" operator="notEqual">
      <formula>""</formula>
    </cfRule>
  </conditionalFormatting>
  <conditionalFormatting sqref="C83">
    <cfRule type="cellIs" dxfId="2575" priority="236" stopIfTrue="1" operator="notEqual">
      <formula>""</formula>
    </cfRule>
  </conditionalFormatting>
  <conditionalFormatting sqref="C83">
    <cfRule type="cellIs" dxfId="2574" priority="235" stopIfTrue="1" operator="notEqual">
      <formula>""</formula>
    </cfRule>
  </conditionalFormatting>
  <conditionalFormatting sqref="C72:C82">
    <cfRule type="cellIs" dxfId="2573" priority="234" stopIfTrue="1" operator="notEqual">
      <formula>""</formula>
    </cfRule>
  </conditionalFormatting>
  <conditionalFormatting sqref="C72:C82">
    <cfRule type="cellIs" dxfId="2572" priority="223" stopIfTrue="1" operator="notEqual">
      <formula>""</formula>
    </cfRule>
  </conditionalFormatting>
  <conditionalFormatting sqref="C71">
    <cfRule type="cellIs" dxfId="2571" priority="222" stopIfTrue="1" operator="notEqual">
      <formula>""</formula>
    </cfRule>
  </conditionalFormatting>
  <conditionalFormatting sqref="C71">
    <cfRule type="cellIs" dxfId="2570" priority="221" stopIfTrue="1" operator="notEqual">
      <formula>""</formula>
    </cfRule>
  </conditionalFormatting>
  <conditionalFormatting sqref="C60:C70">
    <cfRule type="cellIs" dxfId="2569" priority="220" stopIfTrue="1" operator="notEqual">
      <formula>""</formula>
    </cfRule>
  </conditionalFormatting>
  <conditionalFormatting sqref="C83">
    <cfRule type="cellIs" dxfId="2568" priority="229" stopIfTrue="1" operator="notEqual">
      <formula>""</formula>
    </cfRule>
  </conditionalFormatting>
  <conditionalFormatting sqref="C84:C93">
    <cfRule type="cellIs" dxfId="2567" priority="226" stopIfTrue="1" operator="notEqual">
      <formula>""</formula>
    </cfRule>
  </conditionalFormatting>
  <conditionalFormatting sqref="C72:C82">
    <cfRule type="cellIs" dxfId="2566" priority="228" stopIfTrue="1" operator="notEqual">
      <formula>""</formula>
    </cfRule>
  </conditionalFormatting>
  <conditionalFormatting sqref="C84:C93">
    <cfRule type="cellIs" dxfId="2565" priority="227" stopIfTrue="1" operator="notEqual">
      <formula>""</formula>
    </cfRule>
  </conditionalFormatting>
  <conditionalFormatting sqref="C83">
    <cfRule type="cellIs" dxfId="2564" priority="225" stopIfTrue="1" operator="notEqual">
      <formula>""</formula>
    </cfRule>
  </conditionalFormatting>
  <conditionalFormatting sqref="C83">
    <cfRule type="cellIs" dxfId="2563" priority="224" stopIfTrue="1" operator="notEqual">
      <formula>""</formula>
    </cfRule>
  </conditionalFormatting>
  <conditionalFormatting sqref="C72:C81">
    <cfRule type="cellIs" dxfId="2562" priority="218" stopIfTrue="1" operator="notEqual">
      <formula>""</formula>
    </cfRule>
  </conditionalFormatting>
  <conditionalFormatting sqref="C72:C81">
    <cfRule type="cellIs" dxfId="2561" priority="219" stopIfTrue="1" operator="notEqual">
      <formula>""</formula>
    </cfRule>
  </conditionalFormatting>
  <conditionalFormatting sqref="C84:C93">
    <cfRule type="cellIs" dxfId="2560" priority="217" stopIfTrue="1" operator="notEqual">
      <formula>""</formula>
    </cfRule>
  </conditionalFormatting>
  <conditionalFormatting sqref="C84:C93">
    <cfRule type="cellIs" dxfId="2559" priority="216" stopIfTrue="1" operator="notEqual">
      <formula>""</formula>
    </cfRule>
  </conditionalFormatting>
  <conditionalFormatting sqref="C71">
    <cfRule type="cellIs" dxfId="2558" priority="205" stopIfTrue="1" operator="notEqual">
      <formula>""</formula>
    </cfRule>
  </conditionalFormatting>
  <conditionalFormatting sqref="C60:C70">
    <cfRule type="cellIs" dxfId="2557" priority="204" stopIfTrue="1" operator="notEqual">
      <formula>""</formula>
    </cfRule>
  </conditionalFormatting>
  <conditionalFormatting sqref="C106 C72:C82 C84:C94">
    <cfRule type="cellIs" dxfId="2556" priority="215" stopIfTrue="1" operator="notEqual">
      <formula>""</formula>
    </cfRule>
  </conditionalFormatting>
  <conditionalFormatting sqref="C83">
    <cfRule type="cellIs" dxfId="2555" priority="214" stopIfTrue="1" operator="notEqual">
      <formula>""</formula>
    </cfRule>
  </conditionalFormatting>
  <conditionalFormatting sqref="C83">
    <cfRule type="cellIs" dxfId="2554" priority="213" stopIfTrue="1" operator="notEqual">
      <formula>""</formula>
    </cfRule>
  </conditionalFormatting>
  <conditionalFormatting sqref="C84:C93">
    <cfRule type="cellIs" dxfId="2553" priority="210" stopIfTrue="1" operator="notEqual">
      <formula>""</formula>
    </cfRule>
  </conditionalFormatting>
  <conditionalFormatting sqref="C72:C82">
    <cfRule type="cellIs" dxfId="2552" priority="212" stopIfTrue="1" operator="notEqual">
      <formula>""</formula>
    </cfRule>
  </conditionalFormatting>
  <conditionalFormatting sqref="C84:C93">
    <cfRule type="cellIs" dxfId="2551" priority="211" stopIfTrue="1" operator="notEqual">
      <formula>""</formula>
    </cfRule>
  </conditionalFormatting>
  <conditionalFormatting sqref="C83">
    <cfRule type="cellIs" dxfId="2550" priority="209" stopIfTrue="1" operator="notEqual">
      <formula>""</formula>
    </cfRule>
  </conditionalFormatting>
  <conditionalFormatting sqref="C83">
    <cfRule type="cellIs" dxfId="2549" priority="208" stopIfTrue="1" operator="notEqual">
      <formula>""</formula>
    </cfRule>
  </conditionalFormatting>
  <conditionalFormatting sqref="C72:C82">
    <cfRule type="cellIs" dxfId="2548" priority="207" stopIfTrue="1" operator="notEqual">
      <formula>""</formula>
    </cfRule>
  </conditionalFormatting>
  <conditionalFormatting sqref="C71">
    <cfRule type="cellIs" dxfId="2547" priority="206" stopIfTrue="1" operator="notEqual">
      <formula>""</formula>
    </cfRule>
  </conditionalFormatting>
  <conditionalFormatting sqref="C72:C81">
    <cfRule type="cellIs" dxfId="2546" priority="202" stopIfTrue="1" operator="notEqual">
      <formula>""</formula>
    </cfRule>
  </conditionalFormatting>
  <conditionalFormatting sqref="C72:C81">
    <cfRule type="cellIs" dxfId="2545" priority="203" stopIfTrue="1" operator="notEqual">
      <formula>""</formula>
    </cfRule>
  </conditionalFormatting>
  <conditionalFormatting sqref="C84:C93">
    <cfRule type="cellIs" dxfId="2544" priority="201" stopIfTrue="1" operator="notEqual">
      <formula>""</formula>
    </cfRule>
  </conditionalFormatting>
  <conditionalFormatting sqref="C84:C93">
    <cfRule type="cellIs" dxfId="2543" priority="200" stopIfTrue="1" operator="notEqual">
      <formula>""</formula>
    </cfRule>
  </conditionalFormatting>
  <conditionalFormatting sqref="C83:C93">
    <cfRule type="cellIs" dxfId="2542" priority="199" stopIfTrue="1" operator="notEqual">
      <formula>""</formula>
    </cfRule>
  </conditionalFormatting>
  <conditionalFormatting sqref="C83:C93">
    <cfRule type="cellIs" dxfId="2541" priority="198" stopIfTrue="1" operator="notEqual">
      <formula>""</formula>
    </cfRule>
  </conditionalFormatting>
  <conditionalFormatting sqref="C72:C82">
    <cfRule type="cellIs" dxfId="2540" priority="197" stopIfTrue="1" operator="notEqual">
      <formula>""</formula>
    </cfRule>
  </conditionalFormatting>
  <conditionalFormatting sqref="C71">
    <cfRule type="cellIs" dxfId="2539" priority="196" stopIfTrue="1" operator="notEqual">
      <formula>""</formula>
    </cfRule>
  </conditionalFormatting>
  <conditionalFormatting sqref="C71">
    <cfRule type="cellIs" dxfId="2538" priority="195" stopIfTrue="1" operator="notEqual">
      <formula>""</formula>
    </cfRule>
  </conditionalFormatting>
  <conditionalFormatting sqref="C72:C81">
    <cfRule type="cellIs" dxfId="2537" priority="192" stopIfTrue="1" operator="notEqual">
      <formula>""</formula>
    </cfRule>
  </conditionalFormatting>
  <conditionalFormatting sqref="C60:C70">
    <cfRule type="cellIs" dxfId="2536" priority="194" stopIfTrue="1" operator="notEqual">
      <formula>""</formula>
    </cfRule>
  </conditionalFormatting>
  <conditionalFormatting sqref="C72:C81">
    <cfRule type="cellIs" dxfId="2535" priority="193" stopIfTrue="1" operator="notEqual">
      <formula>""</formula>
    </cfRule>
  </conditionalFormatting>
  <conditionalFormatting sqref="C71">
    <cfRule type="cellIs" dxfId="2534" priority="191" stopIfTrue="1" operator="notEqual">
      <formula>""</formula>
    </cfRule>
  </conditionalFormatting>
  <conditionalFormatting sqref="C71">
    <cfRule type="cellIs" dxfId="2533" priority="190" stopIfTrue="1" operator="notEqual">
      <formula>""</formula>
    </cfRule>
  </conditionalFormatting>
  <conditionalFormatting sqref="C60:C70">
    <cfRule type="cellIs" dxfId="2532" priority="189" stopIfTrue="1" operator="notEqual">
      <formula>""</formula>
    </cfRule>
  </conditionalFormatting>
  <conditionalFormatting sqref="C59">
    <cfRule type="cellIs" dxfId="2531" priority="188" stopIfTrue="1" operator="notEqual">
      <formula>""</formula>
    </cfRule>
  </conditionalFormatting>
  <conditionalFormatting sqref="C59">
    <cfRule type="cellIs" dxfId="2530" priority="187" stopIfTrue="1" operator="notEqual">
      <formula>""</formula>
    </cfRule>
  </conditionalFormatting>
  <conditionalFormatting sqref="C60:C69">
    <cfRule type="cellIs" dxfId="2529" priority="184" stopIfTrue="1" operator="notEqual">
      <formula>""</formula>
    </cfRule>
  </conditionalFormatting>
  <conditionalFormatting sqref="C48:C58">
    <cfRule type="cellIs" dxfId="2528" priority="186" stopIfTrue="1" operator="notEqual">
      <formula>""</formula>
    </cfRule>
  </conditionalFormatting>
  <conditionalFormatting sqref="C60:C69">
    <cfRule type="cellIs" dxfId="2527" priority="185" stopIfTrue="1" operator="notEqual">
      <formula>""</formula>
    </cfRule>
  </conditionalFormatting>
  <conditionalFormatting sqref="C72:C81">
    <cfRule type="cellIs" dxfId="2526" priority="183" stopIfTrue="1" operator="notEqual">
      <formula>""</formula>
    </cfRule>
  </conditionalFormatting>
  <conditionalFormatting sqref="C72:C81">
    <cfRule type="cellIs" dxfId="2525" priority="182" stopIfTrue="1" operator="notEqual">
      <formula>""</formula>
    </cfRule>
  </conditionalFormatting>
  <conditionalFormatting sqref="C96:C105">
    <cfRule type="cellIs" dxfId="2524" priority="175" stopIfTrue="1" operator="notEqual">
      <formula>""</formula>
    </cfRule>
  </conditionalFormatting>
  <conditionalFormatting sqref="C96:C105">
    <cfRule type="cellIs" dxfId="2523" priority="174" stopIfTrue="1" operator="notEqual">
      <formula>""</formula>
    </cfRule>
  </conditionalFormatting>
  <conditionalFormatting sqref="C95">
    <cfRule type="cellIs" dxfId="2522" priority="173" stopIfTrue="1" operator="notEqual">
      <formula>""</formula>
    </cfRule>
  </conditionalFormatting>
  <conditionalFormatting sqref="C95">
    <cfRule type="cellIs" dxfId="2521" priority="172" stopIfTrue="1" operator="notEqual">
      <formula>""</formula>
    </cfRule>
  </conditionalFormatting>
  <conditionalFormatting sqref="C96:C105">
    <cfRule type="cellIs" dxfId="2520" priority="171" stopIfTrue="1" operator="notEqual">
      <formula>""</formula>
    </cfRule>
  </conditionalFormatting>
  <conditionalFormatting sqref="C95">
    <cfRule type="cellIs" dxfId="2519" priority="181" stopIfTrue="1" operator="notEqual">
      <formula>""</formula>
    </cfRule>
  </conditionalFormatting>
  <conditionalFormatting sqref="C95:C105">
    <cfRule type="cellIs" dxfId="2518" priority="180" stopIfTrue="1" operator="notEqual">
      <formula>""</formula>
    </cfRule>
  </conditionalFormatting>
  <conditionalFormatting sqref="C95:C105">
    <cfRule type="cellIs" dxfId="2517" priority="179" stopIfTrue="1" operator="notEqual">
      <formula>""</formula>
    </cfRule>
  </conditionalFormatting>
  <conditionalFormatting sqref="C96:C105">
    <cfRule type="cellIs" dxfId="2516" priority="178" stopIfTrue="1" operator="notEqual">
      <formula>""</formula>
    </cfRule>
  </conditionalFormatting>
  <conditionalFormatting sqref="C95">
    <cfRule type="cellIs" dxfId="2515" priority="177" stopIfTrue="1" operator="notEqual">
      <formula>""</formula>
    </cfRule>
  </conditionalFormatting>
  <conditionalFormatting sqref="C95">
    <cfRule type="cellIs" dxfId="2514" priority="176" stopIfTrue="1" operator="notEqual">
      <formula>""</formula>
    </cfRule>
  </conditionalFormatting>
  <conditionalFormatting sqref="C96:C105">
    <cfRule type="cellIs" dxfId="2513" priority="170" stopIfTrue="1" operator="notEqual">
      <formula>""</formula>
    </cfRule>
  </conditionalFormatting>
  <conditionalFormatting sqref="C95:C105">
    <cfRule type="cellIs" dxfId="2512" priority="169" stopIfTrue="1" operator="notEqual">
      <formula>""</formula>
    </cfRule>
  </conditionalFormatting>
  <conditionalFormatting sqref="C95:C105">
    <cfRule type="cellIs" dxfId="2511" priority="168" stopIfTrue="1" operator="notEqual">
      <formula>""</formula>
    </cfRule>
  </conditionalFormatting>
  <conditionalFormatting sqref="C95:C105">
    <cfRule type="cellIs" dxfId="2510" priority="167" stopIfTrue="1" operator="notEqual">
      <formula>""</formula>
    </cfRule>
  </conditionalFormatting>
  <conditionalFormatting sqref="C95:C105">
    <cfRule type="cellIs" dxfId="2509" priority="166" stopIfTrue="1" operator="notEqual">
      <formula>""</formula>
    </cfRule>
  </conditionalFormatting>
  <conditionalFormatting sqref="C96:C105">
    <cfRule type="cellIs" dxfId="2508" priority="165" stopIfTrue="1" operator="notEqual">
      <formula>""</formula>
    </cfRule>
  </conditionalFormatting>
  <conditionalFormatting sqref="C96:C105">
    <cfRule type="cellIs" dxfId="2507" priority="164" stopIfTrue="1" operator="notEqual">
      <formula>""</formula>
    </cfRule>
  </conditionalFormatting>
  <conditionalFormatting sqref="C96:C105">
    <cfRule type="cellIs" dxfId="2506" priority="163" stopIfTrue="1" operator="notEqual">
      <formula>""</formula>
    </cfRule>
  </conditionalFormatting>
  <conditionalFormatting sqref="C96:C105">
    <cfRule type="cellIs" dxfId="2505" priority="162" stopIfTrue="1" operator="notEqual">
      <formula>""</formula>
    </cfRule>
  </conditionalFormatting>
  <conditionalFormatting sqref="C96:C105">
    <cfRule type="cellIs" dxfId="2504" priority="161" stopIfTrue="1" operator="notEqual">
      <formula>""</formula>
    </cfRule>
  </conditionalFormatting>
  <conditionalFormatting sqref="C118">
    <cfRule type="cellIs" dxfId="2503" priority="160" stopIfTrue="1" operator="notEqual">
      <formula>""</formula>
    </cfRule>
  </conditionalFormatting>
  <conditionalFormatting sqref="C118">
    <cfRule type="cellIs" dxfId="2502" priority="159" stopIfTrue="1" operator="notEqual">
      <formula>""</formula>
    </cfRule>
  </conditionalFormatting>
  <conditionalFormatting sqref="D108:D130">
    <cfRule type="cellIs" dxfId="2501" priority="155" stopIfTrue="1" operator="equal">
      <formula>"Total"</formula>
    </cfRule>
  </conditionalFormatting>
  <conditionalFormatting sqref="D107">
    <cfRule type="cellIs" dxfId="2500" priority="158" stopIfTrue="1" operator="equal">
      <formula>"Total"</formula>
    </cfRule>
  </conditionalFormatting>
  <conditionalFormatting sqref="D108:D130">
    <cfRule type="cellIs" dxfId="2499" priority="156" stopIfTrue="1" operator="equal">
      <formula>"Total"</formula>
    </cfRule>
  </conditionalFormatting>
  <conditionalFormatting sqref="D107">
    <cfRule type="cellIs" dxfId="2498" priority="157" stopIfTrue="1" operator="equal">
      <formula>"Total"</formula>
    </cfRule>
  </conditionalFormatting>
  <conditionalFormatting sqref="C107:C108">
    <cfRule type="cellIs" dxfId="2497" priority="154" stopIfTrue="1" operator="notEqual">
      <formula>""</formula>
    </cfRule>
  </conditionalFormatting>
  <conditionalFormatting sqref="C107:C108">
    <cfRule type="cellIs" dxfId="2496" priority="153" stopIfTrue="1" operator="notEqual">
      <formula>""</formula>
    </cfRule>
  </conditionalFormatting>
  <conditionalFormatting sqref="C96:C105 C107:C117 C119:C130">
    <cfRule type="cellIs" dxfId="2495" priority="152" stopIfTrue="1" operator="notEqual">
      <formula>""</formula>
    </cfRule>
  </conditionalFormatting>
  <conditionalFormatting sqref="C96:C105 C107:C117 C119:C130">
    <cfRule type="cellIs" dxfId="2494" priority="151" stopIfTrue="1" operator="notEqual">
      <formula>""</formula>
    </cfRule>
  </conditionalFormatting>
  <conditionalFormatting sqref="C12">
    <cfRule type="cellIs" dxfId="2493" priority="150" stopIfTrue="1" operator="notEqual">
      <formula>""</formula>
    </cfRule>
  </conditionalFormatting>
  <conditionalFormatting sqref="C71">
    <cfRule type="cellIs" dxfId="2492" priority="149" stopIfTrue="1" operator="notEqual">
      <formula>""</formula>
    </cfRule>
  </conditionalFormatting>
  <conditionalFormatting sqref="C71">
    <cfRule type="cellIs" dxfId="2491" priority="148" stopIfTrue="1" operator="notEqual">
      <formula>""</formula>
    </cfRule>
  </conditionalFormatting>
  <conditionalFormatting sqref="C72:C81">
    <cfRule type="cellIs" dxfId="2490" priority="145" stopIfTrue="1" operator="notEqual">
      <formula>""</formula>
    </cfRule>
  </conditionalFormatting>
  <conditionalFormatting sqref="C60:C70">
    <cfRule type="cellIs" dxfId="2489" priority="147" stopIfTrue="1" operator="notEqual">
      <formula>""</formula>
    </cfRule>
  </conditionalFormatting>
  <conditionalFormatting sqref="C72:C81">
    <cfRule type="cellIs" dxfId="2488" priority="146" stopIfTrue="1" operator="notEqual">
      <formula>""</formula>
    </cfRule>
  </conditionalFormatting>
  <conditionalFormatting sqref="C71">
    <cfRule type="cellIs" dxfId="2487" priority="144" stopIfTrue="1" operator="notEqual">
      <formula>""</formula>
    </cfRule>
  </conditionalFormatting>
  <conditionalFormatting sqref="C71">
    <cfRule type="cellIs" dxfId="2486" priority="143" stopIfTrue="1" operator="notEqual">
      <formula>""</formula>
    </cfRule>
  </conditionalFormatting>
  <conditionalFormatting sqref="C60:C70">
    <cfRule type="cellIs" dxfId="2485" priority="142" stopIfTrue="1" operator="notEqual">
      <formula>""</formula>
    </cfRule>
  </conditionalFormatting>
  <conditionalFormatting sqref="C59">
    <cfRule type="cellIs" dxfId="2484" priority="141" stopIfTrue="1" operator="notEqual">
      <formula>""</formula>
    </cfRule>
  </conditionalFormatting>
  <conditionalFormatting sqref="C59">
    <cfRule type="cellIs" dxfId="2483" priority="140" stopIfTrue="1" operator="notEqual">
      <formula>""</formula>
    </cfRule>
  </conditionalFormatting>
  <conditionalFormatting sqref="C60:C69">
    <cfRule type="cellIs" dxfId="2482" priority="137" stopIfTrue="1" operator="notEqual">
      <formula>""</formula>
    </cfRule>
  </conditionalFormatting>
  <conditionalFormatting sqref="C48:C58">
    <cfRule type="cellIs" dxfId="2481" priority="139" stopIfTrue="1" operator="notEqual">
      <formula>""</formula>
    </cfRule>
  </conditionalFormatting>
  <conditionalFormatting sqref="C60:C69">
    <cfRule type="cellIs" dxfId="2480" priority="138" stopIfTrue="1" operator="notEqual">
      <formula>""</formula>
    </cfRule>
  </conditionalFormatting>
  <conditionalFormatting sqref="C72:C81">
    <cfRule type="cellIs" dxfId="2479" priority="136" stopIfTrue="1" operator="notEqual">
      <formula>""</formula>
    </cfRule>
  </conditionalFormatting>
  <conditionalFormatting sqref="C72:C81">
    <cfRule type="cellIs" dxfId="2478" priority="135" stopIfTrue="1" operator="notEqual">
      <formula>""</formula>
    </cfRule>
  </conditionalFormatting>
  <conditionalFormatting sqref="C71:C81">
    <cfRule type="cellIs" dxfId="2477" priority="134" stopIfTrue="1" operator="notEqual">
      <formula>""</formula>
    </cfRule>
  </conditionalFormatting>
  <conditionalFormatting sqref="C71:C81">
    <cfRule type="cellIs" dxfId="2476" priority="133" stopIfTrue="1" operator="notEqual">
      <formula>""</formula>
    </cfRule>
  </conditionalFormatting>
  <conditionalFormatting sqref="C60:C70">
    <cfRule type="cellIs" dxfId="2475" priority="132" stopIfTrue="1" operator="notEqual">
      <formula>""</formula>
    </cfRule>
  </conditionalFormatting>
  <conditionalFormatting sqref="C59">
    <cfRule type="cellIs" dxfId="2474" priority="131" stopIfTrue="1" operator="notEqual">
      <formula>""</formula>
    </cfRule>
  </conditionalFormatting>
  <conditionalFormatting sqref="C59">
    <cfRule type="cellIs" dxfId="2473" priority="130" stopIfTrue="1" operator="notEqual">
      <formula>""</formula>
    </cfRule>
  </conditionalFormatting>
  <conditionalFormatting sqref="C60:C69">
    <cfRule type="cellIs" dxfId="2472" priority="127" stopIfTrue="1" operator="notEqual">
      <formula>""</formula>
    </cfRule>
  </conditionalFormatting>
  <conditionalFormatting sqref="C48:C58">
    <cfRule type="cellIs" dxfId="2471" priority="129" stopIfTrue="1" operator="notEqual">
      <formula>""</formula>
    </cfRule>
  </conditionalFormatting>
  <conditionalFormatting sqref="C60:C69">
    <cfRule type="cellIs" dxfId="2470" priority="128" stopIfTrue="1" operator="notEqual">
      <formula>""</formula>
    </cfRule>
  </conditionalFormatting>
  <conditionalFormatting sqref="C59">
    <cfRule type="cellIs" dxfId="2469" priority="126" stopIfTrue="1" operator="notEqual">
      <formula>""</formula>
    </cfRule>
  </conditionalFormatting>
  <conditionalFormatting sqref="C59">
    <cfRule type="cellIs" dxfId="2468" priority="125" stopIfTrue="1" operator="notEqual">
      <formula>""</formula>
    </cfRule>
  </conditionalFormatting>
  <conditionalFormatting sqref="C48:C58">
    <cfRule type="cellIs" dxfId="2467" priority="124" stopIfTrue="1" operator="notEqual">
      <formula>""</formula>
    </cfRule>
  </conditionalFormatting>
  <conditionalFormatting sqref="C47">
    <cfRule type="cellIs" dxfId="2466" priority="123" stopIfTrue="1" operator="notEqual">
      <formula>""</formula>
    </cfRule>
  </conditionalFormatting>
  <conditionalFormatting sqref="C47">
    <cfRule type="cellIs" dxfId="2465" priority="122" stopIfTrue="1" operator="notEqual">
      <formula>""</formula>
    </cfRule>
  </conditionalFormatting>
  <conditionalFormatting sqref="C48:C57">
    <cfRule type="cellIs" dxfId="2464" priority="119" stopIfTrue="1" operator="notEqual">
      <formula>""</formula>
    </cfRule>
  </conditionalFormatting>
  <conditionalFormatting sqref="C36:C46">
    <cfRule type="cellIs" dxfId="2463" priority="121" stopIfTrue="1" operator="notEqual">
      <formula>""</formula>
    </cfRule>
  </conditionalFormatting>
  <conditionalFormatting sqref="C48:C57">
    <cfRule type="cellIs" dxfId="2462" priority="120" stopIfTrue="1" operator="notEqual">
      <formula>""</formula>
    </cfRule>
  </conditionalFormatting>
  <conditionalFormatting sqref="C60:C69">
    <cfRule type="cellIs" dxfId="2461" priority="118" stopIfTrue="1" operator="notEqual">
      <formula>""</formula>
    </cfRule>
  </conditionalFormatting>
  <conditionalFormatting sqref="C60:C69">
    <cfRule type="cellIs" dxfId="2460" priority="117" stopIfTrue="1" operator="notEqual">
      <formula>""</formula>
    </cfRule>
  </conditionalFormatting>
  <conditionalFormatting sqref="C71:C81">
    <cfRule type="cellIs" dxfId="2459" priority="116" stopIfTrue="1" operator="notEqual">
      <formula>""</formula>
    </cfRule>
  </conditionalFormatting>
  <conditionalFormatting sqref="C71:C81">
    <cfRule type="cellIs" dxfId="2458" priority="115" stopIfTrue="1" operator="notEqual">
      <formula>""</formula>
    </cfRule>
  </conditionalFormatting>
  <conditionalFormatting sqref="C60:C70">
    <cfRule type="cellIs" dxfId="2457" priority="114" stopIfTrue="1" operator="notEqual">
      <formula>""</formula>
    </cfRule>
  </conditionalFormatting>
  <conditionalFormatting sqref="C59">
    <cfRule type="cellIs" dxfId="2456" priority="113" stopIfTrue="1" operator="notEqual">
      <formula>""</formula>
    </cfRule>
  </conditionalFormatting>
  <conditionalFormatting sqref="C59">
    <cfRule type="cellIs" dxfId="2455" priority="112" stopIfTrue="1" operator="notEqual">
      <formula>""</formula>
    </cfRule>
  </conditionalFormatting>
  <conditionalFormatting sqref="C60:C69">
    <cfRule type="cellIs" dxfId="2454" priority="109" stopIfTrue="1" operator="notEqual">
      <formula>""</formula>
    </cfRule>
  </conditionalFormatting>
  <conditionalFormatting sqref="C48:C58">
    <cfRule type="cellIs" dxfId="2453" priority="111" stopIfTrue="1" operator="notEqual">
      <formula>""</formula>
    </cfRule>
  </conditionalFormatting>
  <conditionalFormatting sqref="C60:C69">
    <cfRule type="cellIs" dxfId="2452" priority="110" stopIfTrue="1" operator="notEqual">
      <formula>""</formula>
    </cfRule>
  </conditionalFormatting>
  <conditionalFormatting sqref="C59">
    <cfRule type="cellIs" dxfId="2451" priority="108" stopIfTrue="1" operator="notEqual">
      <formula>""</formula>
    </cfRule>
  </conditionalFormatting>
  <conditionalFormatting sqref="C59">
    <cfRule type="cellIs" dxfId="2450" priority="107" stopIfTrue="1" operator="notEqual">
      <formula>""</formula>
    </cfRule>
  </conditionalFormatting>
  <conditionalFormatting sqref="C48:C58">
    <cfRule type="cellIs" dxfId="2449" priority="106" stopIfTrue="1" operator="notEqual">
      <formula>""</formula>
    </cfRule>
  </conditionalFormatting>
  <conditionalFormatting sqref="C47">
    <cfRule type="cellIs" dxfId="2448" priority="105" stopIfTrue="1" operator="notEqual">
      <formula>""</formula>
    </cfRule>
  </conditionalFormatting>
  <conditionalFormatting sqref="C47">
    <cfRule type="cellIs" dxfId="2447" priority="104" stopIfTrue="1" operator="notEqual">
      <formula>""</formula>
    </cfRule>
  </conditionalFormatting>
  <conditionalFormatting sqref="C48:C57">
    <cfRule type="cellIs" dxfId="2446" priority="101" stopIfTrue="1" operator="notEqual">
      <formula>""</formula>
    </cfRule>
  </conditionalFormatting>
  <conditionalFormatting sqref="C36:C46">
    <cfRule type="cellIs" dxfId="2445" priority="103" stopIfTrue="1" operator="notEqual">
      <formula>""</formula>
    </cfRule>
  </conditionalFormatting>
  <conditionalFormatting sqref="C48:C57">
    <cfRule type="cellIs" dxfId="2444" priority="102" stopIfTrue="1" operator="notEqual">
      <formula>""</formula>
    </cfRule>
  </conditionalFormatting>
  <conditionalFormatting sqref="C60:C69">
    <cfRule type="cellIs" dxfId="2443" priority="100" stopIfTrue="1" operator="notEqual">
      <formula>""</formula>
    </cfRule>
  </conditionalFormatting>
  <conditionalFormatting sqref="C60:C69">
    <cfRule type="cellIs" dxfId="2442" priority="99" stopIfTrue="1" operator="notEqual">
      <formula>""</formula>
    </cfRule>
  </conditionalFormatting>
  <conditionalFormatting sqref="C59:C69">
    <cfRule type="cellIs" dxfId="2441" priority="98" stopIfTrue="1" operator="notEqual">
      <formula>""</formula>
    </cfRule>
  </conditionalFormatting>
  <conditionalFormatting sqref="C59:C69">
    <cfRule type="cellIs" dxfId="2440" priority="97" stopIfTrue="1" operator="notEqual">
      <formula>""</formula>
    </cfRule>
  </conditionalFormatting>
  <conditionalFormatting sqref="C48:C58">
    <cfRule type="cellIs" dxfId="2439" priority="96" stopIfTrue="1" operator="notEqual">
      <formula>""</formula>
    </cfRule>
  </conditionalFormatting>
  <conditionalFormatting sqref="C47">
    <cfRule type="cellIs" dxfId="2438" priority="95" stopIfTrue="1" operator="notEqual">
      <formula>""</formula>
    </cfRule>
  </conditionalFormatting>
  <conditionalFormatting sqref="C47">
    <cfRule type="cellIs" dxfId="2437" priority="94" stopIfTrue="1" operator="notEqual">
      <formula>""</formula>
    </cfRule>
  </conditionalFormatting>
  <conditionalFormatting sqref="C48:C57">
    <cfRule type="cellIs" dxfId="2436" priority="91" stopIfTrue="1" operator="notEqual">
      <formula>""</formula>
    </cfRule>
  </conditionalFormatting>
  <conditionalFormatting sqref="C36:C46">
    <cfRule type="cellIs" dxfId="2435" priority="93" stopIfTrue="1" operator="notEqual">
      <formula>""</formula>
    </cfRule>
  </conditionalFormatting>
  <conditionalFormatting sqref="C48:C57">
    <cfRule type="cellIs" dxfId="2434" priority="92" stopIfTrue="1" operator="notEqual">
      <formula>""</formula>
    </cfRule>
  </conditionalFormatting>
  <conditionalFormatting sqref="C47">
    <cfRule type="cellIs" dxfId="2433" priority="90" stopIfTrue="1" operator="notEqual">
      <formula>""</formula>
    </cfRule>
  </conditionalFormatting>
  <conditionalFormatting sqref="C47">
    <cfRule type="cellIs" dxfId="2432" priority="89" stopIfTrue="1" operator="notEqual">
      <formula>""</formula>
    </cfRule>
  </conditionalFormatting>
  <conditionalFormatting sqref="C36:C46">
    <cfRule type="cellIs" dxfId="2431" priority="88" stopIfTrue="1" operator="notEqual">
      <formula>""</formula>
    </cfRule>
  </conditionalFormatting>
  <conditionalFormatting sqref="C35">
    <cfRule type="cellIs" dxfId="2430" priority="87" stopIfTrue="1" operator="notEqual">
      <formula>""</formula>
    </cfRule>
  </conditionalFormatting>
  <conditionalFormatting sqref="C35">
    <cfRule type="cellIs" dxfId="2429" priority="86" stopIfTrue="1" operator="notEqual">
      <formula>""</formula>
    </cfRule>
  </conditionalFormatting>
  <conditionalFormatting sqref="C36:C45">
    <cfRule type="cellIs" dxfId="2428" priority="83" stopIfTrue="1" operator="notEqual">
      <formula>""</formula>
    </cfRule>
  </conditionalFormatting>
  <conditionalFormatting sqref="C24:C34">
    <cfRule type="cellIs" dxfId="2427" priority="85" stopIfTrue="1" operator="notEqual">
      <formula>""</formula>
    </cfRule>
  </conditionalFormatting>
  <conditionalFormatting sqref="C36:C45">
    <cfRule type="cellIs" dxfId="2426" priority="84" stopIfTrue="1" operator="notEqual">
      <formula>""</formula>
    </cfRule>
  </conditionalFormatting>
  <conditionalFormatting sqref="C48:C57">
    <cfRule type="cellIs" dxfId="2425" priority="82" stopIfTrue="1" operator="notEqual">
      <formula>""</formula>
    </cfRule>
  </conditionalFormatting>
  <conditionalFormatting sqref="C48:C57">
    <cfRule type="cellIs" dxfId="2424" priority="81" stopIfTrue="1" operator="notEqual">
      <formula>""</formula>
    </cfRule>
  </conditionalFormatting>
  <conditionalFormatting sqref="C72:C81">
    <cfRule type="cellIs" dxfId="2423" priority="77" stopIfTrue="1" operator="notEqual">
      <formula>""</formula>
    </cfRule>
  </conditionalFormatting>
  <conditionalFormatting sqref="C72:C81">
    <cfRule type="cellIs" dxfId="2422" priority="76" stopIfTrue="1" operator="notEqual">
      <formula>""</formula>
    </cfRule>
  </conditionalFormatting>
  <conditionalFormatting sqref="C71">
    <cfRule type="cellIs" dxfId="2421" priority="75" stopIfTrue="1" operator="notEqual">
      <formula>""</formula>
    </cfRule>
  </conditionalFormatting>
  <conditionalFormatting sqref="C71">
    <cfRule type="cellIs" dxfId="2420" priority="80" stopIfTrue="1" operator="notEqual">
      <formula>""</formula>
    </cfRule>
  </conditionalFormatting>
  <conditionalFormatting sqref="C71">
    <cfRule type="cellIs" dxfId="2419" priority="79" stopIfTrue="1" operator="notEqual">
      <formula>""</formula>
    </cfRule>
  </conditionalFormatting>
  <conditionalFormatting sqref="C60:C70">
    <cfRule type="cellIs" dxfId="2418" priority="78" stopIfTrue="1" operator="notEqual">
      <formula>""</formula>
    </cfRule>
  </conditionalFormatting>
  <conditionalFormatting sqref="C60:C70">
    <cfRule type="cellIs" dxfId="2417" priority="68" stopIfTrue="1" operator="notEqual">
      <formula>""</formula>
    </cfRule>
  </conditionalFormatting>
  <conditionalFormatting sqref="C59">
    <cfRule type="cellIs" dxfId="2416" priority="67" stopIfTrue="1" operator="notEqual">
      <formula>""</formula>
    </cfRule>
  </conditionalFormatting>
  <conditionalFormatting sqref="C59">
    <cfRule type="cellIs" dxfId="2415" priority="66" stopIfTrue="1" operator="notEqual">
      <formula>""</formula>
    </cfRule>
  </conditionalFormatting>
  <conditionalFormatting sqref="C48:C58">
    <cfRule type="cellIs" dxfId="2414" priority="65" stopIfTrue="1" operator="notEqual">
      <formula>""</formula>
    </cfRule>
  </conditionalFormatting>
  <conditionalFormatting sqref="C71">
    <cfRule type="cellIs" dxfId="2413" priority="74" stopIfTrue="1" operator="notEqual">
      <formula>""</formula>
    </cfRule>
  </conditionalFormatting>
  <conditionalFormatting sqref="C72:C81">
    <cfRule type="cellIs" dxfId="2412" priority="71" stopIfTrue="1" operator="notEqual">
      <formula>""</formula>
    </cfRule>
  </conditionalFormatting>
  <conditionalFormatting sqref="C60:C70">
    <cfRule type="cellIs" dxfId="2411" priority="73" stopIfTrue="1" operator="notEqual">
      <formula>""</formula>
    </cfRule>
  </conditionalFormatting>
  <conditionalFormatting sqref="C72:C81">
    <cfRule type="cellIs" dxfId="2410" priority="72" stopIfTrue="1" operator="notEqual">
      <formula>""</formula>
    </cfRule>
  </conditionalFormatting>
  <conditionalFormatting sqref="C71">
    <cfRule type="cellIs" dxfId="2409" priority="70" stopIfTrue="1" operator="notEqual">
      <formula>""</formula>
    </cfRule>
  </conditionalFormatting>
  <conditionalFormatting sqref="C71">
    <cfRule type="cellIs" dxfId="2408" priority="69" stopIfTrue="1" operator="notEqual">
      <formula>""</formula>
    </cfRule>
  </conditionalFormatting>
  <conditionalFormatting sqref="C60:C69">
    <cfRule type="cellIs" dxfId="2407" priority="63" stopIfTrue="1" operator="notEqual">
      <formula>""</formula>
    </cfRule>
  </conditionalFormatting>
  <conditionalFormatting sqref="C60:C69">
    <cfRule type="cellIs" dxfId="2406" priority="64" stopIfTrue="1" operator="notEqual">
      <formula>""</formula>
    </cfRule>
  </conditionalFormatting>
  <conditionalFormatting sqref="C72:C81">
    <cfRule type="cellIs" dxfId="2405" priority="62" stopIfTrue="1" operator="notEqual">
      <formula>""</formula>
    </cfRule>
  </conditionalFormatting>
  <conditionalFormatting sqref="C72:C81">
    <cfRule type="cellIs" dxfId="2404" priority="61" stopIfTrue="1" operator="notEqual">
      <formula>""</formula>
    </cfRule>
  </conditionalFormatting>
  <conditionalFormatting sqref="C59">
    <cfRule type="cellIs" dxfId="2403" priority="51" stopIfTrue="1" operator="notEqual">
      <formula>""</formula>
    </cfRule>
  </conditionalFormatting>
  <conditionalFormatting sqref="C48:C58">
    <cfRule type="cellIs" dxfId="2402" priority="50" stopIfTrue="1" operator="notEqual">
      <formula>""</formula>
    </cfRule>
  </conditionalFormatting>
  <conditionalFormatting sqref="C71">
    <cfRule type="cellIs" dxfId="2401" priority="60" stopIfTrue="1" operator="notEqual">
      <formula>""</formula>
    </cfRule>
  </conditionalFormatting>
  <conditionalFormatting sqref="C71">
    <cfRule type="cellIs" dxfId="2400" priority="59" stopIfTrue="1" operator="notEqual">
      <formula>""</formula>
    </cfRule>
  </conditionalFormatting>
  <conditionalFormatting sqref="C72:C81">
    <cfRule type="cellIs" dxfId="2399" priority="56" stopIfTrue="1" operator="notEqual">
      <formula>""</formula>
    </cfRule>
  </conditionalFormatting>
  <conditionalFormatting sqref="C60:C70">
    <cfRule type="cellIs" dxfId="2398" priority="58" stopIfTrue="1" operator="notEqual">
      <formula>""</formula>
    </cfRule>
  </conditionalFormatting>
  <conditionalFormatting sqref="C72:C81">
    <cfRule type="cellIs" dxfId="2397" priority="57" stopIfTrue="1" operator="notEqual">
      <formula>""</formula>
    </cfRule>
  </conditionalFormatting>
  <conditionalFormatting sqref="C71">
    <cfRule type="cellIs" dxfId="2396" priority="55" stopIfTrue="1" operator="notEqual">
      <formula>""</formula>
    </cfRule>
  </conditionalFormatting>
  <conditionalFormatting sqref="C71">
    <cfRule type="cellIs" dxfId="2395" priority="54" stopIfTrue="1" operator="notEqual">
      <formula>""</formula>
    </cfRule>
  </conditionalFormatting>
  <conditionalFormatting sqref="C60:C70">
    <cfRule type="cellIs" dxfId="2394" priority="53" stopIfTrue="1" operator="notEqual">
      <formula>""</formula>
    </cfRule>
  </conditionalFormatting>
  <conditionalFormatting sqref="C59">
    <cfRule type="cellIs" dxfId="2393" priority="52" stopIfTrue="1" operator="notEqual">
      <formula>""</formula>
    </cfRule>
  </conditionalFormatting>
  <conditionalFormatting sqref="C60:C69">
    <cfRule type="cellIs" dxfId="2392" priority="48" stopIfTrue="1" operator="notEqual">
      <formula>""</formula>
    </cfRule>
  </conditionalFormatting>
  <conditionalFormatting sqref="C60:C69">
    <cfRule type="cellIs" dxfId="2391" priority="49" stopIfTrue="1" operator="notEqual">
      <formula>""</formula>
    </cfRule>
  </conditionalFormatting>
  <conditionalFormatting sqref="C72:C81">
    <cfRule type="cellIs" dxfId="2390" priority="47" stopIfTrue="1" operator="notEqual">
      <formula>""</formula>
    </cfRule>
  </conditionalFormatting>
  <conditionalFormatting sqref="C72:C81">
    <cfRule type="cellIs" dxfId="2389" priority="46" stopIfTrue="1" operator="notEqual">
      <formula>""</formula>
    </cfRule>
  </conditionalFormatting>
  <conditionalFormatting sqref="C71:C81">
    <cfRule type="cellIs" dxfId="2388" priority="45" stopIfTrue="1" operator="notEqual">
      <formula>""</formula>
    </cfRule>
  </conditionalFormatting>
  <conditionalFormatting sqref="C71:C81">
    <cfRule type="cellIs" dxfId="2387" priority="44" stopIfTrue="1" operator="notEqual">
      <formula>""</formula>
    </cfRule>
  </conditionalFormatting>
  <conditionalFormatting sqref="C60:C70">
    <cfRule type="cellIs" dxfId="2386" priority="43" stopIfTrue="1" operator="notEqual">
      <formula>""</formula>
    </cfRule>
  </conditionalFormatting>
  <conditionalFormatting sqref="C59">
    <cfRule type="cellIs" dxfId="2385" priority="42" stopIfTrue="1" operator="notEqual">
      <formula>""</formula>
    </cfRule>
  </conditionalFormatting>
  <conditionalFormatting sqref="C59">
    <cfRule type="cellIs" dxfId="2384" priority="41" stopIfTrue="1" operator="notEqual">
      <formula>""</formula>
    </cfRule>
  </conditionalFormatting>
  <conditionalFormatting sqref="C60:C69">
    <cfRule type="cellIs" dxfId="2383" priority="38" stopIfTrue="1" operator="notEqual">
      <formula>""</formula>
    </cfRule>
  </conditionalFormatting>
  <conditionalFormatting sqref="C48:C58">
    <cfRule type="cellIs" dxfId="2382" priority="40" stopIfTrue="1" operator="notEqual">
      <formula>""</formula>
    </cfRule>
  </conditionalFormatting>
  <conditionalFormatting sqref="C60:C69">
    <cfRule type="cellIs" dxfId="2381" priority="39" stopIfTrue="1" operator="notEqual">
      <formula>""</formula>
    </cfRule>
  </conditionalFormatting>
  <conditionalFormatting sqref="C59">
    <cfRule type="cellIs" dxfId="2380" priority="37" stopIfTrue="1" operator="notEqual">
      <formula>""</formula>
    </cfRule>
  </conditionalFormatting>
  <conditionalFormatting sqref="C59">
    <cfRule type="cellIs" dxfId="2379" priority="36" stopIfTrue="1" operator="notEqual">
      <formula>""</formula>
    </cfRule>
  </conditionalFormatting>
  <conditionalFormatting sqref="C48:C58">
    <cfRule type="cellIs" dxfId="2378" priority="35" stopIfTrue="1" operator="notEqual">
      <formula>""</formula>
    </cfRule>
  </conditionalFormatting>
  <conditionalFormatting sqref="C47">
    <cfRule type="cellIs" dxfId="2377" priority="34" stopIfTrue="1" operator="notEqual">
      <formula>""</formula>
    </cfRule>
  </conditionalFormatting>
  <conditionalFormatting sqref="C47">
    <cfRule type="cellIs" dxfId="2376" priority="33" stopIfTrue="1" operator="notEqual">
      <formula>""</formula>
    </cfRule>
  </conditionalFormatting>
  <conditionalFormatting sqref="C48:C57">
    <cfRule type="cellIs" dxfId="2375" priority="30" stopIfTrue="1" operator="notEqual">
      <formula>""</formula>
    </cfRule>
  </conditionalFormatting>
  <conditionalFormatting sqref="C36:C46">
    <cfRule type="cellIs" dxfId="2374" priority="32" stopIfTrue="1" operator="notEqual">
      <formula>""</formula>
    </cfRule>
  </conditionalFormatting>
  <conditionalFormatting sqref="C48:C57">
    <cfRule type="cellIs" dxfId="2373" priority="31" stopIfTrue="1" operator="notEqual">
      <formula>""</formula>
    </cfRule>
  </conditionalFormatting>
  <conditionalFormatting sqref="C60:C69">
    <cfRule type="cellIs" dxfId="2372" priority="29" stopIfTrue="1" operator="notEqual">
      <formula>""</formula>
    </cfRule>
  </conditionalFormatting>
  <conditionalFormatting sqref="C60:C69">
    <cfRule type="cellIs" dxfId="2371" priority="28" stopIfTrue="1" operator="notEqual">
      <formula>""</formula>
    </cfRule>
  </conditionalFormatting>
  <conditionalFormatting sqref="C84:C93">
    <cfRule type="cellIs" dxfId="2370" priority="21" stopIfTrue="1" operator="notEqual">
      <formula>""</formula>
    </cfRule>
  </conditionalFormatting>
  <conditionalFormatting sqref="C84:C93">
    <cfRule type="cellIs" dxfId="2369" priority="20" stopIfTrue="1" operator="notEqual">
      <formula>""</formula>
    </cfRule>
  </conditionalFormatting>
  <conditionalFormatting sqref="C83">
    <cfRule type="cellIs" dxfId="2368" priority="19" stopIfTrue="1" operator="notEqual">
      <formula>""</formula>
    </cfRule>
  </conditionalFormatting>
  <conditionalFormatting sqref="C83">
    <cfRule type="cellIs" dxfId="2367" priority="18" stopIfTrue="1" operator="notEqual">
      <formula>""</formula>
    </cfRule>
  </conditionalFormatting>
  <conditionalFormatting sqref="C84:C93">
    <cfRule type="cellIs" dxfId="2366" priority="17" stopIfTrue="1" operator="notEqual">
      <formula>""</formula>
    </cfRule>
  </conditionalFormatting>
  <conditionalFormatting sqref="C83">
    <cfRule type="cellIs" dxfId="2365" priority="27" stopIfTrue="1" operator="notEqual">
      <formula>""</formula>
    </cfRule>
  </conditionalFormatting>
  <conditionalFormatting sqref="C83:C93">
    <cfRule type="cellIs" dxfId="2364" priority="26" stopIfTrue="1" operator="notEqual">
      <formula>""</formula>
    </cfRule>
  </conditionalFormatting>
  <conditionalFormatting sqref="C83:C93">
    <cfRule type="cellIs" dxfId="2363" priority="25" stopIfTrue="1" operator="notEqual">
      <formula>""</formula>
    </cfRule>
  </conditionalFormatting>
  <conditionalFormatting sqref="C84:C93">
    <cfRule type="cellIs" dxfId="2362" priority="24" stopIfTrue="1" operator="notEqual">
      <formula>""</formula>
    </cfRule>
  </conditionalFormatting>
  <conditionalFormatting sqref="C83">
    <cfRule type="cellIs" dxfId="2361" priority="23" stopIfTrue="1" operator="notEqual">
      <formula>""</formula>
    </cfRule>
  </conditionalFormatting>
  <conditionalFormatting sqref="C83">
    <cfRule type="cellIs" dxfId="2360" priority="22" stopIfTrue="1" operator="notEqual">
      <formula>""</formula>
    </cfRule>
  </conditionalFormatting>
  <conditionalFormatting sqref="C84:C93">
    <cfRule type="cellIs" dxfId="2359" priority="16" stopIfTrue="1" operator="notEqual">
      <formula>""</formula>
    </cfRule>
  </conditionalFormatting>
  <conditionalFormatting sqref="C83:C93">
    <cfRule type="cellIs" dxfId="2358" priority="15" stopIfTrue="1" operator="notEqual">
      <formula>""</formula>
    </cfRule>
  </conditionalFormatting>
  <conditionalFormatting sqref="C83:C93">
    <cfRule type="cellIs" dxfId="2357" priority="14" stopIfTrue="1" operator="notEqual">
      <formula>""</formula>
    </cfRule>
  </conditionalFormatting>
  <conditionalFormatting sqref="C83:C93">
    <cfRule type="cellIs" dxfId="2356" priority="13" stopIfTrue="1" operator="notEqual">
      <formula>""</formula>
    </cfRule>
  </conditionalFormatting>
  <conditionalFormatting sqref="C83:C93">
    <cfRule type="cellIs" dxfId="2355" priority="12" stopIfTrue="1" operator="notEqual">
      <formula>""</formula>
    </cfRule>
  </conditionalFormatting>
  <conditionalFormatting sqref="C84:C93">
    <cfRule type="cellIs" dxfId="2354" priority="11" stopIfTrue="1" operator="notEqual">
      <formula>""</formula>
    </cfRule>
  </conditionalFormatting>
  <conditionalFormatting sqref="C84:C93">
    <cfRule type="cellIs" dxfId="2353" priority="10" stopIfTrue="1" operator="notEqual">
      <formula>""</formula>
    </cfRule>
  </conditionalFormatting>
  <conditionalFormatting sqref="C84:C93">
    <cfRule type="cellIs" dxfId="2352" priority="9" stopIfTrue="1" operator="notEqual">
      <formula>""</formula>
    </cfRule>
  </conditionalFormatting>
  <conditionalFormatting sqref="C84:C93">
    <cfRule type="cellIs" dxfId="2351" priority="8" stopIfTrue="1" operator="notEqual">
      <formula>""</formula>
    </cfRule>
  </conditionalFormatting>
  <conditionalFormatting sqref="C84:C93">
    <cfRule type="cellIs" dxfId="2350" priority="7" stopIfTrue="1" operator="notEqual">
      <formula>""</formula>
    </cfRule>
  </conditionalFormatting>
  <conditionalFormatting sqref="C106">
    <cfRule type="cellIs" dxfId="2349" priority="6" stopIfTrue="1" operator="notEqual">
      <formula>""</formula>
    </cfRule>
  </conditionalFormatting>
  <conditionalFormatting sqref="C106">
    <cfRule type="cellIs" dxfId="2348" priority="5" stopIfTrue="1" operator="notEqual">
      <formula>""</formula>
    </cfRule>
  </conditionalFormatting>
  <conditionalFormatting sqref="C95:C96">
    <cfRule type="cellIs" dxfId="2347" priority="4" stopIfTrue="1" operator="notEqual">
      <formula>""</formula>
    </cfRule>
  </conditionalFormatting>
  <conditionalFormatting sqref="C95:C96">
    <cfRule type="cellIs" dxfId="2346" priority="3" stopIfTrue="1" operator="notEqual">
      <formula>""</formula>
    </cfRule>
  </conditionalFormatting>
  <conditionalFormatting sqref="B134:B145">
    <cfRule type="cellIs" dxfId="2345" priority="2" stopIfTrue="1" operator="notEqual">
      <formula>""</formula>
    </cfRule>
  </conditionalFormatting>
  <conditionalFormatting sqref="B134:B145">
    <cfRule type="cellIs" dxfId="2344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53"/>
  <sheetViews>
    <sheetView tabSelected="1" view="pageBreakPreview" zoomScale="110" zoomScaleNormal="110" zoomScaleSheetLayoutView="110" workbookViewId="0">
      <pane ySplit="10" topLeftCell="A115" activePane="bottomLeft" state="frozen"/>
      <selection pane="bottomLeft" activeCell="Q3" sqref="Q3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3.28515625" style="1" customWidth="1"/>
    <col min="7" max="7" width="3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174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2.75" customHeight="1">
      <c r="B7" s="114" t="s">
        <v>168</v>
      </c>
      <c r="C7" s="114"/>
      <c r="D7" s="114"/>
      <c r="E7" s="114"/>
      <c r="F7" s="114"/>
      <c r="G7" s="114"/>
      <c r="H7" s="45"/>
      <c r="I7" s="45"/>
      <c r="J7" s="45"/>
      <c r="K7" s="45"/>
      <c r="M7" s="272"/>
      <c r="N7" s="110"/>
      <c r="O7" s="110"/>
      <c r="T7" s="115" t="s">
        <v>156</v>
      </c>
      <c r="U7" s="21"/>
      <c r="V7" s="21"/>
      <c r="W7" s="390">
        <f>'base(indices)'!H1</f>
        <v>44378</v>
      </c>
      <c r="X7" s="390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34">
        <f>'BENEFÍCIOS-SEM JRS E SEM CORREÇ'!I8:I8</f>
        <v>44378</v>
      </c>
      <c r="J8" s="434"/>
      <c r="K8" s="273"/>
      <c r="L8" s="109"/>
      <c r="M8" s="110"/>
      <c r="N8" s="111"/>
      <c r="O8" s="110"/>
    </row>
    <row r="9" spans="1:35" ht="12.75" customHeight="1" thickBot="1">
      <c r="A9" s="423" t="s">
        <v>42</v>
      </c>
      <c r="B9" s="453" t="s">
        <v>4</v>
      </c>
      <c r="C9" s="455" t="s">
        <v>36</v>
      </c>
      <c r="D9" s="457" t="s">
        <v>37</v>
      </c>
      <c r="E9" s="457" t="s">
        <v>43</v>
      </c>
      <c r="F9" s="414" t="s">
        <v>164</v>
      </c>
      <c r="G9" s="414" t="s">
        <v>165</v>
      </c>
      <c r="H9" s="406" t="s">
        <v>157</v>
      </c>
      <c r="I9" s="449" t="s">
        <v>160</v>
      </c>
      <c r="J9" s="440" t="s">
        <v>161</v>
      </c>
      <c r="K9" s="451"/>
      <c r="L9" s="452"/>
      <c r="M9" s="446">
        <v>0.95</v>
      </c>
      <c r="N9" s="447"/>
      <c r="O9" s="448"/>
      <c r="P9" s="442">
        <v>0.9</v>
      </c>
      <c r="Q9" s="443"/>
      <c r="R9" s="444"/>
      <c r="S9" s="446">
        <v>0.8</v>
      </c>
      <c r="T9" s="447"/>
      <c r="U9" s="448"/>
      <c r="V9" s="442">
        <v>0.7</v>
      </c>
      <c r="W9" s="443"/>
      <c r="X9" s="444"/>
      <c r="Y9" s="442">
        <v>0.6</v>
      </c>
      <c r="Z9" s="443"/>
      <c r="AA9" s="444"/>
    </row>
    <row r="10" spans="1:35" ht="28.5" customHeight="1" thickBot="1">
      <c r="A10" s="424"/>
      <c r="B10" s="454"/>
      <c r="C10" s="456"/>
      <c r="D10" s="458"/>
      <c r="E10" s="458"/>
      <c r="F10" s="415"/>
      <c r="G10" s="415"/>
      <c r="H10" s="407"/>
      <c r="I10" s="450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1.41318974</v>
      </c>
      <c r="E11" s="163">
        <f t="shared" ref="E11:E74" si="0">C11*D11</f>
        <v>763.12245959999996</v>
      </c>
      <c r="F11" s="320">
        <v>0</v>
      </c>
      <c r="G11" s="87">
        <f t="shared" ref="G11:G74" si="1">E11*F11</f>
        <v>0</v>
      </c>
      <c r="H11" s="89">
        <f t="shared" ref="H11:H74" si="2">E11+G11</f>
        <v>763.12245959999996</v>
      </c>
      <c r="I11" s="298">
        <f>H131</f>
        <v>131993.91108990001</v>
      </c>
      <c r="J11" s="123">
        <f>IF((I11-H$21+(H$21/12*12))+K11&gt;I149,I149-K11,(I11-H$21+(H$21/12*12)))</f>
        <v>59243.091742999997</v>
      </c>
      <c r="K11" s="123">
        <f t="shared" ref="K11:K42" si="3">I$148</f>
        <v>6756.908257</v>
      </c>
      <c r="L11" s="123">
        <f t="shared" ref="L11:L20" si="4">J11+K11</f>
        <v>66000</v>
      </c>
      <c r="M11" s="123">
        <f t="shared" ref="M11:M20" si="5">J11*M$9</f>
        <v>56280.937155849992</v>
      </c>
      <c r="N11" s="123">
        <f t="shared" ref="N11:N20" si="6">K11*M$9</f>
        <v>6419.0628441499994</v>
      </c>
      <c r="O11" s="123">
        <f t="shared" ref="O11:O20" si="7">M11+N11</f>
        <v>62699.999999999993</v>
      </c>
      <c r="P11" s="100">
        <f t="shared" ref="P11:P29" si="8">J11*$P$9</f>
        <v>53318.7825687</v>
      </c>
      <c r="Q11" s="123">
        <f t="shared" ref="Q11:Q74" si="9">K11*P$9</f>
        <v>6081.2174313000005</v>
      </c>
      <c r="R11" s="123">
        <f>P11+Q11</f>
        <v>59400</v>
      </c>
      <c r="S11" s="123">
        <f t="shared" ref="S11:S74" si="10">J11*S$9</f>
        <v>47394.473394400004</v>
      </c>
      <c r="T11" s="123">
        <f t="shared" ref="T11:T74" si="11">K11*S$9</f>
        <v>5405.5266056</v>
      </c>
      <c r="U11" s="123">
        <f t="shared" ref="U11:U74" si="12">S11+T11</f>
        <v>52800</v>
      </c>
      <c r="V11" s="123">
        <f t="shared" ref="V11:V74" si="13">J11*V$9</f>
        <v>41470.164220099992</v>
      </c>
      <c r="W11" s="123">
        <f t="shared" ref="W11:W74" si="14">K11*V$9</f>
        <v>4729.8357798999996</v>
      </c>
      <c r="X11" s="123">
        <f t="shared" ref="X11:X74" si="15">V11+W11</f>
        <v>46199.999999999993</v>
      </c>
      <c r="Y11" s="123">
        <f t="shared" ref="Y11:Y74" si="16">J11*Y$9</f>
        <v>35545.855045799995</v>
      </c>
      <c r="Z11" s="123">
        <f t="shared" ref="Z11:Z74" si="17">K11*Y$9</f>
        <v>4054.1449542</v>
      </c>
      <c r="AA11" s="55">
        <f t="shared" ref="AA11:AA74" si="18">Y11+Z11</f>
        <v>39599.999999999993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1.41218003</v>
      </c>
      <c r="E12" s="58">
        <f t="shared" si="0"/>
        <v>762.57721620000007</v>
      </c>
      <c r="F12" s="321">
        <v>0</v>
      </c>
      <c r="G12" s="60">
        <f t="shared" si="1"/>
        <v>0</v>
      </c>
      <c r="H12" s="61">
        <f t="shared" si="2"/>
        <v>762.57721620000007</v>
      </c>
      <c r="I12" s="299">
        <f>I11-H11</f>
        <v>131230.7886303</v>
      </c>
      <c r="J12" s="102">
        <f>IF((I12-H$21+(H$21/12*11))+K12&gt;I149,I149-K12,(I12-H$21+(H$21/12*11)))</f>
        <v>59243.091742999997</v>
      </c>
      <c r="K12" s="102">
        <f t="shared" si="3"/>
        <v>6756.908257</v>
      </c>
      <c r="L12" s="102">
        <f t="shared" si="4"/>
        <v>66000</v>
      </c>
      <c r="M12" s="102">
        <f t="shared" si="5"/>
        <v>56280.937155849992</v>
      </c>
      <c r="N12" s="102">
        <f t="shared" si="6"/>
        <v>6419.0628441499994</v>
      </c>
      <c r="O12" s="102">
        <f t="shared" si="7"/>
        <v>62699.999999999993</v>
      </c>
      <c r="P12" s="102">
        <f t="shared" si="8"/>
        <v>53318.7825687</v>
      </c>
      <c r="Q12" s="102">
        <f t="shared" si="9"/>
        <v>6081.2174313000005</v>
      </c>
      <c r="R12" s="102">
        <f t="shared" ref="R12:R36" si="19">P12+Q12</f>
        <v>59400</v>
      </c>
      <c r="S12" s="102">
        <f t="shared" si="10"/>
        <v>47394.473394400004</v>
      </c>
      <c r="T12" s="102">
        <f t="shared" si="11"/>
        <v>5405.5266056</v>
      </c>
      <c r="U12" s="102">
        <f t="shared" si="12"/>
        <v>52800</v>
      </c>
      <c r="V12" s="102">
        <f t="shared" si="13"/>
        <v>41470.164220099992</v>
      </c>
      <c r="W12" s="102">
        <f t="shared" si="14"/>
        <v>4729.8357798999996</v>
      </c>
      <c r="X12" s="102">
        <f t="shared" si="15"/>
        <v>46199.999999999993</v>
      </c>
      <c r="Y12" s="102">
        <f t="shared" si="16"/>
        <v>35545.855045799995</v>
      </c>
      <c r="Z12" s="102">
        <f t="shared" si="17"/>
        <v>4054.1449542</v>
      </c>
      <c r="AA12" s="66">
        <f t="shared" si="18"/>
        <v>39599.999999999993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1.41144044</v>
      </c>
      <c r="E13" s="69">
        <f t="shared" si="0"/>
        <v>769.23503979999998</v>
      </c>
      <c r="F13" s="321">
        <v>0</v>
      </c>
      <c r="G13" s="70">
        <f t="shared" si="1"/>
        <v>0</v>
      </c>
      <c r="H13" s="71">
        <f t="shared" si="2"/>
        <v>769.23503979999998</v>
      </c>
      <c r="I13" s="300">
        <f t="shared" ref="I13:I76" si="20">I12-H12</f>
        <v>130468.21141409999</v>
      </c>
      <c r="J13" s="122">
        <f>IF((I13-H$21+(H$21/12*10))+K13&gt;I149,I149-K13,(I13-H$21+(H$21/12*10)))</f>
        <v>59243.091742999997</v>
      </c>
      <c r="K13" s="122">
        <f t="shared" si="3"/>
        <v>6756.908257</v>
      </c>
      <c r="L13" s="122">
        <f t="shared" si="4"/>
        <v>66000</v>
      </c>
      <c r="M13" s="122">
        <f t="shared" si="5"/>
        <v>56280.937155849992</v>
      </c>
      <c r="N13" s="122">
        <f t="shared" si="6"/>
        <v>6419.0628441499994</v>
      </c>
      <c r="O13" s="122">
        <f t="shared" si="7"/>
        <v>62699.999999999993</v>
      </c>
      <c r="P13" s="104">
        <f t="shared" si="8"/>
        <v>53318.7825687</v>
      </c>
      <c r="Q13" s="122">
        <f t="shared" si="9"/>
        <v>6081.2174313000005</v>
      </c>
      <c r="R13" s="122">
        <f t="shared" si="19"/>
        <v>59400</v>
      </c>
      <c r="S13" s="122">
        <f t="shared" si="10"/>
        <v>47394.473394400004</v>
      </c>
      <c r="T13" s="122">
        <f t="shared" si="11"/>
        <v>5405.5266056</v>
      </c>
      <c r="U13" s="122">
        <f t="shared" si="12"/>
        <v>52800</v>
      </c>
      <c r="V13" s="122">
        <f t="shared" si="13"/>
        <v>41470.164220099992</v>
      </c>
      <c r="W13" s="122">
        <f t="shared" si="14"/>
        <v>4729.8357798999996</v>
      </c>
      <c r="X13" s="122">
        <f t="shared" si="15"/>
        <v>46199.999999999993</v>
      </c>
      <c r="Y13" s="122">
        <f t="shared" si="16"/>
        <v>35545.855045799995</v>
      </c>
      <c r="Z13" s="122">
        <f t="shared" si="17"/>
        <v>4054.1449542</v>
      </c>
      <c r="AA13" s="52">
        <f t="shared" si="18"/>
        <v>39599.999999999993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1.4097318400000001</v>
      </c>
      <c r="E14" s="58">
        <f t="shared" si="0"/>
        <v>768.30385280000007</v>
      </c>
      <c r="F14" s="321">
        <v>0</v>
      </c>
      <c r="G14" s="60">
        <f t="shared" si="1"/>
        <v>0</v>
      </c>
      <c r="H14" s="61">
        <f t="shared" si="2"/>
        <v>768.30385280000007</v>
      </c>
      <c r="I14" s="299">
        <f t="shared" si="20"/>
        <v>129698.97637429999</v>
      </c>
      <c r="J14" s="102">
        <f>IF((I14-H$21+(H$21/12*9))+K14&gt;I149,I149-K14,(I14-H$21+(H$21/12*9)))</f>
        <v>59243.091742999997</v>
      </c>
      <c r="K14" s="102">
        <f t="shared" si="3"/>
        <v>6756.908257</v>
      </c>
      <c r="L14" s="102">
        <f t="shared" si="4"/>
        <v>66000</v>
      </c>
      <c r="M14" s="102">
        <f t="shared" si="5"/>
        <v>56280.937155849992</v>
      </c>
      <c r="N14" s="102">
        <f t="shared" si="6"/>
        <v>6419.0628441499994</v>
      </c>
      <c r="O14" s="102">
        <f t="shared" si="7"/>
        <v>62699.999999999993</v>
      </c>
      <c r="P14" s="102">
        <f t="shared" si="8"/>
        <v>53318.7825687</v>
      </c>
      <c r="Q14" s="102">
        <f t="shared" si="9"/>
        <v>6081.2174313000005</v>
      </c>
      <c r="R14" s="102">
        <f t="shared" si="19"/>
        <v>59400</v>
      </c>
      <c r="S14" s="102">
        <f t="shared" si="10"/>
        <v>47394.473394400004</v>
      </c>
      <c r="T14" s="102">
        <f t="shared" si="11"/>
        <v>5405.5266056</v>
      </c>
      <c r="U14" s="102">
        <f t="shared" si="12"/>
        <v>52800</v>
      </c>
      <c r="V14" s="102">
        <f t="shared" si="13"/>
        <v>41470.164220099992</v>
      </c>
      <c r="W14" s="102">
        <f t="shared" si="14"/>
        <v>4729.8357798999996</v>
      </c>
      <c r="X14" s="102">
        <f t="shared" si="15"/>
        <v>46199.999999999993</v>
      </c>
      <c r="Y14" s="102">
        <f t="shared" si="16"/>
        <v>35545.855045799995</v>
      </c>
      <c r="Z14" s="102">
        <f t="shared" si="17"/>
        <v>4054.1449542</v>
      </c>
      <c r="AA14" s="66">
        <f t="shared" si="18"/>
        <v>39599.999999999993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1.40921184</v>
      </c>
      <c r="E15" s="69">
        <f t="shared" si="0"/>
        <v>768.02045280000004</v>
      </c>
      <c r="F15" s="321">
        <v>0</v>
      </c>
      <c r="G15" s="70">
        <f t="shared" si="1"/>
        <v>0</v>
      </c>
      <c r="H15" s="71">
        <f t="shared" si="2"/>
        <v>768.02045280000004</v>
      </c>
      <c r="I15" s="300">
        <f t="shared" si="20"/>
        <v>128930.67252149999</v>
      </c>
      <c r="J15" s="122">
        <f>IF((I15-H$21+(H$21/12*8))+K15&gt;I149,I149-K15,(I15-H$21+(H$21/12*8)))</f>
        <v>59243.091742999997</v>
      </c>
      <c r="K15" s="122">
        <f t="shared" si="3"/>
        <v>6756.908257</v>
      </c>
      <c r="L15" s="122">
        <f t="shared" si="4"/>
        <v>66000</v>
      </c>
      <c r="M15" s="122">
        <f t="shared" si="5"/>
        <v>56280.937155849992</v>
      </c>
      <c r="N15" s="122">
        <f t="shared" si="6"/>
        <v>6419.0628441499994</v>
      </c>
      <c r="O15" s="122">
        <f t="shared" si="7"/>
        <v>62699.999999999993</v>
      </c>
      <c r="P15" s="104">
        <f t="shared" si="8"/>
        <v>53318.7825687</v>
      </c>
      <c r="Q15" s="122">
        <f t="shared" si="9"/>
        <v>6081.2174313000005</v>
      </c>
      <c r="R15" s="122">
        <f t="shared" si="19"/>
        <v>59400</v>
      </c>
      <c r="S15" s="122">
        <f t="shared" si="10"/>
        <v>47394.473394400004</v>
      </c>
      <c r="T15" s="122">
        <f t="shared" si="11"/>
        <v>5405.5266056</v>
      </c>
      <c r="U15" s="122">
        <f t="shared" si="12"/>
        <v>52800</v>
      </c>
      <c r="V15" s="122">
        <f t="shared" si="13"/>
        <v>41470.164220099992</v>
      </c>
      <c r="W15" s="122">
        <f t="shared" si="14"/>
        <v>4729.8357798999996</v>
      </c>
      <c r="X15" s="122">
        <f t="shared" si="15"/>
        <v>46199.999999999993</v>
      </c>
      <c r="Y15" s="122">
        <f t="shared" si="16"/>
        <v>35545.855045799995</v>
      </c>
      <c r="Z15" s="122">
        <f t="shared" si="17"/>
        <v>4054.1449542</v>
      </c>
      <c r="AA15" s="52">
        <f t="shared" si="18"/>
        <v>39599.999999999993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1.40700285</v>
      </c>
      <c r="E16" s="58">
        <f t="shared" si="0"/>
        <v>766.81655324999997</v>
      </c>
      <c r="F16" s="321">
        <v>0</v>
      </c>
      <c r="G16" s="60">
        <f t="shared" si="1"/>
        <v>0</v>
      </c>
      <c r="H16" s="61">
        <f t="shared" si="2"/>
        <v>766.81655324999997</v>
      </c>
      <c r="I16" s="299">
        <f t="shared" si="20"/>
        <v>128162.65206869999</v>
      </c>
      <c r="J16" s="102">
        <f>IF((I16-H$21+(H$21/12*7))+K16&gt;I149,I149-K16,(I16-H$21+(H$21/12*7)))</f>
        <v>59243.091742999997</v>
      </c>
      <c r="K16" s="102">
        <f t="shared" si="3"/>
        <v>6756.908257</v>
      </c>
      <c r="L16" s="102">
        <f t="shared" si="4"/>
        <v>66000</v>
      </c>
      <c r="M16" s="102">
        <f t="shared" si="5"/>
        <v>56280.937155849992</v>
      </c>
      <c r="N16" s="102">
        <f t="shared" si="6"/>
        <v>6419.0628441499994</v>
      </c>
      <c r="O16" s="102">
        <f t="shared" si="7"/>
        <v>62699.999999999993</v>
      </c>
      <c r="P16" s="102">
        <f t="shared" si="8"/>
        <v>53318.7825687</v>
      </c>
      <c r="Q16" s="102">
        <f t="shared" si="9"/>
        <v>6081.2174313000005</v>
      </c>
      <c r="R16" s="102">
        <f t="shared" si="19"/>
        <v>59400</v>
      </c>
      <c r="S16" s="102">
        <f t="shared" si="10"/>
        <v>47394.473394400004</v>
      </c>
      <c r="T16" s="102">
        <f t="shared" si="11"/>
        <v>5405.5266056</v>
      </c>
      <c r="U16" s="102">
        <f t="shared" si="12"/>
        <v>52800</v>
      </c>
      <c r="V16" s="102">
        <f t="shared" si="13"/>
        <v>41470.164220099992</v>
      </c>
      <c r="W16" s="102">
        <f t="shared" si="14"/>
        <v>4729.8357798999996</v>
      </c>
      <c r="X16" s="102">
        <f t="shared" si="15"/>
        <v>46199.999999999993</v>
      </c>
      <c r="Y16" s="102">
        <f t="shared" si="16"/>
        <v>35545.855045799995</v>
      </c>
      <c r="Z16" s="102">
        <f t="shared" si="17"/>
        <v>4054.1449542</v>
      </c>
      <c r="AA16" s="66">
        <f t="shared" si="18"/>
        <v>39599.999999999993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1.40543719</v>
      </c>
      <c r="E17" s="69">
        <f t="shared" si="0"/>
        <v>765.96326854999995</v>
      </c>
      <c r="F17" s="321">
        <v>0</v>
      </c>
      <c r="G17" s="70">
        <f t="shared" si="1"/>
        <v>0</v>
      </c>
      <c r="H17" s="71">
        <f t="shared" si="2"/>
        <v>765.96326854999995</v>
      </c>
      <c r="I17" s="300">
        <f t="shared" si="20"/>
        <v>127395.83551544999</v>
      </c>
      <c r="J17" s="122">
        <f>IF((I17-H$21+(H$21/12*6))+K17&gt;I149,I149-K17,(I17-H$21+(H$21/12*6)))</f>
        <v>59243.091742999997</v>
      </c>
      <c r="K17" s="122">
        <f t="shared" si="3"/>
        <v>6756.908257</v>
      </c>
      <c r="L17" s="122">
        <f t="shared" si="4"/>
        <v>66000</v>
      </c>
      <c r="M17" s="122">
        <f t="shared" si="5"/>
        <v>56280.937155849992</v>
      </c>
      <c r="N17" s="122">
        <f t="shared" si="6"/>
        <v>6419.0628441499994</v>
      </c>
      <c r="O17" s="122">
        <f t="shared" si="7"/>
        <v>62699.999999999993</v>
      </c>
      <c r="P17" s="104">
        <f t="shared" si="8"/>
        <v>53318.7825687</v>
      </c>
      <c r="Q17" s="122">
        <f t="shared" si="9"/>
        <v>6081.2174313000005</v>
      </c>
      <c r="R17" s="122">
        <f t="shared" si="19"/>
        <v>59400</v>
      </c>
      <c r="S17" s="122">
        <f t="shared" si="10"/>
        <v>47394.473394400004</v>
      </c>
      <c r="T17" s="122">
        <f t="shared" si="11"/>
        <v>5405.5266056</v>
      </c>
      <c r="U17" s="122">
        <f t="shared" si="12"/>
        <v>52800</v>
      </c>
      <c r="V17" s="122">
        <f t="shared" si="13"/>
        <v>41470.164220099992</v>
      </c>
      <c r="W17" s="122">
        <f t="shared" si="14"/>
        <v>4729.8357798999996</v>
      </c>
      <c r="X17" s="122">
        <f t="shared" si="15"/>
        <v>46199.999999999993</v>
      </c>
      <c r="Y17" s="122">
        <f t="shared" si="16"/>
        <v>35545.855045799995</v>
      </c>
      <c r="Z17" s="122">
        <f t="shared" si="17"/>
        <v>4054.1449542</v>
      </c>
      <c r="AA17" s="52">
        <f t="shared" si="18"/>
        <v>39599.999999999993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1.4037120300000001</v>
      </c>
      <c r="E18" s="58">
        <f t="shared" si="0"/>
        <v>765.02305635000005</v>
      </c>
      <c r="F18" s="321">
        <v>0</v>
      </c>
      <c r="G18" s="60">
        <f t="shared" si="1"/>
        <v>0</v>
      </c>
      <c r="H18" s="61">
        <f t="shared" si="2"/>
        <v>765.02305635000005</v>
      </c>
      <c r="I18" s="299">
        <f>I17-H17</f>
        <v>126629.87224689999</v>
      </c>
      <c r="J18" s="102">
        <f>IF((I18-H$21+(H$21/12*5))+K18&gt;I149,I149-K18,(I18-H$21+(H$21/12*5)))</f>
        <v>59243.091742999997</v>
      </c>
      <c r="K18" s="102">
        <f t="shared" si="3"/>
        <v>6756.908257</v>
      </c>
      <c r="L18" s="102">
        <f t="shared" si="4"/>
        <v>66000</v>
      </c>
      <c r="M18" s="102">
        <f t="shared" si="5"/>
        <v>56280.937155849992</v>
      </c>
      <c r="N18" s="102">
        <f t="shared" si="6"/>
        <v>6419.0628441499994</v>
      </c>
      <c r="O18" s="102">
        <f t="shared" si="7"/>
        <v>62699.999999999993</v>
      </c>
      <c r="P18" s="102">
        <f>J18*$P$9</f>
        <v>53318.7825687</v>
      </c>
      <c r="Q18" s="102">
        <f t="shared" si="9"/>
        <v>6081.2174313000005</v>
      </c>
      <c r="R18" s="102">
        <f t="shared" si="19"/>
        <v>59400</v>
      </c>
      <c r="S18" s="102">
        <f t="shared" si="10"/>
        <v>47394.473394400004</v>
      </c>
      <c r="T18" s="102">
        <f t="shared" si="11"/>
        <v>5405.5266056</v>
      </c>
      <c r="U18" s="102">
        <f t="shared" si="12"/>
        <v>52800</v>
      </c>
      <c r="V18" s="102">
        <f t="shared" si="13"/>
        <v>41470.164220099992</v>
      </c>
      <c r="W18" s="102">
        <f t="shared" si="14"/>
        <v>4729.8357798999996</v>
      </c>
      <c r="X18" s="102">
        <f t="shared" si="15"/>
        <v>46199.999999999993</v>
      </c>
      <c r="Y18" s="102">
        <f t="shared" si="16"/>
        <v>35545.855045799995</v>
      </c>
      <c r="Z18" s="102">
        <f t="shared" si="17"/>
        <v>4054.1449542</v>
      </c>
      <c r="AA18" s="66">
        <f t="shared" si="18"/>
        <v>39599.999999999993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1.40080396</v>
      </c>
      <c r="E19" s="69">
        <f t="shared" si="0"/>
        <v>763.43815819999998</v>
      </c>
      <c r="F19" s="321">
        <v>0</v>
      </c>
      <c r="G19" s="70">
        <f t="shared" si="1"/>
        <v>0</v>
      </c>
      <c r="H19" s="71">
        <f t="shared" si="2"/>
        <v>763.43815819999998</v>
      </c>
      <c r="I19" s="300">
        <f t="shared" si="20"/>
        <v>125864.84919055</v>
      </c>
      <c r="J19" s="122">
        <f>IF((I19-H$21+(H$21/12*4))+K19&gt;I149,I149-K19,(I19-H$21+(H$21/12*4)))</f>
        <v>59243.091742999997</v>
      </c>
      <c r="K19" s="122">
        <f t="shared" si="3"/>
        <v>6756.908257</v>
      </c>
      <c r="L19" s="122">
        <f t="shared" si="4"/>
        <v>66000</v>
      </c>
      <c r="M19" s="122">
        <f t="shared" si="5"/>
        <v>56280.937155849992</v>
      </c>
      <c r="N19" s="122">
        <f t="shared" si="6"/>
        <v>6419.0628441499994</v>
      </c>
      <c r="O19" s="122">
        <f t="shared" si="7"/>
        <v>62699.999999999993</v>
      </c>
      <c r="P19" s="104">
        <f t="shared" si="8"/>
        <v>53318.7825687</v>
      </c>
      <c r="Q19" s="122">
        <f t="shared" si="9"/>
        <v>6081.2174313000005</v>
      </c>
      <c r="R19" s="122">
        <f t="shared" si="19"/>
        <v>59400</v>
      </c>
      <c r="S19" s="122">
        <f t="shared" si="10"/>
        <v>47394.473394400004</v>
      </c>
      <c r="T19" s="122">
        <f t="shared" si="11"/>
        <v>5405.5266056</v>
      </c>
      <c r="U19" s="122">
        <f t="shared" si="12"/>
        <v>52800</v>
      </c>
      <c r="V19" s="122">
        <f t="shared" si="13"/>
        <v>41470.164220099992</v>
      </c>
      <c r="W19" s="122">
        <f t="shared" si="14"/>
        <v>4729.8357798999996</v>
      </c>
      <c r="X19" s="122">
        <f t="shared" si="15"/>
        <v>46199.999999999993</v>
      </c>
      <c r="Y19" s="122">
        <f t="shared" si="16"/>
        <v>35545.855045799995</v>
      </c>
      <c r="Z19" s="122">
        <f t="shared" si="17"/>
        <v>4054.1449542</v>
      </c>
      <c r="AA19" s="52">
        <f t="shared" si="18"/>
        <v>39599.999999999993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1.39940036</v>
      </c>
      <c r="E20" s="58">
        <f t="shared" si="0"/>
        <v>762.67319620000001</v>
      </c>
      <c r="F20" s="321">
        <v>0</v>
      </c>
      <c r="G20" s="60">
        <f t="shared" si="1"/>
        <v>0</v>
      </c>
      <c r="H20" s="61">
        <f t="shared" si="2"/>
        <v>762.67319620000001</v>
      </c>
      <c r="I20" s="299">
        <f t="shared" si="20"/>
        <v>125101.41103234999</v>
      </c>
      <c r="J20" s="102">
        <f>IF((I20-H$21+(H$21/12*3))+K20&gt;I149,I149-K20,(I20-H$21+(H$21/12*3)))</f>
        <v>59243.091742999997</v>
      </c>
      <c r="K20" s="102">
        <f t="shared" si="3"/>
        <v>6756.908257</v>
      </c>
      <c r="L20" s="102">
        <f t="shared" si="4"/>
        <v>66000</v>
      </c>
      <c r="M20" s="102">
        <f t="shared" si="5"/>
        <v>56280.937155849992</v>
      </c>
      <c r="N20" s="102">
        <f t="shared" si="6"/>
        <v>6419.0628441499994</v>
      </c>
      <c r="O20" s="102">
        <f t="shared" si="7"/>
        <v>62699.999999999993</v>
      </c>
      <c r="P20" s="102">
        <f t="shared" si="8"/>
        <v>53318.7825687</v>
      </c>
      <c r="Q20" s="102">
        <f t="shared" si="9"/>
        <v>6081.2174313000005</v>
      </c>
      <c r="R20" s="102">
        <f t="shared" si="19"/>
        <v>59400</v>
      </c>
      <c r="S20" s="102">
        <f t="shared" si="10"/>
        <v>47394.473394400004</v>
      </c>
      <c r="T20" s="102">
        <f t="shared" si="11"/>
        <v>5405.5266056</v>
      </c>
      <c r="U20" s="102">
        <f t="shared" si="12"/>
        <v>52800</v>
      </c>
      <c r="V20" s="102">
        <f t="shared" si="13"/>
        <v>41470.164220099992</v>
      </c>
      <c r="W20" s="102">
        <f t="shared" si="14"/>
        <v>4729.8357798999996</v>
      </c>
      <c r="X20" s="102">
        <f t="shared" si="15"/>
        <v>46199.999999999993</v>
      </c>
      <c r="Y20" s="102">
        <f t="shared" si="16"/>
        <v>35545.855045799995</v>
      </c>
      <c r="Z20" s="102">
        <f t="shared" si="17"/>
        <v>4054.1449542</v>
      </c>
      <c r="AA20" s="66">
        <f t="shared" si="18"/>
        <v>39599.999999999993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1.3985332699999999</v>
      </c>
      <c r="E21" s="69">
        <f t="shared" si="0"/>
        <v>762.20063214999993</v>
      </c>
      <c r="F21" s="321">
        <v>0</v>
      </c>
      <c r="G21" s="70">
        <f t="shared" si="1"/>
        <v>0</v>
      </c>
      <c r="H21" s="71">
        <f t="shared" si="2"/>
        <v>762.20063214999993</v>
      </c>
      <c r="I21" s="300">
        <f t="shared" si="20"/>
        <v>124338.73783614999</v>
      </c>
      <c r="J21" s="122">
        <f>IF((I21-H$21+(H$21/12*2))+K21&gt;I149,I149-K21,(I21-H$21+(H$21/12*2)))</f>
        <v>59243.091742999997</v>
      </c>
      <c r="K21" s="122">
        <f t="shared" si="3"/>
        <v>6756.908257</v>
      </c>
      <c r="L21" s="122">
        <f>J21+K21</f>
        <v>66000</v>
      </c>
      <c r="M21" s="122">
        <f>J21*M$9</f>
        <v>56280.937155849992</v>
      </c>
      <c r="N21" s="122">
        <f>K21*M$9</f>
        <v>6419.0628441499994</v>
      </c>
      <c r="O21" s="122">
        <f>M21+N21</f>
        <v>62699.999999999993</v>
      </c>
      <c r="P21" s="104">
        <f t="shared" si="8"/>
        <v>53318.7825687</v>
      </c>
      <c r="Q21" s="122">
        <f t="shared" si="9"/>
        <v>6081.2174313000005</v>
      </c>
      <c r="R21" s="122">
        <f t="shared" si="19"/>
        <v>59400</v>
      </c>
      <c r="S21" s="122">
        <f t="shared" si="10"/>
        <v>47394.473394400004</v>
      </c>
      <c r="T21" s="122">
        <f t="shared" si="11"/>
        <v>5405.5266056</v>
      </c>
      <c r="U21" s="122">
        <f t="shared" si="12"/>
        <v>52800</v>
      </c>
      <c r="V21" s="122">
        <f t="shared" si="13"/>
        <v>41470.164220099992</v>
      </c>
      <c r="W21" s="122">
        <f t="shared" si="14"/>
        <v>4729.8357798999996</v>
      </c>
      <c r="X21" s="122">
        <f t="shared" si="15"/>
        <v>46199.999999999993</v>
      </c>
      <c r="Y21" s="122">
        <f t="shared" si="16"/>
        <v>35545.855045799995</v>
      </c>
      <c r="Z21" s="122">
        <f t="shared" si="17"/>
        <v>4054.1449542</v>
      </c>
      <c r="AA21" s="52">
        <f t="shared" si="18"/>
        <v>39599.999999999993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1.3976318000000001</v>
      </c>
      <c r="E22" s="279">
        <f t="shared" si="0"/>
        <v>1523.418662</v>
      </c>
      <c r="F22" s="322">
        <v>0</v>
      </c>
      <c r="G22" s="233">
        <f t="shared" si="1"/>
        <v>0</v>
      </c>
      <c r="H22" s="287">
        <f t="shared" si="2"/>
        <v>1523.418662</v>
      </c>
      <c r="I22" s="301">
        <f>I21-H21</f>
        <v>123576.53720399999</v>
      </c>
      <c r="J22" s="95">
        <f>IF((I22-H$21+(H21/12*1))+K22&gt;I149,I149-K22,(I22-H$21+(H$21/12*1)))</f>
        <v>59243.091742999997</v>
      </c>
      <c r="K22" s="95">
        <f t="shared" si="3"/>
        <v>6756.908257</v>
      </c>
      <c r="L22" s="95">
        <f>J22+K22</f>
        <v>66000</v>
      </c>
      <c r="M22" s="95">
        <f>J22*M$9</f>
        <v>56280.937155849992</v>
      </c>
      <c r="N22" s="95">
        <f t="shared" ref="N22:N85" si="21">K22*M$9</f>
        <v>6419.0628441499994</v>
      </c>
      <c r="O22" s="95">
        <f t="shared" ref="O22:O85" si="22">M22+N22</f>
        <v>62699.999999999993</v>
      </c>
      <c r="P22" s="95">
        <f t="shared" si="8"/>
        <v>53318.7825687</v>
      </c>
      <c r="Q22" s="95">
        <f t="shared" si="9"/>
        <v>6081.2174313000005</v>
      </c>
      <c r="R22" s="95">
        <f t="shared" si="19"/>
        <v>59400</v>
      </c>
      <c r="S22" s="95">
        <f t="shared" si="10"/>
        <v>47394.473394400004</v>
      </c>
      <c r="T22" s="95">
        <f t="shared" si="11"/>
        <v>5405.5266056</v>
      </c>
      <c r="U22" s="95">
        <f t="shared" si="12"/>
        <v>52800</v>
      </c>
      <c r="V22" s="95">
        <f t="shared" si="13"/>
        <v>41470.164220099992</v>
      </c>
      <c r="W22" s="95">
        <f t="shared" si="14"/>
        <v>4729.8357798999996</v>
      </c>
      <c r="X22" s="95">
        <f t="shared" si="15"/>
        <v>46199.999999999993</v>
      </c>
      <c r="Y22" s="95">
        <f t="shared" si="16"/>
        <v>35545.855045799995</v>
      </c>
      <c r="Z22" s="95">
        <f t="shared" si="17"/>
        <v>4054.1449542</v>
      </c>
      <c r="AA22" s="237">
        <f t="shared" si="18"/>
        <v>39599.999999999993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1.39632344</v>
      </c>
      <c r="E23" s="163">
        <f t="shared" si="0"/>
        <v>868.51317968000001</v>
      </c>
      <c r="F23" s="320">
        <v>0</v>
      </c>
      <c r="G23" s="87">
        <f t="shared" si="1"/>
        <v>0</v>
      </c>
      <c r="H23" s="89">
        <f t="shared" si="2"/>
        <v>868.51317968000001</v>
      </c>
      <c r="I23" s="298">
        <f t="shared" si="20"/>
        <v>122053.118542</v>
      </c>
      <c r="J23" s="123">
        <f>IF((I23-H$33+(H$33/12*12))+K23&gt;I149,I149-K23,(I23-H$33+(H$33/12*12)))</f>
        <v>59243.091742999997</v>
      </c>
      <c r="K23" s="123">
        <f t="shared" si="3"/>
        <v>6756.908257</v>
      </c>
      <c r="L23" s="123">
        <f t="shared" ref="L23:L86" si="23">J23+K23</f>
        <v>66000</v>
      </c>
      <c r="M23" s="123">
        <f t="shared" ref="M23:M86" si="24">J23*M$9</f>
        <v>56280.937155849992</v>
      </c>
      <c r="N23" s="123">
        <f t="shared" si="21"/>
        <v>6419.0628441499994</v>
      </c>
      <c r="O23" s="123">
        <f t="shared" si="22"/>
        <v>62699.999999999993</v>
      </c>
      <c r="P23" s="100">
        <f>J23*$P$9</f>
        <v>53318.7825687</v>
      </c>
      <c r="Q23" s="123">
        <f t="shared" si="9"/>
        <v>6081.2174313000005</v>
      </c>
      <c r="R23" s="123">
        <f t="shared" si="19"/>
        <v>59400</v>
      </c>
      <c r="S23" s="123">
        <f t="shared" si="10"/>
        <v>47394.473394400004</v>
      </c>
      <c r="T23" s="123">
        <f t="shared" si="11"/>
        <v>5405.5266056</v>
      </c>
      <c r="U23" s="123">
        <f t="shared" si="12"/>
        <v>52800</v>
      </c>
      <c r="V23" s="123">
        <f t="shared" si="13"/>
        <v>41470.164220099992</v>
      </c>
      <c r="W23" s="123">
        <f t="shared" si="14"/>
        <v>4729.8357798999996</v>
      </c>
      <c r="X23" s="123">
        <f t="shared" si="15"/>
        <v>46199.999999999993</v>
      </c>
      <c r="Y23" s="123">
        <f t="shared" si="16"/>
        <v>35545.855045799995</v>
      </c>
      <c r="Z23" s="123">
        <f t="shared" si="17"/>
        <v>4054.1449542</v>
      </c>
      <c r="AA23" s="55">
        <f t="shared" si="18"/>
        <v>39599.999999999993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1.3951180599999999</v>
      </c>
      <c r="E24" s="58">
        <f t="shared" si="0"/>
        <v>867.76343331999999</v>
      </c>
      <c r="F24" s="321">
        <v>0</v>
      </c>
      <c r="G24" s="60">
        <f t="shared" si="1"/>
        <v>0</v>
      </c>
      <c r="H24" s="61">
        <f t="shared" si="2"/>
        <v>867.76343331999999</v>
      </c>
      <c r="I24" s="299">
        <f t="shared" si="20"/>
        <v>121184.60536232</v>
      </c>
      <c r="J24" s="102">
        <f>IF((I24-H$33+(H$33/12*11))+K24&gt;I149,I149-K24,(I24-H$33+(H$33/12*11)))</f>
        <v>59243.091742999997</v>
      </c>
      <c r="K24" s="102">
        <f t="shared" si="3"/>
        <v>6756.908257</v>
      </c>
      <c r="L24" s="102">
        <f t="shared" si="23"/>
        <v>66000</v>
      </c>
      <c r="M24" s="102">
        <f t="shared" si="24"/>
        <v>56280.937155849992</v>
      </c>
      <c r="N24" s="102">
        <f t="shared" si="21"/>
        <v>6419.0628441499994</v>
      </c>
      <c r="O24" s="102">
        <f t="shared" si="22"/>
        <v>62699.999999999993</v>
      </c>
      <c r="P24" s="102">
        <f t="shared" si="8"/>
        <v>53318.7825687</v>
      </c>
      <c r="Q24" s="102">
        <f t="shared" si="9"/>
        <v>6081.2174313000005</v>
      </c>
      <c r="R24" s="102">
        <f t="shared" si="19"/>
        <v>59400</v>
      </c>
      <c r="S24" s="102">
        <f t="shared" si="10"/>
        <v>47394.473394400004</v>
      </c>
      <c r="T24" s="102">
        <f t="shared" si="11"/>
        <v>5405.5266056</v>
      </c>
      <c r="U24" s="102">
        <f t="shared" si="12"/>
        <v>52800</v>
      </c>
      <c r="V24" s="102">
        <f t="shared" si="13"/>
        <v>41470.164220099992</v>
      </c>
      <c r="W24" s="102">
        <f t="shared" si="14"/>
        <v>4729.8357798999996</v>
      </c>
      <c r="X24" s="102">
        <f t="shared" si="15"/>
        <v>46199.999999999993</v>
      </c>
      <c r="Y24" s="102">
        <f t="shared" si="16"/>
        <v>35545.855045799995</v>
      </c>
      <c r="Z24" s="102">
        <f t="shared" si="17"/>
        <v>4054.1449542</v>
      </c>
      <c r="AA24" s="66">
        <f t="shared" si="18"/>
        <v>39599.999999999993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1.3951180599999999</v>
      </c>
      <c r="E25" s="69">
        <f t="shared" si="0"/>
        <v>867.76343331999999</v>
      </c>
      <c r="F25" s="321">
        <v>0</v>
      </c>
      <c r="G25" s="70">
        <f t="shared" si="1"/>
        <v>0</v>
      </c>
      <c r="H25" s="71">
        <f t="shared" si="2"/>
        <v>867.76343331999999</v>
      </c>
      <c r="I25" s="300">
        <f t="shared" si="20"/>
        <v>120316.841929</v>
      </c>
      <c r="J25" s="122">
        <f>IF((I25-H$33+(H$33/12*10))+K25&gt;I149,I149-K25,(I25-H$33+(H$33/12*10)))</f>
        <v>59243.091742999997</v>
      </c>
      <c r="K25" s="122">
        <f t="shared" si="3"/>
        <v>6756.908257</v>
      </c>
      <c r="L25" s="122">
        <f t="shared" si="23"/>
        <v>66000</v>
      </c>
      <c r="M25" s="122">
        <f t="shared" si="24"/>
        <v>56280.937155849992</v>
      </c>
      <c r="N25" s="122">
        <f t="shared" si="21"/>
        <v>6419.0628441499994</v>
      </c>
      <c r="O25" s="122">
        <f t="shared" si="22"/>
        <v>62699.999999999993</v>
      </c>
      <c r="P25" s="104">
        <f t="shared" si="8"/>
        <v>53318.7825687</v>
      </c>
      <c r="Q25" s="122">
        <f t="shared" si="9"/>
        <v>6081.2174313000005</v>
      </c>
      <c r="R25" s="122">
        <f t="shared" si="19"/>
        <v>59400</v>
      </c>
      <c r="S25" s="122">
        <f t="shared" si="10"/>
        <v>47394.473394400004</v>
      </c>
      <c r="T25" s="122">
        <f t="shared" si="11"/>
        <v>5405.5266056</v>
      </c>
      <c r="U25" s="122">
        <f t="shared" si="12"/>
        <v>52800</v>
      </c>
      <c r="V25" s="122">
        <f t="shared" si="13"/>
        <v>41470.164220099992</v>
      </c>
      <c r="W25" s="122">
        <f t="shared" si="14"/>
        <v>4729.8357798999996</v>
      </c>
      <c r="X25" s="122">
        <f t="shared" si="15"/>
        <v>46199.999999999993</v>
      </c>
      <c r="Y25" s="122">
        <f t="shared" si="16"/>
        <v>35545.855045799995</v>
      </c>
      <c r="Z25" s="122">
        <f t="shared" si="17"/>
        <v>4054.1449542</v>
      </c>
      <c r="AA25" s="52">
        <f t="shared" si="18"/>
        <v>39599.999999999993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1.39362966</v>
      </c>
      <c r="E26" s="58">
        <f t="shared" si="0"/>
        <v>866.83764852000002</v>
      </c>
      <c r="F26" s="321">
        <v>0</v>
      </c>
      <c r="G26" s="60">
        <f t="shared" si="1"/>
        <v>0</v>
      </c>
      <c r="H26" s="61">
        <f t="shared" si="2"/>
        <v>866.83764852000002</v>
      </c>
      <c r="I26" s="299">
        <f t="shared" si="20"/>
        <v>119449.07849568001</v>
      </c>
      <c r="J26" s="102">
        <f>IF((I26-H$33+(H$33/12*9))+K26&gt;I149,I149-K26,(I26-H$33+(H$33/12*9)))</f>
        <v>59243.091742999997</v>
      </c>
      <c r="K26" s="102">
        <f t="shared" si="3"/>
        <v>6756.908257</v>
      </c>
      <c r="L26" s="102">
        <f t="shared" si="23"/>
        <v>66000</v>
      </c>
      <c r="M26" s="102">
        <f t="shared" si="24"/>
        <v>56280.937155849992</v>
      </c>
      <c r="N26" s="102">
        <f t="shared" si="21"/>
        <v>6419.0628441499994</v>
      </c>
      <c r="O26" s="102">
        <f t="shared" si="22"/>
        <v>62699.999999999993</v>
      </c>
      <c r="P26" s="102">
        <f t="shared" si="8"/>
        <v>53318.7825687</v>
      </c>
      <c r="Q26" s="102">
        <f t="shared" si="9"/>
        <v>6081.2174313000005</v>
      </c>
      <c r="R26" s="102">
        <f t="shared" si="19"/>
        <v>59400</v>
      </c>
      <c r="S26" s="102">
        <f t="shared" si="10"/>
        <v>47394.473394400004</v>
      </c>
      <c r="T26" s="102">
        <f t="shared" si="11"/>
        <v>5405.5266056</v>
      </c>
      <c r="U26" s="102">
        <f t="shared" si="12"/>
        <v>52800</v>
      </c>
      <c r="V26" s="102">
        <f t="shared" si="13"/>
        <v>41470.164220099992</v>
      </c>
      <c r="W26" s="102">
        <f t="shared" si="14"/>
        <v>4729.8357798999996</v>
      </c>
      <c r="X26" s="102">
        <f t="shared" si="15"/>
        <v>46199.999999999993</v>
      </c>
      <c r="Y26" s="102">
        <f t="shared" si="16"/>
        <v>35545.855045799995</v>
      </c>
      <c r="Z26" s="102">
        <f t="shared" si="17"/>
        <v>4054.1449542</v>
      </c>
      <c r="AA26" s="66">
        <f t="shared" si="18"/>
        <v>39599.999999999993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1.3933133799999999</v>
      </c>
      <c r="E27" s="69">
        <f t="shared" si="0"/>
        <v>866.64092235999999</v>
      </c>
      <c r="F27" s="321">
        <v>0</v>
      </c>
      <c r="G27" s="70">
        <f t="shared" si="1"/>
        <v>0</v>
      </c>
      <c r="H27" s="71">
        <f t="shared" si="2"/>
        <v>866.64092235999999</v>
      </c>
      <c r="I27" s="300">
        <f t="shared" si="20"/>
        <v>118582.24084716001</v>
      </c>
      <c r="J27" s="122">
        <f>IF((I27-H$33+(H$33/12*8))+K27&gt;I149,I149-K27,(I27-H$33+(H$33/12*8)))</f>
        <v>59243.091742999997</v>
      </c>
      <c r="K27" s="122">
        <f t="shared" si="3"/>
        <v>6756.908257</v>
      </c>
      <c r="L27" s="122">
        <f t="shared" si="23"/>
        <v>66000</v>
      </c>
      <c r="M27" s="122">
        <f t="shared" si="24"/>
        <v>56280.937155849992</v>
      </c>
      <c r="N27" s="122">
        <f t="shared" si="21"/>
        <v>6419.0628441499994</v>
      </c>
      <c r="O27" s="122">
        <f t="shared" si="22"/>
        <v>62699.999999999993</v>
      </c>
      <c r="P27" s="104">
        <f t="shared" si="8"/>
        <v>53318.7825687</v>
      </c>
      <c r="Q27" s="122">
        <f t="shared" si="9"/>
        <v>6081.2174313000005</v>
      </c>
      <c r="R27" s="122">
        <f t="shared" si="19"/>
        <v>59400</v>
      </c>
      <c r="S27" s="122">
        <f t="shared" si="10"/>
        <v>47394.473394400004</v>
      </c>
      <c r="T27" s="122">
        <f t="shared" si="11"/>
        <v>5405.5266056</v>
      </c>
      <c r="U27" s="122">
        <f t="shared" si="12"/>
        <v>52800</v>
      </c>
      <c r="V27" s="122">
        <f t="shared" si="13"/>
        <v>41470.164220099992</v>
      </c>
      <c r="W27" s="122">
        <f t="shared" si="14"/>
        <v>4729.8357798999996</v>
      </c>
      <c r="X27" s="122">
        <f t="shared" si="15"/>
        <v>46199.999999999993</v>
      </c>
      <c r="Y27" s="122">
        <f t="shared" si="16"/>
        <v>35545.855045799995</v>
      </c>
      <c r="Z27" s="122">
        <f t="shared" si="17"/>
        <v>4054.1449542</v>
      </c>
      <c r="AA27" s="52">
        <f t="shared" si="18"/>
        <v>39599.999999999993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1.3926616199999999</v>
      </c>
      <c r="E28" s="58">
        <f t="shared" si="0"/>
        <v>866.23552763999999</v>
      </c>
      <c r="F28" s="321">
        <v>0</v>
      </c>
      <c r="G28" s="60">
        <f t="shared" si="1"/>
        <v>0</v>
      </c>
      <c r="H28" s="61">
        <f t="shared" si="2"/>
        <v>866.23552763999999</v>
      </c>
      <c r="I28" s="299">
        <f t="shared" si="20"/>
        <v>117715.5999248</v>
      </c>
      <c r="J28" s="102">
        <f>IF((I28-H$33+(H$33/12*7))+K28&gt;I149,I149-K28,(I28-H$33+(H$33/12*7)))</f>
        <v>59243.091742999997</v>
      </c>
      <c r="K28" s="102">
        <f t="shared" si="3"/>
        <v>6756.908257</v>
      </c>
      <c r="L28" s="102">
        <f t="shared" si="23"/>
        <v>66000</v>
      </c>
      <c r="M28" s="102">
        <f t="shared" si="24"/>
        <v>56280.937155849992</v>
      </c>
      <c r="N28" s="102">
        <f t="shared" si="21"/>
        <v>6419.0628441499994</v>
      </c>
      <c r="O28" s="102">
        <f t="shared" si="22"/>
        <v>62699.999999999993</v>
      </c>
      <c r="P28" s="102">
        <f t="shared" si="8"/>
        <v>53318.7825687</v>
      </c>
      <c r="Q28" s="102">
        <f t="shared" si="9"/>
        <v>6081.2174313000005</v>
      </c>
      <c r="R28" s="102">
        <f t="shared" si="19"/>
        <v>59400</v>
      </c>
      <c r="S28" s="102">
        <f t="shared" si="10"/>
        <v>47394.473394400004</v>
      </c>
      <c r="T28" s="102">
        <f t="shared" si="11"/>
        <v>5405.5266056</v>
      </c>
      <c r="U28" s="102">
        <f t="shared" si="12"/>
        <v>52800</v>
      </c>
      <c r="V28" s="102">
        <f t="shared" si="13"/>
        <v>41470.164220099992</v>
      </c>
      <c r="W28" s="102">
        <f t="shared" si="14"/>
        <v>4729.8357798999996</v>
      </c>
      <c r="X28" s="102">
        <f t="shared" si="15"/>
        <v>46199.999999999993</v>
      </c>
      <c r="Y28" s="102">
        <f t="shared" si="16"/>
        <v>35545.855045799995</v>
      </c>
      <c r="Z28" s="102">
        <f t="shared" si="17"/>
        <v>4054.1449542</v>
      </c>
      <c r="AA28" s="66">
        <f t="shared" si="18"/>
        <v>39599.999999999993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1.3926616199999999</v>
      </c>
      <c r="E29" s="69">
        <f>C29*D29</f>
        <v>866.23552763999999</v>
      </c>
      <c r="F29" s="321">
        <v>0</v>
      </c>
      <c r="G29" s="70">
        <f t="shared" si="1"/>
        <v>0</v>
      </c>
      <c r="H29" s="71">
        <f t="shared" si="2"/>
        <v>866.23552763999999</v>
      </c>
      <c r="I29" s="300">
        <f t="shared" si="20"/>
        <v>116849.36439716</v>
      </c>
      <c r="J29" s="122">
        <f>IF((I29-H$33+(H$33/12*6))+K29&gt;I149,I149-K29,(I29-H$33+(H$33/12*6)))</f>
        <v>59243.091742999997</v>
      </c>
      <c r="K29" s="122">
        <f t="shared" si="3"/>
        <v>6756.908257</v>
      </c>
      <c r="L29" s="122">
        <f t="shared" si="23"/>
        <v>66000</v>
      </c>
      <c r="M29" s="122">
        <f t="shared" si="24"/>
        <v>56280.937155849992</v>
      </c>
      <c r="N29" s="122">
        <f t="shared" si="21"/>
        <v>6419.0628441499994</v>
      </c>
      <c r="O29" s="122">
        <f t="shared" si="22"/>
        <v>62699.999999999993</v>
      </c>
      <c r="P29" s="104">
        <f t="shared" si="8"/>
        <v>53318.7825687</v>
      </c>
      <c r="Q29" s="122">
        <f t="shared" si="9"/>
        <v>6081.2174313000005</v>
      </c>
      <c r="R29" s="122">
        <f t="shared" si="19"/>
        <v>59400</v>
      </c>
      <c r="S29" s="122">
        <f t="shared" si="10"/>
        <v>47394.473394400004</v>
      </c>
      <c r="T29" s="122">
        <f t="shared" si="11"/>
        <v>5405.5266056</v>
      </c>
      <c r="U29" s="122">
        <f t="shared" si="12"/>
        <v>52800</v>
      </c>
      <c r="V29" s="122">
        <f t="shared" si="13"/>
        <v>41470.164220099992</v>
      </c>
      <c r="W29" s="122">
        <f t="shared" si="14"/>
        <v>4729.8357798999996</v>
      </c>
      <c r="X29" s="122">
        <f t="shared" si="15"/>
        <v>46199.999999999993</v>
      </c>
      <c r="Y29" s="122">
        <f t="shared" si="16"/>
        <v>35545.855045799995</v>
      </c>
      <c r="Z29" s="122">
        <f t="shared" si="17"/>
        <v>4054.1449542</v>
      </c>
      <c r="AA29" s="52">
        <f t="shared" si="18"/>
        <v>39599.999999999993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1.3924611</v>
      </c>
      <c r="E30" s="58">
        <f t="shared" si="0"/>
        <v>866.11080419999996</v>
      </c>
      <c r="F30" s="321">
        <v>0</v>
      </c>
      <c r="G30" s="60">
        <f t="shared" si="1"/>
        <v>0</v>
      </c>
      <c r="H30" s="61">
        <f t="shared" si="2"/>
        <v>866.11080419999996</v>
      </c>
      <c r="I30" s="299">
        <f t="shared" si="20"/>
        <v>115983.12886951999</v>
      </c>
      <c r="J30" s="102">
        <f>IF((I30-H$33+(H$33/12*5))+K30&gt;I149,I149-K30,(I30-H$33+(H$33/12*5)))</f>
        <v>59243.091742999997</v>
      </c>
      <c r="K30" s="102">
        <f t="shared" si="3"/>
        <v>6756.908257</v>
      </c>
      <c r="L30" s="102">
        <f t="shared" si="23"/>
        <v>66000</v>
      </c>
      <c r="M30" s="102">
        <f t="shared" si="24"/>
        <v>56280.937155849992</v>
      </c>
      <c r="N30" s="102">
        <f t="shared" si="21"/>
        <v>6419.0628441499994</v>
      </c>
      <c r="O30" s="102">
        <f t="shared" si="22"/>
        <v>62699.999999999993</v>
      </c>
      <c r="P30" s="102">
        <f>J30*$P$9</f>
        <v>53318.7825687</v>
      </c>
      <c r="Q30" s="102">
        <f t="shared" si="9"/>
        <v>6081.2174313000005</v>
      </c>
      <c r="R30" s="102">
        <f t="shared" si="19"/>
        <v>59400</v>
      </c>
      <c r="S30" s="102">
        <f t="shared" si="10"/>
        <v>47394.473394400004</v>
      </c>
      <c r="T30" s="102">
        <f t="shared" si="11"/>
        <v>5405.5266056</v>
      </c>
      <c r="U30" s="102">
        <f t="shared" si="12"/>
        <v>52800</v>
      </c>
      <c r="V30" s="102">
        <f t="shared" si="13"/>
        <v>41470.164220099992</v>
      </c>
      <c r="W30" s="102">
        <f t="shared" si="14"/>
        <v>4729.8357798999996</v>
      </c>
      <c r="X30" s="102">
        <f t="shared" si="15"/>
        <v>46199.999999999993</v>
      </c>
      <c r="Y30" s="102">
        <f t="shared" si="16"/>
        <v>35545.855045799995</v>
      </c>
      <c r="Z30" s="102">
        <f t="shared" si="17"/>
        <v>4054.1449542</v>
      </c>
      <c r="AA30" s="66">
        <f t="shared" si="18"/>
        <v>39599.999999999993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1.3922898500000001</v>
      </c>
      <c r="E31" s="69">
        <f t="shared" si="0"/>
        <v>866.00428670000008</v>
      </c>
      <c r="F31" s="321">
        <v>0</v>
      </c>
      <c r="G31" s="70">
        <f t="shared" si="1"/>
        <v>0</v>
      </c>
      <c r="H31" s="71">
        <f t="shared" si="2"/>
        <v>866.00428670000008</v>
      </c>
      <c r="I31" s="300">
        <f t="shared" si="20"/>
        <v>115117.01806531999</v>
      </c>
      <c r="J31" s="122">
        <f>IF((I31-H$33+(H$33/12*4))+K31&gt;I149,I149-K31,(I31-H$33+(H$33/12*4)))</f>
        <v>59243.091742999997</v>
      </c>
      <c r="K31" s="122">
        <f t="shared" si="3"/>
        <v>6756.908257</v>
      </c>
      <c r="L31" s="122">
        <f t="shared" si="23"/>
        <v>66000</v>
      </c>
      <c r="M31" s="122">
        <f t="shared" si="24"/>
        <v>56280.937155849992</v>
      </c>
      <c r="N31" s="122">
        <f t="shared" si="21"/>
        <v>6419.0628441499994</v>
      </c>
      <c r="O31" s="122">
        <f t="shared" si="22"/>
        <v>62699.999999999993</v>
      </c>
      <c r="P31" s="104">
        <f>J31*$P$9</f>
        <v>53318.7825687</v>
      </c>
      <c r="Q31" s="122">
        <f t="shared" si="9"/>
        <v>6081.2174313000005</v>
      </c>
      <c r="R31" s="122">
        <f t="shared" si="19"/>
        <v>59400</v>
      </c>
      <c r="S31" s="122">
        <f t="shared" si="10"/>
        <v>47394.473394400004</v>
      </c>
      <c r="T31" s="122">
        <f t="shared" si="11"/>
        <v>5405.5266056</v>
      </c>
      <c r="U31" s="122">
        <f t="shared" si="12"/>
        <v>52800</v>
      </c>
      <c r="V31" s="122">
        <f t="shared" si="13"/>
        <v>41470.164220099992</v>
      </c>
      <c r="W31" s="122">
        <f t="shared" si="14"/>
        <v>4729.8357798999996</v>
      </c>
      <c r="X31" s="122">
        <f t="shared" si="15"/>
        <v>46199.999999999993</v>
      </c>
      <c r="Y31" s="122">
        <f t="shared" si="16"/>
        <v>35545.855045799995</v>
      </c>
      <c r="Z31" s="122">
        <f t="shared" si="17"/>
        <v>4054.1449542</v>
      </c>
      <c r="AA31" s="52">
        <f t="shared" si="18"/>
        <v>39599.999999999993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1.3922898500000001</v>
      </c>
      <c r="E32" s="58">
        <f t="shared" si="0"/>
        <v>866.00428670000008</v>
      </c>
      <c r="F32" s="321">
        <v>0</v>
      </c>
      <c r="G32" s="60">
        <f t="shared" si="1"/>
        <v>0</v>
      </c>
      <c r="H32" s="61">
        <f t="shared" si="2"/>
        <v>866.00428670000008</v>
      </c>
      <c r="I32" s="299">
        <f t="shared" si="20"/>
        <v>114251.01377861999</v>
      </c>
      <c r="J32" s="102">
        <f>IF((I32-H$33+(H$33/12*3))+K32&gt;I149,I149-K32,(I32-H$33+(H$33/12*3)))</f>
        <v>59243.091742999997</v>
      </c>
      <c r="K32" s="102">
        <f t="shared" si="3"/>
        <v>6756.908257</v>
      </c>
      <c r="L32" s="102">
        <f t="shared" si="23"/>
        <v>66000</v>
      </c>
      <c r="M32" s="102">
        <f t="shared" si="24"/>
        <v>56280.937155849992</v>
      </c>
      <c r="N32" s="102">
        <f t="shared" si="21"/>
        <v>6419.0628441499994</v>
      </c>
      <c r="O32" s="102">
        <f t="shared" si="22"/>
        <v>62699.999999999993</v>
      </c>
      <c r="P32" s="102">
        <f t="shared" ref="P32:P49" si="25">J32*$P$9</f>
        <v>53318.7825687</v>
      </c>
      <c r="Q32" s="102">
        <f t="shared" si="9"/>
        <v>6081.2174313000005</v>
      </c>
      <c r="R32" s="102">
        <f t="shared" si="19"/>
        <v>59400</v>
      </c>
      <c r="S32" s="102">
        <f t="shared" si="10"/>
        <v>47394.473394400004</v>
      </c>
      <c r="T32" s="102">
        <f t="shared" si="11"/>
        <v>5405.5266056</v>
      </c>
      <c r="U32" s="102">
        <f t="shared" si="12"/>
        <v>52800</v>
      </c>
      <c r="V32" s="102">
        <f t="shared" si="13"/>
        <v>41470.164220099992</v>
      </c>
      <c r="W32" s="102">
        <f t="shared" si="14"/>
        <v>4729.8357798999996</v>
      </c>
      <c r="X32" s="102">
        <f t="shared" si="15"/>
        <v>46199.999999999993</v>
      </c>
      <c r="Y32" s="102">
        <f t="shared" si="16"/>
        <v>35545.855045799995</v>
      </c>
      <c r="Z32" s="102">
        <f t="shared" si="17"/>
        <v>4054.1449542</v>
      </c>
      <c r="AA32" s="66">
        <f t="shared" si="18"/>
        <v>39599.999999999993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1.3922898500000001</v>
      </c>
      <c r="E33" s="69">
        <f t="shared" si="0"/>
        <v>866.00428670000008</v>
      </c>
      <c r="F33" s="321">
        <v>0</v>
      </c>
      <c r="G33" s="70">
        <f t="shared" si="1"/>
        <v>0</v>
      </c>
      <c r="H33" s="71">
        <f t="shared" si="2"/>
        <v>866.00428670000008</v>
      </c>
      <c r="I33" s="300">
        <f t="shared" si="20"/>
        <v>113385.00949191999</v>
      </c>
      <c r="J33" s="122">
        <f>IF((I33-H$33+(H$33/12*2))+K33&gt;I149,I149-K33,(I33-H$33+(H$33/12*2)))</f>
        <v>59243.091742999997</v>
      </c>
      <c r="K33" s="122">
        <f t="shared" si="3"/>
        <v>6756.908257</v>
      </c>
      <c r="L33" s="122">
        <f t="shared" si="23"/>
        <v>66000</v>
      </c>
      <c r="M33" s="122">
        <f t="shared" si="24"/>
        <v>56280.937155849992</v>
      </c>
      <c r="N33" s="122">
        <f t="shared" si="21"/>
        <v>6419.0628441499994</v>
      </c>
      <c r="O33" s="122">
        <f t="shared" si="22"/>
        <v>62699.999999999993</v>
      </c>
      <c r="P33" s="104">
        <f t="shared" si="25"/>
        <v>53318.7825687</v>
      </c>
      <c r="Q33" s="122">
        <f t="shared" si="9"/>
        <v>6081.2174313000005</v>
      </c>
      <c r="R33" s="122">
        <f t="shared" si="19"/>
        <v>59400</v>
      </c>
      <c r="S33" s="122">
        <f t="shared" si="10"/>
        <v>47394.473394400004</v>
      </c>
      <c r="T33" s="122">
        <f t="shared" si="11"/>
        <v>5405.5266056</v>
      </c>
      <c r="U33" s="122">
        <f t="shared" si="12"/>
        <v>52800</v>
      </c>
      <c r="V33" s="122">
        <f t="shared" si="13"/>
        <v>41470.164220099992</v>
      </c>
      <c r="W33" s="122">
        <f t="shared" si="14"/>
        <v>4729.8357798999996</v>
      </c>
      <c r="X33" s="122">
        <f t="shared" si="15"/>
        <v>46199.999999999993</v>
      </c>
      <c r="Y33" s="122">
        <f t="shared" si="16"/>
        <v>35545.855045799995</v>
      </c>
      <c r="Z33" s="122">
        <f t="shared" si="17"/>
        <v>4054.1449542</v>
      </c>
      <c r="AA33" s="52">
        <f t="shared" si="18"/>
        <v>39599.999999999993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1.3922898500000001</v>
      </c>
      <c r="E34" s="279">
        <f t="shared" si="0"/>
        <v>1732.0085734000002</v>
      </c>
      <c r="F34" s="322">
        <v>0</v>
      </c>
      <c r="G34" s="233">
        <f t="shared" si="1"/>
        <v>0</v>
      </c>
      <c r="H34" s="287">
        <f t="shared" si="2"/>
        <v>1732.0085734000002</v>
      </c>
      <c r="I34" s="301">
        <f t="shared" si="20"/>
        <v>112519.00520521999</v>
      </c>
      <c r="J34" s="95">
        <f>IF((I34-H$33+(H$33/12*1))+K34&gt;I149,I149-K34,(I34-H$33+(H$33/12*1)))</f>
        <v>59243.091742999997</v>
      </c>
      <c r="K34" s="95">
        <f t="shared" si="3"/>
        <v>6756.908257</v>
      </c>
      <c r="L34" s="95">
        <f t="shared" si="23"/>
        <v>66000</v>
      </c>
      <c r="M34" s="95">
        <f t="shared" si="24"/>
        <v>56280.937155849992</v>
      </c>
      <c r="N34" s="95">
        <f t="shared" si="21"/>
        <v>6419.0628441499994</v>
      </c>
      <c r="O34" s="95">
        <f t="shared" si="22"/>
        <v>62699.999999999993</v>
      </c>
      <c r="P34" s="95">
        <f t="shared" si="25"/>
        <v>53318.7825687</v>
      </c>
      <c r="Q34" s="95">
        <f t="shared" si="9"/>
        <v>6081.2174313000005</v>
      </c>
      <c r="R34" s="95">
        <f t="shared" si="19"/>
        <v>59400</v>
      </c>
      <c r="S34" s="95">
        <f t="shared" si="10"/>
        <v>47394.473394400004</v>
      </c>
      <c r="T34" s="95">
        <f t="shared" si="11"/>
        <v>5405.5266056</v>
      </c>
      <c r="U34" s="95">
        <f t="shared" si="12"/>
        <v>52800</v>
      </c>
      <c r="V34" s="95">
        <f t="shared" si="13"/>
        <v>41470.164220099992</v>
      </c>
      <c r="W34" s="95">
        <f t="shared" si="14"/>
        <v>4729.8357798999996</v>
      </c>
      <c r="X34" s="95">
        <f t="shared" si="15"/>
        <v>46199.999999999993</v>
      </c>
      <c r="Y34" s="95">
        <f t="shared" si="16"/>
        <v>35545.855045799995</v>
      </c>
      <c r="Z34" s="95">
        <f t="shared" si="17"/>
        <v>4054.1449542</v>
      </c>
      <c r="AA34" s="237">
        <f t="shared" si="18"/>
        <v>39599.999999999993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1.3922898500000001</v>
      </c>
      <c r="E35" s="163">
        <f t="shared" si="0"/>
        <v>943.97251830000005</v>
      </c>
      <c r="F35" s="320">
        <v>0</v>
      </c>
      <c r="G35" s="87">
        <f t="shared" si="1"/>
        <v>0</v>
      </c>
      <c r="H35" s="89">
        <f t="shared" si="2"/>
        <v>943.97251830000005</v>
      </c>
      <c r="I35" s="298">
        <f t="shared" si="20"/>
        <v>110786.99663181999</v>
      </c>
      <c r="J35" s="123">
        <f>IF((I35-H$45+(H$45))+K35&gt;I149,I149-K35,(I35-H$45+(H$45)))</f>
        <v>59243.091742999997</v>
      </c>
      <c r="K35" s="123">
        <f t="shared" si="3"/>
        <v>6756.908257</v>
      </c>
      <c r="L35" s="123">
        <f t="shared" si="23"/>
        <v>66000</v>
      </c>
      <c r="M35" s="123">
        <f t="shared" si="24"/>
        <v>56280.937155849992</v>
      </c>
      <c r="N35" s="123">
        <f t="shared" si="21"/>
        <v>6419.0628441499994</v>
      </c>
      <c r="O35" s="123">
        <f t="shared" si="22"/>
        <v>62699.999999999993</v>
      </c>
      <c r="P35" s="100">
        <f t="shared" si="25"/>
        <v>53318.7825687</v>
      </c>
      <c r="Q35" s="123">
        <f t="shared" si="9"/>
        <v>6081.2174313000005</v>
      </c>
      <c r="R35" s="123">
        <f t="shared" si="19"/>
        <v>59400</v>
      </c>
      <c r="S35" s="123">
        <f t="shared" si="10"/>
        <v>47394.473394400004</v>
      </c>
      <c r="T35" s="123">
        <f t="shared" si="11"/>
        <v>5405.5266056</v>
      </c>
      <c r="U35" s="123">
        <f t="shared" si="12"/>
        <v>52800</v>
      </c>
      <c r="V35" s="123">
        <f t="shared" si="13"/>
        <v>41470.164220099992</v>
      </c>
      <c r="W35" s="123">
        <f t="shared" si="14"/>
        <v>4729.8357798999996</v>
      </c>
      <c r="X35" s="123">
        <f t="shared" si="15"/>
        <v>46199.999999999993</v>
      </c>
      <c r="Y35" s="123">
        <f t="shared" si="16"/>
        <v>35545.855045799995</v>
      </c>
      <c r="Z35" s="123">
        <f t="shared" si="17"/>
        <v>4054.1449542</v>
      </c>
      <c r="AA35" s="55">
        <f t="shared" si="18"/>
        <v>39599.999999999993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1.3922898500000001</v>
      </c>
      <c r="E36" s="58">
        <f t="shared" si="0"/>
        <v>943.97251830000005</v>
      </c>
      <c r="F36" s="323">
        <v>0</v>
      </c>
      <c r="G36" s="60">
        <f t="shared" si="1"/>
        <v>0</v>
      </c>
      <c r="H36" s="61">
        <f t="shared" si="2"/>
        <v>943.97251830000005</v>
      </c>
      <c r="I36" s="299">
        <f t="shared" si="20"/>
        <v>109843.02411351999</v>
      </c>
      <c r="J36" s="102">
        <f>IF((I36-H$45+(H$45/12*11))+K36&gt;I149,I149-K36,(I36-H$45+(H$45/12*11)))</f>
        <v>59243.091742999997</v>
      </c>
      <c r="K36" s="102">
        <f t="shared" si="3"/>
        <v>6756.908257</v>
      </c>
      <c r="L36" s="102">
        <f t="shared" si="23"/>
        <v>66000</v>
      </c>
      <c r="M36" s="102">
        <f t="shared" si="24"/>
        <v>56280.937155849992</v>
      </c>
      <c r="N36" s="102">
        <f t="shared" si="21"/>
        <v>6419.0628441499994</v>
      </c>
      <c r="O36" s="102">
        <f t="shared" si="22"/>
        <v>62699.999999999993</v>
      </c>
      <c r="P36" s="102">
        <f t="shared" si="25"/>
        <v>53318.7825687</v>
      </c>
      <c r="Q36" s="102">
        <f t="shared" si="9"/>
        <v>6081.2174313000005</v>
      </c>
      <c r="R36" s="102">
        <f t="shared" si="19"/>
        <v>59400</v>
      </c>
      <c r="S36" s="102">
        <f t="shared" si="10"/>
        <v>47394.473394400004</v>
      </c>
      <c r="T36" s="102">
        <f t="shared" si="11"/>
        <v>5405.5266056</v>
      </c>
      <c r="U36" s="102">
        <f t="shared" si="12"/>
        <v>52800</v>
      </c>
      <c r="V36" s="102">
        <f t="shared" si="13"/>
        <v>41470.164220099992</v>
      </c>
      <c r="W36" s="102">
        <f t="shared" si="14"/>
        <v>4729.8357798999996</v>
      </c>
      <c r="X36" s="102">
        <f t="shared" si="15"/>
        <v>46199.999999999993</v>
      </c>
      <c r="Y36" s="102">
        <f t="shared" si="16"/>
        <v>35545.855045799995</v>
      </c>
      <c r="Z36" s="102">
        <f t="shared" si="17"/>
        <v>4054.1449542</v>
      </c>
      <c r="AA36" s="66">
        <f t="shared" si="18"/>
        <v>39599.999999999993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1.3922898500000001</v>
      </c>
      <c r="E37" s="69">
        <f t="shared" si="0"/>
        <v>943.97251830000005</v>
      </c>
      <c r="F37" s="321">
        <v>0</v>
      </c>
      <c r="G37" s="70">
        <f t="shared" si="1"/>
        <v>0</v>
      </c>
      <c r="H37" s="71">
        <f t="shared" si="2"/>
        <v>943.97251830000005</v>
      </c>
      <c r="I37" s="300">
        <f t="shared" si="20"/>
        <v>108899.05159521999</v>
      </c>
      <c r="J37" s="122">
        <f>IF((I37-H$45+(H$45/12*10))+K37&gt;I149,I149-K37,(I37-H$45+(H$45/12*10)))</f>
        <v>59243.091742999997</v>
      </c>
      <c r="K37" s="122">
        <f t="shared" si="3"/>
        <v>6756.908257</v>
      </c>
      <c r="L37" s="104">
        <f t="shared" si="23"/>
        <v>66000</v>
      </c>
      <c r="M37" s="122">
        <f t="shared" si="24"/>
        <v>56280.937155849992</v>
      </c>
      <c r="N37" s="122">
        <f t="shared" si="21"/>
        <v>6419.0628441499994</v>
      </c>
      <c r="O37" s="122">
        <f t="shared" si="22"/>
        <v>62699.999999999993</v>
      </c>
      <c r="P37" s="104">
        <f t="shared" si="25"/>
        <v>53318.7825687</v>
      </c>
      <c r="Q37" s="122">
        <f t="shared" si="9"/>
        <v>6081.2174313000005</v>
      </c>
      <c r="R37" s="122">
        <f>P37+Q37</f>
        <v>59400</v>
      </c>
      <c r="S37" s="122">
        <f t="shared" si="10"/>
        <v>47394.473394400004</v>
      </c>
      <c r="T37" s="122">
        <f t="shared" si="11"/>
        <v>5405.5266056</v>
      </c>
      <c r="U37" s="122">
        <f t="shared" si="12"/>
        <v>52800</v>
      </c>
      <c r="V37" s="122">
        <f t="shared" si="13"/>
        <v>41470.164220099992</v>
      </c>
      <c r="W37" s="122">
        <f t="shared" si="14"/>
        <v>4729.8357798999996</v>
      </c>
      <c r="X37" s="122">
        <f t="shared" si="15"/>
        <v>46199.999999999993</v>
      </c>
      <c r="Y37" s="122">
        <f t="shared" si="16"/>
        <v>35545.855045799995</v>
      </c>
      <c r="Z37" s="122">
        <f t="shared" si="17"/>
        <v>4054.1449542</v>
      </c>
      <c r="AA37" s="52">
        <f t="shared" si="18"/>
        <v>39599.999999999993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1.3922898500000001</v>
      </c>
      <c r="E38" s="58">
        <f t="shared" si="0"/>
        <v>943.97251830000005</v>
      </c>
      <c r="F38" s="321">
        <v>0</v>
      </c>
      <c r="G38" s="60">
        <f t="shared" si="1"/>
        <v>0</v>
      </c>
      <c r="H38" s="61">
        <f t="shared" si="2"/>
        <v>943.97251830000005</v>
      </c>
      <c r="I38" s="299">
        <f t="shared" si="20"/>
        <v>107955.07907692</v>
      </c>
      <c r="J38" s="102">
        <f>IF((I38-H$45+(H$45/12*9))+K38&gt;I149,I149-K38,(I38-H$45+(H$45/12*9)))</f>
        <v>59243.091742999997</v>
      </c>
      <c r="K38" s="102">
        <f t="shared" si="3"/>
        <v>6756.908257</v>
      </c>
      <c r="L38" s="103">
        <f t="shared" si="23"/>
        <v>66000</v>
      </c>
      <c r="M38" s="102">
        <f t="shared" si="24"/>
        <v>56280.937155849992</v>
      </c>
      <c r="N38" s="102">
        <f t="shared" si="21"/>
        <v>6419.0628441499994</v>
      </c>
      <c r="O38" s="102">
        <f t="shared" si="22"/>
        <v>62699.999999999993</v>
      </c>
      <c r="P38" s="102">
        <f>J38*$P$9</f>
        <v>53318.7825687</v>
      </c>
      <c r="Q38" s="102">
        <f t="shared" si="9"/>
        <v>6081.2174313000005</v>
      </c>
      <c r="R38" s="102">
        <f t="shared" ref="R38:R53" si="26">P38+Q38</f>
        <v>59400</v>
      </c>
      <c r="S38" s="102">
        <f t="shared" si="10"/>
        <v>47394.473394400004</v>
      </c>
      <c r="T38" s="102">
        <f t="shared" si="11"/>
        <v>5405.5266056</v>
      </c>
      <c r="U38" s="102">
        <f t="shared" si="12"/>
        <v>52800</v>
      </c>
      <c r="V38" s="102">
        <f t="shared" si="13"/>
        <v>41470.164220099992</v>
      </c>
      <c r="W38" s="102">
        <f t="shared" si="14"/>
        <v>4729.8357798999996</v>
      </c>
      <c r="X38" s="102">
        <f t="shared" si="15"/>
        <v>46199.999999999993</v>
      </c>
      <c r="Y38" s="102">
        <f t="shared" si="16"/>
        <v>35545.855045799995</v>
      </c>
      <c r="Z38" s="102">
        <f t="shared" si="17"/>
        <v>4054.1449542</v>
      </c>
      <c r="AA38" s="66">
        <f t="shared" si="18"/>
        <v>39599.999999999993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1.3922898500000001</v>
      </c>
      <c r="E39" s="69">
        <f t="shared" si="0"/>
        <v>943.97251830000005</v>
      </c>
      <c r="F39" s="321">
        <v>0</v>
      </c>
      <c r="G39" s="70">
        <f t="shared" si="1"/>
        <v>0</v>
      </c>
      <c r="H39" s="71">
        <f t="shared" si="2"/>
        <v>943.97251830000005</v>
      </c>
      <c r="I39" s="300">
        <f t="shared" si="20"/>
        <v>107011.10655862</v>
      </c>
      <c r="J39" s="122">
        <f>IF((I39-H$45+(H$45/12*8))+K39&gt;I149,I149-K39,(I39-H$45+(H$45/12*8)))</f>
        <v>59243.091742999997</v>
      </c>
      <c r="K39" s="122">
        <f t="shared" si="3"/>
        <v>6756.908257</v>
      </c>
      <c r="L39" s="122">
        <f t="shared" si="23"/>
        <v>66000</v>
      </c>
      <c r="M39" s="122">
        <f t="shared" si="24"/>
        <v>56280.937155849992</v>
      </c>
      <c r="N39" s="122">
        <f t="shared" si="21"/>
        <v>6419.0628441499994</v>
      </c>
      <c r="O39" s="122">
        <f t="shared" si="22"/>
        <v>62699.999999999993</v>
      </c>
      <c r="P39" s="104">
        <f t="shared" si="25"/>
        <v>53318.7825687</v>
      </c>
      <c r="Q39" s="122">
        <f t="shared" si="9"/>
        <v>6081.2174313000005</v>
      </c>
      <c r="R39" s="122">
        <f t="shared" si="26"/>
        <v>59400</v>
      </c>
      <c r="S39" s="122">
        <f t="shared" si="10"/>
        <v>47394.473394400004</v>
      </c>
      <c r="T39" s="122">
        <f t="shared" si="11"/>
        <v>5405.5266056</v>
      </c>
      <c r="U39" s="122">
        <f t="shared" si="12"/>
        <v>52800</v>
      </c>
      <c r="V39" s="122">
        <f t="shared" si="13"/>
        <v>41470.164220099992</v>
      </c>
      <c r="W39" s="122">
        <f t="shared" si="14"/>
        <v>4729.8357798999996</v>
      </c>
      <c r="X39" s="122">
        <f t="shared" si="15"/>
        <v>46199.999999999993</v>
      </c>
      <c r="Y39" s="122">
        <f t="shared" si="16"/>
        <v>35545.855045799995</v>
      </c>
      <c r="Z39" s="122">
        <f t="shared" si="17"/>
        <v>4054.1449542</v>
      </c>
      <c r="AA39" s="52">
        <f t="shared" si="18"/>
        <v>39599.999999999993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1.3922898500000001</v>
      </c>
      <c r="E40" s="58">
        <f t="shared" si="0"/>
        <v>943.97251830000005</v>
      </c>
      <c r="F40" s="321">
        <v>0</v>
      </c>
      <c r="G40" s="60">
        <f t="shared" si="1"/>
        <v>0</v>
      </c>
      <c r="H40" s="61">
        <f t="shared" si="2"/>
        <v>943.97251830000005</v>
      </c>
      <c r="I40" s="299">
        <f t="shared" si="20"/>
        <v>106067.13404032</v>
      </c>
      <c r="J40" s="102">
        <f>IF((I40-H$45+(H$45/12*7))+K40&gt;I149,I149-K40,(I40-H$45+(H$45/12*7)))</f>
        <v>59243.091742999997</v>
      </c>
      <c r="K40" s="102">
        <f t="shared" si="3"/>
        <v>6756.908257</v>
      </c>
      <c r="L40" s="103">
        <f t="shared" si="23"/>
        <v>66000</v>
      </c>
      <c r="M40" s="102">
        <f t="shared" si="24"/>
        <v>56280.937155849992</v>
      </c>
      <c r="N40" s="102">
        <f t="shared" si="21"/>
        <v>6419.0628441499994</v>
      </c>
      <c r="O40" s="102">
        <f t="shared" si="22"/>
        <v>62699.999999999993</v>
      </c>
      <c r="P40" s="102">
        <f t="shared" si="25"/>
        <v>53318.7825687</v>
      </c>
      <c r="Q40" s="102">
        <f t="shared" si="9"/>
        <v>6081.2174313000005</v>
      </c>
      <c r="R40" s="102">
        <f t="shared" si="26"/>
        <v>59400</v>
      </c>
      <c r="S40" s="102">
        <f t="shared" si="10"/>
        <v>47394.473394400004</v>
      </c>
      <c r="T40" s="102">
        <f t="shared" si="11"/>
        <v>5405.5266056</v>
      </c>
      <c r="U40" s="102">
        <f t="shared" si="12"/>
        <v>52800</v>
      </c>
      <c r="V40" s="102">
        <f t="shared" si="13"/>
        <v>41470.164220099992</v>
      </c>
      <c r="W40" s="102">
        <f t="shared" si="14"/>
        <v>4729.8357798999996</v>
      </c>
      <c r="X40" s="102">
        <f t="shared" si="15"/>
        <v>46199.999999999993</v>
      </c>
      <c r="Y40" s="102">
        <f t="shared" si="16"/>
        <v>35545.855045799995</v>
      </c>
      <c r="Z40" s="102">
        <f t="shared" si="17"/>
        <v>4054.1449542</v>
      </c>
      <c r="AA40" s="66">
        <f t="shared" si="18"/>
        <v>39599.999999999993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1.3922898500000001</v>
      </c>
      <c r="E41" s="69">
        <f t="shared" si="0"/>
        <v>943.97251830000005</v>
      </c>
      <c r="F41" s="321">
        <v>0</v>
      </c>
      <c r="G41" s="70">
        <f t="shared" si="1"/>
        <v>0</v>
      </c>
      <c r="H41" s="71">
        <f t="shared" si="2"/>
        <v>943.97251830000005</v>
      </c>
      <c r="I41" s="300">
        <f t="shared" si="20"/>
        <v>105123.16152202</v>
      </c>
      <c r="J41" s="122">
        <f>IF((I41-H$45+(H$45/12*6))+K41&gt;I149,I149-K41,(I41-H$45+(H$45/12*6)))</f>
        <v>59243.091742999997</v>
      </c>
      <c r="K41" s="122">
        <f t="shared" si="3"/>
        <v>6756.908257</v>
      </c>
      <c r="L41" s="122">
        <f t="shared" si="23"/>
        <v>66000</v>
      </c>
      <c r="M41" s="122">
        <f t="shared" si="24"/>
        <v>56280.937155849992</v>
      </c>
      <c r="N41" s="122">
        <f t="shared" si="21"/>
        <v>6419.0628441499994</v>
      </c>
      <c r="O41" s="122">
        <f t="shared" si="22"/>
        <v>62699.999999999993</v>
      </c>
      <c r="P41" s="104">
        <f t="shared" si="25"/>
        <v>53318.7825687</v>
      </c>
      <c r="Q41" s="122">
        <f t="shared" si="9"/>
        <v>6081.2174313000005</v>
      </c>
      <c r="R41" s="122">
        <f t="shared" si="26"/>
        <v>59400</v>
      </c>
      <c r="S41" s="122">
        <f t="shared" si="10"/>
        <v>47394.473394400004</v>
      </c>
      <c r="T41" s="122">
        <f t="shared" si="11"/>
        <v>5405.5266056</v>
      </c>
      <c r="U41" s="122">
        <f t="shared" si="12"/>
        <v>52800</v>
      </c>
      <c r="V41" s="122">
        <f t="shared" si="13"/>
        <v>41470.164220099992</v>
      </c>
      <c r="W41" s="122">
        <f t="shared" si="14"/>
        <v>4729.8357798999996</v>
      </c>
      <c r="X41" s="122">
        <f t="shared" si="15"/>
        <v>46199.999999999993</v>
      </c>
      <c r="Y41" s="122">
        <f t="shared" si="16"/>
        <v>35545.855045799995</v>
      </c>
      <c r="Z41" s="122">
        <f t="shared" si="17"/>
        <v>4054.1449542</v>
      </c>
      <c r="AA41" s="52">
        <f t="shared" si="18"/>
        <v>39599.999999999993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1.39199892</v>
      </c>
      <c r="E42" s="58">
        <f t="shared" si="0"/>
        <v>943.77526776000002</v>
      </c>
      <c r="F42" s="321">
        <v>0</v>
      </c>
      <c r="G42" s="60">
        <f t="shared" si="1"/>
        <v>0</v>
      </c>
      <c r="H42" s="61">
        <f t="shared" si="2"/>
        <v>943.77526776000002</v>
      </c>
      <c r="I42" s="299">
        <f t="shared" si="20"/>
        <v>104179.18900372001</v>
      </c>
      <c r="J42" s="102">
        <f>IF((I42-H$45+(H$45/12*5))+K42&gt;I149,I149-K42,(I42-H$45+(H$45/12*5)))</f>
        <v>59243.091742999997</v>
      </c>
      <c r="K42" s="102">
        <f t="shared" si="3"/>
        <v>6756.908257</v>
      </c>
      <c r="L42" s="103">
        <f t="shared" si="23"/>
        <v>66000</v>
      </c>
      <c r="M42" s="102">
        <f t="shared" si="24"/>
        <v>56280.937155849992</v>
      </c>
      <c r="N42" s="102">
        <f t="shared" si="21"/>
        <v>6419.0628441499994</v>
      </c>
      <c r="O42" s="102">
        <f t="shared" si="22"/>
        <v>62699.999999999993</v>
      </c>
      <c r="P42" s="102">
        <f t="shared" si="25"/>
        <v>53318.7825687</v>
      </c>
      <c r="Q42" s="102">
        <f t="shared" si="9"/>
        <v>6081.2174313000005</v>
      </c>
      <c r="R42" s="102">
        <f t="shared" si="26"/>
        <v>59400</v>
      </c>
      <c r="S42" s="102">
        <f t="shared" si="10"/>
        <v>47394.473394400004</v>
      </c>
      <c r="T42" s="102">
        <f t="shared" si="11"/>
        <v>5405.5266056</v>
      </c>
      <c r="U42" s="102">
        <f t="shared" si="12"/>
        <v>52800</v>
      </c>
      <c r="V42" s="102">
        <f t="shared" si="13"/>
        <v>41470.164220099992</v>
      </c>
      <c r="W42" s="102">
        <f t="shared" si="14"/>
        <v>4729.8357798999996</v>
      </c>
      <c r="X42" s="102">
        <f t="shared" si="15"/>
        <v>46199.999999999993</v>
      </c>
      <c r="Y42" s="102">
        <f t="shared" si="16"/>
        <v>35545.855045799995</v>
      </c>
      <c r="Z42" s="102">
        <f t="shared" si="17"/>
        <v>4054.1449542</v>
      </c>
      <c r="AA42" s="66">
        <f t="shared" si="18"/>
        <v>39599.999999999993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1.39199892</v>
      </c>
      <c r="E43" s="69">
        <f t="shared" si="0"/>
        <v>943.77526776000002</v>
      </c>
      <c r="F43" s="321">
        <v>0</v>
      </c>
      <c r="G43" s="70">
        <f t="shared" si="1"/>
        <v>0</v>
      </c>
      <c r="H43" s="71">
        <f t="shared" si="2"/>
        <v>943.77526776000002</v>
      </c>
      <c r="I43" s="300">
        <f t="shared" si="20"/>
        <v>103235.41373596001</v>
      </c>
      <c r="J43" s="122">
        <f>IF((I43-H$45+(H$45/12*4))+K43&gt;I149,I149-K43,(I43-H$45+(H$45/12*4)))</f>
        <v>59243.091742999997</v>
      </c>
      <c r="K43" s="122">
        <f t="shared" ref="K43:K74" si="27">I$148</f>
        <v>6756.908257</v>
      </c>
      <c r="L43" s="122">
        <f t="shared" si="23"/>
        <v>66000</v>
      </c>
      <c r="M43" s="122">
        <f t="shared" si="24"/>
        <v>56280.937155849992</v>
      </c>
      <c r="N43" s="122">
        <f t="shared" si="21"/>
        <v>6419.0628441499994</v>
      </c>
      <c r="O43" s="122">
        <f t="shared" si="22"/>
        <v>62699.999999999993</v>
      </c>
      <c r="P43" s="104">
        <f t="shared" si="25"/>
        <v>53318.7825687</v>
      </c>
      <c r="Q43" s="122">
        <f t="shared" si="9"/>
        <v>6081.2174313000005</v>
      </c>
      <c r="R43" s="122">
        <f t="shared" si="26"/>
        <v>59400</v>
      </c>
      <c r="S43" s="122">
        <f t="shared" si="10"/>
        <v>47394.473394400004</v>
      </c>
      <c r="T43" s="122">
        <f t="shared" si="11"/>
        <v>5405.5266056</v>
      </c>
      <c r="U43" s="122">
        <f t="shared" si="12"/>
        <v>52800</v>
      </c>
      <c r="V43" s="122">
        <f t="shared" si="13"/>
        <v>41470.164220099992</v>
      </c>
      <c r="W43" s="122">
        <f t="shared" si="14"/>
        <v>4729.8357798999996</v>
      </c>
      <c r="X43" s="122">
        <f t="shared" si="15"/>
        <v>46199.999999999993</v>
      </c>
      <c r="Y43" s="122">
        <f t="shared" si="16"/>
        <v>35545.855045799995</v>
      </c>
      <c r="Z43" s="122">
        <f t="shared" si="17"/>
        <v>4054.1449542</v>
      </c>
      <c r="AA43" s="52">
        <f t="shared" si="18"/>
        <v>39599.999999999993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1.39188896</v>
      </c>
      <c r="E44" s="58">
        <f t="shared" si="0"/>
        <v>943.70071487999996</v>
      </c>
      <c r="F44" s="321">
        <v>0</v>
      </c>
      <c r="G44" s="60">
        <f t="shared" si="1"/>
        <v>0</v>
      </c>
      <c r="H44" s="61">
        <f t="shared" si="2"/>
        <v>943.70071487999996</v>
      </c>
      <c r="I44" s="299">
        <f t="shared" si="20"/>
        <v>102291.63846820002</v>
      </c>
      <c r="J44" s="102">
        <f>IF((I44-H$45+(H$45/12*3))+K44&gt;I149,I149-K44,(I44-H$45+(H$45/12*3)))</f>
        <v>59243.091742999997</v>
      </c>
      <c r="K44" s="102">
        <f t="shared" si="27"/>
        <v>6756.908257</v>
      </c>
      <c r="L44" s="103">
        <f t="shared" si="23"/>
        <v>66000</v>
      </c>
      <c r="M44" s="102">
        <f t="shared" si="24"/>
        <v>56280.937155849992</v>
      </c>
      <c r="N44" s="102">
        <f t="shared" si="21"/>
        <v>6419.0628441499994</v>
      </c>
      <c r="O44" s="102">
        <f t="shared" si="22"/>
        <v>62699.999999999993</v>
      </c>
      <c r="P44" s="102">
        <f t="shared" si="25"/>
        <v>53318.7825687</v>
      </c>
      <c r="Q44" s="102">
        <f t="shared" si="9"/>
        <v>6081.2174313000005</v>
      </c>
      <c r="R44" s="102">
        <f t="shared" si="26"/>
        <v>59400</v>
      </c>
      <c r="S44" s="102">
        <f t="shared" si="10"/>
        <v>47394.473394400004</v>
      </c>
      <c r="T44" s="102">
        <f t="shared" si="11"/>
        <v>5405.5266056</v>
      </c>
      <c r="U44" s="102">
        <f t="shared" si="12"/>
        <v>52800</v>
      </c>
      <c r="V44" s="102">
        <f t="shared" si="13"/>
        <v>41470.164220099992</v>
      </c>
      <c r="W44" s="102">
        <f t="shared" si="14"/>
        <v>4729.8357798999996</v>
      </c>
      <c r="X44" s="102">
        <f t="shared" si="15"/>
        <v>46199.999999999993</v>
      </c>
      <c r="Y44" s="102">
        <f t="shared" si="16"/>
        <v>35545.855045799995</v>
      </c>
      <c r="Z44" s="102">
        <f t="shared" si="17"/>
        <v>4054.1449542</v>
      </c>
      <c r="AA44" s="66">
        <f t="shared" si="18"/>
        <v>39599.999999999993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1.3906095999999999</v>
      </c>
      <c r="E45" s="69">
        <f t="shared" si="0"/>
        <v>942.83330879999994</v>
      </c>
      <c r="F45" s="321">
        <v>0</v>
      </c>
      <c r="G45" s="70">
        <f t="shared" si="1"/>
        <v>0</v>
      </c>
      <c r="H45" s="71">
        <f t="shared" si="2"/>
        <v>942.83330879999994</v>
      </c>
      <c r="I45" s="300">
        <f t="shared" si="20"/>
        <v>101347.93775332002</v>
      </c>
      <c r="J45" s="122">
        <f>IF((I45-H$45+(H$45/12*2))+K45&gt;I149,I149-K45,(I45-H$45+(H$45/12*2)))</f>
        <v>59243.091742999997</v>
      </c>
      <c r="K45" s="122">
        <f t="shared" si="27"/>
        <v>6756.908257</v>
      </c>
      <c r="L45" s="122">
        <f t="shared" si="23"/>
        <v>66000</v>
      </c>
      <c r="M45" s="122">
        <f t="shared" si="24"/>
        <v>56280.937155849992</v>
      </c>
      <c r="N45" s="122">
        <f t="shared" si="21"/>
        <v>6419.0628441499994</v>
      </c>
      <c r="O45" s="122">
        <f t="shared" si="22"/>
        <v>62699.999999999993</v>
      </c>
      <c r="P45" s="104">
        <f t="shared" si="25"/>
        <v>53318.7825687</v>
      </c>
      <c r="Q45" s="122">
        <f t="shared" si="9"/>
        <v>6081.2174313000005</v>
      </c>
      <c r="R45" s="122">
        <f t="shared" si="26"/>
        <v>59400</v>
      </c>
      <c r="S45" s="122">
        <f t="shared" si="10"/>
        <v>47394.473394400004</v>
      </c>
      <c r="T45" s="122">
        <f t="shared" si="11"/>
        <v>5405.5266056</v>
      </c>
      <c r="U45" s="122">
        <f t="shared" si="12"/>
        <v>52800</v>
      </c>
      <c r="V45" s="122">
        <f t="shared" si="13"/>
        <v>41470.164220099992</v>
      </c>
      <c r="W45" s="122">
        <f t="shared" si="14"/>
        <v>4729.8357798999996</v>
      </c>
      <c r="X45" s="122">
        <f t="shared" si="15"/>
        <v>46199.999999999993</v>
      </c>
      <c r="Y45" s="122">
        <f t="shared" si="16"/>
        <v>35545.855045799995</v>
      </c>
      <c r="Z45" s="122">
        <f t="shared" si="17"/>
        <v>4054.1449542</v>
      </c>
      <c r="AA45" s="52">
        <f t="shared" si="18"/>
        <v>39599.999999999993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1.3903218100000001</v>
      </c>
      <c r="E46" s="279">
        <f>C46*D46</f>
        <v>1885.2763743600001</v>
      </c>
      <c r="F46" s="322">
        <v>0</v>
      </c>
      <c r="G46" s="233">
        <f t="shared" si="1"/>
        <v>0</v>
      </c>
      <c r="H46" s="287">
        <f t="shared" si="2"/>
        <v>1885.2763743600001</v>
      </c>
      <c r="I46" s="301">
        <f t="shared" si="20"/>
        <v>100405.10444452002</v>
      </c>
      <c r="J46" s="95">
        <f>IF((I46-H$45+(H$45/12*1))+K46&gt;I149,I149-K46,(I46-H$45+(H$45/12*1)))</f>
        <v>59243.091742999997</v>
      </c>
      <c r="K46" s="95">
        <f t="shared" si="27"/>
        <v>6756.908257</v>
      </c>
      <c r="L46" s="236">
        <f t="shared" si="23"/>
        <v>66000</v>
      </c>
      <c r="M46" s="95">
        <f t="shared" si="24"/>
        <v>56280.937155849992</v>
      </c>
      <c r="N46" s="95">
        <f t="shared" si="21"/>
        <v>6419.0628441499994</v>
      </c>
      <c r="O46" s="95">
        <f t="shared" si="22"/>
        <v>62699.999999999993</v>
      </c>
      <c r="P46" s="95">
        <f t="shared" si="25"/>
        <v>53318.7825687</v>
      </c>
      <c r="Q46" s="95">
        <f t="shared" si="9"/>
        <v>6081.2174313000005</v>
      </c>
      <c r="R46" s="95">
        <f t="shared" si="26"/>
        <v>59400</v>
      </c>
      <c r="S46" s="95">
        <f t="shared" si="10"/>
        <v>47394.473394400004</v>
      </c>
      <c r="T46" s="95">
        <f t="shared" si="11"/>
        <v>5405.5266056</v>
      </c>
      <c r="U46" s="95">
        <f t="shared" si="12"/>
        <v>52800</v>
      </c>
      <c r="V46" s="95">
        <f t="shared" si="13"/>
        <v>41470.164220099992</v>
      </c>
      <c r="W46" s="95">
        <f t="shared" si="14"/>
        <v>4729.8357798999996</v>
      </c>
      <c r="X46" s="95">
        <f t="shared" si="15"/>
        <v>46199.999999999993</v>
      </c>
      <c r="Y46" s="95">
        <f t="shared" si="16"/>
        <v>35545.855045799995</v>
      </c>
      <c r="Z46" s="95">
        <f t="shared" si="17"/>
        <v>4054.1449542</v>
      </c>
      <c r="AA46" s="237">
        <f t="shared" si="18"/>
        <v>39599.999999999993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1.3896353299999999</v>
      </c>
      <c r="E47" s="163">
        <f t="shared" si="0"/>
        <v>1006.09597892</v>
      </c>
      <c r="F47" s="320">
        <v>0</v>
      </c>
      <c r="G47" s="87">
        <f t="shared" si="1"/>
        <v>0</v>
      </c>
      <c r="H47" s="89">
        <f t="shared" si="2"/>
        <v>1006.09597892</v>
      </c>
      <c r="I47" s="298">
        <f t="shared" si="20"/>
        <v>98519.828070160031</v>
      </c>
      <c r="J47" s="123">
        <f>IF((I47-H$57+(H$57))+K47&gt;I149,I149-K47,(I47-H$57+(H$57)))</f>
        <v>59243.091742999997</v>
      </c>
      <c r="K47" s="123">
        <f t="shared" si="27"/>
        <v>6756.908257</v>
      </c>
      <c r="L47" s="123">
        <f t="shared" si="23"/>
        <v>66000</v>
      </c>
      <c r="M47" s="123">
        <f t="shared" si="24"/>
        <v>56280.937155849992</v>
      </c>
      <c r="N47" s="123">
        <f t="shared" si="21"/>
        <v>6419.0628441499994</v>
      </c>
      <c r="O47" s="123">
        <f t="shared" si="22"/>
        <v>62699.999999999993</v>
      </c>
      <c r="P47" s="100">
        <f t="shared" si="25"/>
        <v>53318.7825687</v>
      </c>
      <c r="Q47" s="123">
        <f t="shared" si="9"/>
        <v>6081.2174313000005</v>
      </c>
      <c r="R47" s="123">
        <f t="shared" si="26"/>
        <v>59400</v>
      </c>
      <c r="S47" s="123">
        <f t="shared" si="10"/>
        <v>47394.473394400004</v>
      </c>
      <c r="T47" s="123">
        <f t="shared" si="11"/>
        <v>5405.5266056</v>
      </c>
      <c r="U47" s="123">
        <f t="shared" si="12"/>
        <v>52800</v>
      </c>
      <c r="V47" s="123">
        <f t="shared" si="13"/>
        <v>41470.164220099992</v>
      </c>
      <c r="W47" s="123">
        <f t="shared" si="14"/>
        <v>4729.8357798999996</v>
      </c>
      <c r="X47" s="123">
        <f t="shared" si="15"/>
        <v>46199.999999999993</v>
      </c>
      <c r="Y47" s="123">
        <f t="shared" si="16"/>
        <v>35545.855045799995</v>
      </c>
      <c r="Z47" s="123">
        <f t="shared" si="17"/>
        <v>4054.1449542</v>
      </c>
      <c r="AA47" s="55">
        <f t="shared" si="18"/>
        <v>39599.999999999993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1.38807236</v>
      </c>
      <c r="E48" s="58">
        <f t="shared" si="0"/>
        <v>1004.96438864</v>
      </c>
      <c r="F48" s="321">
        <v>0</v>
      </c>
      <c r="G48" s="60">
        <f t="shared" si="1"/>
        <v>0</v>
      </c>
      <c r="H48" s="61">
        <f t="shared" si="2"/>
        <v>1004.96438864</v>
      </c>
      <c r="I48" s="299">
        <f t="shared" si="20"/>
        <v>97513.732091240032</v>
      </c>
      <c r="J48" s="102">
        <f>IF((I48-H$57+(H$57/12*11))+K48&gt;I149,I149-K48,(I48-H$57+(H$57/12*11)))</f>
        <v>59243.091742999997</v>
      </c>
      <c r="K48" s="102">
        <f t="shared" si="27"/>
        <v>6756.908257</v>
      </c>
      <c r="L48" s="103">
        <f t="shared" si="23"/>
        <v>66000</v>
      </c>
      <c r="M48" s="102">
        <f t="shared" si="24"/>
        <v>56280.937155849992</v>
      </c>
      <c r="N48" s="102">
        <f t="shared" si="21"/>
        <v>6419.0628441499994</v>
      </c>
      <c r="O48" s="102">
        <f t="shared" si="22"/>
        <v>62699.999999999993</v>
      </c>
      <c r="P48" s="102">
        <f t="shared" si="25"/>
        <v>53318.7825687</v>
      </c>
      <c r="Q48" s="102">
        <f t="shared" si="9"/>
        <v>6081.2174313000005</v>
      </c>
      <c r="R48" s="102">
        <f t="shared" si="26"/>
        <v>59400</v>
      </c>
      <c r="S48" s="102">
        <f t="shared" si="10"/>
        <v>47394.473394400004</v>
      </c>
      <c r="T48" s="102">
        <f t="shared" si="11"/>
        <v>5405.5266056</v>
      </c>
      <c r="U48" s="102">
        <f t="shared" si="12"/>
        <v>52800</v>
      </c>
      <c r="V48" s="102">
        <f t="shared" si="13"/>
        <v>41470.164220099992</v>
      </c>
      <c r="W48" s="102">
        <f t="shared" si="14"/>
        <v>4729.8357798999996</v>
      </c>
      <c r="X48" s="102">
        <f t="shared" si="15"/>
        <v>46199.999999999993</v>
      </c>
      <c r="Y48" s="102">
        <f t="shared" si="16"/>
        <v>35545.855045799995</v>
      </c>
      <c r="Z48" s="102">
        <f t="shared" si="17"/>
        <v>4054.1449542</v>
      </c>
      <c r="AA48" s="66">
        <f t="shared" si="18"/>
        <v>39599.999999999993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1.38732736</v>
      </c>
      <c r="E49" s="69">
        <f t="shared" si="0"/>
        <v>1004.42500864</v>
      </c>
      <c r="F49" s="321">
        <v>0</v>
      </c>
      <c r="G49" s="70">
        <f t="shared" si="1"/>
        <v>0</v>
      </c>
      <c r="H49" s="71">
        <f t="shared" si="2"/>
        <v>1004.42500864</v>
      </c>
      <c r="I49" s="300">
        <f t="shared" si="20"/>
        <v>96508.767702600031</v>
      </c>
      <c r="J49" s="122">
        <f>IF((I49-H$57+(H$57/12*10))+K49&gt;I149,I149-K49,(I49-H$57+(H$57/12*10)))</f>
        <v>59243.091742999997</v>
      </c>
      <c r="K49" s="122">
        <f t="shared" si="27"/>
        <v>6756.908257</v>
      </c>
      <c r="L49" s="122">
        <f t="shared" si="23"/>
        <v>66000</v>
      </c>
      <c r="M49" s="122">
        <f t="shared" si="24"/>
        <v>56280.937155849992</v>
      </c>
      <c r="N49" s="122">
        <f t="shared" si="21"/>
        <v>6419.0628441499994</v>
      </c>
      <c r="O49" s="122">
        <f t="shared" si="22"/>
        <v>62699.999999999993</v>
      </c>
      <c r="P49" s="104">
        <f t="shared" si="25"/>
        <v>53318.7825687</v>
      </c>
      <c r="Q49" s="122">
        <f t="shared" si="9"/>
        <v>6081.2174313000005</v>
      </c>
      <c r="R49" s="122">
        <f t="shared" si="26"/>
        <v>59400</v>
      </c>
      <c r="S49" s="122">
        <f t="shared" si="10"/>
        <v>47394.473394400004</v>
      </c>
      <c r="T49" s="122">
        <f t="shared" si="11"/>
        <v>5405.5266056</v>
      </c>
      <c r="U49" s="122">
        <f t="shared" si="12"/>
        <v>52800</v>
      </c>
      <c r="V49" s="122">
        <f t="shared" si="13"/>
        <v>41470.164220099992</v>
      </c>
      <c r="W49" s="122">
        <f t="shared" si="14"/>
        <v>4729.8357798999996</v>
      </c>
      <c r="X49" s="122">
        <f t="shared" si="15"/>
        <v>46199.999999999993</v>
      </c>
      <c r="Y49" s="122">
        <f t="shared" si="16"/>
        <v>35545.855045799995</v>
      </c>
      <c r="Z49" s="122">
        <f t="shared" si="17"/>
        <v>4054.1449542</v>
      </c>
      <c r="AA49" s="52">
        <f t="shared" si="18"/>
        <v>39599.999999999993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1.38695843</v>
      </c>
      <c r="E50" s="58">
        <f t="shared" si="0"/>
        <v>1004.1579033199999</v>
      </c>
      <c r="F50" s="321">
        <v>0</v>
      </c>
      <c r="G50" s="60">
        <f t="shared" si="1"/>
        <v>0</v>
      </c>
      <c r="H50" s="61">
        <f t="shared" si="2"/>
        <v>1004.1579033199999</v>
      </c>
      <c r="I50" s="299">
        <f t="shared" si="20"/>
        <v>95504.342693960032</v>
      </c>
      <c r="J50" s="102">
        <f>IF((I50-H$57+(H$57/12*9))+K50&gt;I149,I149-K50,(I50-H$57+(H$57/12*9)))</f>
        <v>59243.091742999997</v>
      </c>
      <c r="K50" s="102">
        <f t="shared" si="27"/>
        <v>6756.908257</v>
      </c>
      <c r="L50" s="103">
        <f t="shared" si="23"/>
        <v>66000</v>
      </c>
      <c r="M50" s="102">
        <f t="shared" si="24"/>
        <v>56280.937155849992</v>
      </c>
      <c r="N50" s="102">
        <f t="shared" si="21"/>
        <v>6419.0628441499994</v>
      </c>
      <c r="O50" s="102">
        <f t="shared" si="22"/>
        <v>62699.999999999993</v>
      </c>
      <c r="P50" s="102">
        <f>J50*$P$9</f>
        <v>53318.7825687</v>
      </c>
      <c r="Q50" s="102">
        <f t="shared" si="9"/>
        <v>6081.2174313000005</v>
      </c>
      <c r="R50" s="102">
        <f t="shared" si="26"/>
        <v>59400</v>
      </c>
      <c r="S50" s="102">
        <f t="shared" si="10"/>
        <v>47394.473394400004</v>
      </c>
      <c r="T50" s="102">
        <f t="shared" si="11"/>
        <v>5405.5266056</v>
      </c>
      <c r="U50" s="102">
        <f t="shared" si="12"/>
        <v>52800</v>
      </c>
      <c r="V50" s="102">
        <f t="shared" si="13"/>
        <v>41470.164220099992</v>
      </c>
      <c r="W50" s="102">
        <f t="shared" si="14"/>
        <v>4729.8357798999996</v>
      </c>
      <c r="X50" s="102">
        <f t="shared" si="15"/>
        <v>46199.999999999993</v>
      </c>
      <c r="Y50" s="102">
        <f t="shared" si="16"/>
        <v>35545.855045799995</v>
      </c>
      <c r="Z50" s="102">
        <f t="shared" si="17"/>
        <v>4054.1449542</v>
      </c>
      <c r="AA50" s="66">
        <f t="shared" si="18"/>
        <v>39599.999999999993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1.3863221100000001</v>
      </c>
      <c r="E51" s="69">
        <f t="shared" si="0"/>
        <v>1003.69720764</v>
      </c>
      <c r="F51" s="321">
        <v>0</v>
      </c>
      <c r="G51" s="70">
        <f t="shared" si="1"/>
        <v>0</v>
      </c>
      <c r="H51" s="71">
        <f t="shared" si="2"/>
        <v>1003.69720764</v>
      </c>
      <c r="I51" s="300">
        <f t="shared" si="20"/>
        <v>94500.184790640036</v>
      </c>
      <c r="J51" s="122">
        <f>IF((I51-H$57+(H$57/12*8))+K51&gt;I149,I149-K51,(I51-H$57+(H$57/12*8)))</f>
        <v>59243.091742999997</v>
      </c>
      <c r="K51" s="122">
        <f t="shared" si="27"/>
        <v>6756.908257</v>
      </c>
      <c r="L51" s="122">
        <f t="shared" si="23"/>
        <v>66000</v>
      </c>
      <c r="M51" s="122">
        <f t="shared" si="24"/>
        <v>56280.937155849992</v>
      </c>
      <c r="N51" s="122">
        <f t="shared" si="21"/>
        <v>6419.0628441499994</v>
      </c>
      <c r="O51" s="122">
        <f t="shared" si="22"/>
        <v>62699.999999999993</v>
      </c>
      <c r="P51" s="104">
        <f>J51*$P$9</f>
        <v>53318.7825687</v>
      </c>
      <c r="Q51" s="122">
        <f t="shared" si="9"/>
        <v>6081.2174313000005</v>
      </c>
      <c r="R51" s="122">
        <f t="shared" si="26"/>
        <v>59400</v>
      </c>
      <c r="S51" s="122">
        <f t="shared" si="10"/>
        <v>47394.473394400004</v>
      </c>
      <c r="T51" s="122">
        <f t="shared" si="11"/>
        <v>5405.5266056</v>
      </c>
      <c r="U51" s="122">
        <f t="shared" si="12"/>
        <v>52800</v>
      </c>
      <c r="V51" s="122">
        <f t="shared" si="13"/>
        <v>41470.164220099992</v>
      </c>
      <c r="W51" s="122">
        <f t="shared" si="14"/>
        <v>4729.8357798999996</v>
      </c>
      <c r="X51" s="122">
        <f t="shared" si="15"/>
        <v>46199.999999999993</v>
      </c>
      <c r="Y51" s="122">
        <f t="shared" si="16"/>
        <v>35545.855045799995</v>
      </c>
      <c r="Z51" s="122">
        <f t="shared" si="17"/>
        <v>4054.1449542</v>
      </c>
      <c r="AA51" s="52">
        <f t="shared" si="18"/>
        <v>39599.999999999993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1.3854852799999999</v>
      </c>
      <c r="E52" s="58">
        <f t="shared" si="0"/>
        <v>1003.0913427199999</v>
      </c>
      <c r="F52" s="321">
        <v>0</v>
      </c>
      <c r="G52" s="60">
        <f t="shared" si="1"/>
        <v>0</v>
      </c>
      <c r="H52" s="61">
        <f t="shared" si="2"/>
        <v>1003.0913427199999</v>
      </c>
      <c r="I52" s="299">
        <f t="shared" si="20"/>
        <v>93496.487583000038</v>
      </c>
      <c r="J52" s="102">
        <f>IF((I52-H$57+(H$57/12*7))+K52&gt;I149,I149-K52,(I52-H$57+(H$57/12*7)))</f>
        <v>59243.091742999997</v>
      </c>
      <c r="K52" s="102">
        <f t="shared" si="27"/>
        <v>6756.908257</v>
      </c>
      <c r="L52" s="103">
        <f t="shared" si="23"/>
        <v>66000</v>
      </c>
      <c r="M52" s="102">
        <f t="shared" si="24"/>
        <v>56280.937155849992</v>
      </c>
      <c r="N52" s="102">
        <f t="shared" si="21"/>
        <v>6419.0628441499994</v>
      </c>
      <c r="O52" s="102">
        <f t="shared" si="22"/>
        <v>62699.999999999993</v>
      </c>
      <c r="P52" s="102">
        <f t="shared" ref="P52:P71" si="28">J52*$P$9</f>
        <v>53318.7825687</v>
      </c>
      <c r="Q52" s="102">
        <f t="shared" si="9"/>
        <v>6081.2174313000005</v>
      </c>
      <c r="R52" s="102">
        <f t="shared" si="26"/>
        <v>59400</v>
      </c>
      <c r="S52" s="102">
        <f t="shared" si="10"/>
        <v>47394.473394400004</v>
      </c>
      <c r="T52" s="102">
        <f t="shared" si="11"/>
        <v>5405.5266056</v>
      </c>
      <c r="U52" s="102">
        <f t="shared" si="12"/>
        <v>52800</v>
      </c>
      <c r="V52" s="102">
        <f t="shared" si="13"/>
        <v>41470.164220099992</v>
      </c>
      <c r="W52" s="102">
        <f t="shared" si="14"/>
        <v>4729.8357798999996</v>
      </c>
      <c r="X52" s="102">
        <f t="shared" si="15"/>
        <v>46199.999999999993</v>
      </c>
      <c r="Y52" s="102">
        <f t="shared" si="16"/>
        <v>35545.855045799995</v>
      </c>
      <c r="Z52" s="102">
        <f t="shared" si="17"/>
        <v>4054.1449542</v>
      </c>
      <c r="AA52" s="66">
        <f t="shared" si="18"/>
        <v>39599.999999999993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1.38484132</v>
      </c>
      <c r="E53" s="69">
        <f t="shared" si="0"/>
        <v>1002.62511568</v>
      </c>
      <c r="F53" s="321">
        <v>0</v>
      </c>
      <c r="G53" s="70">
        <f t="shared" si="1"/>
        <v>0</v>
      </c>
      <c r="H53" s="71">
        <f t="shared" si="2"/>
        <v>1002.62511568</v>
      </c>
      <c r="I53" s="300">
        <f t="shared" si="20"/>
        <v>92493.396240280039</v>
      </c>
      <c r="J53" s="122">
        <f>IF((I53-H$57+(H$57/12*6))+K53&gt;I149,I149-K53,(I53-H$57+(H$57/12*6)))</f>
        <v>59243.091742999997</v>
      </c>
      <c r="K53" s="122">
        <f t="shared" si="27"/>
        <v>6756.908257</v>
      </c>
      <c r="L53" s="122">
        <f t="shared" si="23"/>
        <v>66000</v>
      </c>
      <c r="M53" s="122">
        <f t="shared" si="24"/>
        <v>56280.937155849992</v>
      </c>
      <c r="N53" s="122">
        <f t="shared" si="21"/>
        <v>6419.0628441499994</v>
      </c>
      <c r="O53" s="122">
        <f t="shared" si="22"/>
        <v>62699.999999999993</v>
      </c>
      <c r="P53" s="104">
        <f t="shared" si="28"/>
        <v>53318.7825687</v>
      </c>
      <c r="Q53" s="122">
        <f t="shared" si="9"/>
        <v>6081.2174313000005</v>
      </c>
      <c r="R53" s="122">
        <f t="shared" si="26"/>
        <v>59400</v>
      </c>
      <c r="S53" s="122">
        <f t="shared" si="10"/>
        <v>47394.473394400004</v>
      </c>
      <c r="T53" s="122">
        <f t="shared" si="11"/>
        <v>5405.5266056</v>
      </c>
      <c r="U53" s="122">
        <f t="shared" si="12"/>
        <v>52800</v>
      </c>
      <c r="V53" s="122">
        <f t="shared" si="13"/>
        <v>41470.164220099992</v>
      </c>
      <c r="W53" s="122">
        <f t="shared" si="14"/>
        <v>4729.8357798999996</v>
      </c>
      <c r="X53" s="122">
        <f t="shared" si="15"/>
        <v>46199.999999999993</v>
      </c>
      <c r="Y53" s="122">
        <f t="shared" si="16"/>
        <v>35545.855045799995</v>
      </c>
      <c r="Z53" s="122">
        <f t="shared" si="17"/>
        <v>4054.1449542</v>
      </c>
      <c r="AA53" s="52">
        <f t="shared" si="18"/>
        <v>39599.999999999993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1.3833832399999999</v>
      </c>
      <c r="E54" s="58">
        <f t="shared" si="0"/>
        <v>1001.56946576</v>
      </c>
      <c r="F54" s="321">
        <v>0</v>
      </c>
      <c r="G54" s="60">
        <f t="shared" si="1"/>
        <v>0</v>
      </c>
      <c r="H54" s="61">
        <f t="shared" si="2"/>
        <v>1001.56946576</v>
      </c>
      <c r="I54" s="299">
        <f t="shared" si="20"/>
        <v>91490.77112460004</v>
      </c>
      <c r="J54" s="102">
        <f>IF((I54-H$57+(H$57/12*5))+K54&gt;I149,I149-K54,(I54-H$57+(H$57/12*5)))</f>
        <v>59243.091742999997</v>
      </c>
      <c r="K54" s="102">
        <f t="shared" si="27"/>
        <v>6756.908257</v>
      </c>
      <c r="L54" s="103">
        <f t="shared" si="23"/>
        <v>66000</v>
      </c>
      <c r="M54" s="102">
        <f t="shared" si="24"/>
        <v>56280.937155849992</v>
      </c>
      <c r="N54" s="102">
        <f t="shared" si="21"/>
        <v>6419.0628441499994</v>
      </c>
      <c r="O54" s="102">
        <f t="shared" si="22"/>
        <v>62699.999999999993</v>
      </c>
      <c r="P54" s="102">
        <f t="shared" si="28"/>
        <v>53318.7825687</v>
      </c>
      <c r="Q54" s="102">
        <f t="shared" si="9"/>
        <v>6081.2174313000005</v>
      </c>
      <c r="R54" s="102">
        <f>P54+Q54</f>
        <v>59400</v>
      </c>
      <c r="S54" s="102">
        <f t="shared" si="10"/>
        <v>47394.473394400004</v>
      </c>
      <c r="T54" s="102">
        <f t="shared" si="11"/>
        <v>5405.5266056</v>
      </c>
      <c r="U54" s="102">
        <f t="shared" si="12"/>
        <v>52800</v>
      </c>
      <c r="V54" s="102">
        <f t="shared" si="13"/>
        <v>41470.164220099992</v>
      </c>
      <c r="W54" s="102">
        <f t="shared" si="14"/>
        <v>4729.8357798999996</v>
      </c>
      <c r="X54" s="102">
        <f t="shared" si="15"/>
        <v>46199.999999999993</v>
      </c>
      <c r="Y54" s="102">
        <f t="shared" si="16"/>
        <v>35545.855045799995</v>
      </c>
      <c r="Z54" s="102">
        <f t="shared" si="17"/>
        <v>4054.1449542</v>
      </c>
      <c r="AA54" s="66">
        <f t="shared" si="18"/>
        <v>39599.999999999993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1.38255094</v>
      </c>
      <c r="E55" s="69">
        <f t="shared" si="0"/>
        <v>1000.96688056</v>
      </c>
      <c r="F55" s="321">
        <v>0</v>
      </c>
      <c r="G55" s="70">
        <f t="shared" si="1"/>
        <v>0</v>
      </c>
      <c r="H55" s="71">
        <f t="shared" si="2"/>
        <v>1000.96688056</v>
      </c>
      <c r="I55" s="300">
        <f t="shared" si="20"/>
        <v>90489.201658840044</v>
      </c>
      <c r="J55" s="122">
        <f>IF((I55-H$57+(H$57/12*4))+K55&gt;I149,I149-K55,(I55-H$57+(H$57/12*4)))</f>
        <v>59243.091742999997</v>
      </c>
      <c r="K55" s="122">
        <f t="shared" si="27"/>
        <v>6756.908257</v>
      </c>
      <c r="L55" s="122">
        <f t="shared" si="23"/>
        <v>66000</v>
      </c>
      <c r="M55" s="122">
        <f t="shared" si="24"/>
        <v>56280.937155849992</v>
      </c>
      <c r="N55" s="122">
        <f t="shared" si="21"/>
        <v>6419.0628441499994</v>
      </c>
      <c r="O55" s="122">
        <f t="shared" si="22"/>
        <v>62699.999999999993</v>
      </c>
      <c r="P55" s="104">
        <f t="shared" si="28"/>
        <v>53318.7825687</v>
      </c>
      <c r="Q55" s="122">
        <f t="shared" si="9"/>
        <v>6081.2174313000005</v>
      </c>
      <c r="R55" s="122">
        <f t="shared" ref="R55:R73" si="29">P55+Q55</f>
        <v>59400</v>
      </c>
      <c r="S55" s="122">
        <f t="shared" si="10"/>
        <v>47394.473394400004</v>
      </c>
      <c r="T55" s="122">
        <f t="shared" si="11"/>
        <v>5405.5266056</v>
      </c>
      <c r="U55" s="122">
        <f t="shared" si="12"/>
        <v>52800</v>
      </c>
      <c r="V55" s="122">
        <f t="shared" si="13"/>
        <v>41470.164220099992</v>
      </c>
      <c r="W55" s="122">
        <f t="shared" si="14"/>
        <v>4729.8357798999996</v>
      </c>
      <c r="X55" s="122">
        <f t="shared" si="15"/>
        <v>46199.999999999993</v>
      </c>
      <c r="Y55" s="122">
        <f t="shared" si="16"/>
        <v>35545.855045799995</v>
      </c>
      <c r="Z55" s="122">
        <f t="shared" si="17"/>
        <v>4054.1449542</v>
      </c>
      <c r="AA55" s="52">
        <f t="shared" si="18"/>
        <v>39599.999999999993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1.3813450300000001</v>
      </c>
      <c r="E56" s="58">
        <f t="shared" si="0"/>
        <v>1000.0938017200001</v>
      </c>
      <c r="F56" s="321">
        <v>0</v>
      </c>
      <c r="G56" s="60">
        <f t="shared" si="1"/>
        <v>0</v>
      </c>
      <c r="H56" s="61">
        <f t="shared" si="2"/>
        <v>1000.0938017200001</v>
      </c>
      <c r="I56" s="299">
        <f t="shared" si="20"/>
        <v>89488.23477828005</v>
      </c>
      <c r="J56" s="102">
        <f>IF((I56-H$57+(H$57/12*3))+K56&gt;I149,I149-K56,(I56-H$57+(H$57/12*3)))</f>
        <v>59243.091742999997</v>
      </c>
      <c r="K56" s="102">
        <f t="shared" si="27"/>
        <v>6756.908257</v>
      </c>
      <c r="L56" s="103">
        <f t="shared" si="23"/>
        <v>66000</v>
      </c>
      <c r="M56" s="102">
        <f t="shared" si="24"/>
        <v>56280.937155849992</v>
      </c>
      <c r="N56" s="102">
        <f t="shared" si="21"/>
        <v>6419.0628441499994</v>
      </c>
      <c r="O56" s="102">
        <f t="shared" si="22"/>
        <v>62699.999999999993</v>
      </c>
      <c r="P56" s="102">
        <f t="shared" si="28"/>
        <v>53318.7825687</v>
      </c>
      <c r="Q56" s="102">
        <f t="shared" si="9"/>
        <v>6081.2174313000005</v>
      </c>
      <c r="R56" s="102">
        <f t="shared" si="29"/>
        <v>59400</v>
      </c>
      <c r="S56" s="102">
        <f t="shared" si="10"/>
        <v>47394.473394400004</v>
      </c>
      <c r="T56" s="102">
        <f t="shared" si="11"/>
        <v>5405.5266056</v>
      </c>
      <c r="U56" s="102">
        <f t="shared" si="12"/>
        <v>52800</v>
      </c>
      <c r="V56" s="102">
        <f t="shared" si="13"/>
        <v>41470.164220099992</v>
      </c>
      <c r="W56" s="102">
        <f t="shared" si="14"/>
        <v>4729.8357798999996</v>
      </c>
      <c r="X56" s="102">
        <f t="shared" si="15"/>
        <v>46199.999999999993</v>
      </c>
      <c r="Y56" s="102">
        <f t="shared" si="16"/>
        <v>35545.855045799995</v>
      </c>
      <c r="Z56" s="102">
        <f t="shared" si="17"/>
        <v>4054.1449542</v>
      </c>
      <c r="AA56" s="66">
        <f t="shared" si="18"/>
        <v>39599.999999999993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1.3799126799999999</v>
      </c>
      <c r="E57" s="69">
        <f t="shared" si="0"/>
        <v>999.05678031999992</v>
      </c>
      <c r="F57" s="321">
        <v>0</v>
      </c>
      <c r="G57" s="70">
        <f t="shared" si="1"/>
        <v>0</v>
      </c>
      <c r="H57" s="71">
        <f t="shared" si="2"/>
        <v>999.05678031999992</v>
      </c>
      <c r="I57" s="300">
        <f t="shared" si="20"/>
        <v>88488.140976560055</v>
      </c>
      <c r="J57" s="122">
        <f>IF((I57-H$57+(H$57/12*2))+K57&gt;I149,I149-K57,(I57-H$57+(H$57/12*2)))</f>
        <v>59243.091742999997</v>
      </c>
      <c r="K57" s="122">
        <f t="shared" si="27"/>
        <v>6756.908257</v>
      </c>
      <c r="L57" s="122">
        <f t="shared" si="23"/>
        <v>66000</v>
      </c>
      <c r="M57" s="122">
        <f t="shared" si="24"/>
        <v>56280.937155849992</v>
      </c>
      <c r="N57" s="122">
        <f t="shared" si="21"/>
        <v>6419.0628441499994</v>
      </c>
      <c r="O57" s="122">
        <f t="shared" si="22"/>
        <v>62699.999999999993</v>
      </c>
      <c r="P57" s="104">
        <f t="shared" si="28"/>
        <v>53318.7825687</v>
      </c>
      <c r="Q57" s="122">
        <f t="shared" si="9"/>
        <v>6081.2174313000005</v>
      </c>
      <c r="R57" s="122">
        <f t="shared" si="29"/>
        <v>59400</v>
      </c>
      <c r="S57" s="122">
        <f t="shared" si="10"/>
        <v>47394.473394400004</v>
      </c>
      <c r="T57" s="122">
        <f t="shared" si="11"/>
        <v>5405.5266056</v>
      </c>
      <c r="U57" s="122">
        <f t="shared" si="12"/>
        <v>52800</v>
      </c>
      <c r="V57" s="122">
        <f t="shared" si="13"/>
        <v>41470.164220099992</v>
      </c>
      <c r="W57" s="122">
        <f t="shared" si="14"/>
        <v>4729.8357798999996</v>
      </c>
      <c r="X57" s="122">
        <f t="shared" si="15"/>
        <v>46199.999999999993</v>
      </c>
      <c r="Y57" s="122">
        <f t="shared" si="16"/>
        <v>35545.855045799995</v>
      </c>
      <c r="Z57" s="122">
        <f t="shared" si="17"/>
        <v>4054.1449542</v>
      </c>
      <c r="AA57" s="52">
        <f t="shared" si="18"/>
        <v>39599.999999999993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1.3792465</v>
      </c>
      <c r="E58" s="279">
        <f t="shared" si="0"/>
        <v>1997.1489320000001</v>
      </c>
      <c r="F58" s="322">
        <v>0</v>
      </c>
      <c r="G58" s="233">
        <f t="shared" si="1"/>
        <v>0</v>
      </c>
      <c r="H58" s="287">
        <f t="shared" si="2"/>
        <v>1997.1489320000001</v>
      </c>
      <c r="I58" s="301">
        <f t="shared" si="20"/>
        <v>87489.084196240059</v>
      </c>
      <c r="J58" s="95">
        <f>IF((I58-H$57+(H$57/12*1))+K58&gt;I149,I149-K58,(I58-H$57+(H$57/12*1)))</f>
        <v>59243.091742999997</v>
      </c>
      <c r="K58" s="95">
        <f t="shared" si="27"/>
        <v>6756.908257</v>
      </c>
      <c r="L58" s="236">
        <f t="shared" si="23"/>
        <v>66000</v>
      </c>
      <c r="M58" s="95">
        <f t="shared" si="24"/>
        <v>56280.937155849992</v>
      </c>
      <c r="N58" s="95">
        <f t="shared" si="21"/>
        <v>6419.0628441499994</v>
      </c>
      <c r="O58" s="95">
        <f t="shared" si="22"/>
        <v>62699.999999999993</v>
      </c>
      <c r="P58" s="95">
        <f t="shared" si="28"/>
        <v>53318.7825687</v>
      </c>
      <c r="Q58" s="95">
        <f t="shared" si="9"/>
        <v>6081.2174313000005</v>
      </c>
      <c r="R58" s="95">
        <f t="shared" si="29"/>
        <v>59400</v>
      </c>
      <c r="S58" s="95">
        <f t="shared" si="10"/>
        <v>47394.473394400004</v>
      </c>
      <c r="T58" s="95">
        <f t="shared" si="11"/>
        <v>5405.5266056</v>
      </c>
      <c r="U58" s="95">
        <f t="shared" si="12"/>
        <v>52800</v>
      </c>
      <c r="V58" s="95">
        <f t="shared" si="13"/>
        <v>41470.164220099992</v>
      </c>
      <c r="W58" s="95">
        <f t="shared" si="14"/>
        <v>4729.8357798999996</v>
      </c>
      <c r="X58" s="95">
        <f t="shared" si="15"/>
        <v>46199.999999999993</v>
      </c>
      <c r="Y58" s="95">
        <f t="shared" si="16"/>
        <v>35545.855045799995</v>
      </c>
      <c r="Z58" s="95">
        <f t="shared" si="17"/>
        <v>4054.1449542</v>
      </c>
      <c r="AA58" s="237">
        <f t="shared" si="18"/>
        <v>39599.999999999993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1.37779568</v>
      </c>
      <c r="E59" s="163">
        <f t="shared" si="0"/>
        <v>1085.7029958400001</v>
      </c>
      <c r="F59" s="320">
        <v>0</v>
      </c>
      <c r="G59" s="87">
        <f t="shared" si="1"/>
        <v>0</v>
      </c>
      <c r="H59" s="89">
        <f t="shared" si="2"/>
        <v>1085.7029958400001</v>
      </c>
      <c r="I59" s="298">
        <f t="shared" si="20"/>
        <v>85491.935264240063</v>
      </c>
      <c r="J59" s="123">
        <f>IF((I59-H$69+(H$69))+K59&gt;I149,I149-K59,(I59-H$69+(H$69)))</f>
        <v>59243.091742999997</v>
      </c>
      <c r="K59" s="123">
        <f t="shared" si="27"/>
        <v>6756.908257</v>
      </c>
      <c r="L59" s="123">
        <f t="shared" si="23"/>
        <v>66000</v>
      </c>
      <c r="M59" s="123">
        <f t="shared" si="24"/>
        <v>56280.937155849992</v>
      </c>
      <c r="N59" s="123">
        <f t="shared" si="21"/>
        <v>6419.0628441499994</v>
      </c>
      <c r="O59" s="123">
        <f t="shared" si="22"/>
        <v>62699.999999999993</v>
      </c>
      <c r="P59" s="100">
        <f t="shared" si="28"/>
        <v>53318.7825687</v>
      </c>
      <c r="Q59" s="123">
        <f t="shared" si="9"/>
        <v>6081.2174313000005</v>
      </c>
      <c r="R59" s="123">
        <f t="shared" si="29"/>
        <v>59400</v>
      </c>
      <c r="S59" s="123">
        <f t="shared" si="10"/>
        <v>47394.473394400004</v>
      </c>
      <c r="T59" s="123">
        <f t="shared" si="11"/>
        <v>5405.5266056</v>
      </c>
      <c r="U59" s="123">
        <f t="shared" si="12"/>
        <v>52800</v>
      </c>
      <c r="V59" s="123">
        <f t="shared" si="13"/>
        <v>41470.164220099992</v>
      </c>
      <c r="W59" s="123">
        <f t="shared" si="14"/>
        <v>4729.8357798999996</v>
      </c>
      <c r="X59" s="123">
        <f t="shared" si="15"/>
        <v>46199.999999999993</v>
      </c>
      <c r="Y59" s="123">
        <f t="shared" si="16"/>
        <v>35545.855045799995</v>
      </c>
      <c r="Z59" s="123">
        <f t="shared" si="17"/>
        <v>4054.1449542</v>
      </c>
      <c r="AA59" s="55">
        <f t="shared" si="18"/>
        <v>39599.999999999993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1.37658704</v>
      </c>
      <c r="E60" s="58">
        <f t="shared" si="0"/>
        <v>1084.75058752</v>
      </c>
      <c r="F60" s="321">
        <v>0</v>
      </c>
      <c r="G60" s="60">
        <f t="shared" si="1"/>
        <v>0</v>
      </c>
      <c r="H60" s="61">
        <f t="shared" si="2"/>
        <v>1084.75058752</v>
      </c>
      <c r="I60" s="299">
        <f t="shared" si="20"/>
        <v>84406.232268400068</v>
      </c>
      <c r="J60" s="102">
        <f>IF((I60-H$69+(H$69/12*11))+K60&gt;I149,I149-K60,(I60-H$69+(H$69/12*11)))</f>
        <v>59243.091742999997</v>
      </c>
      <c r="K60" s="102">
        <f t="shared" si="27"/>
        <v>6756.908257</v>
      </c>
      <c r="L60" s="103">
        <f t="shared" si="23"/>
        <v>66000</v>
      </c>
      <c r="M60" s="102">
        <f t="shared" si="24"/>
        <v>56280.937155849992</v>
      </c>
      <c r="N60" s="102">
        <f t="shared" si="21"/>
        <v>6419.0628441499994</v>
      </c>
      <c r="O60" s="102">
        <f t="shared" si="22"/>
        <v>62699.999999999993</v>
      </c>
      <c r="P60" s="102">
        <f t="shared" si="28"/>
        <v>53318.7825687</v>
      </c>
      <c r="Q60" s="102">
        <f t="shared" si="9"/>
        <v>6081.2174313000005</v>
      </c>
      <c r="R60" s="102">
        <f t="shared" si="29"/>
        <v>59400</v>
      </c>
      <c r="S60" s="102">
        <f t="shared" si="10"/>
        <v>47394.473394400004</v>
      </c>
      <c r="T60" s="102">
        <f t="shared" si="11"/>
        <v>5405.5266056</v>
      </c>
      <c r="U60" s="102">
        <f t="shared" si="12"/>
        <v>52800</v>
      </c>
      <c r="V60" s="102">
        <f t="shared" si="13"/>
        <v>41470.164220099992</v>
      </c>
      <c r="W60" s="102">
        <f t="shared" si="14"/>
        <v>4729.8357798999996</v>
      </c>
      <c r="X60" s="102">
        <f t="shared" si="15"/>
        <v>46199.999999999993</v>
      </c>
      <c r="Y60" s="102">
        <f t="shared" si="16"/>
        <v>35545.855045799995</v>
      </c>
      <c r="Z60" s="102">
        <f t="shared" si="17"/>
        <v>4054.1449542</v>
      </c>
      <c r="AA60" s="66">
        <f t="shared" si="18"/>
        <v>39599.999999999993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1.37635581</v>
      </c>
      <c r="E61" s="69">
        <f t="shared" si="0"/>
        <v>1084.5683782799999</v>
      </c>
      <c r="F61" s="321">
        <v>0</v>
      </c>
      <c r="G61" s="70">
        <f t="shared" si="1"/>
        <v>0</v>
      </c>
      <c r="H61" s="71">
        <f t="shared" si="2"/>
        <v>1084.5683782799999</v>
      </c>
      <c r="I61" s="300">
        <f t="shared" si="20"/>
        <v>83321.481680880068</v>
      </c>
      <c r="J61" s="122">
        <f>IF((I61-H$69+(H$69/12*10))+K61&gt;I149,I149-K61,(I61-H$69+(H$69/12*10)))</f>
        <v>59243.091742999997</v>
      </c>
      <c r="K61" s="122">
        <f t="shared" si="27"/>
        <v>6756.908257</v>
      </c>
      <c r="L61" s="122">
        <f t="shared" si="23"/>
        <v>66000</v>
      </c>
      <c r="M61" s="122">
        <f t="shared" si="24"/>
        <v>56280.937155849992</v>
      </c>
      <c r="N61" s="122">
        <f t="shared" si="21"/>
        <v>6419.0628441499994</v>
      </c>
      <c r="O61" s="122">
        <f t="shared" si="22"/>
        <v>62699.999999999993</v>
      </c>
      <c r="P61" s="104">
        <f t="shared" si="28"/>
        <v>53318.7825687</v>
      </c>
      <c r="Q61" s="122">
        <f t="shared" si="9"/>
        <v>6081.2174313000005</v>
      </c>
      <c r="R61" s="122">
        <f t="shared" si="29"/>
        <v>59400</v>
      </c>
      <c r="S61" s="122">
        <f t="shared" si="10"/>
        <v>47394.473394400004</v>
      </c>
      <c r="T61" s="122">
        <f t="shared" si="11"/>
        <v>5405.5266056</v>
      </c>
      <c r="U61" s="122">
        <f t="shared" si="12"/>
        <v>52800</v>
      </c>
      <c r="V61" s="122">
        <f t="shared" si="13"/>
        <v>41470.164220099992</v>
      </c>
      <c r="W61" s="122">
        <f t="shared" si="14"/>
        <v>4729.8357798999996</v>
      </c>
      <c r="X61" s="122">
        <f t="shared" si="15"/>
        <v>46199.999999999993</v>
      </c>
      <c r="Y61" s="122">
        <f t="shared" si="16"/>
        <v>35545.855045799995</v>
      </c>
      <c r="Z61" s="122">
        <f t="shared" si="17"/>
        <v>4054.1449542</v>
      </c>
      <c r="AA61" s="52">
        <f t="shared" si="18"/>
        <v>39599.999999999993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1.37457436</v>
      </c>
      <c r="E62" s="58">
        <f t="shared" si="0"/>
        <v>1083.16459568</v>
      </c>
      <c r="F62" s="321">
        <v>0</v>
      </c>
      <c r="G62" s="60">
        <f t="shared" si="1"/>
        <v>0</v>
      </c>
      <c r="H62" s="61">
        <f t="shared" si="2"/>
        <v>1083.16459568</v>
      </c>
      <c r="I62" s="299">
        <f t="shared" si="20"/>
        <v>82236.913302600064</v>
      </c>
      <c r="J62" s="102">
        <f>IF((I62-H$69+(H$69/12*9))+K62&gt;I149,I149-K62,(I62-H$69+(H$69/12*9)))</f>
        <v>59243.091742999997</v>
      </c>
      <c r="K62" s="102">
        <f t="shared" si="27"/>
        <v>6756.908257</v>
      </c>
      <c r="L62" s="103">
        <f t="shared" si="23"/>
        <v>66000</v>
      </c>
      <c r="M62" s="102">
        <f t="shared" si="24"/>
        <v>56280.937155849992</v>
      </c>
      <c r="N62" s="102">
        <f t="shared" si="21"/>
        <v>6419.0628441499994</v>
      </c>
      <c r="O62" s="102">
        <f t="shared" si="22"/>
        <v>62699.999999999993</v>
      </c>
      <c r="P62" s="102">
        <f t="shared" si="28"/>
        <v>53318.7825687</v>
      </c>
      <c r="Q62" s="102">
        <f t="shared" si="9"/>
        <v>6081.2174313000005</v>
      </c>
      <c r="R62" s="102">
        <f t="shared" si="29"/>
        <v>59400</v>
      </c>
      <c r="S62" s="102">
        <f t="shared" si="10"/>
        <v>47394.473394400004</v>
      </c>
      <c r="T62" s="102">
        <f t="shared" si="11"/>
        <v>5405.5266056</v>
      </c>
      <c r="U62" s="102">
        <f t="shared" si="12"/>
        <v>52800</v>
      </c>
      <c r="V62" s="102">
        <f t="shared" si="13"/>
        <v>41470.164220099992</v>
      </c>
      <c r="W62" s="102">
        <f t="shared" si="14"/>
        <v>4729.8357798999996</v>
      </c>
      <c r="X62" s="102">
        <f t="shared" si="15"/>
        <v>46199.999999999993</v>
      </c>
      <c r="Y62" s="102">
        <f t="shared" si="16"/>
        <v>35545.855045799995</v>
      </c>
      <c r="Z62" s="102">
        <f t="shared" si="17"/>
        <v>4054.1449542</v>
      </c>
      <c r="AA62" s="66">
        <f t="shared" si="18"/>
        <v>39599.999999999993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1.3600221299999999</v>
      </c>
      <c r="E63" s="69">
        <f t="shared" si="0"/>
        <v>1071.69743844</v>
      </c>
      <c r="F63" s="321">
        <v>0</v>
      </c>
      <c r="G63" s="70">
        <f t="shared" si="1"/>
        <v>0</v>
      </c>
      <c r="H63" s="71">
        <f t="shared" si="2"/>
        <v>1071.69743844</v>
      </c>
      <c r="I63" s="300">
        <f t="shared" si="20"/>
        <v>81153.748706920058</v>
      </c>
      <c r="J63" s="122">
        <f>IF((I63-H$69+(H$69/12*8))+K63&gt;I149,I149-K63,(I63-H$69+(H$69/12*8)))</f>
        <v>59243.091742999997</v>
      </c>
      <c r="K63" s="122">
        <f t="shared" si="27"/>
        <v>6756.908257</v>
      </c>
      <c r="L63" s="122">
        <f t="shared" si="23"/>
        <v>66000</v>
      </c>
      <c r="M63" s="122">
        <f t="shared" si="24"/>
        <v>56280.937155849992</v>
      </c>
      <c r="N63" s="122">
        <f t="shared" si="21"/>
        <v>6419.0628441499994</v>
      </c>
      <c r="O63" s="122">
        <f t="shared" si="22"/>
        <v>62699.999999999993</v>
      </c>
      <c r="P63" s="104">
        <f t="shared" si="28"/>
        <v>53318.7825687</v>
      </c>
      <c r="Q63" s="122">
        <f t="shared" si="9"/>
        <v>6081.2174313000005</v>
      </c>
      <c r="R63" s="122">
        <f t="shared" si="29"/>
        <v>59400</v>
      </c>
      <c r="S63" s="122">
        <f t="shared" si="10"/>
        <v>47394.473394400004</v>
      </c>
      <c r="T63" s="122">
        <f t="shared" si="11"/>
        <v>5405.5266056</v>
      </c>
      <c r="U63" s="122">
        <f t="shared" si="12"/>
        <v>52800</v>
      </c>
      <c r="V63" s="122">
        <f t="shared" si="13"/>
        <v>41470.164220099992</v>
      </c>
      <c r="W63" s="122">
        <f t="shared" si="14"/>
        <v>4729.8357798999996</v>
      </c>
      <c r="X63" s="122">
        <f t="shared" si="15"/>
        <v>46199.999999999993</v>
      </c>
      <c r="Y63" s="122">
        <f t="shared" si="16"/>
        <v>35545.855045799995</v>
      </c>
      <c r="Z63" s="122">
        <f t="shared" si="17"/>
        <v>4054.1449542</v>
      </c>
      <c r="AA63" s="52">
        <f t="shared" si="18"/>
        <v>39599.999999999993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1.3519106599999999</v>
      </c>
      <c r="E64" s="58">
        <f t="shared" si="0"/>
        <v>1065.30560008</v>
      </c>
      <c r="F64" s="321">
        <v>0</v>
      </c>
      <c r="G64" s="60">
        <f t="shared" si="1"/>
        <v>0</v>
      </c>
      <c r="H64" s="61">
        <f t="shared" si="2"/>
        <v>1065.30560008</v>
      </c>
      <c r="I64" s="299">
        <f t="shared" si="20"/>
        <v>80082.051268480063</v>
      </c>
      <c r="J64" s="102">
        <f>IF((I64-H$69+(H$69/12*7))+K64&gt;I149,I149-K64,(I64-H$69+(H$69/12*7)))</f>
        <v>59243.091742999997</v>
      </c>
      <c r="K64" s="102">
        <f t="shared" si="27"/>
        <v>6756.908257</v>
      </c>
      <c r="L64" s="103">
        <f t="shared" si="23"/>
        <v>66000</v>
      </c>
      <c r="M64" s="102">
        <f t="shared" si="24"/>
        <v>56280.937155849992</v>
      </c>
      <c r="N64" s="102">
        <f t="shared" si="21"/>
        <v>6419.0628441499994</v>
      </c>
      <c r="O64" s="102">
        <f t="shared" si="22"/>
        <v>62699.999999999993</v>
      </c>
      <c r="P64" s="102">
        <f t="shared" si="28"/>
        <v>53318.7825687</v>
      </c>
      <c r="Q64" s="102">
        <f t="shared" si="9"/>
        <v>6081.2174313000005</v>
      </c>
      <c r="R64" s="102">
        <f t="shared" si="29"/>
        <v>59400</v>
      </c>
      <c r="S64" s="102">
        <f t="shared" si="10"/>
        <v>47394.473394400004</v>
      </c>
      <c r="T64" s="102">
        <f t="shared" si="11"/>
        <v>5405.5266056</v>
      </c>
      <c r="U64" s="102">
        <f t="shared" si="12"/>
        <v>52800</v>
      </c>
      <c r="V64" s="102">
        <f t="shared" si="13"/>
        <v>41470.164220099992</v>
      </c>
      <c r="W64" s="102">
        <f t="shared" si="14"/>
        <v>4729.8357798999996</v>
      </c>
      <c r="X64" s="102">
        <f t="shared" si="15"/>
        <v>46199.999999999993</v>
      </c>
      <c r="Y64" s="102">
        <f t="shared" si="16"/>
        <v>35545.855045799995</v>
      </c>
      <c r="Z64" s="102">
        <f t="shared" si="17"/>
        <v>4054.1449542</v>
      </c>
      <c r="AA64" s="66">
        <f t="shared" si="18"/>
        <v>39599.999999999993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1.33865795</v>
      </c>
      <c r="E65" s="69">
        <f t="shared" si="0"/>
        <v>1054.8624646000001</v>
      </c>
      <c r="F65" s="321">
        <v>0</v>
      </c>
      <c r="G65" s="70">
        <f t="shared" si="1"/>
        <v>0</v>
      </c>
      <c r="H65" s="71">
        <f t="shared" si="2"/>
        <v>1054.8624646000001</v>
      </c>
      <c r="I65" s="300">
        <f t="shared" si="20"/>
        <v>79016.745668400064</v>
      </c>
      <c r="J65" s="122">
        <f>IF((I65-H$69+(H$69/12*6))+K65&gt;I149,I149-K65,(I65-H$69+(H$69/12*6)))</f>
        <v>59243.091742999997</v>
      </c>
      <c r="K65" s="122">
        <f t="shared" si="27"/>
        <v>6756.908257</v>
      </c>
      <c r="L65" s="122">
        <f t="shared" si="23"/>
        <v>66000</v>
      </c>
      <c r="M65" s="122">
        <f t="shared" si="24"/>
        <v>56280.937155849992</v>
      </c>
      <c r="N65" s="122">
        <f t="shared" si="21"/>
        <v>6419.0628441499994</v>
      </c>
      <c r="O65" s="122">
        <f t="shared" si="22"/>
        <v>62699.999999999993</v>
      </c>
      <c r="P65" s="104">
        <f t="shared" si="28"/>
        <v>53318.7825687</v>
      </c>
      <c r="Q65" s="122">
        <f t="shared" si="9"/>
        <v>6081.2174313000005</v>
      </c>
      <c r="R65" s="122">
        <f t="shared" si="29"/>
        <v>59400</v>
      </c>
      <c r="S65" s="122">
        <f t="shared" si="10"/>
        <v>47394.473394400004</v>
      </c>
      <c r="T65" s="122">
        <f t="shared" si="11"/>
        <v>5405.5266056</v>
      </c>
      <c r="U65" s="122">
        <f t="shared" si="12"/>
        <v>52800</v>
      </c>
      <c r="V65" s="122">
        <f t="shared" si="13"/>
        <v>41470.164220099992</v>
      </c>
      <c r="W65" s="122">
        <f t="shared" si="14"/>
        <v>4729.8357798999996</v>
      </c>
      <c r="X65" s="122">
        <f t="shared" si="15"/>
        <v>46199.999999999993</v>
      </c>
      <c r="Y65" s="122">
        <f t="shared" si="16"/>
        <v>35545.855045799995</v>
      </c>
      <c r="Z65" s="122">
        <f t="shared" si="17"/>
        <v>4054.1449542</v>
      </c>
      <c r="AA65" s="52">
        <f t="shared" si="18"/>
        <v>39599.999999999993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1.3308061900000001</v>
      </c>
      <c r="E66" s="58">
        <f t="shared" si="0"/>
        <v>1048.6752777200002</v>
      </c>
      <c r="F66" s="321">
        <v>0</v>
      </c>
      <c r="G66" s="60">
        <f t="shared" si="1"/>
        <v>0</v>
      </c>
      <c r="H66" s="61">
        <f t="shared" si="2"/>
        <v>1048.6752777200002</v>
      </c>
      <c r="I66" s="299">
        <f t="shared" si="20"/>
        <v>77961.883203800069</v>
      </c>
      <c r="J66" s="102">
        <f>IF((I66-H$69+(H$69/12*5))+K66&gt;I149,I149-K66,(I66-H$69+(H$69/12*5)))</f>
        <v>59243.091742999997</v>
      </c>
      <c r="K66" s="102">
        <f t="shared" si="27"/>
        <v>6756.908257</v>
      </c>
      <c r="L66" s="103">
        <f t="shared" si="23"/>
        <v>66000</v>
      </c>
      <c r="M66" s="102">
        <f t="shared" si="24"/>
        <v>56280.937155849992</v>
      </c>
      <c r="N66" s="102">
        <f t="shared" si="21"/>
        <v>6419.0628441499994</v>
      </c>
      <c r="O66" s="102">
        <f t="shared" si="22"/>
        <v>62699.999999999993</v>
      </c>
      <c r="P66" s="102">
        <f t="shared" si="28"/>
        <v>53318.7825687</v>
      </c>
      <c r="Q66" s="102">
        <f t="shared" si="9"/>
        <v>6081.2174313000005</v>
      </c>
      <c r="R66" s="102">
        <f t="shared" si="29"/>
        <v>59400</v>
      </c>
      <c r="S66" s="102">
        <f t="shared" si="10"/>
        <v>47394.473394400004</v>
      </c>
      <c r="T66" s="102">
        <f t="shared" si="11"/>
        <v>5405.5266056</v>
      </c>
      <c r="U66" s="102">
        <f t="shared" si="12"/>
        <v>52800</v>
      </c>
      <c r="V66" s="102">
        <f t="shared" si="13"/>
        <v>41470.164220099992</v>
      </c>
      <c r="W66" s="102">
        <f t="shared" si="14"/>
        <v>4729.8357798999996</v>
      </c>
      <c r="X66" s="102">
        <f t="shared" si="15"/>
        <v>46199.999999999993</v>
      </c>
      <c r="Y66" s="102">
        <f t="shared" si="16"/>
        <v>35545.855045799995</v>
      </c>
      <c r="Z66" s="102">
        <f t="shared" si="17"/>
        <v>4054.1449542</v>
      </c>
      <c r="AA66" s="66">
        <f t="shared" si="18"/>
        <v>39599.999999999993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1.3251082300000001</v>
      </c>
      <c r="E67" s="69">
        <f t="shared" si="0"/>
        <v>1044.18528524</v>
      </c>
      <c r="F67" s="321">
        <v>0</v>
      </c>
      <c r="G67" s="70">
        <f t="shared" si="1"/>
        <v>0</v>
      </c>
      <c r="H67" s="71">
        <f t="shared" si="2"/>
        <v>1044.18528524</v>
      </c>
      <c r="I67" s="300">
        <f t="shared" si="20"/>
        <v>76913.207926080067</v>
      </c>
      <c r="J67" s="122">
        <f>IF((I67-H$69+(H$69/12*4))+K67&gt;I149,I149-K67,(I67-H$69+(H$69/12*4)))</f>
        <v>59243.091742999997</v>
      </c>
      <c r="K67" s="122">
        <f t="shared" si="27"/>
        <v>6756.908257</v>
      </c>
      <c r="L67" s="122">
        <f t="shared" si="23"/>
        <v>66000</v>
      </c>
      <c r="M67" s="122">
        <f t="shared" si="24"/>
        <v>56280.937155849992</v>
      </c>
      <c r="N67" s="122">
        <f t="shared" si="21"/>
        <v>6419.0628441499994</v>
      </c>
      <c r="O67" s="122">
        <f t="shared" si="22"/>
        <v>62699.999999999993</v>
      </c>
      <c r="P67" s="104">
        <f t="shared" si="28"/>
        <v>53318.7825687</v>
      </c>
      <c r="Q67" s="122">
        <f t="shared" si="9"/>
        <v>6081.2174313000005</v>
      </c>
      <c r="R67" s="122">
        <f t="shared" si="29"/>
        <v>59400</v>
      </c>
      <c r="S67" s="122">
        <f t="shared" si="10"/>
        <v>47394.473394400004</v>
      </c>
      <c r="T67" s="122">
        <f t="shared" si="11"/>
        <v>5405.5266056</v>
      </c>
      <c r="U67" s="122">
        <f t="shared" si="12"/>
        <v>52800</v>
      </c>
      <c r="V67" s="122">
        <f t="shared" si="13"/>
        <v>41470.164220099992</v>
      </c>
      <c r="W67" s="122">
        <f t="shared" si="14"/>
        <v>4729.8357798999996</v>
      </c>
      <c r="X67" s="122">
        <f t="shared" si="15"/>
        <v>46199.999999999993</v>
      </c>
      <c r="Y67" s="122">
        <f t="shared" si="16"/>
        <v>35545.855045799995</v>
      </c>
      <c r="Z67" s="122">
        <f t="shared" si="17"/>
        <v>4054.1449542</v>
      </c>
      <c r="AA67" s="52">
        <f t="shared" si="18"/>
        <v>39599.999999999993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1.3199603799999999</v>
      </c>
      <c r="E68" s="58">
        <f t="shared" si="0"/>
        <v>1040.12877944</v>
      </c>
      <c r="F68" s="321">
        <v>0</v>
      </c>
      <c r="G68" s="60">
        <f t="shared" si="1"/>
        <v>0</v>
      </c>
      <c r="H68" s="61">
        <f t="shared" si="2"/>
        <v>1040.12877944</v>
      </c>
      <c r="I68" s="299">
        <f t="shared" si="20"/>
        <v>75869.022640840063</v>
      </c>
      <c r="J68" s="102">
        <f>IF((I68-H$69+(H$69/12*3))+K68&gt;I149,I149-K68,(I68-H$69+(H$69/12*3)))</f>
        <v>59243.091742999997</v>
      </c>
      <c r="K68" s="102">
        <f t="shared" si="27"/>
        <v>6756.908257</v>
      </c>
      <c r="L68" s="103">
        <f t="shared" si="23"/>
        <v>66000</v>
      </c>
      <c r="M68" s="102">
        <f t="shared" si="24"/>
        <v>56280.937155849992</v>
      </c>
      <c r="N68" s="102">
        <f t="shared" si="21"/>
        <v>6419.0628441499994</v>
      </c>
      <c r="O68" s="102">
        <f t="shared" si="22"/>
        <v>62699.999999999993</v>
      </c>
      <c r="P68" s="102">
        <f t="shared" si="28"/>
        <v>53318.7825687</v>
      </c>
      <c r="Q68" s="102">
        <f t="shared" si="9"/>
        <v>6081.2174313000005</v>
      </c>
      <c r="R68" s="102">
        <f t="shared" si="29"/>
        <v>59400</v>
      </c>
      <c r="S68" s="102">
        <f t="shared" si="10"/>
        <v>47394.473394400004</v>
      </c>
      <c r="T68" s="102">
        <f t="shared" si="11"/>
        <v>5405.5266056</v>
      </c>
      <c r="U68" s="102">
        <f t="shared" si="12"/>
        <v>52800</v>
      </c>
      <c r="V68" s="102">
        <f t="shared" si="13"/>
        <v>41470.164220099992</v>
      </c>
      <c r="W68" s="102">
        <f t="shared" si="14"/>
        <v>4729.8357798999996</v>
      </c>
      <c r="X68" s="102">
        <f t="shared" si="15"/>
        <v>46199.999999999993</v>
      </c>
      <c r="Y68" s="102">
        <f t="shared" si="16"/>
        <v>35545.855045799995</v>
      </c>
      <c r="Z68" s="102">
        <f t="shared" si="17"/>
        <v>4054.1449542</v>
      </c>
      <c r="AA68" s="66">
        <f t="shared" si="18"/>
        <v>39599.999999999993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1.31130576</v>
      </c>
      <c r="E69" s="69">
        <f t="shared" si="0"/>
        <v>1033.3089388799999</v>
      </c>
      <c r="F69" s="321">
        <v>0</v>
      </c>
      <c r="G69" s="70">
        <f t="shared" si="1"/>
        <v>0</v>
      </c>
      <c r="H69" s="71">
        <f t="shared" si="2"/>
        <v>1033.3089388799999</v>
      </c>
      <c r="I69" s="300">
        <f t="shared" si="20"/>
        <v>74828.893861400065</v>
      </c>
      <c r="J69" s="122">
        <f>IF((I69-H$69+(H$69/12*2))+K69&gt;I149,I149-K69,(I69-H$69+(H$69/12*2)))</f>
        <v>59243.091742999997</v>
      </c>
      <c r="K69" s="122">
        <f t="shared" si="27"/>
        <v>6756.908257</v>
      </c>
      <c r="L69" s="122">
        <f t="shared" si="23"/>
        <v>66000</v>
      </c>
      <c r="M69" s="122">
        <f t="shared" si="24"/>
        <v>56280.937155849992</v>
      </c>
      <c r="N69" s="122">
        <f t="shared" si="21"/>
        <v>6419.0628441499994</v>
      </c>
      <c r="O69" s="122">
        <f t="shared" si="22"/>
        <v>62699.999999999993</v>
      </c>
      <c r="P69" s="104">
        <f t="shared" si="28"/>
        <v>53318.7825687</v>
      </c>
      <c r="Q69" s="122">
        <f t="shared" si="9"/>
        <v>6081.2174313000005</v>
      </c>
      <c r="R69" s="122">
        <f t="shared" si="29"/>
        <v>59400</v>
      </c>
      <c r="S69" s="122">
        <f t="shared" si="10"/>
        <v>47394.473394400004</v>
      </c>
      <c r="T69" s="122">
        <f t="shared" si="11"/>
        <v>5405.5266056</v>
      </c>
      <c r="U69" s="122">
        <f t="shared" si="12"/>
        <v>52800</v>
      </c>
      <c r="V69" s="122">
        <f t="shared" si="13"/>
        <v>41470.164220099992</v>
      </c>
      <c r="W69" s="122">
        <f t="shared" si="14"/>
        <v>4729.8357798999996</v>
      </c>
      <c r="X69" s="122">
        <f t="shared" si="15"/>
        <v>46199.999999999993</v>
      </c>
      <c r="Y69" s="122">
        <f t="shared" si="16"/>
        <v>35545.855045799995</v>
      </c>
      <c r="Z69" s="122">
        <f t="shared" si="17"/>
        <v>4054.1449542</v>
      </c>
      <c r="AA69" s="52">
        <f t="shared" si="18"/>
        <v>39599.999999999993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1.3002536099999999</v>
      </c>
      <c r="E70" s="279">
        <f t="shared" si="0"/>
        <v>2049.1996893599999</v>
      </c>
      <c r="F70" s="322">
        <v>0</v>
      </c>
      <c r="G70" s="233">
        <f t="shared" si="1"/>
        <v>0</v>
      </c>
      <c r="H70" s="287">
        <f t="shared" si="2"/>
        <v>2049.1996893599999</v>
      </c>
      <c r="I70" s="301">
        <f t="shared" si="20"/>
        <v>73795.584922520065</v>
      </c>
      <c r="J70" s="95">
        <f>IF((I70-H$69+(H$69/12*1))+K70&gt;I149,I149-K70,(I70-H$69+(H$69/12*1)))</f>
        <v>59243.091742999997</v>
      </c>
      <c r="K70" s="95">
        <f t="shared" si="27"/>
        <v>6756.908257</v>
      </c>
      <c r="L70" s="236">
        <f t="shared" si="23"/>
        <v>66000</v>
      </c>
      <c r="M70" s="95">
        <f t="shared" si="24"/>
        <v>56280.937155849992</v>
      </c>
      <c r="N70" s="95">
        <f t="shared" si="21"/>
        <v>6419.0628441499994</v>
      </c>
      <c r="O70" s="95">
        <f t="shared" si="22"/>
        <v>62699.999999999993</v>
      </c>
      <c r="P70" s="95">
        <f t="shared" si="28"/>
        <v>53318.7825687</v>
      </c>
      <c r="Q70" s="95">
        <f t="shared" si="9"/>
        <v>6081.2174313000005</v>
      </c>
      <c r="R70" s="95">
        <f t="shared" si="29"/>
        <v>59400</v>
      </c>
      <c r="S70" s="95">
        <f t="shared" si="10"/>
        <v>47394.473394400004</v>
      </c>
      <c r="T70" s="95">
        <f t="shared" si="11"/>
        <v>5405.5266056</v>
      </c>
      <c r="U70" s="95">
        <f t="shared" si="12"/>
        <v>52800</v>
      </c>
      <c r="V70" s="95">
        <f t="shared" si="13"/>
        <v>41470.164220099992</v>
      </c>
      <c r="W70" s="95">
        <f t="shared" si="14"/>
        <v>4729.8357798999996</v>
      </c>
      <c r="X70" s="95">
        <f t="shared" si="15"/>
        <v>46199.999999999993</v>
      </c>
      <c r="Y70" s="95">
        <f t="shared" si="16"/>
        <v>35545.855045799995</v>
      </c>
      <c r="Z70" s="95">
        <f t="shared" si="17"/>
        <v>4054.1449542</v>
      </c>
      <c r="AA70" s="237">
        <f t="shared" si="18"/>
        <v>39599.999999999993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1.2850895499999999</v>
      </c>
      <c r="E71" s="163">
        <f t="shared" si="0"/>
        <v>1130.8788039999999</v>
      </c>
      <c r="F71" s="320">
        <v>0</v>
      </c>
      <c r="G71" s="87">
        <f t="shared" si="1"/>
        <v>0</v>
      </c>
      <c r="H71" s="89">
        <f t="shared" si="2"/>
        <v>1130.8788039999999</v>
      </c>
      <c r="I71" s="298">
        <f t="shared" si="20"/>
        <v>71746.385233160065</v>
      </c>
      <c r="J71" s="123">
        <f>IF((I71-H$81+(H$81))+K71&gt;I149,I149-K71,(I71-H$81+(H$81)))</f>
        <v>59243.091742999997</v>
      </c>
      <c r="K71" s="123">
        <f t="shared" si="27"/>
        <v>6756.908257</v>
      </c>
      <c r="L71" s="123">
        <f t="shared" si="23"/>
        <v>66000</v>
      </c>
      <c r="M71" s="123">
        <f t="shared" si="24"/>
        <v>56280.937155849992</v>
      </c>
      <c r="N71" s="123">
        <f t="shared" si="21"/>
        <v>6419.0628441499994</v>
      </c>
      <c r="O71" s="123">
        <f t="shared" si="22"/>
        <v>62699.999999999993</v>
      </c>
      <c r="P71" s="100">
        <f t="shared" si="28"/>
        <v>53318.7825687</v>
      </c>
      <c r="Q71" s="123">
        <f t="shared" si="9"/>
        <v>6081.2174313000005</v>
      </c>
      <c r="R71" s="123">
        <f t="shared" si="29"/>
        <v>59400</v>
      </c>
      <c r="S71" s="123">
        <f t="shared" si="10"/>
        <v>47394.473394400004</v>
      </c>
      <c r="T71" s="123">
        <f t="shared" si="11"/>
        <v>5405.5266056</v>
      </c>
      <c r="U71" s="123">
        <f t="shared" si="12"/>
        <v>52800</v>
      </c>
      <c r="V71" s="123">
        <f t="shared" si="13"/>
        <v>41470.164220099992</v>
      </c>
      <c r="W71" s="123">
        <f t="shared" si="14"/>
        <v>4729.8357798999996</v>
      </c>
      <c r="X71" s="123">
        <f t="shared" si="15"/>
        <v>46199.999999999993</v>
      </c>
      <c r="Y71" s="123">
        <f t="shared" si="16"/>
        <v>35545.855045799995</v>
      </c>
      <c r="Z71" s="123">
        <f t="shared" si="17"/>
        <v>4054.1449542</v>
      </c>
      <c r="AA71" s="55">
        <f t="shared" si="18"/>
        <v>39599.999999999993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1.27337451</v>
      </c>
      <c r="E72" s="58">
        <f t="shared" si="0"/>
        <v>1120.5695688000001</v>
      </c>
      <c r="F72" s="321">
        <v>0</v>
      </c>
      <c r="G72" s="60">
        <f t="shared" si="1"/>
        <v>0</v>
      </c>
      <c r="H72" s="61">
        <f t="shared" si="2"/>
        <v>1120.5695688000001</v>
      </c>
      <c r="I72" s="299">
        <f t="shared" si="20"/>
        <v>70615.506429160072</v>
      </c>
      <c r="J72" s="102">
        <f>IF((I72-H$81+(H$81/12*11))+K72&gt;I149,I149-K72,(I72-H$81+(H$81/12*11)))</f>
        <v>59243.091742999997</v>
      </c>
      <c r="K72" s="102">
        <f t="shared" si="27"/>
        <v>6756.908257</v>
      </c>
      <c r="L72" s="103">
        <f t="shared" si="23"/>
        <v>66000</v>
      </c>
      <c r="M72" s="102">
        <f t="shared" si="24"/>
        <v>56280.937155849992</v>
      </c>
      <c r="N72" s="102">
        <f t="shared" si="21"/>
        <v>6419.0628441499994</v>
      </c>
      <c r="O72" s="102">
        <f t="shared" si="22"/>
        <v>62699.999999999993</v>
      </c>
      <c r="P72" s="102">
        <f>J72*$P$9</f>
        <v>53318.7825687</v>
      </c>
      <c r="Q72" s="102">
        <f t="shared" si="9"/>
        <v>6081.2174313000005</v>
      </c>
      <c r="R72" s="102">
        <f t="shared" si="29"/>
        <v>59400</v>
      </c>
      <c r="S72" s="102">
        <f t="shared" si="10"/>
        <v>47394.473394400004</v>
      </c>
      <c r="T72" s="102">
        <f t="shared" si="11"/>
        <v>5405.5266056</v>
      </c>
      <c r="U72" s="102">
        <f t="shared" si="12"/>
        <v>52800</v>
      </c>
      <c r="V72" s="102">
        <f t="shared" si="13"/>
        <v>41470.164220099992</v>
      </c>
      <c r="W72" s="102">
        <f t="shared" si="14"/>
        <v>4729.8357798999996</v>
      </c>
      <c r="X72" s="102">
        <f t="shared" si="15"/>
        <v>46199.999999999993</v>
      </c>
      <c r="Y72" s="102">
        <f t="shared" si="16"/>
        <v>35545.855045799995</v>
      </c>
      <c r="Z72" s="102">
        <f t="shared" si="17"/>
        <v>4054.1449542</v>
      </c>
      <c r="AA72" s="66">
        <f t="shared" si="18"/>
        <v>39599.999999999993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1.25554576</v>
      </c>
      <c r="E73" s="69">
        <f t="shared" si="0"/>
        <v>1104.8802688000001</v>
      </c>
      <c r="F73" s="321">
        <v>0</v>
      </c>
      <c r="G73" s="70">
        <f t="shared" si="1"/>
        <v>0</v>
      </c>
      <c r="H73" s="71">
        <f t="shared" si="2"/>
        <v>1104.8802688000001</v>
      </c>
      <c r="I73" s="300">
        <f t="shared" si="20"/>
        <v>69494.936860360074</v>
      </c>
      <c r="J73" s="122">
        <f>IF((I73-H$81+(H$81/12*10))+K73&gt;I149,I149-K73,(I73-H$81+(H$81/12*10)))</f>
        <v>59243.091742999997</v>
      </c>
      <c r="K73" s="122">
        <f t="shared" si="27"/>
        <v>6756.908257</v>
      </c>
      <c r="L73" s="122">
        <f t="shared" si="23"/>
        <v>66000</v>
      </c>
      <c r="M73" s="122">
        <f t="shared" si="24"/>
        <v>56280.937155849992</v>
      </c>
      <c r="N73" s="122">
        <f t="shared" si="21"/>
        <v>6419.0628441499994</v>
      </c>
      <c r="O73" s="122">
        <f t="shared" si="22"/>
        <v>62699.999999999993</v>
      </c>
      <c r="P73" s="104">
        <f>J73*$P$9</f>
        <v>53318.7825687</v>
      </c>
      <c r="Q73" s="122">
        <f t="shared" si="9"/>
        <v>6081.2174313000005</v>
      </c>
      <c r="R73" s="122">
        <f t="shared" si="29"/>
        <v>59400</v>
      </c>
      <c r="S73" s="122">
        <f t="shared" si="10"/>
        <v>47394.473394400004</v>
      </c>
      <c r="T73" s="122">
        <f t="shared" si="11"/>
        <v>5405.5266056</v>
      </c>
      <c r="U73" s="122">
        <f t="shared" si="12"/>
        <v>52800</v>
      </c>
      <c r="V73" s="122">
        <f t="shared" si="13"/>
        <v>41470.164220099992</v>
      </c>
      <c r="W73" s="122">
        <f t="shared" si="14"/>
        <v>4729.8357798999996</v>
      </c>
      <c r="X73" s="122">
        <f t="shared" si="15"/>
        <v>46199.999999999993</v>
      </c>
      <c r="Y73" s="122">
        <f t="shared" si="16"/>
        <v>35545.855045799995</v>
      </c>
      <c r="Z73" s="122">
        <f t="shared" si="17"/>
        <v>4054.1449542</v>
      </c>
      <c r="AA73" s="52">
        <f t="shared" si="18"/>
        <v>39599.999999999993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1.25017003</v>
      </c>
      <c r="E74" s="58">
        <f t="shared" si="0"/>
        <v>1100.1496264</v>
      </c>
      <c r="F74" s="321">
        <v>0</v>
      </c>
      <c r="G74" s="60">
        <f t="shared" si="1"/>
        <v>0</v>
      </c>
      <c r="H74" s="61">
        <f t="shared" si="2"/>
        <v>1100.1496264</v>
      </c>
      <c r="I74" s="299">
        <f t="shared" si="20"/>
        <v>68390.056591560075</v>
      </c>
      <c r="J74" s="102">
        <f>IF((I74-H$81+(H$81/12*9))+K74&gt;I149,I149-K74,(I74-H$81+(H$81/12*9)))</f>
        <v>59243.091742999997</v>
      </c>
      <c r="K74" s="102">
        <f t="shared" si="27"/>
        <v>6756.908257</v>
      </c>
      <c r="L74" s="103">
        <f t="shared" si="23"/>
        <v>66000</v>
      </c>
      <c r="M74" s="102">
        <f t="shared" si="24"/>
        <v>56280.937155849992</v>
      </c>
      <c r="N74" s="102">
        <f t="shared" si="21"/>
        <v>6419.0628441499994</v>
      </c>
      <c r="O74" s="102">
        <f t="shared" si="22"/>
        <v>62699.999999999993</v>
      </c>
      <c r="P74" s="102">
        <f t="shared" ref="P74:P130" si="30">J74*$P$9</f>
        <v>53318.7825687</v>
      </c>
      <c r="Q74" s="102">
        <f t="shared" si="9"/>
        <v>6081.2174313000005</v>
      </c>
      <c r="R74" s="102">
        <f>P74+Q74</f>
        <v>59400</v>
      </c>
      <c r="S74" s="102">
        <f t="shared" si="10"/>
        <v>47394.473394400004</v>
      </c>
      <c r="T74" s="102">
        <f t="shared" si="11"/>
        <v>5405.5266056</v>
      </c>
      <c r="U74" s="102">
        <f t="shared" si="12"/>
        <v>52800</v>
      </c>
      <c r="V74" s="102">
        <f t="shared" si="13"/>
        <v>41470.164220099992</v>
      </c>
      <c r="W74" s="102">
        <f t="shared" si="14"/>
        <v>4729.8357798999996</v>
      </c>
      <c r="X74" s="102">
        <f t="shared" si="15"/>
        <v>46199.999999999993</v>
      </c>
      <c r="Y74" s="102">
        <f t="shared" si="16"/>
        <v>35545.855045799995</v>
      </c>
      <c r="Z74" s="102">
        <f t="shared" si="17"/>
        <v>4054.1449542</v>
      </c>
      <c r="AA74" s="66">
        <f t="shared" si="18"/>
        <v>39599.999999999993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1.2438265100000001</v>
      </c>
      <c r="E75" s="69">
        <f t="shared" ref="E75:E130" si="31">C75*D75</f>
        <v>1094.5673288</v>
      </c>
      <c r="F75" s="323">
        <v>0</v>
      </c>
      <c r="G75" s="70">
        <f t="shared" ref="G75:G130" si="32">E75*F75</f>
        <v>0</v>
      </c>
      <c r="H75" s="71">
        <f t="shared" ref="H75:H130" si="33">E75+G75</f>
        <v>1094.5673288</v>
      </c>
      <c r="I75" s="300">
        <f t="shared" si="20"/>
        <v>67289.906965160073</v>
      </c>
      <c r="J75" s="122">
        <f>IF((I75-H$81+(H$81/12*8))+K75&gt;I149,I149-K75,(I75-H$81+(H$81/12*8)))</f>
        <v>59243.091742999997</v>
      </c>
      <c r="K75" s="122">
        <f t="shared" ref="K75:K106" si="34">I$148</f>
        <v>6756.908257</v>
      </c>
      <c r="L75" s="122">
        <f t="shared" si="23"/>
        <v>66000</v>
      </c>
      <c r="M75" s="122">
        <f t="shared" si="24"/>
        <v>56280.937155849992</v>
      </c>
      <c r="N75" s="122">
        <f t="shared" si="21"/>
        <v>6419.0628441499994</v>
      </c>
      <c r="O75" s="122">
        <f t="shared" si="22"/>
        <v>62699.999999999993</v>
      </c>
      <c r="P75" s="104">
        <f t="shared" si="30"/>
        <v>53318.7825687</v>
      </c>
      <c r="Q75" s="122">
        <f t="shared" ref="Q75:Q130" si="35">K75*P$9</f>
        <v>6081.2174313000005</v>
      </c>
      <c r="R75" s="122">
        <f t="shared" ref="R75:R130" si="36">P75+Q75</f>
        <v>59400</v>
      </c>
      <c r="S75" s="122">
        <f t="shared" ref="S75:S93" si="37">J75*S$9</f>
        <v>47394.473394400004</v>
      </c>
      <c r="T75" s="122">
        <f t="shared" ref="T75:T130" si="38">K75*S$9</f>
        <v>5405.5266056</v>
      </c>
      <c r="U75" s="122">
        <f t="shared" ref="U75:U93" si="39">S75+T75</f>
        <v>52800</v>
      </c>
      <c r="V75" s="122">
        <f t="shared" ref="V75:V130" si="40">J75*V$9</f>
        <v>41470.164220099992</v>
      </c>
      <c r="W75" s="122">
        <f t="shared" ref="W75:W130" si="41">K75*V$9</f>
        <v>4729.8357798999996</v>
      </c>
      <c r="X75" s="122">
        <f t="shared" ref="X75:X130" si="42">V75+W75</f>
        <v>46199.999999999993</v>
      </c>
      <c r="Y75" s="122">
        <f t="shared" ref="Y75:Y130" si="43">J75*Y$9</f>
        <v>35545.855045799995</v>
      </c>
      <c r="Z75" s="122">
        <f t="shared" ref="Z75:Z130" si="44">K75*Y$9</f>
        <v>4054.1449542</v>
      </c>
      <c r="AA75" s="52">
        <f t="shared" ref="AA75:AA130" si="45">Y75+Z75</f>
        <v>39599.999999999993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1.2332208099999999</v>
      </c>
      <c r="E76" s="58">
        <f t="shared" si="31"/>
        <v>1085.2343128</v>
      </c>
      <c r="F76" s="321">
        <v>0</v>
      </c>
      <c r="G76" s="60">
        <f t="shared" si="32"/>
        <v>0</v>
      </c>
      <c r="H76" s="61">
        <f t="shared" si="33"/>
        <v>1085.2343128</v>
      </c>
      <c r="I76" s="299">
        <f t="shared" si="20"/>
        <v>66195.339636360077</v>
      </c>
      <c r="J76" s="102">
        <f>IF((I76-H$81+(H$81/12*7))+K76&gt;I149,I149-K76,(I76-H$81+(H$81/12*7)))</f>
        <v>59243.091742999997</v>
      </c>
      <c r="K76" s="102">
        <f t="shared" si="34"/>
        <v>6756.908257</v>
      </c>
      <c r="L76" s="103">
        <f t="shared" si="23"/>
        <v>66000</v>
      </c>
      <c r="M76" s="102">
        <f t="shared" si="24"/>
        <v>56280.937155849992</v>
      </c>
      <c r="N76" s="102">
        <f t="shared" si="21"/>
        <v>6419.0628441499994</v>
      </c>
      <c r="O76" s="102">
        <f t="shared" si="22"/>
        <v>62699.999999999993</v>
      </c>
      <c r="P76" s="102">
        <f t="shared" si="30"/>
        <v>53318.7825687</v>
      </c>
      <c r="Q76" s="102">
        <f t="shared" si="35"/>
        <v>6081.2174313000005</v>
      </c>
      <c r="R76" s="102">
        <f t="shared" si="36"/>
        <v>59400</v>
      </c>
      <c r="S76" s="102">
        <f t="shared" si="37"/>
        <v>47394.473394400004</v>
      </c>
      <c r="T76" s="102">
        <f t="shared" si="38"/>
        <v>5405.5266056</v>
      </c>
      <c r="U76" s="102">
        <f t="shared" si="39"/>
        <v>52800</v>
      </c>
      <c r="V76" s="102">
        <f t="shared" si="40"/>
        <v>41470.164220099992</v>
      </c>
      <c r="W76" s="102">
        <f t="shared" si="41"/>
        <v>4729.8357798999996</v>
      </c>
      <c r="X76" s="102">
        <f t="shared" si="42"/>
        <v>46199.999999999993</v>
      </c>
      <c r="Y76" s="102">
        <f t="shared" si="43"/>
        <v>35545.855045799995</v>
      </c>
      <c r="Z76" s="102">
        <f t="shared" si="44"/>
        <v>4054.1449542</v>
      </c>
      <c r="AA76" s="66">
        <f t="shared" si="45"/>
        <v>39599.999999999993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1.2283075800000001</v>
      </c>
      <c r="E77" s="69">
        <f t="shared" si="31"/>
        <v>1080.9106704000001</v>
      </c>
      <c r="F77" s="323">
        <v>0</v>
      </c>
      <c r="G77" s="70">
        <f t="shared" si="32"/>
        <v>0</v>
      </c>
      <c r="H77" s="71">
        <f t="shared" si="33"/>
        <v>1080.9106704000001</v>
      </c>
      <c r="I77" s="300">
        <f t="shared" ref="I77:I130" si="46">I76-H76</f>
        <v>65110.105323560078</v>
      </c>
      <c r="J77" s="122">
        <f>IF((I77-H$81+(H$81/12*6))+K77&gt;I149,I149-K77,(I77-H$81+(H$81/12*6)))</f>
        <v>59243.091742999997</v>
      </c>
      <c r="K77" s="122">
        <f t="shared" si="34"/>
        <v>6756.908257</v>
      </c>
      <c r="L77" s="122">
        <f t="shared" si="23"/>
        <v>66000</v>
      </c>
      <c r="M77" s="122">
        <f t="shared" si="24"/>
        <v>56280.937155849992</v>
      </c>
      <c r="N77" s="122">
        <f t="shared" si="21"/>
        <v>6419.0628441499994</v>
      </c>
      <c r="O77" s="122">
        <f t="shared" si="22"/>
        <v>62699.999999999993</v>
      </c>
      <c r="P77" s="104">
        <f t="shared" si="30"/>
        <v>53318.7825687</v>
      </c>
      <c r="Q77" s="122">
        <f t="shared" si="35"/>
        <v>6081.2174313000005</v>
      </c>
      <c r="R77" s="122">
        <f t="shared" si="36"/>
        <v>59400</v>
      </c>
      <c r="S77" s="122">
        <f t="shared" si="37"/>
        <v>47394.473394400004</v>
      </c>
      <c r="T77" s="122">
        <f t="shared" si="38"/>
        <v>5405.5266056</v>
      </c>
      <c r="U77" s="122">
        <f t="shared" si="39"/>
        <v>52800</v>
      </c>
      <c r="V77" s="122">
        <f t="shared" si="40"/>
        <v>41470.164220099992</v>
      </c>
      <c r="W77" s="122">
        <f t="shared" si="41"/>
        <v>4729.8357798999996</v>
      </c>
      <c r="X77" s="122">
        <f t="shared" si="42"/>
        <v>46199.999999999993</v>
      </c>
      <c r="Y77" s="122">
        <f t="shared" si="43"/>
        <v>35545.855045799995</v>
      </c>
      <c r="Z77" s="122">
        <f t="shared" si="44"/>
        <v>4054.1449542</v>
      </c>
      <c r="AA77" s="52">
        <f t="shared" si="45"/>
        <v>39599.999999999993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1.22171034</v>
      </c>
      <c r="E78" s="58">
        <f t="shared" si="31"/>
        <v>1075.1050992</v>
      </c>
      <c r="F78" s="321">
        <v>0</v>
      </c>
      <c r="G78" s="60">
        <f t="shared" si="32"/>
        <v>0</v>
      </c>
      <c r="H78" s="61">
        <f t="shared" si="33"/>
        <v>1075.1050992</v>
      </c>
      <c r="I78" s="299">
        <f t="shared" si="46"/>
        <v>64029.194653160077</v>
      </c>
      <c r="J78" s="102">
        <f>IF((I78-H$81+(H$81/12*5))+K78&gt;I149,I149-K78,(I78-H$81+(H$81/12*5)))</f>
        <v>59243.091742999997</v>
      </c>
      <c r="K78" s="102">
        <f t="shared" si="34"/>
        <v>6756.908257</v>
      </c>
      <c r="L78" s="103">
        <f t="shared" si="23"/>
        <v>66000</v>
      </c>
      <c r="M78" s="102">
        <f t="shared" si="24"/>
        <v>56280.937155849992</v>
      </c>
      <c r="N78" s="102">
        <f t="shared" si="21"/>
        <v>6419.0628441499994</v>
      </c>
      <c r="O78" s="102">
        <f t="shared" si="22"/>
        <v>62699.999999999993</v>
      </c>
      <c r="P78" s="102">
        <f t="shared" si="30"/>
        <v>53318.7825687</v>
      </c>
      <c r="Q78" s="102">
        <f t="shared" si="35"/>
        <v>6081.2174313000005</v>
      </c>
      <c r="R78" s="102">
        <f t="shared" si="36"/>
        <v>59400</v>
      </c>
      <c r="S78" s="102">
        <f t="shared" si="37"/>
        <v>47394.473394400004</v>
      </c>
      <c r="T78" s="102">
        <f t="shared" si="38"/>
        <v>5405.5266056</v>
      </c>
      <c r="U78" s="102">
        <f t="shared" si="39"/>
        <v>52800</v>
      </c>
      <c r="V78" s="102">
        <f t="shared" si="40"/>
        <v>41470.164220099992</v>
      </c>
      <c r="W78" s="102">
        <f t="shared" si="41"/>
        <v>4729.8357798999996</v>
      </c>
      <c r="X78" s="102">
        <f t="shared" si="42"/>
        <v>46199.999999999993</v>
      </c>
      <c r="Y78" s="102">
        <f t="shared" si="43"/>
        <v>35545.855045799995</v>
      </c>
      <c r="Z78" s="102">
        <f t="shared" si="44"/>
        <v>4054.1449542</v>
      </c>
      <c r="AA78" s="66">
        <f t="shared" si="45"/>
        <v>39599.999999999993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1.2162372800000001</v>
      </c>
      <c r="E79" s="69">
        <f t="shared" si="31"/>
        <v>1070.2888064000001</v>
      </c>
      <c r="F79" s="321">
        <v>0</v>
      </c>
      <c r="G79" s="70">
        <f t="shared" si="32"/>
        <v>0</v>
      </c>
      <c r="H79" s="71">
        <f t="shared" si="33"/>
        <v>1070.2888064000001</v>
      </c>
      <c r="I79" s="300">
        <f t="shared" si="46"/>
        <v>62954.089553960075</v>
      </c>
      <c r="J79" s="122">
        <f>IF((I79-H$81+(H$81/12*4))+K79&gt;I149,I149-K79,(I79-H$81+(H$81/12*4)))</f>
        <v>59243.091742999997</v>
      </c>
      <c r="K79" s="122">
        <f t="shared" si="34"/>
        <v>6756.908257</v>
      </c>
      <c r="L79" s="122">
        <f t="shared" si="23"/>
        <v>66000</v>
      </c>
      <c r="M79" s="122">
        <f t="shared" si="24"/>
        <v>56280.937155849992</v>
      </c>
      <c r="N79" s="122">
        <f t="shared" si="21"/>
        <v>6419.0628441499994</v>
      </c>
      <c r="O79" s="122">
        <f t="shared" si="22"/>
        <v>62699.999999999993</v>
      </c>
      <c r="P79" s="104">
        <f t="shared" si="30"/>
        <v>53318.7825687</v>
      </c>
      <c r="Q79" s="122">
        <f t="shared" si="35"/>
        <v>6081.2174313000005</v>
      </c>
      <c r="R79" s="122">
        <f t="shared" si="36"/>
        <v>59400</v>
      </c>
      <c r="S79" s="122">
        <f t="shared" si="37"/>
        <v>47394.473394400004</v>
      </c>
      <c r="T79" s="122">
        <f t="shared" si="38"/>
        <v>5405.5266056</v>
      </c>
      <c r="U79" s="122">
        <f t="shared" si="39"/>
        <v>52800</v>
      </c>
      <c r="V79" s="122">
        <f t="shared" si="40"/>
        <v>41470.164220099992</v>
      </c>
      <c r="W79" s="122">
        <f t="shared" si="41"/>
        <v>4729.8357798999996</v>
      </c>
      <c r="X79" s="122">
        <f t="shared" si="42"/>
        <v>46199.999999999993</v>
      </c>
      <c r="Y79" s="122">
        <f t="shared" si="43"/>
        <v>35545.855045799995</v>
      </c>
      <c r="Z79" s="122">
        <f t="shared" si="44"/>
        <v>4054.1449542</v>
      </c>
      <c r="AA79" s="52">
        <f t="shared" si="45"/>
        <v>39599.999999999993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1.2134463499999999</v>
      </c>
      <c r="E80" s="58">
        <f t="shared" si="31"/>
        <v>1067.8327879999999</v>
      </c>
      <c r="F80" s="321">
        <v>0</v>
      </c>
      <c r="G80" s="60">
        <f t="shared" si="32"/>
        <v>0</v>
      </c>
      <c r="H80" s="61">
        <f t="shared" si="33"/>
        <v>1067.8327879999999</v>
      </c>
      <c r="I80" s="299">
        <f t="shared" si="46"/>
        <v>61883.800747560075</v>
      </c>
      <c r="J80" s="102">
        <f>IF((I80-H$81+(H$81/12*3))+K80&gt;I149,I149-K80,(I80-H$81+(H$81/12*3)))</f>
        <v>59243.091742999997</v>
      </c>
      <c r="K80" s="102">
        <f t="shared" si="34"/>
        <v>6756.908257</v>
      </c>
      <c r="L80" s="103">
        <f t="shared" si="23"/>
        <v>66000</v>
      </c>
      <c r="M80" s="102">
        <f t="shared" si="24"/>
        <v>56280.937155849992</v>
      </c>
      <c r="N80" s="102">
        <f t="shared" si="21"/>
        <v>6419.0628441499994</v>
      </c>
      <c r="O80" s="102">
        <f t="shared" si="22"/>
        <v>62699.999999999993</v>
      </c>
      <c r="P80" s="102">
        <f t="shared" si="30"/>
        <v>53318.7825687</v>
      </c>
      <c r="Q80" s="102">
        <f t="shared" si="35"/>
        <v>6081.2174313000005</v>
      </c>
      <c r="R80" s="102">
        <f t="shared" si="36"/>
        <v>59400</v>
      </c>
      <c r="S80" s="102">
        <f t="shared" si="37"/>
        <v>47394.473394400004</v>
      </c>
      <c r="T80" s="102">
        <f t="shared" si="38"/>
        <v>5405.5266056</v>
      </c>
      <c r="U80" s="102">
        <f t="shared" si="39"/>
        <v>52800</v>
      </c>
      <c r="V80" s="102">
        <f t="shared" si="40"/>
        <v>41470.164220099992</v>
      </c>
      <c r="W80" s="102">
        <f t="shared" si="41"/>
        <v>4729.8357798999996</v>
      </c>
      <c r="X80" s="102">
        <f t="shared" si="42"/>
        <v>46199.999999999993</v>
      </c>
      <c r="Y80" s="102">
        <f t="shared" si="43"/>
        <v>35545.855045799995</v>
      </c>
      <c r="Z80" s="102">
        <f t="shared" si="44"/>
        <v>4054.1449542</v>
      </c>
      <c r="AA80" s="66">
        <f t="shared" si="45"/>
        <v>39599.999999999993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1.21114517</v>
      </c>
      <c r="E81" s="69">
        <f t="shared" si="31"/>
        <v>1065.8077496000001</v>
      </c>
      <c r="F81" s="321">
        <v>0</v>
      </c>
      <c r="G81" s="70">
        <f t="shared" si="32"/>
        <v>0</v>
      </c>
      <c r="H81" s="71">
        <f t="shared" si="33"/>
        <v>1065.8077496000001</v>
      </c>
      <c r="I81" s="300">
        <f t="shared" si="46"/>
        <v>60815.967959560076</v>
      </c>
      <c r="J81" s="122">
        <f>IF((I81-H$81+(H$81/12*2))+K81&gt;I149,I149-K81,(I81-H$81+(H$81/12*2)))</f>
        <v>59243.091742999997</v>
      </c>
      <c r="K81" s="122">
        <f t="shared" si="34"/>
        <v>6756.908257</v>
      </c>
      <c r="L81" s="122">
        <f t="shared" si="23"/>
        <v>66000</v>
      </c>
      <c r="M81" s="122">
        <f t="shared" si="24"/>
        <v>56280.937155849992</v>
      </c>
      <c r="N81" s="122">
        <f t="shared" si="21"/>
        <v>6419.0628441499994</v>
      </c>
      <c r="O81" s="122">
        <f t="shared" si="22"/>
        <v>62699.999999999993</v>
      </c>
      <c r="P81" s="104">
        <f t="shared" si="30"/>
        <v>53318.7825687</v>
      </c>
      <c r="Q81" s="122">
        <f t="shared" si="35"/>
        <v>6081.2174313000005</v>
      </c>
      <c r="R81" s="122">
        <f t="shared" si="36"/>
        <v>59400</v>
      </c>
      <c r="S81" s="122">
        <f t="shared" si="37"/>
        <v>47394.473394400004</v>
      </c>
      <c r="T81" s="122">
        <f t="shared" si="38"/>
        <v>5405.5266056</v>
      </c>
      <c r="U81" s="122">
        <f t="shared" si="39"/>
        <v>52800</v>
      </c>
      <c r="V81" s="122">
        <f t="shared" si="40"/>
        <v>41470.164220099992</v>
      </c>
      <c r="W81" s="122">
        <f t="shared" si="41"/>
        <v>4729.8357798999996</v>
      </c>
      <c r="X81" s="122">
        <f t="shared" si="42"/>
        <v>46199.999999999993</v>
      </c>
      <c r="Y81" s="122">
        <f t="shared" si="43"/>
        <v>35545.855045799995</v>
      </c>
      <c r="Z81" s="122">
        <f t="shared" si="44"/>
        <v>4054.1449542</v>
      </c>
      <c r="AA81" s="52">
        <f t="shared" si="45"/>
        <v>39599.999999999993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1.2080043600000001</v>
      </c>
      <c r="E82" s="279">
        <f t="shared" si="31"/>
        <v>2126.0876736</v>
      </c>
      <c r="F82" s="322">
        <v>0</v>
      </c>
      <c r="G82" s="233">
        <f t="shared" si="32"/>
        <v>0</v>
      </c>
      <c r="H82" s="287">
        <f t="shared" si="33"/>
        <v>2126.0876736</v>
      </c>
      <c r="I82" s="301">
        <f t="shared" si="46"/>
        <v>59750.160209960079</v>
      </c>
      <c r="J82" s="95">
        <f>IF((I82-H$81+(H$81/12*1))+K82&gt;I149,I149-K82,(I82-H$81+(H$81/12*1)))</f>
        <v>58773.169772826746</v>
      </c>
      <c r="K82" s="95">
        <f t="shared" si="34"/>
        <v>6756.908257</v>
      </c>
      <c r="L82" s="236">
        <f t="shared" si="23"/>
        <v>65530.078029826749</v>
      </c>
      <c r="M82" s="95">
        <f t="shared" si="24"/>
        <v>55834.511284185406</v>
      </c>
      <c r="N82" s="95">
        <f t="shared" si="21"/>
        <v>6419.0628441499994</v>
      </c>
      <c r="O82" s="95">
        <f t="shared" si="22"/>
        <v>62253.574128335407</v>
      </c>
      <c r="P82" s="95">
        <f t="shared" si="30"/>
        <v>52895.852795544073</v>
      </c>
      <c r="Q82" s="95">
        <f t="shared" si="35"/>
        <v>6081.2174313000005</v>
      </c>
      <c r="R82" s="95">
        <f t="shared" si="36"/>
        <v>58977.070226844073</v>
      </c>
      <c r="S82" s="95">
        <f t="shared" si="37"/>
        <v>47018.5358182614</v>
      </c>
      <c r="T82" s="95">
        <f t="shared" si="38"/>
        <v>5405.5266056</v>
      </c>
      <c r="U82" s="95">
        <f t="shared" si="39"/>
        <v>52424.062423861396</v>
      </c>
      <c r="V82" s="95">
        <f t="shared" si="40"/>
        <v>41141.21884097872</v>
      </c>
      <c r="W82" s="95">
        <f t="shared" si="41"/>
        <v>4729.8357798999996</v>
      </c>
      <c r="X82" s="95">
        <f t="shared" si="42"/>
        <v>45871.05462087872</v>
      </c>
      <c r="Y82" s="95">
        <f t="shared" si="43"/>
        <v>35263.901863696046</v>
      </c>
      <c r="Z82" s="95">
        <f t="shared" si="44"/>
        <v>4054.1449542</v>
      </c>
      <c r="AA82" s="237">
        <f t="shared" si="45"/>
        <v>39318.046817896044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1.20571351</v>
      </c>
      <c r="E83" s="163">
        <f t="shared" si="31"/>
        <v>1129.75355887</v>
      </c>
      <c r="F83" s="320">
        <v>0</v>
      </c>
      <c r="G83" s="87">
        <f t="shared" si="32"/>
        <v>0</v>
      </c>
      <c r="H83" s="89">
        <f t="shared" si="33"/>
        <v>1129.75355887</v>
      </c>
      <c r="I83" s="298">
        <f t="shared" si="46"/>
        <v>57624.07253636008</v>
      </c>
      <c r="J83" s="123">
        <f>IF((I83-H$93+(H$93))+K83&gt;I149,I149-K83,(I83-H$93+(H$93)))</f>
        <v>57624.07253636008</v>
      </c>
      <c r="K83" s="123">
        <f t="shared" si="34"/>
        <v>6756.908257</v>
      </c>
      <c r="L83" s="123">
        <f t="shared" si="23"/>
        <v>64380.980793360082</v>
      </c>
      <c r="M83" s="123">
        <f t="shared" si="24"/>
        <v>54742.86890954207</v>
      </c>
      <c r="N83" s="123">
        <f t="shared" si="21"/>
        <v>6419.0628441499994</v>
      </c>
      <c r="O83" s="123">
        <f t="shared" si="22"/>
        <v>61161.931753692072</v>
      </c>
      <c r="P83" s="100">
        <f t="shared" si="30"/>
        <v>51861.665282724076</v>
      </c>
      <c r="Q83" s="123">
        <f t="shared" si="35"/>
        <v>6081.2174313000005</v>
      </c>
      <c r="R83" s="123">
        <f t="shared" si="36"/>
        <v>57942.882714024076</v>
      </c>
      <c r="S83" s="123">
        <f t="shared" si="37"/>
        <v>46099.258029088065</v>
      </c>
      <c r="T83" s="123">
        <f t="shared" si="38"/>
        <v>5405.5266056</v>
      </c>
      <c r="U83" s="123">
        <f t="shared" si="39"/>
        <v>51504.784634688069</v>
      </c>
      <c r="V83" s="123">
        <f t="shared" si="40"/>
        <v>40336.850775452054</v>
      </c>
      <c r="W83" s="123">
        <f t="shared" si="41"/>
        <v>4729.8357798999996</v>
      </c>
      <c r="X83" s="123">
        <f t="shared" si="42"/>
        <v>45066.686555352055</v>
      </c>
      <c r="Y83" s="123">
        <f t="shared" si="43"/>
        <v>34574.443521816043</v>
      </c>
      <c r="Z83" s="123">
        <f t="shared" si="44"/>
        <v>4054.1449542</v>
      </c>
      <c r="AA83" s="55">
        <f t="shared" si="45"/>
        <v>38628.588476016041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1.20198735</v>
      </c>
      <c r="E84" s="58">
        <f t="shared" si="31"/>
        <v>1126.26214695</v>
      </c>
      <c r="F84" s="321">
        <v>0</v>
      </c>
      <c r="G84" s="60">
        <f t="shared" si="32"/>
        <v>0</v>
      </c>
      <c r="H84" s="61">
        <f t="shared" si="33"/>
        <v>1126.26214695</v>
      </c>
      <c r="I84" s="299">
        <f t="shared" si="46"/>
        <v>56494.318977490082</v>
      </c>
      <c r="J84" s="102">
        <f>IF((I84-H$93+(H$93/12*11))+K84&gt;I149,I149-K84,(I84-H$93+(H$93/12*11)))</f>
        <v>56402.245304184245</v>
      </c>
      <c r="K84" s="102">
        <f t="shared" si="34"/>
        <v>6756.908257</v>
      </c>
      <c r="L84" s="103">
        <f t="shared" si="23"/>
        <v>63159.153561184248</v>
      </c>
      <c r="M84" s="102">
        <f t="shared" si="24"/>
        <v>53582.133038975029</v>
      </c>
      <c r="N84" s="102">
        <f t="shared" si="21"/>
        <v>6419.0628441499994</v>
      </c>
      <c r="O84" s="102">
        <f t="shared" si="22"/>
        <v>60001.19588312503</v>
      </c>
      <c r="P84" s="102">
        <f t="shared" si="30"/>
        <v>50762.02077376582</v>
      </c>
      <c r="Q84" s="102">
        <f t="shared" si="35"/>
        <v>6081.2174313000005</v>
      </c>
      <c r="R84" s="102">
        <f t="shared" si="36"/>
        <v>56843.23820506582</v>
      </c>
      <c r="S84" s="102">
        <f t="shared" si="37"/>
        <v>45121.796243347402</v>
      </c>
      <c r="T84" s="102">
        <f t="shared" si="38"/>
        <v>5405.5266056</v>
      </c>
      <c r="U84" s="102">
        <f t="shared" si="39"/>
        <v>50527.322848947399</v>
      </c>
      <c r="V84" s="102">
        <f t="shared" si="40"/>
        <v>39481.57171292897</v>
      </c>
      <c r="W84" s="102">
        <f t="shared" si="41"/>
        <v>4729.8357798999996</v>
      </c>
      <c r="X84" s="102">
        <f t="shared" si="42"/>
        <v>44211.40749282897</v>
      </c>
      <c r="Y84" s="102">
        <f t="shared" si="43"/>
        <v>33841.347182510544</v>
      </c>
      <c r="Z84" s="102">
        <f t="shared" si="44"/>
        <v>4054.1449542</v>
      </c>
      <c r="AA84" s="66">
        <f t="shared" si="45"/>
        <v>37895.492136710542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1.1955314800000001</v>
      </c>
      <c r="E85" s="69">
        <f t="shared" si="31"/>
        <v>1120.2129967600001</v>
      </c>
      <c r="F85" s="321">
        <v>0</v>
      </c>
      <c r="G85" s="70">
        <f t="shared" si="32"/>
        <v>0</v>
      </c>
      <c r="H85" s="71">
        <f t="shared" si="33"/>
        <v>1120.2129967600001</v>
      </c>
      <c r="I85" s="300">
        <f t="shared" si="46"/>
        <v>55368.056830540081</v>
      </c>
      <c r="J85" s="122">
        <f>IF((I85-H$93+(H$93/12*10))+K85&gt;I149,I149-K85,(I85-H$93+(H$93/12*10)))</f>
        <v>55183.909483928415</v>
      </c>
      <c r="K85" s="122">
        <f t="shared" si="34"/>
        <v>6756.908257</v>
      </c>
      <c r="L85" s="122">
        <f t="shared" si="23"/>
        <v>61940.817740928418</v>
      </c>
      <c r="M85" s="122">
        <f t="shared" si="24"/>
        <v>52424.714009731993</v>
      </c>
      <c r="N85" s="122">
        <f t="shared" si="21"/>
        <v>6419.0628441499994</v>
      </c>
      <c r="O85" s="122">
        <f t="shared" si="22"/>
        <v>58843.776853881995</v>
      </c>
      <c r="P85" s="104">
        <f t="shared" si="30"/>
        <v>49665.518535535572</v>
      </c>
      <c r="Q85" s="122">
        <f t="shared" si="35"/>
        <v>6081.2174313000005</v>
      </c>
      <c r="R85" s="122">
        <f t="shared" si="36"/>
        <v>55746.735966835571</v>
      </c>
      <c r="S85" s="122">
        <f t="shared" si="37"/>
        <v>44147.127587142735</v>
      </c>
      <c r="T85" s="122">
        <f t="shared" si="38"/>
        <v>5405.5266056</v>
      </c>
      <c r="U85" s="122">
        <f t="shared" si="39"/>
        <v>49552.654192742732</v>
      </c>
      <c r="V85" s="122">
        <f t="shared" si="40"/>
        <v>38628.736638749891</v>
      </c>
      <c r="W85" s="122">
        <f t="shared" si="41"/>
        <v>4729.8357798999996</v>
      </c>
      <c r="X85" s="122">
        <f t="shared" si="42"/>
        <v>43358.572418649892</v>
      </c>
      <c r="Y85" s="122">
        <f t="shared" si="43"/>
        <v>33110.345690357048</v>
      </c>
      <c r="Z85" s="122">
        <f t="shared" si="44"/>
        <v>4054.1449542</v>
      </c>
      <c r="AA85" s="52">
        <f t="shared" si="45"/>
        <v>37164.490644557045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1.1937408700000001</v>
      </c>
      <c r="E86" s="58">
        <f t="shared" si="31"/>
        <v>1118.53519519</v>
      </c>
      <c r="F86" s="321">
        <v>0</v>
      </c>
      <c r="G86" s="60">
        <f t="shared" si="32"/>
        <v>0</v>
      </c>
      <c r="H86" s="61">
        <f t="shared" si="33"/>
        <v>1118.53519519</v>
      </c>
      <c r="I86" s="299">
        <f t="shared" si="46"/>
        <v>54247.843833780084</v>
      </c>
      <c r="J86" s="102">
        <f>IF((I86-H$93+(H$93/12*9))+K86&gt;I149,I149-K86,(I86-H$93+(H$93/12*9)))</f>
        <v>53971.622813862581</v>
      </c>
      <c r="K86" s="102">
        <f t="shared" si="34"/>
        <v>6756.908257</v>
      </c>
      <c r="L86" s="103">
        <f t="shared" si="23"/>
        <v>60728.531070862584</v>
      </c>
      <c r="M86" s="102">
        <f t="shared" si="24"/>
        <v>51273.041673169449</v>
      </c>
      <c r="N86" s="102">
        <f t="shared" ref="N86:N130" si="47">K86*M$9</f>
        <v>6419.0628441499994</v>
      </c>
      <c r="O86" s="102">
        <f t="shared" ref="O86:O130" si="48">M86+N86</f>
        <v>57692.104517319451</v>
      </c>
      <c r="P86" s="102">
        <f t="shared" si="30"/>
        <v>48574.460532476325</v>
      </c>
      <c r="Q86" s="102">
        <f t="shared" si="35"/>
        <v>6081.2174313000005</v>
      </c>
      <c r="R86" s="102">
        <f t="shared" si="36"/>
        <v>54655.677963776325</v>
      </c>
      <c r="S86" s="102">
        <f t="shared" si="37"/>
        <v>43177.298251090069</v>
      </c>
      <c r="T86" s="102">
        <f t="shared" si="38"/>
        <v>5405.5266056</v>
      </c>
      <c r="U86" s="102">
        <f t="shared" si="39"/>
        <v>48582.824856690073</v>
      </c>
      <c r="V86" s="102">
        <f t="shared" si="40"/>
        <v>37780.135969703806</v>
      </c>
      <c r="W86" s="102">
        <f t="shared" si="41"/>
        <v>4729.8357798999996</v>
      </c>
      <c r="X86" s="102">
        <f t="shared" si="42"/>
        <v>42509.971749603807</v>
      </c>
      <c r="Y86" s="102">
        <f t="shared" si="43"/>
        <v>32382.973688317546</v>
      </c>
      <c r="Z86" s="102">
        <f t="shared" si="44"/>
        <v>4054.1449542</v>
      </c>
      <c r="AA86" s="66">
        <f t="shared" si="45"/>
        <v>36437.118642517547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1.1912392599999999</v>
      </c>
      <c r="E87" s="69">
        <f t="shared" si="31"/>
        <v>1116.1911866199998</v>
      </c>
      <c r="F87" s="321">
        <v>0</v>
      </c>
      <c r="G87" s="70">
        <f t="shared" si="32"/>
        <v>0</v>
      </c>
      <c r="H87" s="71">
        <f t="shared" si="33"/>
        <v>1116.1911866199998</v>
      </c>
      <c r="I87" s="300">
        <f t="shared" si="46"/>
        <v>53129.308638590082</v>
      </c>
      <c r="J87" s="122">
        <f>IF((I87-H$93+(H$93/12*8))+K87&gt;I149,I149-K87,(I87-H$93+(H$93/12*8)))</f>
        <v>52761.013945366743</v>
      </c>
      <c r="K87" s="122">
        <f t="shared" si="34"/>
        <v>6756.908257</v>
      </c>
      <c r="L87" s="122">
        <f t="shared" ref="L87:L130" si="49">J87+K87</f>
        <v>59517.922202366746</v>
      </c>
      <c r="M87" s="122">
        <f t="shared" ref="M87:M130" si="50">J87*M$9</f>
        <v>50122.963248098407</v>
      </c>
      <c r="N87" s="122">
        <f t="shared" si="47"/>
        <v>6419.0628441499994</v>
      </c>
      <c r="O87" s="122">
        <f t="shared" si="48"/>
        <v>56542.026092248409</v>
      </c>
      <c r="P87" s="104">
        <f t="shared" si="30"/>
        <v>47484.912550830071</v>
      </c>
      <c r="Q87" s="122">
        <f t="shared" si="35"/>
        <v>6081.2174313000005</v>
      </c>
      <c r="R87" s="122">
        <f t="shared" si="36"/>
        <v>53566.129982130071</v>
      </c>
      <c r="S87" s="122">
        <f t="shared" si="37"/>
        <v>42208.811156293399</v>
      </c>
      <c r="T87" s="122">
        <f t="shared" si="38"/>
        <v>5405.5266056</v>
      </c>
      <c r="U87" s="122">
        <f t="shared" si="39"/>
        <v>47614.337761893403</v>
      </c>
      <c r="V87" s="122">
        <f t="shared" si="40"/>
        <v>36932.70976175672</v>
      </c>
      <c r="W87" s="122">
        <f t="shared" si="41"/>
        <v>4729.8357798999996</v>
      </c>
      <c r="X87" s="122">
        <f t="shared" si="42"/>
        <v>41662.54554165672</v>
      </c>
      <c r="Y87" s="122">
        <f t="shared" si="43"/>
        <v>31656.608367220044</v>
      </c>
      <c r="Z87" s="122">
        <f t="shared" si="44"/>
        <v>4054.1449542</v>
      </c>
      <c r="AA87" s="52">
        <f t="shared" si="45"/>
        <v>35710.753321420045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1.18838713</v>
      </c>
      <c r="E88" s="58">
        <f t="shared" si="31"/>
        <v>1113.5187408100001</v>
      </c>
      <c r="F88" s="321">
        <v>0</v>
      </c>
      <c r="G88" s="60">
        <f t="shared" si="32"/>
        <v>0</v>
      </c>
      <c r="H88" s="61">
        <f t="shared" si="33"/>
        <v>1113.5187408100001</v>
      </c>
      <c r="I88" s="299">
        <f t="shared" si="46"/>
        <v>52013.11745197008</v>
      </c>
      <c r="J88" s="102">
        <f>IF((I88-H$93+(H$93/12*7))+K88&gt;I149,I149-K88,(I88-H$93+(H$93/12*7)))</f>
        <v>51552.749085440912</v>
      </c>
      <c r="K88" s="102">
        <f t="shared" si="34"/>
        <v>6756.908257</v>
      </c>
      <c r="L88" s="103">
        <f t="shared" si="49"/>
        <v>58309.657342440914</v>
      </c>
      <c r="M88" s="102">
        <f t="shared" si="50"/>
        <v>48975.11163116886</v>
      </c>
      <c r="N88" s="102">
        <f t="shared" si="47"/>
        <v>6419.0628441499994</v>
      </c>
      <c r="O88" s="102">
        <f t="shared" si="48"/>
        <v>55394.174475318861</v>
      </c>
      <c r="P88" s="102">
        <f t="shared" si="30"/>
        <v>46397.474176896823</v>
      </c>
      <c r="Q88" s="102">
        <f t="shared" si="35"/>
        <v>6081.2174313000005</v>
      </c>
      <c r="R88" s="102">
        <f t="shared" si="36"/>
        <v>52478.691608196823</v>
      </c>
      <c r="S88" s="102">
        <f t="shared" si="37"/>
        <v>41242.199268352735</v>
      </c>
      <c r="T88" s="102">
        <f t="shared" si="38"/>
        <v>5405.5266056</v>
      </c>
      <c r="U88" s="102">
        <f t="shared" si="39"/>
        <v>46647.725873952731</v>
      </c>
      <c r="V88" s="102">
        <f t="shared" si="40"/>
        <v>36086.924359808632</v>
      </c>
      <c r="W88" s="102">
        <f t="shared" si="41"/>
        <v>4729.8357798999996</v>
      </c>
      <c r="X88" s="102">
        <f t="shared" si="42"/>
        <v>40816.760139708633</v>
      </c>
      <c r="Y88" s="102">
        <f t="shared" si="43"/>
        <v>30931.649451264544</v>
      </c>
      <c r="Z88" s="102">
        <f t="shared" si="44"/>
        <v>4054.1449542</v>
      </c>
      <c r="AA88" s="66">
        <f t="shared" si="45"/>
        <v>34985.794405464541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1.1864887500000001</v>
      </c>
      <c r="E89" s="69">
        <f t="shared" si="31"/>
        <v>1111.7399587500001</v>
      </c>
      <c r="F89" s="321">
        <v>0</v>
      </c>
      <c r="G89" s="70">
        <f t="shared" si="32"/>
        <v>0</v>
      </c>
      <c r="H89" s="71">
        <f t="shared" si="33"/>
        <v>1111.7399587500001</v>
      </c>
      <c r="I89" s="300">
        <f t="shared" si="46"/>
        <v>50899.598711160077</v>
      </c>
      <c r="J89" s="122">
        <f>IF((I89-H$93+(H$93/12*6))+K89&gt;I149,I149-K89,(I89-H$93+(H$93/12*6)))</f>
        <v>50347.156671325072</v>
      </c>
      <c r="K89" s="122">
        <f t="shared" si="34"/>
        <v>6756.908257</v>
      </c>
      <c r="L89" s="122">
        <f t="shared" si="49"/>
        <v>57104.064928325075</v>
      </c>
      <c r="M89" s="122">
        <f t="shared" si="50"/>
        <v>47829.798837758819</v>
      </c>
      <c r="N89" s="122">
        <f t="shared" si="47"/>
        <v>6419.0628441499994</v>
      </c>
      <c r="O89" s="122">
        <f t="shared" si="48"/>
        <v>54248.86168190882</v>
      </c>
      <c r="P89" s="104">
        <f t="shared" si="30"/>
        <v>45312.441004192566</v>
      </c>
      <c r="Q89" s="122">
        <f t="shared" si="35"/>
        <v>6081.2174313000005</v>
      </c>
      <c r="R89" s="122">
        <f t="shared" si="36"/>
        <v>51393.658435492565</v>
      </c>
      <c r="S89" s="122">
        <f t="shared" si="37"/>
        <v>40277.725337060059</v>
      </c>
      <c r="T89" s="122">
        <f t="shared" si="38"/>
        <v>5405.5266056</v>
      </c>
      <c r="U89" s="122">
        <f t="shared" si="39"/>
        <v>45683.251942660063</v>
      </c>
      <c r="V89" s="122">
        <f t="shared" si="40"/>
        <v>35243.009669927545</v>
      </c>
      <c r="W89" s="122">
        <f t="shared" si="41"/>
        <v>4729.8357798999996</v>
      </c>
      <c r="X89" s="122">
        <f t="shared" si="42"/>
        <v>39972.845449827546</v>
      </c>
      <c r="Y89" s="122">
        <f t="shared" si="43"/>
        <v>30208.294002795043</v>
      </c>
      <c r="Z89" s="122">
        <f t="shared" si="44"/>
        <v>4054.1449542</v>
      </c>
      <c r="AA89" s="52">
        <f t="shared" si="45"/>
        <v>34262.438956995044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1.1886282800000001</v>
      </c>
      <c r="E90" s="58">
        <f t="shared" si="31"/>
        <v>1113.74469836</v>
      </c>
      <c r="F90" s="321">
        <v>0</v>
      </c>
      <c r="G90" s="60">
        <f t="shared" si="32"/>
        <v>0</v>
      </c>
      <c r="H90" s="61">
        <f t="shared" si="33"/>
        <v>1113.74469836</v>
      </c>
      <c r="I90" s="299">
        <f t="shared" si="46"/>
        <v>49787.85875241008</v>
      </c>
      <c r="J90" s="102">
        <f>IF((I90-H$93+(H$93/12*5))+K90&gt;I149,I149-K90,(I90-H$93+(H$93/12*5)))</f>
        <v>49143.343039269246</v>
      </c>
      <c r="K90" s="102">
        <f t="shared" si="34"/>
        <v>6756.908257</v>
      </c>
      <c r="L90" s="103">
        <f t="shared" si="49"/>
        <v>55900.251296269249</v>
      </c>
      <c r="M90" s="102">
        <f t="shared" si="50"/>
        <v>46686.175887305784</v>
      </c>
      <c r="N90" s="102">
        <f t="shared" si="47"/>
        <v>6419.0628441499994</v>
      </c>
      <c r="O90" s="102">
        <f t="shared" si="48"/>
        <v>53105.238731455785</v>
      </c>
      <c r="P90" s="102">
        <f t="shared" si="30"/>
        <v>44229.008735342322</v>
      </c>
      <c r="Q90" s="102">
        <f t="shared" si="35"/>
        <v>6081.2174313000005</v>
      </c>
      <c r="R90" s="102">
        <f t="shared" si="36"/>
        <v>50310.226166642322</v>
      </c>
      <c r="S90" s="102">
        <f t="shared" si="37"/>
        <v>39314.674431415398</v>
      </c>
      <c r="T90" s="102">
        <f t="shared" si="38"/>
        <v>5405.5266056</v>
      </c>
      <c r="U90" s="102">
        <f t="shared" si="39"/>
        <v>44720.201037015402</v>
      </c>
      <c r="V90" s="102">
        <f t="shared" si="40"/>
        <v>34400.340127488467</v>
      </c>
      <c r="W90" s="102">
        <f t="shared" si="41"/>
        <v>4729.8357798999996</v>
      </c>
      <c r="X90" s="102">
        <f t="shared" si="42"/>
        <v>39130.175907388468</v>
      </c>
      <c r="Y90" s="102">
        <f t="shared" si="43"/>
        <v>29486.005823561547</v>
      </c>
      <c r="Z90" s="102">
        <f t="shared" si="44"/>
        <v>4054.1449542</v>
      </c>
      <c r="AA90" s="66">
        <f t="shared" si="45"/>
        <v>33540.150777761548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1.18448259</v>
      </c>
      <c r="E91" s="69">
        <f t="shared" si="31"/>
        <v>1109.86018683</v>
      </c>
      <c r="F91" s="321">
        <v>0</v>
      </c>
      <c r="G91" s="70">
        <f t="shared" si="32"/>
        <v>0</v>
      </c>
      <c r="H91" s="71">
        <f t="shared" si="33"/>
        <v>1109.86018683</v>
      </c>
      <c r="I91" s="300">
        <f t="shared" si="46"/>
        <v>48674.114054050078</v>
      </c>
      <c r="J91" s="122">
        <f>IF((I91-H$93+(H$93/12*4))+K91&gt;I149,I149-K91,(I91-H$93+(H$93/12*4)))</f>
        <v>47937.524667603408</v>
      </c>
      <c r="K91" s="122">
        <f t="shared" si="34"/>
        <v>6756.908257</v>
      </c>
      <c r="L91" s="122">
        <f t="shared" si="49"/>
        <v>54694.43292460341</v>
      </c>
      <c r="M91" s="122">
        <f t="shared" si="50"/>
        <v>45540.648434223236</v>
      </c>
      <c r="N91" s="122">
        <f t="shared" si="47"/>
        <v>6419.0628441499994</v>
      </c>
      <c r="O91" s="122">
        <f t="shared" si="48"/>
        <v>51959.711278373237</v>
      </c>
      <c r="P91" s="104">
        <f t="shared" si="30"/>
        <v>43143.772200843065</v>
      </c>
      <c r="Q91" s="122">
        <f t="shared" si="35"/>
        <v>6081.2174313000005</v>
      </c>
      <c r="R91" s="122">
        <f t="shared" si="36"/>
        <v>49224.989632143064</v>
      </c>
      <c r="S91" s="122">
        <f t="shared" si="37"/>
        <v>38350.019734082729</v>
      </c>
      <c r="T91" s="122">
        <f t="shared" si="38"/>
        <v>5405.5266056</v>
      </c>
      <c r="U91" s="122">
        <f t="shared" si="39"/>
        <v>43755.546339682725</v>
      </c>
      <c r="V91" s="122">
        <f t="shared" si="40"/>
        <v>33556.267267322386</v>
      </c>
      <c r="W91" s="122">
        <f t="shared" si="41"/>
        <v>4729.8357798999996</v>
      </c>
      <c r="X91" s="122">
        <f t="shared" si="42"/>
        <v>38286.103047222387</v>
      </c>
      <c r="Y91" s="122">
        <f t="shared" si="43"/>
        <v>28762.514800562043</v>
      </c>
      <c r="Z91" s="122">
        <f t="shared" si="44"/>
        <v>4054.1449542</v>
      </c>
      <c r="AA91" s="52">
        <f t="shared" si="45"/>
        <v>32816.65975476204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1.1831810899999999</v>
      </c>
      <c r="E92" s="58">
        <f t="shared" si="31"/>
        <v>1108.64068133</v>
      </c>
      <c r="F92" s="321">
        <v>0</v>
      </c>
      <c r="G92" s="60">
        <f t="shared" si="32"/>
        <v>0</v>
      </c>
      <c r="H92" s="61">
        <f t="shared" si="33"/>
        <v>1108.64068133</v>
      </c>
      <c r="I92" s="299">
        <f t="shared" si="46"/>
        <v>47564.253867220075</v>
      </c>
      <c r="J92" s="102">
        <f>IF((I92-H$93+(H$93/12*3))+K92&gt;I149,I149-K92,(I92-H$93+(H$93/12*3)))</f>
        <v>46735.590807467575</v>
      </c>
      <c r="K92" s="102">
        <f t="shared" si="34"/>
        <v>6756.908257</v>
      </c>
      <c r="L92" s="103">
        <f t="shared" si="49"/>
        <v>53492.499064467578</v>
      </c>
      <c r="M92" s="102">
        <f t="shared" si="50"/>
        <v>44398.811267094192</v>
      </c>
      <c r="N92" s="102">
        <f t="shared" si="47"/>
        <v>6419.0628441499994</v>
      </c>
      <c r="O92" s="102">
        <f t="shared" si="48"/>
        <v>50817.874111244193</v>
      </c>
      <c r="P92" s="102">
        <f t="shared" si="30"/>
        <v>42062.031726720816</v>
      </c>
      <c r="Q92" s="102">
        <f t="shared" si="35"/>
        <v>6081.2174313000005</v>
      </c>
      <c r="R92" s="102">
        <f t="shared" si="36"/>
        <v>48143.249158020815</v>
      </c>
      <c r="S92" s="102">
        <f t="shared" si="37"/>
        <v>37388.472645974063</v>
      </c>
      <c r="T92" s="102">
        <f t="shared" si="38"/>
        <v>5405.5266056</v>
      </c>
      <c r="U92" s="102">
        <f t="shared" si="39"/>
        <v>42793.99925157406</v>
      </c>
      <c r="V92" s="102">
        <f t="shared" si="40"/>
        <v>32714.9135652273</v>
      </c>
      <c r="W92" s="102">
        <f t="shared" si="41"/>
        <v>4729.8357798999996</v>
      </c>
      <c r="X92" s="102">
        <f t="shared" si="42"/>
        <v>37444.749345127297</v>
      </c>
      <c r="Y92" s="102">
        <f t="shared" si="43"/>
        <v>28041.354484480544</v>
      </c>
      <c r="Z92" s="102">
        <f t="shared" si="44"/>
        <v>4054.1449542</v>
      </c>
      <c r="AA92" s="66">
        <f t="shared" si="45"/>
        <v>32095.499438680545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1.17917191</v>
      </c>
      <c r="E93" s="69">
        <f t="shared" si="31"/>
        <v>1104.8840796699999</v>
      </c>
      <c r="F93" s="321">
        <v>0</v>
      </c>
      <c r="G93" s="70">
        <f t="shared" si="32"/>
        <v>0</v>
      </c>
      <c r="H93" s="71">
        <f t="shared" si="33"/>
        <v>1104.8840796699999</v>
      </c>
      <c r="I93" s="300">
        <f t="shared" si="46"/>
        <v>46455.613185890077</v>
      </c>
      <c r="J93" s="122">
        <f>IF((I93-H$93+(H$93/12*2))+K93&gt;I149,I149-K93,(I93-H$93+(H$93/12*2)))</f>
        <v>45534.876452831741</v>
      </c>
      <c r="K93" s="122">
        <f t="shared" si="34"/>
        <v>6756.908257</v>
      </c>
      <c r="L93" s="122">
        <f t="shared" si="49"/>
        <v>52291.784709831743</v>
      </c>
      <c r="M93" s="122">
        <f t="shared" si="50"/>
        <v>43258.13263019015</v>
      </c>
      <c r="N93" s="122">
        <f t="shared" si="47"/>
        <v>6419.0628441499994</v>
      </c>
      <c r="O93" s="122">
        <f t="shared" si="48"/>
        <v>49677.195474340151</v>
      </c>
      <c r="P93" s="104">
        <f t="shared" si="30"/>
        <v>40981.388807548567</v>
      </c>
      <c r="Q93" s="122">
        <f t="shared" si="35"/>
        <v>6081.2174313000005</v>
      </c>
      <c r="R93" s="122">
        <f t="shared" si="36"/>
        <v>47062.606238848566</v>
      </c>
      <c r="S93" s="122">
        <f t="shared" si="37"/>
        <v>36427.901162265392</v>
      </c>
      <c r="T93" s="122">
        <f t="shared" si="38"/>
        <v>5405.5266056</v>
      </c>
      <c r="U93" s="122">
        <f t="shared" si="39"/>
        <v>41833.427767865389</v>
      </c>
      <c r="V93" s="122">
        <f t="shared" si="40"/>
        <v>31874.413516982215</v>
      </c>
      <c r="W93" s="122">
        <f t="shared" si="41"/>
        <v>4729.8357798999996</v>
      </c>
      <c r="X93" s="122">
        <f t="shared" si="42"/>
        <v>36604.249296882212</v>
      </c>
      <c r="Y93" s="122">
        <f t="shared" si="43"/>
        <v>27320.925871699044</v>
      </c>
      <c r="Z93" s="122">
        <f t="shared" si="44"/>
        <v>4054.1449542</v>
      </c>
      <c r="AA93" s="52">
        <f t="shared" si="45"/>
        <v>31375.070825899045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1.1754106</v>
      </c>
      <c r="E94" s="279">
        <f t="shared" si="31"/>
        <v>2202.7194644000001</v>
      </c>
      <c r="F94" s="322">
        <v>0</v>
      </c>
      <c r="G94" s="233">
        <f t="shared" si="32"/>
        <v>0</v>
      </c>
      <c r="H94" s="287">
        <f t="shared" si="33"/>
        <v>2202.7194644000001</v>
      </c>
      <c r="I94" s="301">
        <f t="shared" si="46"/>
        <v>45350.729106220075</v>
      </c>
      <c r="J94" s="95">
        <f>IF((I94-H$93+(H$93/12*1))+K94&gt;I149,I149-K94,(I94-H$93+(H$93/12*1)))</f>
        <v>44337.918699855909</v>
      </c>
      <c r="K94" s="95">
        <f t="shared" si="34"/>
        <v>6756.908257</v>
      </c>
      <c r="L94" s="236">
        <f t="shared" si="49"/>
        <v>51094.826956855912</v>
      </c>
      <c r="M94" s="95">
        <f t="shared" si="50"/>
        <v>42121.022764863112</v>
      </c>
      <c r="N94" s="95">
        <f t="shared" si="47"/>
        <v>6419.0628441499994</v>
      </c>
      <c r="O94" s="95">
        <f t="shared" si="48"/>
        <v>48540.085609013113</v>
      </c>
      <c r="P94" s="95">
        <f t="shared" si="30"/>
        <v>39904.126829870322</v>
      </c>
      <c r="Q94" s="95">
        <f t="shared" si="35"/>
        <v>6081.2174313000005</v>
      </c>
      <c r="R94" s="95">
        <f t="shared" si="36"/>
        <v>45985.344261170321</v>
      </c>
      <c r="S94" s="95">
        <f>J94*S$9</f>
        <v>35470.334959884727</v>
      </c>
      <c r="T94" s="95">
        <f t="shared" si="38"/>
        <v>5405.5266056</v>
      </c>
      <c r="U94" s="95">
        <f>S94+T94</f>
        <v>40875.861565484724</v>
      </c>
      <c r="V94" s="95">
        <f t="shared" si="40"/>
        <v>31036.543089899133</v>
      </c>
      <c r="W94" s="95">
        <f t="shared" si="41"/>
        <v>4729.8357798999996</v>
      </c>
      <c r="X94" s="95">
        <f t="shared" si="42"/>
        <v>35766.378869799133</v>
      </c>
      <c r="Y94" s="95">
        <f t="shared" si="43"/>
        <v>26602.751219913545</v>
      </c>
      <c r="Z94" s="95">
        <f t="shared" si="44"/>
        <v>4054.1449542</v>
      </c>
      <c r="AA94" s="237">
        <f t="shared" si="45"/>
        <v>30656.896174113546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1.1713110099999999</v>
      </c>
      <c r="E95" s="282">
        <f t="shared" si="31"/>
        <v>1117.43070354</v>
      </c>
      <c r="F95" s="320">
        <v>0</v>
      </c>
      <c r="G95" s="283">
        <f t="shared" si="32"/>
        <v>0</v>
      </c>
      <c r="H95" s="289">
        <f t="shared" si="33"/>
        <v>1117.43070354</v>
      </c>
      <c r="I95" s="298">
        <f t="shared" si="46"/>
        <v>43148.009641820077</v>
      </c>
      <c r="J95" s="123">
        <f>IF((I95-H$105+(H$105))+K95&gt;$I$149,$I$149-K95,(I95-H$105+(H$105)))</f>
        <v>43148.009641820077</v>
      </c>
      <c r="K95" s="123">
        <f t="shared" si="34"/>
        <v>6756.908257</v>
      </c>
      <c r="L95" s="123">
        <f t="shared" si="49"/>
        <v>49904.91789882008</v>
      </c>
      <c r="M95" s="123">
        <f t="shared" si="50"/>
        <v>40990.609159729072</v>
      </c>
      <c r="N95" s="123">
        <f t="shared" si="47"/>
        <v>6419.0628441499994</v>
      </c>
      <c r="O95" s="123">
        <f t="shared" si="48"/>
        <v>47409.672003879074</v>
      </c>
      <c r="P95" s="100">
        <f t="shared" si="30"/>
        <v>38833.208677638067</v>
      </c>
      <c r="Q95" s="123">
        <f t="shared" si="35"/>
        <v>6081.2174313000005</v>
      </c>
      <c r="R95" s="123">
        <f t="shared" si="36"/>
        <v>44914.426108938067</v>
      </c>
      <c r="S95" s="123">
        <f t="shared" ref="S95:S105" si="51">J95*S$9</f>
        <v>34518.407713456065</v>
      </c>
      <c r="T95" s="123">
        <f t="shared" si="38"/>
        <v>5405.5266056</v>
      </c>
      <c r="U95" s="123">
        <f t="shared" ref="U95:U105" si="52">S95+T95</f>
        <v>39923.934319056061</v>
      </c>
      <c r="V95" s="123">
        <f t="shared" si="40"/>
        <v>30203.606749274051</v>
      </c>
      <c r="W95" s="123">
        <f t="shared" si="41"/>
        <v>4729.8357798999996</v>
      </c>
      <c r="X95" s="123">
        <f t="shared" si="42"/>
        <v>34933.442529174048</v>
      </c>
      <c r="Y95" s="123">
        <f t="shared" si="43"/>
        <v>25888.805785092045</v>
      </c>
      <c r="Z95" s="123">
        <f t="shared" si="44"/>
        <v>4054.1449542</v>
      </c>
      <c r="AA95" s="55">
        <f t="shared" si="45"/>
        <v>29942.950739292046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1.1667606399999999</v>
      </c>
      <c r="E96" s="58">
        <f t="shared" si="31"/>
        <v>1113.0896505599999</v>
      </c>
      <c r="F96" s="321">
        <v>0</v>
      </c>
      <c r="G96" s="60">
        <f t="shared" si="32"/>
        <v>0</v>
      </c>
      <c r="H96" s="61">
        <f t="shared" si="33"/>
        <v>1113.0896505599999</v>
      </c>
      <c r="I96" s="299">
        <f t="shared" si="46"/>
        <v>42030.578938280079</v>
      </c>
      <c r="J96" s="102">
        <f>IF((I96-H$105+(H$105/12*11))+K96&gt;$I$149,$I$149-K96,(I96-H$105+(H$105/12*11)))</f>
        <v>41940.894372950082</v>
      </c>
      <c r="K96" s="102">
        <f t="shared" si="34"/>
        <v>6756.908257</v>
      </c>
      <c r="L96" s="103">
        <f t="shared" si="49"/>
        <v>48697.802629950085</v>
      </c>
      <c r="M96" s="102">
        <f t="shared" si="50"/>
        <v>39843.849654302576</v>
      </c>
      <c r="N96" s="102">
        <f t="shared" si="47"/>
        <v>6419.0628441499994</v>
      </c>
      <c r="O96" s="102">
        <f t="shared" si="48"/>
        <v>46262.912498452577</v>
      </c>
      <c r="P96" s="102">
        <f t="shared" si="30"/>
        <v>37746.804935655076</v>
      </c>
      <c r="Q96" s="102">
        <f t="shared" si="35"/>
        <v>6081.2174313000005</v>
      </c>
      <c r="R96" s="102">
        <f t="shared" si="36"/>
        <v>43828.022366955076</v>
      </c>
      <c r="S96" s="102">
        <f t="shared" si="51"/>
        <v>33552.71549836007</v>
      </c>
      <c r="T96" s="102">
        <f t="shared" si="38"/>
        <v>5405.5266056</v>
      </c>
      <c r="U96" s="102">
        <f t="shared" si="52"/>
        <v>38958.242103960074</v>
      </c>
      <c r="V96" s="102">
        <f t="shared" si="40"/>
        <v>29358.626061065057</v>
      </c>
      <c r="W96" s="102">
        <f t="shared" si="41"/>
        <v>4729.8357798999996</v>
      </c>
      <c r="X96" s="102">
        <f t="shared" si="42"/>
        <v>34088.461840965057</v>
      </c>
      <c r="Y96" s="102">
        <f t="shared" si="43"/>
        <v>25164.536623770047</v>
      </c>
      <c r="Z96" s="102">
        <f t="shared" si="44"/>
        <v>4054.1449542</v>
      </c>
      <c r="AA96" s="66">
        <f t="shared" si="45"/>
        <v>29218.681577970048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1.1623437400000001</v>
      </c>
      <c r="E97" s="58">
        <f t="shared" si="31"/>
        <v>1108.8759279600001</v>
      </c>
      <c r="F97" s="321">
        <v>0</v>
      </c>
      <c r="G97" s="60">
        <f t="shared" si="32"/>
        <v>0</v>
      </c>
      <c r="H97" s="61">
        <f t="shared" si="33"/>
        <v>1108.8759279600001</v>
      </c>
      <c r="I97" s="300">
        <f t="shared" si="46"/>
        <v>40917.489287720076</v>
      </c>
      <c r="J97" s="122">
        <f>IF((I97-H$105+(H$105/12*10))+K97&gt;$I$149,$I$149-K97,(I97-H$105+(H$105/12*10)))</f>
        <v>40738.120157060075</v>
      </c>
      <c r="K97" s="122">
        <f t="shared" si="34"/>
        <v>6756.908257</v>
      </c>
      <c r="L97" s="122">
        <f t="shared" si="49"/>
        <v>47495.028414060078</v>
      </c>
      <c r="M97" s="122">
        <f t="shared" si="50"/>
        <v>38701.214149207073</v>
      </c>
      <c r="N97" s="122">
        <f t="shared" si="47"/>
        <v>6419.0628441499994</v>
      </c>
      <c r="O97" s="122">
        <f t="shared" si="48"/>
        <v>45120.276993357074</v>
      </c>
      <c r="P97" s="104">
        <f t="shared" si="30"/>
        <v>36664.308141354071</v>
      </c>
      <c r="Q97" s="122">
        <f t="shared" si="35"/>
        <v>6081.2174313000005</v>
      </c>
      <c r="R97" s="122">
        <f t="shared" si="36"/>
        <v>42745.525572654071</v>
      </c>
      <c r="S97" s="122">
        <f t="shared" si="51"/>
        <v>32590.49612564806</v>
      </c>
      <c r="T97" s="122">
        <f t="shared" si="38"/>
        <v>5405.5266056</v>
      </c>
      <c r="U97" s="122">
        <f t="shared" si="52"/>
        <v>37996.022731248057</v>
      </c>
      <c r="V97" s="122">
        <f t="shared" si="40"/>
        <v>28516.684109942053</v>
      </c>
      <c r="W97" s="122">
        <f t="shared" si="41"/>
        <v>4729.8357798999996</v>
      </c>
      <c r="X97" s="122">
        <f t="shared" si="42"/>
        <v>33246.519889842049</v>
      </c>
      <c r="Y97" s="122">
        <f t="shared" si="43"/>
        <v>24442.872094236045</v>
      </c>
      <c r="Z97" s="122">
        <f t="shared" si="44"/>
        <v>4054.1449542</v>
      </c>
      <c r="AA97" s="52">
        <f t="shared" si="45"/>
        <v>28497.017048436046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1.1611825499999999</v>
      </c>
      <c r="E98" s="58">
        <f t="shared" si="31"/>
        <v>1107.7681527</v>
      </c>
      <c r="F98" s="321">
        <v>0</v>
      </c>
      <c r="G98" s="60">
        <f t="shared" si="32"/>
        <v>0</v>
      </c>
      <c r="H98" s="61">
        <f t="shared" si="33"/>
        <v>1107.7681527</v>
      </c>
      <c r="I98" s="299">
        <f t="shared" si="46"/>
        <v>39808.613359760078</v>
      </c>
      <c r="J98" s="102">
        <f>IF((I98-H$105+(H$105/12*9))+K98&gt;$I$149,$I$149-K98,(I98-H$105+(H$105/12*9)))</f>
        <v>39539.55966377008</v>
      </c>
      <c r="K98" s="102">
        <f t="shared" si="34"/>
        <v>6756.908257</v>
      </c>
      <c r="L98" s="103">
        <f t="shared" si="49"/>
        <v>46296.467920770083</v>
      </c>
      <c r="M98" s="102">
        <f t="shared" si="50"/>
        <v>37562.581680581578</v>
      </c>
      <c r="N98" s="102">
        <f t="shared" si="47"/>
        <v>6419.0628441499994</v>
      </c>
      <c r="O98" s="102">
        <f t="shared" si="48"/>
        <v>43981.644524731579</v>
      </c>
      <c r="P98" s="102">
        <f t="shared" si="30"/>
        <v>35585.603697393075</v>
      </c>
      <c r="Q98" s="102">
        <f t="shared" si="35"/>
        <v>6081.2174313000005</v>
      </c>
      <c r="R98" s="102">
        <f t="shared" si="36"/>
        <v>41666.821128693075</v>
      </c>
      <c r="S98" s="102">
        <f t="shared" si="51"/>
        <v>31631.647731016066</v>
      </c>
      <c r="T98" s="102">
        <f t="shared" si="38"/>
        <v>5405.5266056</v>
      </c>
      <c r="U98" s="102">
        <f t="shared" si="52"/>
        <v>37037.174336616066</v>
      </c>
      <c r="V98" s="102">
        <f t="shared" si="40"/>
        <v>27677.691764639054</v>
      </c>
      <c r="W98" s="102">
        <f t="shared" si="41"/>
        <v>4729.8357798999996</v>
      </c>
      <c r="X98" s="102">
        <f t="shared" si="42"/>
        <v>32407.527544539054</v>
      </c>
      <c r="Y98" s="102">
        <f t="shared" si="43"/>
        <v>23723.735798262049</v>
      </c>
      <c r="Z98" s="102">
        <f t="shared" si="44"/>
        <v>4054.1449542</v>
      </c>
      <c r="AA98" s="66">
        <f t="shared" si="45"/>
        <v>27777.88075246205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1.15874918</v>
      </c>
      <c r="E99" s="58">
        <f t="shared" si="31"/>
        <v>1105.4467177200002</v>
      </c>
      <c r="F99" s="321">
        <v>0</v>
      </c>
      <c r="G99" s="60">
        <f t="shared" si="32"/>
        <v>0</v>
      </c>
      <c r="H99" s="61">
        <f t="shared" si="33"/>
        <v>1105.4467177200002</v>
      </c>
      <c r="I99" s="300">
        <f t="shared" si="46"/>
        <v>38700.845207060076</v>
      </c>
      <c r="J99" s="122">
        <f>IF((I99-H$105+(H$105/12*8))+K99&gt;$I$149,$I$149-K99,(I99-H$105+(H$105/12*8)))</f>
        <v>38342.106945740074</v>
      </c>
      <c r="K99" s="122">
        <f t="shared" si="34"/>
        <v>6756.908257</v>
      </c>
      <c r="L99" s="122">
        <f t="shared" si="49"/>
        <v>45099.015202740076</v>
      </c>
      <c r="M99" s="122">
        <f t="shared" si="50"/>
        <v>36425.001598453069</v>
      </c>
      <c r="N99" s="122">
        <f t="shared" si="47"/>
        <v>6419.0628441499994</v>
      </c>
      <c r="O99" s="122">
        <f t="shared" si="48"/>
        <v>42844.06444260307</v>
      </c>
      <c r="P99" s="104">
        <f t="shared" si="30"/>
        <v>34507.896251166065</v>
      </c>
      <c r="Q99" s="122">
        <f t="shared" si="35"/>
        <v>6081.2174313000005</v>
      </c>
      <c r="R99" s="122">
        <f t="shared" si="36"/>
        <v>40589.113682466064</v>
      </c>
      <c r="S99" s="122">
        <f t="shared" si="51"/>
        <v>30673.68555659206</v>
      </c>
      <c r="T99" s="122">
        <f t="shared" si="38"/>
        <v>5405.5266056</v>
      </c>
      <c r="U99" s="122">
        <f t="shared" si="52"/>
        <v>36079.21216219206</v>
      </c>
      <c r="V99" s="122">
        <f t="shared" si="40"/>
        <v>26839.474862018051</v>
      </c>
      <c r="W99" s="122">
        <f t="shared" si="41"/>
        <v>4729.8357798999996</v>
      </c>
      <c r="X99" s="122">
        <f t="shared" si="42"/>
        <v>31569.310641918051</v>
      </c>
      <c r="Y99" s="122">
        <f t="shared" si="43"/>
        <v>23005.264167444042</v>
      </c>
      <c r="Z99" s="122">
        <f t="shared" si="44"/>
        <v>4054.1449542</v>
      </c>
      <c r="AA99" s="52">
        <f t="shared" si="45"/>
        <v>27059.409121644043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1.1571292</v>
      </c>
      <c r="E100" s="58">
        <f t="shared" si="31"/>
        <v>1103.9012568000001</v>
      </c>
      <c r="F100" s="321">
        <v>0</v>
      </c>
      <c r="G100" s="60">
        <f t="shared" si="32"/>
        <v>0</v>
      </c>
      <c r="H100" s="61">
        <f t="shared" si="33"/>
        <v>1103.9012568000001</v>
      </c>
      <c r="I100" s="299">
        <f t="shared" si="46"/>
        <v>37595.398489340078</v>
      </c>
      <c r="J100" s="102">
        <f>IF((I100-H$105+(H$105/12*7))+K100&gt;$I$149,$I$149-K100,(I100-H$105+(H$105/12*7)))</f>
        <v>37146.975662690078</v>
      </c>
      <c r="K100" s="102">
        <f t="shared" si="34"/>
        <v>6756.908257</v>
      </c>
      <c r="L100" s="103">
        <f t="shared" si="49"/>
        <v>43903.883919690081</v>
      </c>
      <c r="M100" s="102">
        <f t="shared" si="50"/>
        <v>35289.626879555573</v>
      </c>
      <c r="N100" s="102">
        <f t="shared" si="47"/>
        <v>6419.0628441499994</v>
      </c>
      <c r="O100" s="102">
        <f t="shared" si="48"/>
        <v>41708.689723705575</v>
      </c>
      <c r="P100" s="102">
        <f t="shared" si="30"/>
        <v>33432.278096421069</v>
      </c>
      <c r="Q100" s="102">
        <f t="shared" si="35"/>
        <v>6081.2174313000005</v>
      </c>
      <c r="R100" s="102">
        <f t="shared" si="36"/>
        <v>39513.495527721068</v>
      </c>
      <c r="S100" s="102">
        <f t="shared" si="51"/>
        <v>29717.580530152063</v>
      </c>
      <c r="T100" s="102">
        <f t="shared" si="38"/>
        <v>5405.5266056</v>
      </c>
      <c r="U100" s="102">
        <f t="shared" si="52"/>
        <v>35123.107135752063</v>
      </c>
      <c r="V100" s="102">
        <f t="shared" si="40"/>
        <v>26002.882963883054</v>
      </c>
      <c r="W100" s="102">
        <f t="shared" si="41"/>
        <v>4729.8357798999996</v>
      </c>
      <c r="X100" s="102">
        <f t="shared" si="42"/>
        <v>30732.718743783054</v>
      </c>
      <c r="Y100" s="102">
        <f t="shared" si="43"/>
        <v>22288.185397614045</v>
      </c>
      <c r="Z100" s="102">
        <f t="shared" si="44"/>
        <v>4054.1449542</v>
      </c>
      <c r="AA100" s="66">
        <f t="shared" si="45"/>
        <v>26342.330351814046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1.14442607</v>
      </c>
      <c r="E101" s="58">
        <f t="shared" si="31"/>
        <v>1091.78247078</v>
      </c>
      <c r="F101" s="321">
        <v>0</v>
      </c>
      <c r="G101" s="60">
        <f t="shared" si="32"/>
        <v>0</v>
      </c>
      <c r="H101" s="61">
        <f t="shared" si="33"/>
        <v>1091.78247078</v>
      </c>
      <c r="I101" s="300">
        <f t="shared" si="46"/>
        <v>36491.497232540074</v>
      </c>
      <c r="J101" s="122">
        <f>IF((I101-H$105+(H$105/12*6))+K101&gt;$I$149,$I$149-K101,(I101-H$105+(H$105/12*6)))</f>
        <v>35953.38984056007</v>
      </c>
      <c r="K101" s="122">
        <f t="shared" si="34"/>
        <v>6756.908257</v>
      </c>
      <c r="L101" s="122">
        <f t="shared" si="49"/>
        <v>42710.298097560073</v>
      </c>
      <c r="M101" s="122">
        <f t="shared" si="50"/>
        <v>34155.720348532064</v>
      </c>
      <c r="N101" s="122">
        <f t="shared" si="47"/>
        <v>6419.0628441499994</v>
      </c>
      <c r="O101" s="122">
        <f t="shared" si="48"/>
        <v>40574.783192682065</v>
      </c>
      <c r="P101" s="104">
        <f t="shared" si="30"/>
        <v>32358.050856504065</v>
      </c>
      <c r="Q101" s="122">
        <f t="shared" si="35"/>
        <v>6081.2174313000005</v>
      </c>
      <c r="R101" s="122">
        <f t="shared" si="36"/>
        <v>38439.268287804065</v>
      </c>
      <c r="S101" s="122">
        <f t="shared" si="51"/>
        <v>28762.711872448057</v>
      </c>
      <c r="T101" s="122">
        <f t="shared" si="38"/>
        <v>5405.5266056</v>
      </c>
      <c r="U101" s="122">
        <f t="shared" si="52"/>
        <v>34168.238478048057</v>
      </c>
      <c r="V101" s="122">
        <f t="shared" si="40"/>
        <v>25167.372888392048</v>
      </c>
      <c r="W101" s="122">
        <f t="shared" si="41"/>
        <v>4729.8357798999996</v>
      </c>
      <c r="X101" s="122">
        <f t="shared" si="42"/>
        <v>29897.208668292049</v>
      </c>
      <c r="Y101" s="122">
        <f t="shared" si="43"/>
        <v>21572.03390433604</v>
      </c>
      <c r="Z101" s="122">
        <f t="shared" si="44"/>
        <v>4054.1449542</v>
      </c>
      <c r="AA101" s="52">
        <f t="shared" si="45"/>
        <v>25626.178858536041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1.1371483200000001</v>
      </c>
      <c r="E102" s="58">
        <f t="shared" si="31"/>
        <v>1084.8394972800002</v>
      </c>
      <c r="F102" s="321">
        <v>0</v>
      </c>
      <c r="G102" s="60">
        <f t="shared" si="32"/>
        <v>0</v>
      </c>
      <c r="H102" s="61">
        <f t="shared" si="33"/>
        <v>1084.8394972800002</v>
      </c>
      <c r="I102" s="299">
        <f t="shared" si="46"/>
        <v>35399.714761760071</v>
      </c>
      <c r="J102" s="102">
        <f>IF((I102-H$105+(H$105/12*5))+K102&gt;$I$149,$I$149-K102,(I102-H$105+(H$105/12*5)))</f>
        <v>34771.922804450071</v>
      </c>
      <c r="K102" s="102">
        <f t="shared" si="34"/>
        <v>6756.908257</v>
      </c>
      <c r="L102" s="103">
        <f t="shared" si="49"/>
        <v>41528.831061450073</v>
      </c>
      <c r="M102" s="102">
        <f t="shared" si="50"/>
        <v>33033.326664227563</v>
      </c>
      <c r="N102" s="102">
        <f t="shared" si="47"/>
        <v>6419.0628441499994</v>
      </c>
      <c r="O102" s="102">
        <f t="shared" si="48"/>
        <v>39452.389508377564</v>
      </c>
      <c r="P102" s="102">
        <f t="shared" si="30"/>
        <v>31294.730524005063</v>
      </c>
      <c r="Q102" s="102">
        <f t="shared" si="35"/>
        <v>6081.2174313000005</v>
      </c>
      <c r="R102" s="102">
        <f t="shared" si="36"/>
        <v>37375.947955305062</v>
      </c>
      <c r="S102" s="102">
        <f t="shared" si="51"/>
        <v>27817.538243560059</v>
      </c>
      <c r="T102" s="102">
        <f t="shared" si="38"/>
        <v>5405.5266056</v>
      </c>
      <c r="U102" s="102">
        <f t="shared" si="52"/>
        <v>33223.064849160059</v>
      </c>
      <c r="V102" s="102">
        <f t="shared" si="40"/>
        <v>24340.345963115047</v>
      </c>
      <c r="W102" s="102">
        <f t="shared" si="41"/>
        <v>4729.8357798999996</v>
      </c>
      <c r="X102" s="102">
        <f t="shared" si="42"/>
        <v>29070.181743015048</v>
      </c>
      <c r="Y102" s="102">
        <f t="shared" si="43"/>
        <v>20863.153682670043</v>
      </c>
      <c r="Z102" s="102">
        <f t="shared" si="44"/>
        <v>4054.1449542</v>
      </c>
      <c r="AA102" s="66">
        <f t="shared" si="45"/>
        <v>24917.298636870044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1.1356719500000001</v>
      </c>
      <c r="E103" s="58">
        <f t="shared" si="31"/>
        <v>1083.4310403000002</v>
      </c>
      <c r="F103" s="321">
        <v>0</v>
      </c>
      <c r="G103" s="60">
        <f t="shared" si="32"/>
        <v>0</v>
      </c>
      <c r="H103" s="61">
        <f t="shared" si="33"/>
        <v>1083.4310403000002</v>
      </c>
      <c r="I103" s="300">
        <f t="shared" si="46"/>
        <v>34314.87526448007</v>
      </c>
      <c r="J103" s="122">
        <f>IF((I103-H$105+(H$105/12*4))+K103&gt;$I$149,$I$149-K103,(I103-H$105+(H$105/12*4)))</f>
        <v>33597.398741840072</v>
      </c>
      <c r="K103" s="122">
        <f t="shared" si="34"/>
        <v>6756.908257</v>
      </c>
      <c r="L103" s="122">
        <f t="shared" si="49"/>
        <v>40354.306998840075</v>
      </c>
      <c r="M103" s="122">
        <f t="shared" si="50"/>
        <v>31917.528804748068</v>
      </c>
      <c r="N103" s="122">
        <f t="shared" si="47"/>
        <v>6419.0628441499994</v>
      </c>
      <c r="O103" s="122">
        <f t="shared" si="48"/>
        <v>38336.591648898066</v>
      </c>
      <c r="P103" s="104">
        <f t="shared" si="30"/>
        <v>30237.658867656064</v>
      </c>
      <c r="Q103" s="122">
        <f t="shared" si="35"/>
        <v>6081.2174313000005</v>
      </c>
      <c r="R103" s="122">
        <f t="shared" si="36"/>
        <v>36318.876298956064</v>
      </c>
      <c r="S103" s="122">
        <f t="shared" si="51"/>
        <v>26877.91899347206</v>
      </c>
      <c r="T103" s="122">
        <f t="shared" si="38"/>
        <v>5405.5266056</v>
      </c>
      <c r="U103" s="122">
        <f t="shared" si="52"/>
        <v>32283.44559907206</v>
      </c>
      <c r="V103" s="122">
        <f t="shared" si="40"/>
        <v>23518.179119288048</v>
      </c>
      <c r="W103" s="122">
        <f t="shared" si="41"/>
        <v>4729.8357798999996</v>
      </c>
      <c r="X103" s="122">
        <f t="shared" si="42"/>
        <v>28248.014899188049</v>
      </c>
      <c r="Y103" s="122">
        <f t="shared" si="43"/>
        <v>20158.439245104044</v>
      </c>
      <c r="Z103" s="122">
        <f t="shared" si="44"/>
        <v>4054.1449542</v>
      </c>
      <c r="AA103" s="52">
        <f t="shared" si="45"/>
        <v>24212.584199304045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1.13465076</v>
      </c>
      <c r="E104" s="58">
        <f t="shared" si="31"/>
        <v>1082.45682504</v>
      </c>
      <c r="F104" s="321">
        <v>0</v>
      </c>
      <c r="G104" s="60">
        <f t="shared" si="32"/>
        <v>0</v>
      </c>
      <c r="H104" s="61">
        <f t="shared" si="33"/>
        <v>1082.45682504</v>
      </c>
      <c r="I104" s="299">
        <f t="shared" si="46"/>
        <v>33231.444224180072</v>
      </c>
      <c r="J104" s="102">
        <f>IF((I104-H$105+(H$105/12*3))+K104&gt;$I$149,$I$149-K104,(I104-H$105+(H$105/12*3)))</f>
        <v>32424.28313621007</v>
      </c>
      <c r="K104" s="102">
        <f t="shared" si="34"/>
        <v>6756.908257</v>
      </c>
      <c r="L104" s="103">
        <f t="shared" si="49"/>
        <v>39181.191393210072</v>
      </c>
      <c r="M104" s="102">
        <f t="shared" si="50"/>
        <v>30803.068979399566</v>
      </c>
      <c r="N104" s="102">
        <f t="shared" si="47"/>
        <v>6419.0628441499994</v>
      </c>
      <c r="O104" s="102">
        <f t="shared" si="48"/>
        <v>37222.131823549564</v>
      </c>
      <c r="P104" s="102">
        <f t="shared" si="30"/>
        <v>29181.854822589063</v>
      </c>
      <c r="Q104" s="102">
        <f t="shared" si="35"/>
        <v>6081.2174313000005</v>
      </c>
      <c r="R104" s="102">
        <f t="shared" si="36"/>
        <v>35263.072253889062</v>
      </c>
      <c r="S104" s="102">
        <f t="shared" si="51"/>
        <v>25939.426508968056</v>
      </c>
      <c r="T104" s="102">
        <f t="shared" si="38"/>
        <v>5405.5266056</v>
      </c>
      <c r="U104" s="102">
        <f t="shared" si="52"/>
        <v>31344.953114568056</v>
      </c>
      <c r="V104" s="102">
        <f t="shared" si="40"/>
        <v>22696.998195347049</v>
      </c>
      <c r="W104" s="102">
        <f t="shared" si="41"/>
        <v>4729.8357798999996</v>
      </c>
      <c r="X104" s="102">
        <f t="shared" si="42"/>
        <v>27426.833975247049</v>
      </c>
      <c r="Y104" s="102">
        <f t="shared" si="43"/>
        <v>19454.569881726042</v>
      </c>
      <c r="Z104" s="102">
        <f t="shared" si="44"/>
        <v>4054.1449542</v>
      </c>
      <c r="AA104" s="66">
        <f t="shared" si="45"/>
        <v>23508.714835926043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1.1281077399999999</v>
      </c>
      <c r="E105" s="58">
        <f t="shared" si="31"/>
        <v>1076.21478396</v>
      </c>
      <c r="F105" s="321">
        <v>0</v>
      </c>
      <c r="G105" s="60">
        <f t="shared" si="32"/>
        <v>0</v>
      </c>
      <c r="H105" s="61">
        <f t="shared" si="33"/>
        <v>1076.21478396</v>
      </c>
      <c r="I105" s="300">
        <f t="shared" si="46"/>
        <v>32148.987399140071</v>
      </c>
      <c r="J105" s="122">
        <f>IF((I105-H$105+(H$105/12*2))+K105&gt;$I$149,$I$149-K105,(I105-H$105+(H$105/12*2)))</f>
        <v>31252.141745840072</v>
      </c>
      <c r="K105" s="122">
        <f t="shared" si="34"/>
        <v>6756.908257</v>
      </c>
      <c r="L105" s="122">
        <f t="shared" si="49"/>
        <v>38009.050002840071</v>
      </c>
      <c r="M105" s="122">
        <f t="shared" si="50"/>
        <v>29689.534658548066</v>
      </c>
      <c r="N105" s="122">
        <f t="shared" si="47"/>
        <v>6419.0628441499994</v>
      </c>
      <c r="O105" s="122">
        <f t="shared" si="48"/>
        <v>36108.597502698067</v>
      </c>
      <c r="P105" s="104">
        <f t="shared" si="30"/>
        <v>28126.927571256067</v>
      </c>
      <c r="Q105" s="122">
        <f t="shared" si="35"/>
        <v>6081.2174313000005</v>
      </c>
      <c r="R105" s="122">
        <f t="shared" si="36"/>
        <v>34208.14500255607</v>
      </c>
      <c r="S105" s="122">
        <f t="shared" si="51"/>
        <v>25001.713396672058</v>
      </c>
      <c r="T105" s="122">
        <f t="shared" si="38"/>
        <v>5405.5266056</v>
      </c>
      <c r="U105" s="122">
        <f t="shared" si="52"/>
        <v>30407.240002272058</v>
      </c>
      <c r="V105" s="122">
        <f t="shared" si="40"/>
        <v>21876.499222088049</v>
      </c>
      <c r="W105" s="122">
        <f t="shared" si="41"/>
        <v>4729.8357798999996</v>
      </c>
      <c r="X105" s="122">
        <f t="shared" si="42"/>
        <v>26606.335001988049</v>
      </c>
      <c r="Y105" s="122">
        <f t="shared" si="43"/>
        <v>18751.285047504043</v>
      </c>
      <c r="Z105" s="122">
        <f t="shared" si="44"/>
        <v>4054.1449542</v>
      </c>
      <c r="AA105" s="52">
        <f t="shared" si="45"/>
        <v>22805.430001704044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1.1259684000000001</v>
      </c>
      <c r="E106" s="279">
        <f t="shared" si="31"/>
        <v>2148.3477072000001</v>
      </c>
      <c r="F106" s="322">
        <v>0</v>
      </c>
      <c r="G106" s="233">
        <f t="shared" si="32"/>
        <v>0</v>
      </c>
      <c r="H106" s="287">
        <f t="shared" si="33"/>
        <v>2148.3477072000001</v>
      </c>
      <c r="I106" s="301">
        <f t="shared" si="46"/>
        <v>31072.772615180071</v>
      </c>
      <c r="J106" s="95">
        <f>IF((I106-H$105+(H$105/12*1))+K106&gt;$I$149,$I$149-K106,(I106-H$105+(H$105/12*1)))</f>
        <v>30086.242396550071</v>
      </c>
      <c r="K106" s="95">
        <f t="shared" si="34"/>
        <v>6756.908257</v>
      </c>
      <c r="L106" s="236">
        <f t="shared" si="49"/>
        <v>36843.150653550074</v>
      </c>
      <c r="M106" s="95">
        <f t="shared" si="50"/>
        <v>28581.930276722567</v>
      </c>
      <c r="N106" s="95">
        <f t="shared" si="47"/>
        <v>6419.0628441499994</v>
      </c>
      <c r="O106" s="95">
        <f t="shared" si="48"/>
        <v>35000.993120872568</v>
      </c>
      <c r="P106" s="95">
        <f t="shared" si="30"/>
        <v>27077.618156895063</v>
      </c>
      <c r="Q106" s="95">
        <f t="shared" si="35"/>
        <v>6081.2174313000005</v>
      </c>
      <c r="R106" s="95">
        <f t="shared" si="36"/>
        <v>33158.835588195063</v>
      </c>
      <c r="S106" s="95">
        <f>J106*S$9</f>
        <v>24068.993917240059</v>
      </c>
      <c r="T106" s="95">
        <f t="shared" si="38"/>
        <v>5405.5266056</v>
      </c>
      <c r="U106" s="95">
        <f>S106+T106</f>
        <v>29474.520522840059</v>
      </c>
      <c r="V106" s="95">
        <f t="shared" si="40"/>
        <v>21060.369677585048</v>
      </c>
      <c r="W106" s="95">
        <f t="shared" si="41"/>
        <v>4729.8357798999996</v>
      </c>
      <c r="X106" s="95">
        <f t="shared" si="42"/>
        <v>25790.205457485048</v>
      </c>
      <c r="Y106" s="95">
        <f t="shared" si="43"/>
        <v>18051.745437930043</v>
      </c>
      <c r="Z106" s="95">
        <f t="shared" si="44"/>
        <v>4054.1449542</v>
      </c>
      <c r="AA106" s="237">
        <f t="shared" si="45"/>
        <v>22105.890392130044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1.1277728300000001</v>
      </c>
      <c r="E107" s="163">
        <f t="shared" si="31"/>
        <v>1125.5172843400001</v>
      </c>
      <c r="F107" s="324">
        <v>0</v>
      </c>
      <c r="G107" s="87">
        <f t="shared" si="32"/>
        <v>0</v>
      </c>
      <c r="H107" s="89">
        <f t="shared" si="33"/>
        <v>1125.5172843400001</v>
      </c>
      <c r="I107" s="298">
        <f t="shared" si="46"/>
        <v>28924.424907980072</v>
      </c>
      <c r="J107" s="123">
        <f>IF((I107-H$117+(H$117))+K107&gt;I149,I149-K107,(I107-H$117+(H$117)))</f>
        <v>28924.424907980072</v>
      </c>
      <c r="K107" s="123">
        <f t="shared" ref="K107:K130" si="53">I$148</f>
        <v>6756.908257</v>
      </c>
      <c r="L107" s="123">
        <f t="shared" si="49"/>
        <v>35681.333164980075</v>
      </c>
      <c r="M107" s="123">
        <f t="shared" si="50"/>
        <v>27478.203662581069</v>
      </c>
      <c r="N107" s="123">
        <f t="shared" si="47"/>
        <v>6419.0628441499994</v>
      </c>
      <c r="O107" s="123">
        <f t="shared" si="48"/>
        <v>33897.266506731066</v>
      </c>
      <c r="P107" s="100">
        <f t="shared" si="30"/>
        <v>26031.982417182066</v>
      </c>
      <c r="Q107" s="123">
        <f t="shared" si="35"/>
        <v>6081.2174313000005</v>
      </c>
      <c r="R107" s="123">
        <f t="shared" si="36"/>
        <v>32113.199848482065</v>
      </c>
      <c r="S107" s="123">
        <f>J107*S$9</f>
        <v>23139.539926384059</v>
      </c>
      <c r="T107" s="123">
        <f t="shared" si="38"/>
        <v>5405.5266056</v>
      </c>
      <c r="U107" s="123">
        <f>S107+T107</f>
        <v>28545.066531984059</v>
      </c>
      <c r="V107" s="123">
        <f t="shared" si="40"/>
        <v>20247.097435586049</v>
      </c>
      <c r="W107" s="123">
        <f t="shared" si="41"/>
        <v>4729.8357798999996</v>
      </c>
      <c r="X107" s="123">
        <f t="shared" si="42"/>
        <v>24976.933215486049</v>
      </c>
      <c r="Y107" s="123">
        <f t="shared" si="43"/>
        <v>17354.654944788042</v>
      </c>
      <c r="Z107" s="123">
        <f t="shared" si="44"/>
        <v>4054.1449542</v>
      </c>
      <c r="AA107" s="55">
        <f t="shared" si="45"/>
        <v>21408.799898988043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1.1243996300000001</v>
      </c>
      <c r="E108" s="58">
        <f t="shared" si="31"/>
        <v>1122.1508307400002</v>
      </c>
      <c r="F108" s="325">
        <v>0</v>
      </c>
      <c r="G108" s="60">
        <f t="shared" si="32"/>
        <v>0</v>
      </c>
      <c r="H108" s="61">
        <f t="shared" si="33"/>
        <v>1122.1508307400002</v>
      </c>
      <c r="I108" s="299">
        <f t="shared" si="46"/>
        <v>27798.907623640072</v>
      </c>
      <c r="J108" s="102">
        <f>IF((I108-H$117+(H$117/12*11))+K108&gt;I149,I149-K108,(I108-H$117+(H$117/12*11)))</f>
        <v>27707.571188421738</v>
      </c>
      <c r="K108" s="102">
        <f t="shared" si="53"/>
        <v>6756.908257</v>
      </c>
      <c r="L108" s="103">
        <f t="shared" si="49"/>
        <v>34464.479445421741</v>
      </c>
      <c r="M108" s="102">
        <f t="shared" si="50"/>
        <v>26322.192629000649</v>
      </c>
      <c r="N108" s="102">
        <f t="shared" si="47"/>
        <v>6419.0628441499994</v>
      </c>
      <c r="O108" s="102">
        <f t="shared" si="48"/>
        <v>32741.255473150646</v>
      </c>
      <c r="P108" s="102">
        <f t="shared" si="30"/>
        <v>24936.814069579566</v>
      </c>
      <c r="Q108" s="102">
        <f t="shared" si="35"/>
        <v>6081.2174313000005</v>
      </c>
      <c r="R108" s="102">
        <f t="shared" si="36"/>
        <v>31018.031500879566</v>
      </c>
      <c r="S108" s="102">
        <f t="shared" ref="S108:S130" si="54">J108*S$9</f>
        <v>22166.056950737391</v>
      </c>
      <c r="T108" s="102">
        <f t="shared" si="38"/>
        <v>5405.5266056</v>
      </c>
      <c r="U108" s="102">
        <f t="shared" ref="U108:U130" si="55">S108+T108</f>
        <v>27571.583556337391</v>
      </c>
      <c r="V108" s="102">
        <f t="shared" si="40"/>
        <v>19395.299831895216</v>
      </c>
      <c r="W108" s="102">
        <f t="shared" si="41"/>
        <v>4729.8357798999996</v>
      </c>
      <c r="X108" s="102">
        <f t="shared" si="42"/>
        <v>24125.135611795216</v>
      </c>
      <c r="Y108" s="102">
        <f t="shared" si="43"/>
        <v>16624.542713053041</v>
      </c>
      <c r="Z108" s="102">
        <f t="shared" si="44"/>
        <v>4054.1449542</v>
      </c>
      <c r="AA108" s="66">
        <f t="shared" si="45"/>
        <v>20678.687667253042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1.12058963</v>
      </c>
      <c r="E109" s="69">
        <f t="shared" si="31"/>
        <v>1118.3484507400001</v>
      </c>
      <c r="F109" s="325">
        <v>0</v>
      </c>
      <c r="G109" s="70">
        <f t="shared" si="32"/>
        <v>0</v>
      </c>
      <c r="H109" s="71">
        <f t="shared" si="33"/>
        <v>1118.3484507400001</v>
      </c>
      <c r="I109" s="300">
        <f t="shared" si="46"/>
        <v>26676.756792900072</v>
      </c>
      <c r="J109" s="122">
        <f>IF((I109-H$117+(H$117/12*10))+K109&gt;I149,I149-K109,(I109-H$117+(H$117/12*10)))</f>
        <v>26494.083922463404</v>
      </c>
      <c r="K109" s="122">
        <f t="shared" si="53"/>
        <v>6756.908257</v>
      </c>
      <c r="L109" s="122">
        <f t="shared" si="49"/>
        <v>33250.992179463407</v>
      </c>
      <c r="M109" s="122">
        <f t="shared" si="50"/>
        <v>25169.379726340234</v>
      </c>
      <c r="N109" s="122">
        <f t="shared" si="47"/>
        <v>6419.0628441499994</v>
      </c>
      <c r="O109" s="122">
        <f t="shared" si="48"/>
        <v>31588.442570490231</v>
      </c>
      <c r="P109" s="104">
        <f t="shared" si="30"/>
        <v>23844.675530217064</v>
      </c>
      <c r="Q109" s="122">
        <f t="shared" si="35"/>
        <v>6081.2174313000005</v>
      </c>
      <c r="R109" s="122">
        <f t="shared" si="36"/>
        <v>29925.892961517064</v>
      </c>
      <c r="S109" s="122">
        <f t="shared" si="54"/>
        <v>21195.267137970724</v>
      </c>
      <c r="T109" s="122">
        <f t="shared" si="38"/>
        <v>5405.5266056</v>
      </c>
      <c r="U109" s="122">
        <f t="shared" si="55"/>
        <v>26600.793743570724</v>
      </c>
      <c r="V109" s="122">
        <f t="shared" si="40"/>
        <v>18545.858745724381</v>
      </c>
      <c r="W109" s="122">
        <f t="shared" si="41"/>
        <v>4729.8357798999996</v>
      </c>
      <c r="X109" s="122">
        <f t="shared" si="42"/>
        <v>23275.694525624382</v>
      </c>
      <c r="Y109" s="122">
        <f t="shared" si="43"/>
        <v>15896.450353478042</v>
      </c>
      <c r="Z109" s="122">
        <f t="shared" si="44"/>
        <v>4054.1449542</v>
      </c>
      <c r="AA109" s="52">
        <f t="shared" si="45"/>
        <v>19950.595307678042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1.1145709500000001</v>
      </c>
      <c r="E110" s="58">
        <f t="shared" si="31"/>
        <v>1112.3418081</v>
      </c>
      <c r="F110" s="325">
        <v>0</v>
      </c>
      <c r="G110" s="60">
        <f t="shared" si="32"/>
        <v>0</v>
      </c>
      <c r="H110" s="61">
        <f t="shared" si="33"/>
        <v>1112.3418081</v>
      </c>
      <c r="I110" s="299">
        <f t="shared" si="46"/>
        <v>25558.408342160074</v>
      </c>
      <c r="J110" s="102">
        <f>IF((I110-H$117+(H$117/12*9))+K110&gt;I149,I149-K110,(I110-H$117+(H$117/12*9)))</f>
        <v>25284.39903650507</v>
      </c>
      <c r="K110" s="102">
        <f t="shared" si="53"/>
        <v>6756.908257</v>
      </c>
      <c r="L110" s="103">
        <f t="shared" si="49"/>
        <v>32041.30729350507</v>
      </c>
      <c r="M110" s="102">
        <f t="shared" si="50"/>
        <v>24020.179084679814</v>
      </c>
      <c r="N110" s="102">
        <f t="shared" si="47"/>
        <v>6419.0628441499994</v>
      </c>
      <c r="O110" s="102">
        <f t="shared" si="48"/>
        <v>30439.241928829812</v>
      </c>
      <c r="P110" s="102">
        <f t="shared" si="30"/>
        <v>22755.959132854565</v>
      </c>
      <c r="Q110" s="102">
        <f t="shared" si="35"/>
        <v>6081.2174313000005</v>
      </c>
      <c r="R110" s="102">
        <f t="shared" si="36"/>
        <v>28837.176564154564</v>
      </c>
      <c r="S110" s="102">
        <f t="shared" si="54"/>
        <v>20227.519229204059</v>
      </c>
      <c r="T110" s="102">
        <f t="shared" si="38"/>
        <v>5405.5266056</v>
      </c>
      <c r="U110" s="102">
        <f t="shared" si="55"/>
        <v>25633.045834804059</v>
      </c>
      <c r="V110" s="102">
        <f t="shared" si="40"/>
        <v>17699.079325553546</v>
      </c>
      <c r="W110" s="102">
        <f t="shared" si="41"/>
        <v>4729.8357798999996</v>
      </c>
      <c r="X110" s="102">
        <f t="shared" si="42"/>
        <v>22428.915105453547</v>
      </c>
      <c r="Y110" s="102">
        <f t="shared" si="43"/>
        <v>15170.639421903041</v>
      </c>
      <c r="Z110" s="102">
        <f t="shared" si="44"/>
        <v>4054.1449542</v>
      </c>
      <c r="AA110" s="66">
        <f t="shared" si="45"/>
        <v>19224.784376103042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1.1066034</v>
      </c>
      <c r="E111" s="69">
        <f t="shared" si="31"/>
        <v>1104.3901932000001</v>
      </c>
      <c r="F111" s="325">
        <v>0</v>
      </c>
      <c r="G111" s="70">
        <f t="shared" si="32"/>
        <v>0</v>
      </c>
      <c r="H111" s="71">
        <f t="shared" si="33"/>
        <v>1104.3901932000001</v>
      </c>
      <c r="I111" s="300">
        <f t="shared" si="46"/>
        <v>24446.066534060075</v>
      </c>
      <c r="J111" s="122">
        <f>IF((I111-H$117+(H$117/12*8))+K111&gt;I149,I149-K111,(I111-H$117+(H$117/12*8)))</f>
        <v>24080.720793186742</v>
      </c>
      <c r="K111" s="122">
        <f t="shared" si="53"/>
        <v>6756.908257</v>
      </c>
      <c r="L111" s="122">
        <f t="shared" si="49"/>
        <v>30837.629050186741</v>
      </c>
      <c r="M111" s="122">
        <f t="shared" si="50"/>
        <v>22876.684753527403</v>
      </c>
      <c r="N111" s="122">
        <f t="shared" si="47"/>
        <v>6419.0628441499994</v>
      </c>
      <c r="O111" s="122">
        <f t="shared" si="48"/>
        <v>29295.7475976774</v>
      </c>
      <c r="P111" s="104">
        <f t="shared" si="30"/>
        <v>21672.648713868068</v>
      </c>
      <c r="Q111" s="122">
        <f t="shared" si="35"/>
        <v>6081.2174313000005</v>
      </c>
      <c r="R111" s="122">
        <f t="shared" si="36"/>
        <v>27753.866145168067</v>
      </c>
      <c r="S111" s="122">
        <f t="shared" si="54"/>
        <v>19264.576634549394</v>
      </c>
      <c r="T111" s="122">
        <f t="shared" si="38"/>
        <v>5405.5266056</v>
      </c>
      <c r="U111" s="122">
        <f t="shared" si="55"/>
        <v>24670.103240149394</v>
      </c>
      <c r="V111" s="122">
        <f t="shared" si="40"/>
        <v>16856.504555230717</v>
      </c>
      <c r="W111" s="122">
        <f t="shared" si="41"/>
        <v>4729.8357798999996</v>
      </c>
      <c r="X111" s="122">
        <f t="shared" si="42"/>
        <v>21586.340335130717</v>
      </c>
      <c r="Y111" s="122">
        <f t="shared" si="43"/>
        <v>14448.432475912045</v>
      </c>
      <c r="Z111" s="122">
        <f t="shared" si="44"/>
        <v>4054.1449542</v>
      </c>
      <c r="AA111" s="52">
        <f t="shared" si="45"/>
        <v>18502.577430112044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1.1027438000000001</v>
      </c>
      <c r="E112" s="58">
        <f t="shared" si="31"/>
        <v>1100.5383124</v>
      </c>
      <c r="F112" s="325">
        <v>0</v>
      </c>
      <c r="G112" s="60">
        <f t="shared" si="32"/>
        <v>0</v>
      </c>
      <c r="H112" s="61">
        <f t="shared" si="33"/>
        <v>1100.5383124</v>
      </c>
      <c r="I112" s="299">
        <f t="shared" si="46"/>
        <v>23341.676340860075</v>
      </c>
      <c r="J112" s="102">
        <f>IF((I112-H$117+(H$117/12*7))+K112&gt;I149,I149-K112,(I112-H$117+(H$117/12*7)))</f>
        <v>22884.994164768406</v>
      </c>
      <c r="K112" s="102">
        <f t="shared" si="53"/>
        <v>6756.908257</v>
      </c>
      <c r="L112" s="103">
        <f t="shared" si="49"/>
        <v>29641.902421768405</v>
      </c>
      <c r="M112" s="102">
        <f t="shared" si="50"/>
        <v>21740.744456529985</v>
      </c>
      <c r="N112" s="102">
        <f t="shared" si="47"/>
        <v>6419.0628441499994</v>
      </c>
      <c r="O112" s="102">
        <f t="shared" si="48"/>
        <v>28159.807300679982</v>
      </c>
      <c r="P112" s="102">
        <f t="shared" si="30"/>
        <v>20596.494748291567</v>
      </c>
      <c r="Q112" s="102">
        <f t="shared" si="35"/>
        <v>6081.2174313000005</v>
      </c>
      <c r="R112" s="102">
        <f t="shared" si="36"/>
        <v>26677.712179591566</v>
      </c>
      <c r="S112" s="102">
        <f t="shared" si="54"/>
        <v>18307.995331814727</v>
      </c>
      <c r="T112" s="102">
        <f t="shared" si="38"/>
        <v>5405.5266056</v>
      </c>
      <c r="U112" s="102">
        <f t="shared" si="55"/>
        <v>23713.521937414727</v>
      </c>
      <c r="V112" s="102">
        <f t="shared" si="40"/>
        <v>16019.495915337884</v>
      </c>
      <c r="W112" s="102">
        <f t="shared" si="41"/>
        <v>4729.8357798999996</v>
      </c>
      <c r="X112" s="102">
        <f t="shared" si="42"/>
        <v>20749.331695237885</v>
      </c>
      <c r="Y112" s="102">
        <f t="shared" si="43"/>
        <v>13730.996498861043</v>
      </c>
      <c r="Z112" s="102">
        <f t="shared" si="44"/>
        <v>4054.1449542</v>
      </c>
      <c r="AA112" s="66">
        <f t="shared" si="45"/>
        <v>17785.141453061042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1.10208255</v>
      </c>
      <c r="E113" s="69">
        <f t="shared" si="31"/>
        <v>1099.8783848999999</v>
      </c>
      <c r="F113" s="325">
        <v>0</v>
      </c>
      <c r="G113" s="70">
        <f t="shared" si="32"/>
        <v>0</v>
      </c>
      <c r="H113" s="71">
        <f t="shared" si="33"/>
        <v>1099.8783848999999</v>
      </c>
      <c r="I113" s="300">
        <f t="shared" si="46"/>
        <v>22241.138028460075</v>
      </c>
      <c r="J113" s="122">
        <f>IF((I113-H$117+(H$117/12*6))+K113&gt;I149,I149-K113,(I113-H$117+(H$117/12*6)))</f>
        <v>21693.119417150072</v>
      </c>
      <c r="K113" s="122">
        <f t="shared" si="53"/>
        <v>6756.908257</v>
      </c>
      <c r="L113" s="122">
        <f t="shared" si="49"/>
        <v>28450.027674150071</v>
      </c>
      <c r="M113" s="122">
        <f t="shared" si="50"/>
        <v>20608.463446292568</v>
      </c>
      <c r="N113" s="122">
        <f t="shared" si="47"/>
        <v>6419.0628441499994</v>
      </c>
      <c r="O113" s="122">
        <f t="shared" si="48"/>
        <v>27027.526290442569</v>
      </c>
      <c r="P113" s="104">
        <f t="shared" si="30"/>
        <v>19523.807475435064</v>
      </c>
      <c r="Q113" s="122">
        <f t="shared" si="35"/>
        <v>6081.2174313000005</v>
      </c>
      <c r="R113" s="122">
        <f t="shared" si="36"/>
        <v>25605.024906735063</v>
      </c>
      <c r="S113" s="122">
        <f t="shared" si="54"/>
        <v>17354.495533720059</v>
      </c>
      <c r="T113" s="122">
        <f t="shared" si="38"/>
        <v>5405.5266056</v>
      </c>
      <c r="U113" s="122">
        <f t="shared" si="55"/>
        <v>22760.022139320059</v>
      </c>
      <c r="V113" s="122">
        <f t="shared" si="40"/>
        <v>15185.183592005049</v>
      </c>
      <c r="W113" s="122">
        <f t="shared" si="41"/>
        <v>4729.8357798999996</v>
      </c>
      <c r="X113" s="122">
        <f t="shared" si="42"/>
        <v>19915.019371905048</v>
      </c>
      <c r="Y113" s="122">
        <f t="shared" si="43"/>
        <v>13015.871650290042</v>
      </c>
      <c r="Z113" s="122">
        <f t="shared" si="44"/>
        <v>4054.1449542</v>
      </c>
      <c r="AA113" s="52">
        <f t="shared" si="45"/>
        <v>17070.016604490043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1.1010915699999999</v>
      </c>
      <c r="E114" s="58">
        <f t="shared" si="31"/>
        <v>1098.8893868599998</v>
      </c>
      <c r="F114" s="325">
        <v>0</v>
      </c>
      <c r="G114" s="60">
        <f t="shared" si="32"/>
        <v>0</v>
      </c>
      <c r="H114" s="61">
        <f t="shared" si="33"/>
        <v>1098.8893868599998</v>
      </c>
      <c r="I114" s="299">
        <f t="shared" si="46"/>
        <v>21141.259643560075</v>
      </c>
      <c r="J114" s="102">
        <f>IF((I114-H$117+(H$117/12*5))+K114&gt;I149,I149-K114,(I114-H$117+(H$117/12*5)))</f>
        <v>20501.904597031742</v>
      </c>
      <c r="K114" s="102">
        <f t="shared" si="53"/>
        <v>6756.908257</v>
      </c>
      <c r="L114" s="103">
        <f t="shared" si="49"/>
        <v>27258.812854031741</v>
      </c>
      <c r="M114" s="102">
        <f t="shared" si="50"/>
        <v>19476.809367180154</v>
      </c>
      <c r="N114" s="102">
        <f t="shared" si="47"/>
        <v>6419.0628441499994</v>
      </c>
      <c r="O114" s="102">
        <f t="shared" si="48"/>
        <v>25895.872211330156</v>
      </c>
      <c r="P114" s="102">
        <f t="shared" si="30"/>
        <v>18451.714137328567</v>
      </c>
      <c r="Q114" s="102">
        <f t="shared" si="35"/>
        <v>6081.2174313000005</v>
      </c>
      <c r="R114" s="102">
        <f t="shared" si="36"/>
        <v>24532.931568628566</v>
      </c>
      <c r="S114" s="102">
        <f t="shared" si="54"/>
        <v>16401.523677625395</v>
      </c>
      <c r="T114" s="102">
        <f t="shared" si="38"/>
        <v>5405.5266056</v>
      </c>
      <c r="U114" s="102">
        <f t="shared" si="55"/>
        <v>21807.050283225395</v>
      </c>
      <c r="V114" s="102">
        <f t="shared" si="40"/>
        <v>14351.333217922218</v>
      </c>
      <c r="W114" s="102">
        <f t="shared" si="41"/>
        <v>4729.8357798999996</v>
      </c>
      <c r="X114" s="102">
        <f t="shared" si="42"/>
        <v>19081.168997822217</v>
      </c>
      <c r="Y114" s="102">
        <f t="shared" si="43"/>
        <v>12301.142758219044</v>
      </c>
      <c r="Z114" s="102">
        <f t="shared" si="44"/>
        <v>4054.1449542</v>
      </c>
      <c r="AA114" s="66">
        <f t="shared" si="45"/>
        <v>16355.287712419045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1.1002114000000001</v>
      </c>
      <c r="E115" s="69">
        <f t="shared" si="31"/>
        <v>1098.0109772000001</v>
      </c>
      <c r="F115" s="325">
        <v>0</v>
      </c>
      <c r="G115" s="70">
        <f t="shared" si="32"/>
        <v>0</v>
      </c>
      <c r="H115" s="71">
        <f t="shared" si="33"/>
        <v>1098.0109772000001</v>
      </c>
      <c r="I115" s="300">
        <f t="shared" si="46"/>
        <v>20042.370256700076</v>
      </c>
      <c r="J115" s="122">
        <f>IF((I115-H$117+(H$117/12*4))+K115&gt;I149,I149-K115,(I115-H$117+(H$117/12*4)))</f>
        <v>19311.678774953409</v>
      </c>
      <c r="K115" s="122">
        <f t="shared" si="53"/>
        <v>6756.908257</v>
      </c>
      <c r="L115" s="122">
        <f t="shared" si="49"/>
        <v>26068.587031953408</v>
      </c>
      <c r="M115" s="122">
        <f t="shared" si="50"/>
        <v>18346.094836205739</v>
      </c>
      <c r="N115" s="122">
        <f t="shared" si="47"/>
        <v>6419.0628441499994</v>
      </c>
      <c r="O115" s="122">
        <f t="shared" si="48"/>
        <v>24765.15768035574</v>
      </c>
      <c r="P115" s="104">
        <f t="shared" si="30"/>
        <v>17380.510897458069</v>
      </c>
      <c r="Q115" s="122">
        <f t="shared" si="35"/>
        <v>6081.2174313000005</v>
      </c>
      <c r="R115" s="122">
        <f t="shared" si="36"/>
        <v>23461.728328758069</v>
      </c>
      <c r="S115" s="122">
        <f t="shared" si="54"/>
        <v>15449.343019962727</v>
      </c>
      <c r="T115" s="122">
        <f t="shared" si="38"/>
        <v>5405.5266056</v>
      </c>
      <c r="U115" s="122">
        <f t="shared" si="55"/>
        <v>20854.869625562729</v>
      </c>
      <c r="V115" s="122">
        <f t="shared" si="40"/>
        <v>13518.175142467386</v>
      </c>
      <c r="W115" s="122">
        <f t="shared" si="41"/>
        <v>4729.8357798999996</v>
      </c>
      <c r="X115" s="122">
        <f t="shared" si="42"/>
        <v>18248.010922367386</v>
      </c>
      <c r="Y115" s="122">
        <f t="shared" si="43"/>
        <v>11587.007264972044</v>
      </c>
      <c r="Z115" s="122">
        <f t="shared" si="44"/>
        <v>4054.1449542</v>
      </c>
      <c r="AA115" s="52">
        <f t="shared" si="45"/>
        <v>15641.152219172043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1.0992221</v>
      </c>
      <c r="E116" s="58">
        <f t="shared" si="31"/>
        <v>1097.0236557999999</v>
      </c>
      <c r="F116" s="325">
        <v>0</v>
      </c>
      <c r="G116" s="60">
        <f t="shared" si="32"/>
        <v>0</v>
      </c>
      <c r="H116" s="61">
        <f t="shared" si="33"/>
        <v>1097.0236557999999</v>
      </c>
      <c r="I116" s="299">
        <f t="shared" si="46"/>
        <v>18944.359279500077</v>
      </c>
      <c r="J116" s="102">
        <f>IF((I116-H$117+(H$117/12*3))+K116&gt;I149,I149-K116,(I116-H$117+(H$117/12*3)))</f>
        <v>18122.331362535075</v>
      </c>
      <c r="K116" s="102">
        <f t="shared" si="53"/>
        <v>6756.908257</v>
      </c>
      <c r="L116" s="103">
        <f t="shared" si="49"/>
        <v>24879.239619535074</v>
      </c>
      <c r="M116" s="102">
        <f t="shared" si="50"/>
        <v>17216.214794408319</v>
      </c>
      <c r="N116" s="102">
        <f t="shared" si="47"/>
        <v>6419.0628441499994</v>
      </c>
      <c r="O116" s="102">
        <f t="shared" si="48"/>
        <v>23635.27763855832</v>
      </c>
      <c r="P116" s="102">
        <f t="shared" si="30"/>
        <v>16310.098226281567</v>
      </c>
      <c r="Q116" s="102">
        <f t="shared" si="35"/>
        <v>6081.2174313000005</v>
      </c>
      <c r="R116" s="102">
        <f t="shared" si="36"/>
        <v>22391.315657581566</v>
      </c>
      <c r="S116" s="102">
        <f t="shared" si="54"/>
        <v>14497.865090028061</v>
      </c>
      <c r="T116" s="102">
        <f t="shared" si="38"/>
        <v>5405.5266056</v>
      </c>
      <c r="U116" s="102">
        <f t="shared" si="55"/>
        <v>19903.391695628059</v>
      </c>
      <c r="V116" s="102">
        <f t="shared" si="40"/>
        <v>12685.631953774551</v>
      </c>
      <c r="W116" s="102">
        <f t="shared" si="41"/>
        <v>4729.8357798999996</v>
      </c>
      <c r="X116" s="102">
        <f t="shared" si="42"/>
        <v>17415.467733674552</v>
      </c>
      <c r="Y116" s="102">
        <f t="shared" si="43"/>
        <v>10873.398817521045</v>
      </c>
      <c r="Z116" s="102">
        <f t="shared" si="44"/>
        <v>4054.1449542</v>
      </c>
      <c r="AA116" s="66">
        <f t="shared" si="45"/>
        <v>14927.543771721044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1.09823369</v>
      </c>
      <c r="E117" s="69">
        <f t="shared" si="31"/>
        <v>1096.03722262</v>
      </c>
      <c r="F117" s="325">
        <v>0</v>
      </c>
      <c r="G117" s="70">
        <f t="shared" si="32"/>
        <v>0</v>
      </c>
      <c r="H117" s="71">
        <f t="shared" si="33"/>
        <v>1096.03722262</v>
      </c>
      <c r="I117" s="300">
        <f t="shared" si="46"/>
        <v>17847.335623700077</v>
      </c>
      <c r="J117" s="122">
        <f>IF((I117-H$117+(H$117/12*2))+K117&gt;I149,I149-K117,(I117-H$117+(H$117/12*2)))</f>
        <v>16933.971271516741</v>
      </c>
      <c r="K117" s="122">
        <f t="shared" si="53"/>
        <v>6756.908257</v>
      </c>
      <c r="L117" s="122">
        <f t="shared" si="49"/>
        <v>23690.87952851674</v>
      </c>
      <c r="M117" s="122">
        <f t="shared" si="50"/>
        <v>16087.272707940903</v>
      </c>
      <c r="N117" s="122">
        <f t="shared" si="47"/>
        <v>6419.0628441499994</v>
      </c>
      <c r="O117" s="122">
        <f t="shared" si="48"/>
        <v>22506.335552090903</v>
      </c>
      <c r="P117" s="104">
        <f t="shared" si="30"/>
        <v>15240.574144365068</v>
      </c>
      <c r="Q117" s="122">
        <f t="shared" si="35"/>
        <v>6081.2174313000005</v>
      </c>
      <c r="R117" s="122">
        <f t="shared" si="36"/>
        <v>21321.791575665069</v>
      </c>
      <c r="S117" s="122">
        <f t="shared" si="54"/>
        <v>13547.177017213393</v>
      </c>
      <c r="T117" s="122">
        <f t="shared" si="38"/>
        <v>5405.5266056</v>
      </c>
      <c r="U117" s="122">
        <f t="shared" si="55"/>
        <v>18952.703622813395</v>
      </c>
      <c r="V117" s="122">
        <f t="shared" si="40"/>
        <v>11853.779890061718</v>
      </c>
      <c r="W117" s="122">
        <f t="shared" si="41"/>
        <v>4729.8357798999996</v>
      </c>
      <c r="X117" s="122">
        <f t="shared" si="42"/>
        <v>16583.615669961717</v>
      </c>
      <c r="Y117" s="122">
        <f t="shared" si="43"/>
        <v>10160.382762910043</v>
      </c>
      <c r="Z117" s="122">
        <f t="shared" si="44"/>
        <v>4054.1449542</v>
      </c>
      <c r="AA117" s="52">
        <f t="shared" si="45"/>
        <v>14214.527717110042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1.0966983100000001</v>
      </c>
      <c r="E118" s="233">
        <f t="shared" si="31"/>
        <v>2189.0098267600001</v>
      </c>
      <c r="F118" s="326">
        <v>0</v>
      </c>
      <c r="G118" s="233">
        <f t="shared" si="32"/>
        <v>0</v>
      </c>
      <c r="H118" s="231">
        <f t="shared" si="33"/>
        <v>2189.0098267600001</v>
      </c>
      <c r="I118" s="301">
        <f t="shared" si="46"/>
        <v>16751.298401080076</v>
      </c>
      <c r="J118" s="95">
        <f>IF((I118-H$117+(H$117/12*1))+K118&gt;I149,I149-K118,(I118-H$117+(H$117/12*1)))</f>
        <v>15746.597613678408</v>
      </c>
      <c r="K118" s="95">
        <f t="shared" si="53"/>
        <v>6756.908257</v>
      </c>
      <c r="L118" s="236">
        <f t="shared" si="49"/>
        <v>22503.505870678408</v>
      </c>
      <c r="M118" s="95">
        <f t="shared" si="50"/>
        <v>14959.267732994487</v>
      </c>
      <c r="N118" s="95">
        <f t="shared" si="47"/>
        <v>6419.0628441499994</v>
      </c>
      <c r="O118" s="95">
        <f t="shared" si="48"/>
        <v>21378.330577144487</v>
      </c>
      <c r="P118" s="95">
        <f t="shared" si="30"/>
        <v>14171.937852310568</v>
      </c>
      <c r="Q118" s="95">
        <f t="shared" si="35"/>
        <v>6081.2174313000005</v>
      </c>
      <c r="R118" s="95">
        <f t="shared" si="36"/>
        <v>20253.155283610569</v>
      </c>
      <c r="S118" s="95">
        <f t="shared" si="54"/>
        <v>12597.278090942727</v>
      </c>
      <c r="T118" s="95">
        <f t="shared" si="38"/>
        <v>5405.5266056</v>
      </c>
      <c r="U118" s="95">
        <f t="shared" si="55"/>
        <v>18002.804696542727</v>
      </c>
      <c r="V118" s="95">
        <f t="shared" si="40"/>
        <v>11022.618329574885</v>
      </c>
      <c r="W118" s="95">
        <f t="shared" si="41"/>
        <v>4729.8357798999996</v>
      </c>
      <c r="X118" s="95">
        <f t="shared" si="42"/>
        <v>15752.454109474886</v>
      </c>
      <c r="Y118" s="95">
        <f t="shared" si="43"/>
        <v>9447.9585682070447</v>
      </c>
      <c r="Z118" s="95">
        <f t="shared" si="44"/>
        <v>4054.1449542</v>
      </c>
      <c r="AA118" s="237">
        <f t="shared" si="45"/>
        <v>13502.103522407044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1.0853026299999999</v>
      </c>
      <c r="E119" s="203">
        <f t="shared" si="31"/>
        <v>1127.6294325699998</v>
      </c>
      <c r="F119" s="327">
        <v>0</v>
      </c>
      <c r="G119" s="203">
        <f t="shared" si="32"/>
        <v>0</v>
      </c>
      <c r="H119" s="204">
        <f t="shared" si="33"/>
        <v>1127.6294325699998</v>
      </c>
      <c r="I119" s="302">
        <f t="shared" si="46"/>
        <v>14562.288574320075</v>
      </c>
      <c r="J119" s="205">
        <f>IF((I119-H$129+(H$129/12*12))+K119&gt;I$149,I$149-K119,(I119-H$129+(H$129/12*12)))</f>
        <v>14562.288574320075</v>
      </c>
      <c r="K119" s="205">
        <f t="shared" si="53"/>
        <v>6756.908257</v>
      </c>
      <c r="L119" s="205">
        <f t="shared" si="49"/>
        <v>21319.196831320074</v>
      </c>
      <c r="M119" s="205">
        <f t="shared" si="50"/>
        <v>13834.174145604071</v>
      </c>
      <c r="N119" s="205">
        <f t="shared" si="47"/>
        <v>6419.0628441499994</v>
      </c>
      <c r="O119" s="205">
        <f t="shared" si="48"/>
        <v>20253.23698975407</v>
      </c>
      <c r="P119" s="197">
        <f t="shared" si="30"/>
        <v>13106.059716888069</v>
      </c>
      <c r="Q119" s="205">
        <f t="shared" si="35"/>
        <v>6081.2174313000005</v>
      </c>
      <c r="R119" s="205">
        <f t="shared" si="36"/>
        <v>19187.27714818807</v>
      </c>
      <c r="S119" s="205">
        <f t="shared" si="54"/>
        <v>11649.83085945606</v>
      </c>
      <c r="T119" s="205">
        <f t="shared" si="38"/>
        <v>5405.5266056</v>
      </c>
      <c r="U119" s="205">
        <f t="shared" si="55"/>
        <v>17055.357465056062</v>
      </c>
      <c r="V119" s="205">
        <f t="shared" si="40"/>
        <v>10193.602002024052</v>
      </c>
      <c r="W119" s="205">
        <f t="shared" si="41"/>
        <v>4729.8357798999996</v>
      </c>
      <c r="X119" s="205">
        <f t="shared" si="42"/>
        <v>14923.437781924051</v>
      </c>
      <c r="Y119" s="205">
        <f t="shared" si="43"/>
        <v>8737.3731445920439</v>
      </c>
      <c r="Z119" s="205">
        <f t="shared" si="44"/>
        <v>4054.1449542</v>
      </c>
      <c r="AA119" s="205">
        <f t="shared" si="45"/>
        <v>12791.518098792043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1.07765131</v>
      </c>
      <c r="E120" s="60">
        <f t="shared" si="31"/>
        <v>1126.14561895</v>
      </c>
      <c r="F120" s="325">
        <v>0</v>
      </c>
      <c r="G120" s="60">
        <f t="shared" si="32"/>
        <v>0</v>
      </c>
      <c r="H120" s="57">
        <f t="shared" si="33"/>
        <v>1126.14561895</v>
      </c>
      <c r="I120" s="299">
        <f t="shared" si="46"/>
        <v>13434.659141750075</v>
      </c>
      <c r="J120" s="102">
        <f>IF((I120-H$129+(H$129/12*11))+K120&gt;I$149,I$149-K120,(I120-H$129+(H$129/12*11)))</f>
        <v>13342.277290925074</v>
      </c>
      <c r="K120" s="102">
        <f t="shared" si="53"/>
        <v>6756.908257</v>
      </c>
      <c r="L120" s="103">
        <f t="shared" si="49"/>
        <v>20099.185547925073</v>
      </c>
      <c r="M120" s="102">
        <f t="shared" si="50"/>
        <v>12675.16342637882</v>
      </c>
      <c r="N120" s="102">
        <f t="shared" si="47"/>
        <v>6419.0628441499994</v>
      </c>
      <c r="O120" s="102">
        <f t="shared" si="48"/>
        <v>19094.226270528819</v>
      </c>
      <c r="P120" s="102">
        <f t="shared" si="30"/>
        <v>12008.049561832568</v>
      </c>
      <c r="Q120" s="102">
        <f t="shared" si="35"/>
        <v>6081.2174313000005</v>
      </c>
      <c r="R120" s="102">
        <f t="shared" si="36"/>
        <v>18089.266993132569</v>
      </c>
      <c r="S120" s="102">
        <f t="shared" si="54"/>
        <v>10673.821832740061</v>
      </c>
      <c r="T120" s="102">
        <f t="shared" si="38"/>
        <v>5405.5266056</v>
      </c>
      <c r="U120" s="102">
        <f t="shared" si="55"/>
        <v>16079.348438340061</v>
      </c>
      <c r="V120" s="102">
        <f t="shared" si="40"/>
        <v>9339.5941036475506</v>
      </c>
      <c r="W120" s="102">
        <f t="shared" si="41"/>
        <v>4729.8357798999996</v>
      </c>
      <c r="X120" s="102">
        <f t="shared" si="42"/>
        <v>14069.429883547549</v>
      </c>
      <c r="Y120" s="102">
        <f t="shared" si="43"/>
        <v>8005.3663745550439</v>
      </c>
      <c r="Z120" s="102">
        <f t="shared" si="44"/>
        <v>4054.1449542</v>
      </c>
      <c r="AA120" s="102">
        <f t="shared" si="45"/>
        <v>12059.511328755045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1.0752856799999999</v>
      </c>
      <c r="E121" s="70">
        <f t="shared" si="31"/>
        <v>1123.6735355999999</v>
      </c>
      <c r="F121" s="325">
        <v>0</v>
      </c>
      <c r="G121" s="70">
        <f t="shared" si="32"/>
        <v>0</v>
      </c>
      <c r="H121" s="68">
        <f t="shared" si="33"/>
        <v>1123.6735355999999</v>
      </c>
      <c r="I121" s="300">
        <f t="shared" si="46"/>
        <v>12308.513522800074</v>
      </c>
      <c r="J121" s="122">
        <f>IF((I121-H$129+(H$129/12*10))+K121&gt;I$149,I$149-K121,(I121-H$129+(H$129/12*10)))</f>
        <v>12123.749821150075</v>
      </c>
      <c r="K121" s="122">
        <f t="shared" si="53"/>
        <v>6756.908257</v>
      </c>
      <c r="L121" s="122">
        <f t="shared" si="49"/>
        <v>18880.658078150074</v>
      </c>
      <c r="M121" s="122">
        <f t="shared" si="50"/>
        <v>11517.562330092571</v>
      </c>
      <c r="N121" s="122">
        <f t="shared" si="47"/>
        <v>6419.0628441499994</v>
      </c>
      <c r="O121" s="122">
        <f t="shared" si="48"/>
        <v>17936.62517424257</v>
      </c>
      <c r="P121" s="104">
        <f t="shared" si="30"/>
        <v>10911.374839035068</v>
      </c>
      <c r="Q121" s="122">
        <f t="shared" si="35"/>
        <v>6081.2174313000005</v>
      </c>
      <c r="R121" s="122">
        <f t="shared" si="36"/>
        <v>16992.59227033507</v>
      </c>
      <c r="S121" s="122">
        <f t="shared" si="54"/>
        <v>9698.9998569200598</v>
      </c>
      <c r="T121" s="122">
        <f t="shared" si="38"/>
        <v>5405.5266056</v>
      </c>
      <c r="U121" s="122">
        <f t="shared" si="55"/>
        <v>15104.52646252006</v>
      </c>
      <c r="V121" s="122">
        <f t="shared" si="40"/>
        <v>8486.624874805053</v>
      </c>
      <c r="W121" s="122">
        <f t="shared" si="41"/>
        <v>4729.8357798999996</v>
      </c>
      <c r="X121" s="122">
        <f t="shared" si="42"/>
        <v>13216.460654705053</v>
      </c>
      <c r="Y121" s="122">
        <f t="shared" si="43"/>
        <v>7274.2498926900453</v>
      </c>
      <c r="Z121" s="122">
        <f t="shared" si="44"/>
        <v>4054.1449542</v>
      </c>
      <c r="AA121" s="122">
        <f t="shared" si="45"/>
        <v>11328.394846890045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1.07507066</v>
      </c>
      <c r="E122" s="60">
        <f t="shared" si="31"/>
        <v>1123.4488397</v>
      </c>
      <c r="F122" s="325">
        <v>0</v>
      </c>
      <c r="G122" s="60">
        <f t="shared" si="32"/>
        <v>0</v>
      </c>
      <c r="H122" s="57">
        <f t="shared" si="33"/>
        <v>1123.4488397</v>
      </c>
      <c r="I122" s="299">
        <f t="shared" si="46"/>
        <v>11184.839987200074</v>
      </c>
      <c r="J122" s="102">
        <f>IF((I122-H$129+(H$129/12*9))+K122&gt;I$149,I$149-K122,(I122-H$129+(H$129/12*9)))</f>
        <v>10907.694434725074</v>
      </c>
      <c r="K122" s="102">
        <f t="shared" si="53"/>
        <v>6756.908257</v>
      </c>
      <c r="L122" s="103">
        <f t="shared" si="49"/>
        <v>17664.602691725075</v>
      </c>
      <c r="M122" s="102">
        <f t="shared" si="50"/>
        <v>10362.309712988819</v>
      </c>
      <c r="N122" s="102">
        <f t="shared" si="47"/>
        <v>6419.0628441499994</v>
      </c>
      <c r="O122" s="102">
        <f t="shared" si="48"/>
        <v>16781.37255713882</v>
      </c>
      <c r="P122" s="102">
        <f t="shared" si="30"/>
        <v>9816.9249912525665</v>
      </c>
      <c r="Q122" s="102">
        <f t="shared" si="35"/>
        <v>6081.2174313000005</v>
      </c>
      <c r="R122" s="102">
        <f t="shared" si="36"/>
        <v>15898.142422552566</v>
      </c>
      <c r="S122" s="102">
        <f t="shared" si="54"/>
        <v>8726.1555477800594</v>
      </c>
      <c r="T122" s="102">
        <f t="shared" si="38"/>
        <v>5405.5266056</v>
      </c>
      <c r="U122" s="102">
        <f t="shared" si="55"/>
        <v>14131.682153380059</v>
      </c>
      <c r="V122" s="102">
        <f t="shared" si="40"/>
        <v>7635.3861043075512</v>
      </c>
      <c r="W122" s="102">
        <f t="shared" si="41"/>
        <v>4729.8357798999996</v>
      </c>
      <c r="X122" s="102">
        <f t="shared" si="42"/>
        <v>12365.221884207551</v>
      </c>
      <c r="Y122" s="102">
        <f t="shared" si="43"/>
        <v>6544.6166608350441</v>
      </c>
      <c r="Z122" s="102">
        <f t="shared" si="44"/>
        <v>4054.1449542</v>
      </c>
      <c r="AA122" s="102">
        <f t="shared" si="45"/>
        <v>10598.761615035044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1.07517818</v>
      </c>
      <c r="E123" s="70">
        <f t="shared" si="31"/>
        <v>1123.5611981</v>
      </c>
      <c r="F123" s="325">
        <v>0</v>
      </c>
      <c r="G123" s="70">
        <f t="shared" si="32"/>
        <v>0</v>
      </c>
      <c r="H123" s="68">
        <f t="shared" si="33"/>
        <v>1123.5611981</v>
      </c>
      <c r="I123" s="300">
        <f t="shared" si="46"/>
        <v>10061.391147500073</v>
      </c>
      <c r="J123" s="122">
        <f>IF((I123-H$129+(H$129/12*8))+K123&gt;I$149,I$149-K123,(I123-H$129+(H$129/12*8)))</f>
        <v>9691.8637442000727</v>
      </c>
      <c r="K123" s="122">
        <f t="shared" si="53"/>
        <v>6756.908257</v>
      </c>
      <c r="L123" s="122">
        <f t="shared" si="49"/>
        <v>16448.772001200072</v>
      </c>
      <c r="M123" s="122">
        <f t="shared" si="50"/>
        <v>9207.2705569900681</v>
      </c>
      <c r="N123" s="122">
        <f t="shared" si="47"/>
        <v>6419.0628441499994</v>
      </c>
      <c r="O123" s="122">
        <f t="shared" si="48"/>
        <v>15626.333401140068</v>
      </c>
      <c r="P123" s="104">
        <f t="shared" si="30"/>
        <v>8722.6773697800654</v>
      </c>
      <c r="Q123" s="122">
        <f t="shared" si="35"/>
        <v>6081.2174313000005</v>
      </c>
      <c r="R123" s="122">
        <f t="shared" si="36"/>
        <v>14803.894801080067</v>
      </c>
      <c r="S123" s="122">
        <f t="shared" si="54"/>
        <v>7753.4909953600582</v>
      </c>
      <c r="T123" s="122">
        <f t="shared" si="38"/>
        <v>5405.5266056</v>
      </c>
      <c r="U123" s="122">
        <f t="shared" si="55"/>
        <v>13159.017600960058</v>
      </c>
      <c r="V123" s="122">
        <f t="shared" si="40"/>
        <v>6784.3046209400509</v>
      </c>
      <c r="W123" s="122">
        <f t="shared" si="41"/>
        <v>4729.8357798999996</v>
      </c>
      <c r="X123" s="122">
        <f t="shared" si="42"/>
        <v>11514.14040084005</v>
      </c>
      <c r="Y123" s="122">
        <f t="shared" si="43"/>
        <v>5815.1182465200436</v>
      </c>
      <c r="Z123" s="122">
        <f t="shared" si="44"/>
        <v>4054.1449542</v>
      </c>
      <c r="AA123" s="122">
        <f t="shared" si="45"/>
        <v>9869.2632007200446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1.0815593800000001</v>
      </c>
      <c r="E124" s="60">
        <f t="shared" si="31"/>
        <v>1130.2295521000001</v>
      </c>
      <c r="F124" s="325">
        <v>0</v>
      </c>
      <c r="G124" s="60">
        <f t="shared" si="32"/>
        <v>0</v>
      </c>
      <c r="H124" s="57">
        <f t="shared" si="33"/>
        <v>1130.2295521000001</v>
      </c>
      <c r="I124" s="299">
        <f t="shared" si="46"/>
        <v>8937.829949400073</v>
      </c>
      <c r="J124" s="102">
        <f>IF((I124-H$129+(H$129/12*7))+K124&gt;I$149,I$149-K124,(I124-H$129+(H$129/12*7)))</f>
        <v>8475.9206952750737</v>
      </c>
      <c r="K124" s="102">
        <f t="shared" si="53"/>
        <v>6756.908257</v>
      </c>
      <c r="L124" s="103">
        <f t="shared" si="49"/>
        <v>15232.828952275075</v>
      </c>
      <c r="M124" s="102">
        <f t="shared" si="50"/>
        <v>8052.1246605113192</v>
      </c>
      <c r="N124" s="102">
        <f t="shared" si="47"/>
        <v>6419.0628441499994</v>
      </c>
      <c r="O124" s="102">
        <f t="shared" si="48"/>
        <v>14471.187504661319</v>
      </c>
      <c r="P124" s="102">
        <f t="shared" si="30"/>
        <v>7628.3286257475665</v>
      </c>
      <c r="Q124" s="102">
        <f t="shared" si="35"/>
        <v>6081.2174313000005</v>
      </c>
      <c r="R124" s="102">
        <f t="shared" si="36"/>
        <v>13709.546057047566</v>
      </c>
      <c r="S124" s="102">
        <f t="shared" si="54"/>
        <v>6780.7365562200594</v>
      </c>
      <c r="T124" s="102">
        <f t="shared" si="38"/>
        <v>5405.5266056</v>
      </c>
      <c r="U124" s="102">
        <f t="shared" si="55"/>
        <v>12186.263161820059</v>
      </c>
      <c r="V124" s="102">
        <f t="shared" si="40"/>
        <v>5933.1444866925513</v>
      </c>
      <c r="W124" s="102">
        <f t="shared" si="41"/>
        <v>4729.8357798999996</v>
      </c>
      <c r="X124" s="102">
        <f t="shared" si="42"/>
        <v>10662.980266592551</v>
      </c>
      <c r="Y124" s="102">
        <f t="shared" si="43"/>
        <v>5085.5524171650441</v>
      </c>
      <c r="Z124" s="102">
        <f t="shared" si="44"/>
        <v>4054.1449542</v>
      </c>
      <c r="AA124" s="102">
        <f t="shared" si="45"/>
        <v>9139.6973713650441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1.0813431099999999</v>
      </c>
      <c r="E125" s="70">
        <f t="shared" si="31"/>
        <v>1130.00354995</v>
      </c>
      <c r="F125" s="325">
        <v>0</v>
      </c>
      <c r="G125" s="70">
        <f t="shared" si="32"/>
        <v>0</v>
      </c>
      <c r="H125" s="68">
        <f t="shared" si="33"/>
        <v>1130.00354995</v>
      </c>
      <c r="I125" s="300">
        <f t="shared" si="46"/>
        <v>7807.6003973000734</v>
      </c>
      <c r="J125" s="122">
        <f>IF((I125-H$129+(H$129/12*6))+K125&gt;I$149,I$149-K125,(I125-H$129+(H$129/12*6)))</f>
        <v>7253.3092923500735</v>
      </c>
      <c r="K125" s="122">
        <f t="shared" si="53"/>
        <v>6756.908257</v>
      </c>
      <c r="L125" s="122">
        <f t="shared" si="49"/>
        <v>14010.217549350073</v>
      </c>
      <c r="M125" s="122">
        <f t="shared" si="50"/>
        <v>6890.6438277325697</v>
      </c>
      <c r="N125" s="122">
        <f t="shared" si="47"/>
        <v>6419.0628441499994</v>
      </c>
      <c r="O125" s="122">
        <f t="shared" si="48"/>
        <v>13309.70667188257</v>
      </c>
      <c r="P125" s="104">
        <f t="shared" si="30"/>
        <v>6527.9783631150667</v>
      </c>
      <c r="Q125" s="122">
        <f t="shared" si="35"/>
        <v>6081.2174313000005</v>
      </c>
      <c r="R125" s="122">
        <f t="shared" si="36"/>
        <v>12609.195794415067</v>
      </c>
      <c r="S125" s="122">
        <f t="shared" si="54"/>
        <v>5802.647433880059</v>
      </c>
      <c r="T125" s="122">
        <f t="shared" si="38"/>
        <v>5405.5266056</v>
      </c>
      <c r="U125" s="122">
        <f t="shared" si="55"/>
        <v>11208.174039480058</v>
      </c>
      <c r="V125" s="122">
        <f t="shared" si="40"/>
        <v>5077.3165046450513</v>
      </c>
      <c r="W125" s="122">
        <f t="shared" si="41"/>
        <v>4729.8357798999996</v>
      </c>
      <c r="X125" s="122">
        <f t="shared" si="42"/>
        <v>9807.1522845450509</v>
      </c>
      <c r="Y125" s="122">
        <f t="shared" si="43"/>
        <v>4351.9855754100436</v>
      </c>
      <c r="Z125" s="122">
        <f t="shared" si="44"/>
        <v>4054.1449542</v>
      </c>
      <c r="AA125" s="122">
        <f t="shared" si="45"/>
        <v>8406.1305296100436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1.0781087899999999</v>
      </c>
      <c r="E126" s="60">
        <f t="shared" si="31"/>
        <v>1126.6236855499999</v>
      </c>
      <c r="F126" s="325">
        <v>0</v>
      </c>
      <c r="G126" s="60">
        <f t="shared" si="32"/>
        <v>0</v>
      </c>
      <c r="H126" s="57">
        <f t="shared" si="33"/>
        <v>1126.6236855499999</v>
      </c>
      <c r="I126" s="299">
        <f t="shared" si="46"/>
        <v>6677.5968473500734</v>
      </c>
      <c r="J126" s="102">
        <f>IF((I126-H$129+(H$129/12*5))+K126&gt;I$149,I$149-K126,(I126-H$129+(H$129/12*5)))</f>
        <v>6030.9238915750739</v>
      </c>
      <c r="K126" s="102">
        <f t="shared" si="53"/>
        <v>6756.908257</v>
      </c>
      <c r="L126" s="103">
        <f t="shared" si="49"/>
        <v>12787.832148575075</v>
      </c>
      <c r="M126" s="102">
        <f t="shared" si="50"/>
        <v>5729.3776969963201</v>
      </c>
      <c r="N126" s="102">
        <f t="shared" si="47"/>
        <v>6419.0628441499994</v>
      </c>
      <c r="O126" s="102">
        <f t="shared" si="48"/>
        <v>12148.440541146319</v>
      </c>
      <c r="P126" s="102">
        <f t="shared" si="30"/>
        <v>5427.8315024175663</v>
      </c>
      <c r="Q126" s="102">
        <f t="shared" si="35"/>
        <v>6081.2174313000005</v>
      </c>
      <c r="R126" s="102">
        <f t="shared" si="36"/>
        <v>11509.048933717568</v>
      </c>
      <c r="S126" s="102">
        <f t="shared" si="54"/>
        <v>4824.7391132600596</v>
      </c>
      <c r="T126" s="102">
        <f t="shared" si="38"/>
        <v>5405.5266056</v>
      </c>
      <c r="U126" s="102">
        <f t="shared" si="55"/>
        <v>10230.265718860061</v>
      </c>
      <c r="V126" s="102">
        <f t="shared" si="40"/>
        <v>4221.6467241025512</v>
      </c>
      <c r="W126" s="102">
        <f t="shared" si="41"/>
        <v>4729.8357798999996</v>
      </c>
      <c r="X126" s="102">
        <f t="shared" si="42"/>
        <v>8951.4825040025498</v>
      </c>
      <c r="Y126" s="102">
        <f t="shared" si="43"/>
        <v>3618.554334945044</v>
      </c>
      <c r="Z126" s="102">
        <f t="shared" si="44"/>
        <v>4054.1449542</v>
      </c>
      <c r="AA126" s="102">
        <f t="shared" si="45"/>
        <v>7672.6992891450445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1.07563483</v>
      </c>
      <c r="E127" s="70">
        <f t="shared" si="31"/>
        <v>1124.03839735</v>
      </c>
      <c r="F127" s="325">
        <v>0</v>
      </c>
      <c r="G127" s="70">
        <f t="shared" si="32"/>
        <v>0</v>
      </c>
      <c r="H127" s="68">
        <f t="shared" si="33"/>
        <v>1124.03839735</v>
      </c>
      <c r="I127" s="300">
        <f t="shared" si="46"/>
        <v>5550.9731618000733</v>
      </c>
      <c r="J127" s="122">
        <f>IF((I127-H$129+(H$129/12*4))+K127&gt;I$149,I$149-K127,(I127-H$129+(H$129/12*4)))</f>
        <v>4811.9183552000732</v>
      </c>
      <c r="K127" s="122">
        <f t="shared" si="53"/>
        <v>6756.908257</v>
      </c>
      <c r="L127" s="122">
        <f t="shared" si="49"/>
        <v>11568.826612200073</v>
      </c>
      <c r="M127" s="122">
        <f t="shared" si="50"/>
        <v>4571.3224374400697</v>
      </c>
      <c r="N127" s="122">
        <f t="shared" si="47"/>
        <v>6419.0628441499994</v>
      </c>
      <c r="O127" s="122">
        <f t="shared" si="48"/>
        <v>10990.385281590068</v>
      </c>
      <c r="P127" s="104">
        <f t="shared" si="30"/>
        <v>4330.7265196800663</v>
      </c>
      <c r="Q127" s="122">
        <f t="shared" si="35"/>
        <v>6081.2174313000005</v>
      </c>
      <c r="R127" s="122">
        <f t="shared" si="36"/>
        <v>10411.943950980067</v>
      </c>
      <c r="S127" s="122">
        <f t="shared" si="54"/>
        <v>3849.5346841600585</v>
      </c>
      <c r="T127" s="122">
        <f t="shared" si="38"/>
        <v>5405.5266056</v>
      </c>
      <c r="U127" s="122">
        <f t="shared" si="55"/>
        <v>9255.0612897600586</v>
      </c>
      <c r="V127" s="122">
        <f t="shared" si="40"/>
        <v>3368.3428486400512</v>
      </c>
      <c r="W127" s="122">
        <f t="shared" si="41"/>
        <v>4729.8357798999996</v>
      </c>
      <c r="X127" s="122">
        <f t="shared" si="42"/>
        <v>8098.1786285400503</v>
      </c>
      <c r="Y127" s="122">
        <f t="shared" si="43"/>
        <v>2887.1510131200439</v>
      </c>
      <c r="Z127" s="122">
        <f t="shared" si="44"/>
        <v>4054.1449542</v>
      </c>
      <c r="AA127" s="122">
        <f t="shared" si="45"/>
        <v>6941.2959673200439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1.07081615</v>
      </c>
      <c r="E128" s="60">
        <f t="shared" si="31"/>
        <v>1119.00287675</v>
      </c>
      <c r="F128" s="325">
        <v>0</v>
      </c>
      <c r="G128" s="60">
        <f t="shared" si="32"/>
        <v>0</v>
      </c>
      <c r="H128" s="57">
        <f t="shared" si="33"/>
        <v>1119.00287675</v>
      </c>
      <c r="I128" s="299">
        <f t="shared" si="46"/>
        <v>4426.9347644500731</v>
      </c>
      <c r="J128" s="102">
        <f>IF((I128-H$129+(H$129/12*3))+K128&gt;I$149,I$149-K128,(I128-H$129+(H$129/12*3)))</f>
        <v>3595.4981070250733</v>
      </c>
      <c r="K128" s="102">
        <f t="shared" si="53"/>
        <v>6756.908257</v>
      </c>
      <c r="L128" s="103">
        <f t="shared" si="49"/>
        <v>10352.406364025073</v>
      </c>
      <c r="M128" s="102">
        <f t="shared" si="50"/>
        <v>3415.7232016738194</v>
      </c>
      <c r="N128" s="102">
        <f t="shared" si="47"/>
        <v>6419.0628441499994</v>
      </c>
      <c r="O128" s="102">
        <f t="shared" si="48"/>
        <v>9834.7860458238192</v>
      </c>
      <c r="P128" s="102">
        <f t="shared" si="30"/>
        <v>3235.948296322566</v>
      </c>
      <c r="Q128" s="102">
        <f t="shared" si="35"/>
        <v>6081.2174313000005</v>
      </c>
      <c r="R128" s="102">
        <f t="shared" si="36"/>
        <v>9317.1657276225669</v>
      </c>
      <c r="S128" s="102">
        <f t="shared" si="54"/>
        <v>2876.3984856200586</v>
      </c>
      <c r="T128" s="102">
        <f t="shared" si="38"/>
        <v>5405.5266056</v>
      </c>
      <c r="U128" s="102">
        <f t="shared" si="55"/>
        <v>8281.9250912200587</v>
      </c>
      <c r="V128" s="102">
        <f t="shared" si="40"/>
        <v>2516.8486749175513</v>
      </c>
      <c r="W128" s="102">
        <f t="shared" si="41"/>
        <v>4729.8357798999996</v>
      </c>
      <c r="X128" s="102">
        <f t="shared" si="42"/>
        <v>7246.6844548175504</v>
      </c>
      <c r="Y128" s="102">
        <f t="shared" si="43"/>
        <v>2157.298864215044</v>
      </c>
      <c r="Z128" s="102">
        <f t="shared" si="44"/>
        <v>4054.1449542</v>
      </c>
      <c r="AA128" s="102">
        <f t="shared" si="45"/>
        <v>6211.443818415044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1.0608442199999999</v>
      </c>
      <c r="E129" s="70">
        <f t="shared" si="31"/>
        <v>1108.5822099</v>
      </c>
      <c r="F129" s="325">
        <v>0</v>
      </c>
      <c r="G129" s="70">
        <f t="shared" si="32"/>
        <v>0</v>
      </c>
      <c r="H129" s="68">
        <f t="shared" si="33"/>
        <v>1108.5822099</v>
      </c>
      <c r="I129" s="300">
        <f t="shared" si="46"/>
        <v>3307.9318877000733</v>
      </c>
      <c r="J129" s="122">
        <f>IF((I129-H$129+(H$129/12*2))+K129&gt;I$149,I$149-K129,(I129-H$129+(H$129/12*2)))</f>
        <v>2384.1133794500734</v>
      </c>
      <c r="K129" s="122">
        <f t="shared" si="53"/>
        <v>6756.908257</v>
      </c>
      <c r="L129" s="122">
        <f t="shared" si="49"/>
        <v>9141.0216364500739</v>
      </c>
      <c r="M129" s="122">
        <f t="shared" si="50"/>
        <v>2264.9077104775697</v>
      </c>
      <c r="N129" s="122">
        <f t="shared" si="47"/>
        <v>6419.0628441499994</v>
      </c>
      <c r="O129" s="122">
        <f t="shared" si="48"/>
        <v>8683.9705546275691</v>
      </c>
      <c r="P129" s="104">
        <f t="shared" si="30"/>
        <v>2145.7020415050661</v>
      </c>
      <c r="Q129" s="122">
        <f t="shared" si="35"/>
        <v>6081.2174313000005</v>
      </c>
      <c r="R129" s="122">
        <f t="shared" si="36"/>
        <v>8226.9194728050661</v>
      </c>
      <c r="S129" s="122">
        <f t="shared" si="54"/>
        <v>1907.2907035600588</v>
      </c>
      <c r="T129" s="122">
        <f t="shared" si="38"/>
        <v>5405.5266056</v>
      </c>
      <c r="U129" s="122">
        <f t="shared" si="55"/>
        <v>7312.8173091600584</v>
      </c>
      <c r="V129" s="122">
        <f t="shared" si="40"/>
        <v>1668.8793656150513</v>
      </c>
      <c r="W129" s="122">
        <f t="shared" si="41"/>
        <v>4729.8357798999996</v>
      </c>
      <c r="X129" s="122">
        <f t="shared" si="42"/>
        <v>6398.7151455150506</v>
      </c>
      <c r="Y129" s="122">
        <f t="shared" si="43"/>
        <v>1430.468027670044</v>
      </c>
      <c r="Z129" s="122">
        <f t="shared" si="44"/>
        <v>4054.1449542</v>
      </c>
      <c r="AA129" s="122">
        <f t="shared" si="45"/>
        <v>5484.6129818700438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1.05232042</v>
      </c>
      <c r="E130" s="247">
        <f t="shared" si="31"/>
        <v>2199.3496777999999</v>
      </c>
      <c r="F130" s="328">
        <v>0</v>
      </c>
      <c r="G130" s="247">
        <f t="shared" si="32"/>
        <v>0</v>
      </c>
      <c r="H130" s="174">
        <f t="shared" si="33"/>
        <v>2199.3496777999999</v>
      </c>
      <c r="I130" s="303">
        <f t="shared" si="46"/>
        <v>2199.3496778000736</v>
      </c>
      <c r="J130" s="102">
        <f>IF((I130-H$129+(H$129/12*1))+K130&gt;I$149,I$149-K130,(I130-H$129+(H$129/12*1)))</f>
        <v>1183.1493187250735</v>
      </c>
      <c r="K130" s="102">
        <f t="shared" si="53"/>
        <v>6756.908257</v>
      </c>
      <c r="L130" s="103">
        <f t="shared" si="49"/>
        <v>7940.0575757250735</v>
      </c>
      <c r="M130" s="102">
        <f t="shared" si="50"/>
        <v>1123.9918527888199</v>
      </c>
      <c r="N130" s="102">
        <f t="shared" si="47"/>
        <v>6419.0628441499994</v>
      </c>
      <c r="O130" s="102">
        <f t="shared" si="48"/>
        <v>7543.0546969388197</v>
      </c>
      <c r="P130" s="102">
        <f t="shared" si="30"/>
        <v>1064.8343868525662</v>
      </c>
      <c r="Q130" s="102">
        <f t="shared" si="35"/>
        <v>6081.2174313000005</v>
      </c>
      <c r="R130" s="102">
        <f t="shared" si="36"/>
        <v>7146.0518181525667</v>
      </c>
      <c r="S130" s="102">
        <f t="shared" si="54"/>
        <v>946.51945498005887</v>
      </c>
      <c r="T130" s="102">
        <f t="shared" si="38"/>
        <v>5405.5266056</v>
      </c>
      <c r="U130" s="102">
        <f t="shared" si="55"/>
        <v>6352.046060580059</v>
      </c>
      <c r="V130" s="102">
        <f t="shared" si="40"/>
        <v>828.20452310755138</v>
      </c>
      <c r="W130" s="102">
        <f t="shared" si="41"/>
        <v>4729.8357798999996</v>
      </c>
      <c r="X130" s="102">
        <f t="shared" si="42"/>
        <v>5558.0403030075513</v>
      </c>
      <c r="Y130" s="102">
        <f t="shared" si="43"/>
        <v>709.88959123504412</v>
      </c>
      <c r="Z130" s="102">
        <f t="shared" si="44"/>
        <v>4054.1449542</v>
      </c>
      <c r="AA130" s="102">
        <f t="shared" si="45"/>
        <v>4764.0345454350445</v>
      </c>
    </row>
    <row r="131" spans="1:35" ht="12.75" customHeight="1" thickBot="1">
      <c r="A131" s="248"/>
      <c r="B131" s="249" t="s">
        <v>170</v>
      </c>
      <c r="C131" s="249"/>
      <c r="D131" s="307"/>
      <c r="E131" s="251"/>
      <c r="F131" s="445">
        <f>'BENEFÍCIOS-SEM JRS E SEM CORREÇ'!F131:G131</f>
        <v>44378</v>
      </c>
      <c r="G131" s="445"/>
      <c r="H131" s="418">
        <f>SUM(H11:H130)</f>
        <v>131993.91108990001</v>
      </c>
      <c r="I131" s="419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1.0412828300000001</v>
      </c>
      <c r="E134" s="144">
        <f>C134*D134</f>
        <v>1145.4111130000001</v>
      </c>
      <c r="F134" s="320">
        <v>0</v>
      </c>
      <c r="G134" s="87">
        <f t="shared" ref="G134:G145" si="56">E134*F134</f>
        <v>0</v>
      </c>
      <c r="H134" s="89">
        <f>E134+G134</f>
        <v>1145.4111130000001</v>
      </c>
      <c r="I134" s="90">
        <f>I148</f>
        <v>6756.908257</v>
      </c>
      <c r="J134" s="128">
        <v>0</v>
      </c>
      <c r="K134" s="100">
        <f t="shared" ref="K134:K144" si="57">I134</f>
        <v>6756.908257</v>
      </c>
      <c r="L134" s="101">
        <f t="shared" ref="L134:L144" si="58">J134+K134</f>
        <v>6756.908257</v>
      </c>
      <c r="M134" s="54">
        <f>$J134*M$9</f>
        <v>0</v>
      </c>
      <c r="N134" s="54">
        <f>$K134*M$9</f>
        <v>6419.0628441499994</v>
      </c>
      <c r="O134" s="55">
        <f>M134+N134</f>
        <v>6419.0628441499994</v>
      </c>
      <c r="P134" s="54">
        <f>$J134*P$9</f>
        <v>0</v>
      </c>
      <c r="Q134" s="165">
        <f>$K134*P$9</f>
        <v>6081.2174313000005</v>
      </c>
      <c r="R134" s="166">
        <f>P134+Q134</f>
        <v>6081.2174313000005</v>
      </c>
      <c r="S134" s="54">
        <f>$J134*S$9</f>
        <v>0</v>
      </c>
      <c r="T134" s="165">
        <f>$K134*S$9</f>
        <v>5405.5266056</v>
      </c>
      <c r="U134" s="166">
        <f>S134+T134</f>
        <v>5405.5266056</v>
      </c>
      <c r="V134" s="54">
        <f>$J134*V$9</f>
        <v>0</v>
      </c>
      <c r="W134" s="165">
        <f>$K134*V$9</f>
        <v>4729.8357798999996</v>
      </c>
      <c r="X134" s="55">
        <f>V134+W134</f>
        <v>4729.8357798999996</v>
      </c>
      <c r="Y134" s="54">
        <f>$J134*Y$9</f>
        <v>0</v>
      </c>
      <c r="Z134" s="165">
        <f>$K134*Y$9</f>
        <v>4054.1449542</v>
      </c>
      <c r="AA134" s="55">
        <f>Y134+Z134</f>
        <v>4054.1449542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1.0332236800000001</v>
      </c>
      <c r="E135" s="70">
        <f>C135*D135</f>
        <v>1136.5460480000002</v>
      </c>
      <c r="F135" s="325">
        <v>0</v>
      </c>
      <c r="G135" s="60">
        <f t="shared" si="56"/>
        <v>0</v>
      </c>
      <c r="H135" s="61">
        <f>E135+G135</f>
        <v>1136.5460480000002</v>
      </c>
      <c r="I135" s="62">
        <f t="shared" ref="I135:I145" si="59">I134-H134</f>
        <v>5611.4971439999999</v>
      </c>
      <c r="J135" s="63">
        <v>0</v>
      </c>
      <c r="K135" s="102">
        <f t="shared" si="57"/>
        <v>5611.4971439999999</v>
      </c>
      <c r="L135" s="103">
        <f t="shared" si="58"/>
        <v>5611.4971439999999</v>
      </c>
      <c r="M135" s="65">
        <f t="shared" ref="M135:M145" si="60">$J135*M$9</f>
        <v>0</v>
      </c>
      <c r="N135" s="65">
        <f t="shared" ref="N135:N140" si="61">$K135*M$9</f>
        <v>5330.9222867999997</v>
      </c>
      <c r="O135" s="66">
        <f t="shared" ref="O135:O140" si="62">M135+N135</f>
        <v>5330.9222867999997</v>
      </c>
      <c r="P135" s="65">
        <f t="shared" ref="P135:P145" si="63">$J135*P$9</f>
        <v>0</v>
      </c>
      <c r="Q135" s="63">
        <f t="shared" ref="Q135:Q140" si="64">$K135*P$9</f>
        <v>5050.3474296000004</v>
      </c>
      <c r="R135" s="67">
        <f t="shared" ref="R135:R140" si="65">P135+Q135</f>
        <v>5050.3474296000004</v>
      </c>
      <c r="S135" s="65">
        <f t="shared" ref="S135:S145" si="66">$J135*S$9</f>
        <v>0</v>
      </c>
      <c r="T135" s="63">
        <f t="shared" ref="T135:T140" si="67">$K135*S$9</f>
        <v>4489.1977151999999</v>
      </c>
      <c r="U135" s="67">
        <f t="shared" ref="U135:U140" si="68">S135+T135</f>
        <v>4489.1977151999999</v>
      </c>
      <c r="V135" s="65">
        <f t="shared" ref="V135:V145" si="69">$J135*V$9</f>
        <v>0</v>
      </c>
      <c r="W135" s="63">
        <f t="shared" ref="W135:W140" si="70">$K135*V$9</f>
        <v>3928.0480007999995</v>
      </c>
      <c r="X135" s="66">
        <f t="shared" ref="X135:X140" si="71">V135+W135</f>
        <v>3928.0480007999995</v>
      </c>
      <c r="Y135" s="65">
        <f t="shared" ref="Y135:Y145" si="72">$J135*Y$9</f>
        <v>0</v>
      </c>
      <c r="Z135" s="63">
        <f t="shared" ref="Z135:Z144" si="73">$K135*Y$9</f>
        <v>3366.8982864</v>
      </c>
      <c r="AA135" s="66">
        <f t="shared" ref="AA135:AA144" si="74">Y135+Z135</f>
        <v>3366.8982864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1.0282879</v>
      </c>
      <c r="E136" s="70">
        <f>C136*D136</f>
        <v>1131.1166900000001</v>
      </c>
      <c r="F136" s="325">
        <v>0</v>
      </c>
      <c r="G136" s="70">
        <f t="shared" si="56"/>
        <v>0</v>
      </c>
      <c r="H136" s="71">
        <f>E136+G136</f>
        <v>1131.1166900000001</v>
      </c>
      <c r="I136" s="72">
        <f t="shared" si="59"/>
        <v>4474.9510959999998</v>
      </c>
      <c r="J136" s="73">
        <v>0</v>
      </c>
      <c r="K136" s="104">
        <f t="shared" si="57"/>
        <v>4474.9510959999998</v>
      </c>
      <c r="L136" s="105">
        <f>J136+K136</f>
        <v>4474.9510959999998</v>
      </c>
      <c r="M136" s="51">
        <f t="shared" si="60"/>
        <v>0</v>
      </c>
      <c r="N136" s="51">
        <f t="shared" si="61"/>
        <v>4251.2035411999996</v>
      </c>
      <c r="O136" s="52">
        <f t="shared" si="62"/>
        <v>4251.2035411999996</v>
      </c>
      <c r="P136" s="51">
        <f t="shared" si="63"/>
        <v>0</v>
      </c>
      <c r="Q136" s="49">
        <f t="shared" si="64"/>
        <v>4027.4559863999998</v>
      </c>
      <c r="R136" s="53">
        <f t="shared" si="65"/>
        <v>4027.4559863999998</v>
      </c>
      <c r="S136" s="51">
        <f t="shared" si="66"/>
        <v>0</v>
      </c>
      <c r="T136" s="49">
        <f t="shared" si="67"/>
        <v>3579.9608767999998</v>
      </c>
      <c r="U136" s="53">
        <f t="shared" si="68"/>
        <v>3579.9608767999998</v>
      </c>
      <c r="V136" s="51">
        <f t="shared" si="69"/>
        <v>0</v>
      </c>
      <c r="W136" s="49">
        <f t="shared" si="70"/>
        <v>3132.4657671999998</v>
      </c>
      <c r="X136" s="52">
        <f t="shared" si="71"/>
        <v>3132.4657671999998</v>
      </c>
      <c r="Y136" s="51">
        <f t="shared" si="72"/>
        <v>0</v>
      </c>
      <c r="Z136" s="49">
        <f t="shared" si="73"/>
        <v>2684.9706575999999</v>
      </c>
      <c r="AA136" s="52">
        <f t="shared" si="74"/>
        <v>2684.9706575999999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1.0188129399999999</v>
      </c>
      <c r="E137" s="70">
        <f>C137*D137</f>
        <v>1120.6942339999998</v>
      </c>
      <c r="F137" s="325">
        <v>0</v>
      </c>
      <c r="G137" s="60">
        <f t="shared" si="56"/>
        <v>0</v>
      </c>
      <c r="H137" s="61">
        <f t="shared" ref="H137:H145" si="75">E137+G137</f>
        <v>1120.6942339999998</v>
      </c>
      <c r="I137" s="62">
        <f t="shared" si="59"/>
        <v>3343.8344059999999</v>
      </c>
      <c r="J137" s="63">
        <v>0</v>
      </c>
      <c r="K137" s="102">
        <f t="shared" si="57"/>
        <v>3343.8344059999999</v>
      </c>
      <c r="L137" s="103">
        <f t="shared" si="58"/>
        <v>3343.8344059999999</v>
      </c>
      <c r="M137" s="65">
        <f t="shared" si="60"/>
        <v>0</v>
      </c>
      <c r="N137" s="65">
        <f t="shared" si="61"/>
        <v>3176.6426856999997</v>
      </c>
      <c r="O137" s="66">
        <f t="shared" si="62"/>
        <v>3176.6426856999997</v>
      </c>
      <c r="P137" s="65">
        <f t="shared" si="63"/>
        <v>0</v>
      </c>
      <c r="Q137" s="63">
        <f t="shared" si="64"/>
        <v>3009.4509653999999</v>
      </c>
      <c r="R137" s="67">
        <f t="shared" si="65"/>
        <v>3009.4509653999999</v>
      </c>
      <c r="S137" s="65">
        <f t="shared" si="66"/>
        <v>0</v>
      </c>
      <c r="T137" s="63">
        <f t="shared" si="67"/>
        <v>2675.0675248000002</v>
      </c>
      <c r="U137" s="67">
        <f t="shared" si="68"/>
        <v>2675.0675248000002</v>
      </c>
      <c r="V137" s="65">
        <f t="shared" si="69"/>
        <v>0</v>
      </c>
      <c r="W137" s="63">
        <f t="shared" si="70"/>
        <v>2340.6840841999997</v>
      </c>
      <c r="X137" s="66">
        <f t="shared" si="71"/>
        <v>2340.6840841999997</v>
      </c>
      <c r="Y137" s="65">
        <f t="shared" si="72"/>
        <v>0</v>
      </c>
      <c r="Z137" s="63">
        <f t="shared" si="73"/>
        <v>2006.3006435999998</v>
      </c>
      <c r="AA137" s="66">
        <f t="shared" si="74"/>
        <v>2006.3006435999998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1.01273652</v>
      </c>
      <c r="E138" s="70">
        <f>C138*D138</f>
        <v>1114.010172</v>
      </c>
      <c r="F138" s="325">
        <v>0</v>
      </c>
      <c r="G138" s="70">
        <f t="shared" si="56"/>
        <v>0</v>
      </c>
      <c r="H138" s="71">
        <f t="shared" si="75"/>
        <v>1114.010172</v>
      </c>
      <c r="I138" s="92">
        <f t="shared" si="59"/>
        <v>2223.1401720000003</v>
      </c>
      <c r="J138" s="73">
        <v>0</v>
      </c>
      <c r="K138" s="104">
        <f t="shared" si="57"/>
        <v>2223.1401720000003</v>
      </c>
      <c r="L138" s="105">
        <f t="shared" si="58"/>
        <v>2223.1401720000003</v>
      </c>
      <c r="M138" s="51">
        <f t="shared" si="60"/>
        <v>0</v>
      </c>
      <c r="N138" s="51">
        <f t="shared" si="61"/>
        <v>2111.9831634000002</v>
      </c>
      <c r="O138" s="52">
        <f t="shared" si="62"/>
        <v>2111.9831634000002</v>
      </c>
      <c r="P138" s="51">
        <f t="shared" si="63"/>
        <v>0</v>
      </c>
      <c r="Q138" s="49">
        <f t="shared" si="64"/>
        <v>2000.8261548000003</v>
      </c>
      <c r="R138" s="53">
        <f t="shared" si="65"/>
        <v>2000.8261548000003</v>
      </c>
      <c r="S138" s="51">
        <f t="shared" si="66"/>
        <v>0</v>
      </c>
      <c r="T138" s="49">
        <f t="shared" si="67"/>
        <v>1778.5121376000004</v>
      </c>
      <c r="U138" s="53">
        <f t="shared" si="68"/>
        <v>1778.5121376000004</v>
      </c>
      <c r="V138" s="51">
        <f t="shared" si="69"/>
        <v>0</v>
      </c>
      <c r="W138" s="49">
        <f t="shared" si="70"/>
        <v>1556.1981204000001</v>
      </c>
      <c r="X138" s="52">
        <f t="shared" si="71"/>
        <v>1556.1981204000001</v>
      </c>
      <c r="Y138" s="51">
        <f t="shared" si="72"/>
        <v>0</v>
      </c>
      <c r="Z138" s="49">
        <f t="shared" si="73"/>
        <v>1333.8841032000003</v>
      </c>
      <c r="AA138" s="52">
        <f t="shared" si="74"/>
        <v>1333.8841032000003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1100</v>
      </c>
      <c r="D139" s="305">
        <f>'base(indices)'!G141</f>
        <v>1.0083</v>
      </c>
      <c r="E139" s="70">
        <f t="shared" ref="E139:E145" si="76">C139*D139</f>
        <v>1109.1299999999999</v>
      </c>
      <c r="F139" s="325">
        <v>0</v>
      </c>
      <c r="G139" s="60">
        <f t="shared" si="56"/>
        <v>0</v>
      </c>
      <c r="H139" s="61">
        <f t="shared" si="75"/>
        <v>1109.1299999999999</v>
      </c>
      <c r="I139" s="62">
        <f t="shared" si="59"/>
        <v>1109.1300000000003</v>
      </c>
      <c r="J139" s="63">
        <v>0</v>
      </c>
      <c r="K139" s="102">
        <f t="shared" si="57"/>
        <v>1109.1300000000003</v>
      </c>
      <c r="L139" s="103">
        <f t="shared" si="58"/>
        <v>1109.1300000000003</v>
      </c>
      <c r="M139" s="65">
        <f t="shared" si="60"/>
        <v>0</v>
      </c>
      <c r="N139" s="65">
        <f t="shared" si="61"/>
        <v>1053.6735000000003</v>
      </c>
      <c r="O139" s="66">
        <f t="shared" si="62"/>
        <v>1053.6735000000003</v>
      </c>
      <c r="P139" s="65">
        <f t="shared" si="63"/>
        <v>0</v>
      </c>
      <c r="Q139" s="63">
        <f t="shared" si="64"/>
        <v>998.21700000000033</v>
      </c>
      <c r="R139" s="67">
        <f t="shared" si="65"/>
        <v>998.21700000000033</v>
      </c>
      <c r="S139" s="65">
        <f t="shared" si="66"/>
        <v>0</v>
      </c>
      <c r="T139" s="63">
        <f t="shared" si="67"/>
        <v>887.30400000000031</v>
      </c>
      <c r="U139" s="67">
        <f t="shared" si="68"/>
        <v>887.30400000000031</v>
      </c>
      <c r="V139" s="65">
        <f t="shared" si="69"/>
        <v>0</v>
      </c>
      <c r="W139" s="63">
        <f t="shared" si="70"/>
        <v>776.39100000000019</v>
      </c>
      <c r="X139" s="66">
        <f t="shared" si="71"/>
        <v>776.39100000000019</v>
      </c>
      <c r="Y139" s="65">
        <f t="shared" si="72"/>
        <v>0</v>
      </c>
      <c r="Z139" s="63">
        <f t="shared" si="73"/>
        <v>665.47800000000018</v>
      </c>
      <c r="AA139" s="66">
        <f t="shared" si="74"/>
        <v>665.47800000000018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0</v>
      </c>
      <c r="D140" s="305">
        <f>'base(indices)'!G142</f>
        <v>0</v>
      </c>
      <c r="E140" s="70">
        <f t="shared" si="76"/>
        <v>0</v>
      </c>
      <c r="F140" s="325">
        <v>0</v>
      </c>
      <c r="G140" s="70">
        <f t="shared" si="56"/>
        <v>0</v>
      </c>
      <c r="H140" s="61">
        <f t="shared" si="75"/>
        <v>0</v>
      </c>
      <c r="I140" s="72">
        <f t="shared" si="59"/>
        <v>0</v>
      </c>
      <c r="J140" s="73">
        <v>0</v>
      </c>
      <c r="K140" s="104">
        <f t="shared" si="57"/>
        <v>0</v>
      </c>
      <c r="L140" s="105">
        <f t="shared" si="58"/>
        <v>0</v>
      </c>
      <c r="M140" s="51">
        <f t="shared" si="60"/>
        <v>0</v>
      </c>
      <c r="N140" s="51">
        <f t="shared" si="61"/>
        <v>0</v>
      </c>
      <c r="O140" s="52">
        <f t="shared" si="62"/>
        <v>0</v>
      </c>
      <c r="P140" s="51">
        <f t="shared" si="63"/>
        <v>0</v>
      </c>
      <c r="Q140" s="49">
        <f t="shared" si="64"/>
        <v>0</v>
      </c>
      <c r="R140" s="53">
        <f t="shared" si="65"/>
        <v>0</v>
      </c>
      <c r="S140" s="51">
        <f t="shared" si="66"/>
        <v>0</v>
      </c>
      <c r="T140" s="49">
        <f t="shared" si="67"/>
        <v>0</v>
      </c>
      <c r="U140" s="53">
        <f t="shared" si="68"/>
        <v>0</v>
      </c>
      <c r="V140" s="51">
        <f t="shared" si="69"/>
        <v>0</v>
      </c>
      <c r="W140" s="49">
        <f t="shared" si="70"/>
        <v>0</v>
      </c>
      <c r="X140" s="52">
        <f t="shared" si="71"/>
        <v>0</v>
      </c>
      <c r="Y140" s="51">
        <f t="shared" si="72"/>
        <v>0</v>
      </c>
      <c r="Z140" s="49">
        <f t="shared" si="73"/>
        <v>0</v>
      </c>
      <c r="AA140" s="52">
        <f t="shared" si="74"/>
        <v>0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0</v>
      </c>
      <c r="D141" s="305">
        <f>'base(indices)'!G143</f>
        <v>0</v>
      </c>
      <c r="E141" s="70">
        <f t="shared" si="76"/>
        <v>0</v>
      </c>
      <c r="F141" s="325">
        <v>0</v>
      </c>
      <c r="G141" s="70">
        <f t="shared" si="56"/>
        <v>0</v>
      </c>
      <c r="H141" s="61">
        <f t="shared" si="75"/>
        <v>0</v>
      </c>
      <c r="I141" s="62">
        <f t="shared" si="59"/>
        <v>0</v>
      </c>
      <c r="J141" s="63">
        <v>0</v>
      </c>
      <c r="K141" s="102">
        <f t="shared" si="57"/>
        <v>0</v>
      </c>
      <c r="L141" s="103">
        <f t="shared" si="58"/>
        <v>0</v>
      </c>
      <c r="M141" s="65">
        <f t="shared" si="60"/>
        <v>0</v>
      </c>
      <c r="N141" s="65">
        <f>$K141*M$9</f>
        <v>0</v>
      </c>
      <c r="O141" s="66">
        <f>M141+N141</f>
        <v>0</v>
      </c>
      <c r="P141" s="65">
        <f t="shared" si="63"/>
        <v>0</v>
      </c>
      <c r="Q141" s="63">
        <f>$K141*P$9</f>
        <v>0</v>
      </c>
      <c r="R141" s="67">
        <f>P141+Q141</f>
        <v>0</v>
      </c>
      <c r="S141" s="65">
        <f t="shared" si="66"/>
        <v>0</v>
      </c>
      <c r="T141" s="63">
        <f>$K141*S$9</f>
        <v>0</v>
      </c>
      <c r="U141" s="67">
        <f>S141+T141</f>
        <v>0</v>
      </c>
      <c r="V141" s="65">
        <f t="shared" si="69"/>
        <v>0</v>
      </c>
      <c r="W141" s="63">
        <f>$K141*V$9</f>
        <v>0</v>
      </c>
      <c r="X141" s="66">
        <f>V141+W141</f>
        <v>0</v>
      </c>
      <c r="Y141" s="65">
        <f t="shared" si="72"/>
        <v>0</v>
      </c>
      <c r="Z141" s="63">
        <f t="shared" si="73"/>
        <v>0</v>
      </c>
      <c r="AA141" s="66">
        <f t="shared" si="74"/>
        <v>0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6"/>
        <v>0</v>
      </c>
      <c r="F142" s="325">
        <v>0</v>
      </c>
      <c r="G142" s="70">
        <f t="shared" si="56"/>
        <v>0</v>
      </c>
      <c r="H142" s="61">
        <f t="shared" si="75"/>
        <v>0</v>
      </c>
      <c r="I142" s="72">
        <f t="shared" si="59"/>
        <v>0</v>
      </c>
      <c r="J142" s="73">
        <v>0</v>
      </c>
      <c r="K142" s="104">
        <f t="shared" si="57"/>
        <v>0</v>
      </c>
      <c r="L142" s="105">
        <f t="shared" si="58"/>
        <v>0</v>
      </c>
      <c r="M142" s="51">
        <f t="shared" si="60"/>
        <v>0</v>
      </c>
      <c r="N142" s="51">
        <f>$K142*M$9</f>
        <v>0</v>
      </c>
      <c r="O142" s="52">
        <f>M142+N142</f>
        <v>0</v>
      </c>
      <c r="P142" s="51">
        <f t="shared" si="63"/>
        <v>0</v>
      </c>
      <c r="Q142" s="49">
        <f>$K142*P$9</f>
        <v>0</v>
      </c>
      <c r="R142" s="53">
        <f>P142+Q142</f>
        <v>0</v>
      </c>
      <c r="S142" s="51">
        <f t="shared" si="66"/>
        <v>0</v>
      </c>
      <c r="T142" s="49">
        <f>$K142*S$9</f>
        <v>0</v>
      </c>
      <c r="U142" s="53">
        <f>S142+T142</f>
        <v>0</v>
      </c>
      <c r="V142" s="51">
        <f t="shared" si="69"/>
        <v>0</v>
      </c>
      <c r="W142" s="49">
        <f>$K142*V$9</f>
        <v>0</v>
      </c>
      <c r="X142" s="52">
        <f>V142+W142</f>
        <v>0</v>
      </c>
      <c r="Y142" s="51">
        <f t="shared" si="72"/>
        <v>0</v>
      </c>
      <c r="Z142" s="49">
        <f t="shared" si="73"/>
        <v>0</v>
      </c>
      <c r="AA142" s="52">
        <f t="shared" si="74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6"/>
        <v>0</v>
      </c>
      <c r="F143" s="325">
        <v>0</v>
      </c>
      <c r="G143" s="70">
        <f t="shared" si="56"/>
        <v>0</v>
      </c>
      <c r="H143" s="61">
        <f t="shared" si="75"/>
        <v>0</v>
      </c>
      <c r="I143" s="62">
        <f t="shared" si="59"/>
        <v>0</v>
      </c>
      <c r="J143" s="63">
        <v>0</v>
      </c>
      <c r="K143" s="102">
        <f t="shared" si="57"/>
        <v>0</v>
      </c>
      <c r="L143" s="103">
        <f t="shared" si="58"/>
        <v>0</v>
      </c>
      <c r="M143" s="65">
        <f t="shared" si="60"/>
        <v>0</v>
      </c>
      <c r="N143" s="65">
        <f>$K143*M$9</f>
        <v>0</v>
      </c>
      <c r="O143" s="66">
        <f>M143+N143</f>
        <v>0</v>
      </c>
      <c r="P143" s="65">
        <f t="shared" si="63"/>
        <v>0</v>
      </c>
      <c r="Q143" s="63">
        <f>$K143*P$9</f>
        <v>0</v>
      </c>
      <c r="R143" s="67">
        <f>P143+Q143</f>
        <v>0</v>
      </c>
      <c r="S143" s="65">
        <f t="shared" si="66"/>
        <v>0</v>
      </c>
      <c r="T143" s="63">
        <f>$K143*S$9</f>
        <v>0</v>
      </c>
      <c r="U143" s="67">
        <f>S143+T143</f>
        <v>0</v>
      </c>
      <c r="V143" s="65">
        <f t="shared" si="69"/>
        <v>0</v>
      </c>
      <c r="W143" s="63">
        <f>$K143*V$9</f>
        <v>0</v>
      </c>
      <c r="X143" s="66">
        <f>V143+W143</f>
        <v>0</v>
      </c>
      <c r="Y143" s="65">
        <f t="shared" si="72"/>
        <v>0</v>
      </c>
      <c r="Z143" s="63">
        <f t="shared" si="73"/>
        <v>0</v>
      </c>
      <c r="AA143" s="66">
        <f t="shared" si="74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6"/>
        <v>0</v>
      </c>
      <c r="F144" s="325">
        <v>0</v>
      </c>
      <c r="G144" s="70">
        <f t="shared" si="56"/>
        <v>0</v>
      </c>
      <c r="H144" s="61">
        <f t="shared" si="75"/>
        <v>0</v>
      </c>
      <c r="I144" s="72">
        <f t="shared" si="59"/>
        <v>0</v>
      </c>
      <c r="J144" s="73">
        <v>0</v>
      </c>
      <c r="K144" s="104">
        <f t="shared" si="57"/>
        <v>0</v>
      </c>
      <c r="L144" s="105">
        <f t="shared" si="58"/>
        <v>0</v>
      </c>
      <c r="M144" s="51">
        <f t="shared" si="60"/>
        <v>0</v>
      </c>
      <c r="N144" s="51">
        <f>$K144*M$9</f>
        <v>0</v>
      </c>
      <c r="O144" s="52">
        <f>M144+N144</f>
        <v>0</v>
      </c>
      <c r="P144" s="51">
        <f t="shared" si="63"/>
        <v>0</v>
      </c>
      <c r="Q144" s="49">
        <f>$K144*P$9</f>
        <v>0</v>
      </c>
      <c r="R144" s="53">
        <f>P144+Q144</f>
        <v>0</v>
      </c>
      <c r="S144" s="51">
        <f t="shared" si="66"/>
        <v>0</v>
      </c>
      <c r="T144" s="49">
        <f>$K144*S$9</f>
        <v>0</v>
      </c>
      <c r="U144" s="53">
        <f>S144+T144</f>
        <v>0</v>
      </c>
      <c r="V144" s="51">
        <f t="shared" si="69"/>
        <v>0</v>
      </c>
      <c r="W144" s="49">
        <f>$K144*V$9</f>
        <v>0</v>
      </c>
      <c r="X144" s="52">
        <f>V144+W144</f>
        <v>0</v>
      </c>
      <c r="Y144" s="51">
        <f t="shared" si="72"/>
        <v>0</v>
      </c>
      <c r="Z144" s="49">
        <f t="shared" si="73"/>
        <v>0</v>
      </c>
      <c r="AA144" s="52">
        <f t="shared" si="74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6"/>
        <v>0</v>
      </c>
      <c r="F145" s="325">
        <v>0</v>
      </c>
      <c r="G145" s="70">
        <f t="shared" si="56"/>
        <v>0</v>
      </c>
      <c r="H145" s="61">
        <f t="shared" si="75"/>
        <v>0</v>
      </c>
      <c r="I145" s="62">
        <f t="shared" si="59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60"/>
        <v>0</v>
      </c>
      <c r="N145" s="65">
        <f>$K145*M$9</f>
        <v>0</v>
      </c>
      <c r="O145" s="66">
        <f>M145+N145</f>
        <v>0</v>
      </c>
      <c r="P145" s="65">
        <f t="shared" si="63"/>
        <v>0</v>
      </c>
      <c r="Q145" s="63">
        <f>$K145*P$9</f>
        <v>0</v>
      </c>
      <c r="R145" s="67">
        <f>P145+Q145</f>
        <v>0</v>
      </c>
      <c r="S145" s="65">
        <f t="shared" si="66"/>
        <v>0</v>
      </c>
      <c r="T145" s="63">
        <f>$K145*S$9</f>
        <v>0</v>
      </c>
      <c r="U145" s="67">
        <f>S145+T145</f>
        <v>0</v>
      </c>
      <c r="V145" s="65">
        <f t="shared" si="69"/>
        <v>0</v>
      </c>
      <c r="W145" s="63">
        <f>$K145*V$9</f>
        <v>0</v>
      </c>
      <c r="X145" s="66">
        <f>V145+W145</f>
        <v>0</v>
      </c>
      <c r="Y145" s="65">
        <f t="shared" si="72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33">
        <f>'BENEFÍCIOS-SEM JRS E SEM CORREÇ'!F148</f>
        <v>44378</v>
      </c>
      <c r="G148" s="433"/>
      <c r="H148" s="433"/>
      <c r="I148" s="422">
        <f>SUM(H134:H147)</f>
        <v>6756.908257</v>
      </c>
      <c r="J148" s="422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163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192"/>
      <c r="I150" s="192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167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1">
    <mergeCell ref="A9:A10"/>
    <mergeCell ref="B9:B10"/>
    <mergeCell ref="C9:C10"/>
    <mergeCell ref="D9:D10"/>
    <mergeCell ref="E9:E10"/>
    <mergeCell ref="W7:X7"/>
    <mergeCell ref="F148:H148"/>
    <mergeCell ref="Y9:AA9"/>
    <mergeCell ref="F131:G131"/>
    <mergeCell ref="H131:I131"/>
    <mergeCell ref="S9:U9"/>
    <mergeCell ref="V9:X9"/>
    <mergeCell ref="I9:I10"/>
    <mergeCell ref="J9:L9"/>
    <mergeCell ref="M9:O9"/>
    <mergeCell ref="P9:R9"/>
    <mergeCell ref="I148:J148"/>
    <mergeCell ref="I8:J8"/>
    <mergeCell ref="F9:F10"/>
    <mergeCell ref="G9:G10"/>
    <mergeCell ref="H9:H10"/>
  </mergeCells>
  <conditionalFormatting sqref="H147:X147 G11:H86 F11:F13 E11:E86 F131:F133">
    <cfRule type="cellIs" dxfId="2343" priority="314" stopIfTrue="1" operator="notEqual">
      <formula>""</formula>
    </cfRule>
  </conditionalFormatting>
  <conditionalFormatting sqref="D11:D130">
    <cfRule type="cellIs" dxfId="2342" priority="312" stopIfTrue="1" operator="equal">
      <formula>"Total"</formula>
    </cfRule>
  </conditionalFormatting>
  <conditionalFormatting sqref="G87:H89">
    <cfRule type="cellIs" dxfId="2341" priority="311" stopIfTrue="1" operator="notEqual">
      <formula>""</formula>
    </cfRule>
  </conditionalFormatting>
  <conditionalFormatting sqref="G87:H89">
    <cfRule type="cellIs" dxfId="2340" priority="310" stopIfTrue="1" operator="notEqual">
      <formula>""</formula>
    </cfRule>
  </conditionalFormatting>
  <conditionalFormatting sqref="E134">
    <cfRule type="cellIs" dxfId="2339" priority="301" stopIfTrue="1" operator="notEqual">
      <formula>""</formula>
    </cfRule>
  </conditionalFormatting>
  <conditionalFormatting sqref="G90:H90">
    <cfRule type="cellIs" dxfId="2338" priority="309" stopIfTrue="1" operator="notEqual">
      <formula>""</formula>
    </cfRule>
  </conditionalFormatting>
  <conditionalFormatting sqref="G90:H90">
    <cfRule type="cellIs" dxfId="2337" priority="308" stopIfTrue="1" operator="notEqual">
      <formula>""</formula>
    </cfRule>
  </conditionalFormatting>
  <conditionalFormatting sqref="G91:H106">
    <cfRule type="cellIs" dxfId="2336" priority="306" stopIfTrue="1" operator="notEqual">
      <formula>""</formula>
    </cfRule>
  </conditionalFormatting>
  <conditionalFormatting sqref="G94:H106">
    <cfRule type="cellIs" dxfId="2335" priority="305" stopIfTrue="1" operator="notEqual">
      <formula>""</formula>
    </cfRule>
  </conditionalFormatting>
  <conditionalFormatting sqref="G94:H106">
    <cfRule type="cellIs" dxfId="2334" priority="304" stopIfTrue="1" operator="notEqual">
      <formula>""</formula>
    </cfRule>
  </conditionalFormatting>
  <conditionalFormatting sqref="G91:H106">
    <cfRule type="cellIs" dxfId="2333" priority="307" stopIfTrue="1" operator="notEqual">
      <formula>""</formula>
    </cfRule>
  </conditionalFormatting>
  <conditionalFormatting sqref="E134">
    <cfRule type="cellIs" dxfId="2332" priority="299" stopIfTrue="1" operator="notEqual">
      <formula>""</formula>
    </cfRule>
  </conditionalFormatting>
  <conditionalFormatting sqref="E134">
    <cfRule type="cellIs" dxfId="2331" priority="300" stopIfTrue="1" operator="notEqual">
      <formula>""</formula>
    </cfRule>
  </conditionalFormatting>
  <conditionalFormatting sqref="F148">
    <cfRule type="cellIs" dxfId="2330" priority="303" stopIfTrue="1" operator="notEqual">
      <formula>""</formula>
    </cfRule>
  </conditionalFormatting>
  <conditionalFormatting sqref="F148 E146:H146">
    <cfRule type="cellIs" dxfId="2329" priority="302" stopIfTrue="1" operator="notEqual">
      <formula>""</formula>
    </cfRule>
  </conditionalFormatting>
  <conditionalFormatting sqref="E90">
    <cfRule type="cellIs" dxfId="2328" priority="293" stopIfTrue="1" operator="notEqual">
      <formula>""</formula>
    </cfRule>
  </conditionalFormatting>
  <conditionalFormatting sqref="E90">
    <cfRule type="cellIs" dxfId="2327" priority="294" stopIfTrue="1" operator="notEqual">
      <formula>""</formula>
    </cfRule>
  </conditionalFormatting>
  <conditionalFormatting sqref="E90">
    <cfRule type="cellIs" dxfId="2326" priority="295" stopIfTrue="1" operator="notEqual">
      <formula>""</formula>
    </cfRule>
  </conditionalFormatting>
  <conditionalFormatting sqref="E87:E89">
    <cfRule type="cellIs" dxfId="2325" priority="296" stopIfTrue="1" operator="notEqual">
      <formula>""</formula>
    </cfRule>
  </conditionalFormatting>
  <conditionalFormatting sqref="E91:E106">
    <cfRule type="cellIs" dxfId="2324" priority="292" stopIfTrue="1" operator="notEqual">
      <formula>""</formula>
    </cfRule>
  </conditionalFormatting>
  <conditionalFormatting sqref="E87:E89">
    <cfRule type="cellIs" dxfId="2323" priority="298" stopIfTrue="1" operator="notEqual">
      <formula>""</formula>
    </cfRule>
  </conditionalFormatting>
  <conditionalFormatting sqref="E91:E106">
    <cfRule type="cellIs" dxfId="2322" priority="290" stopIfTrue="1" operator="notEqual">
      <formula>""</formula>
    </cfRule>
  </conditionalFormatting>
  <conditionalFormatting sqref="E94:E106">
    <cfRule type="cellIs" dxfId="2321" priority="288" stopIfTrue="1" operator="notEqual">
      <formula>""</formula>
    </cfRule>
  </conditionalFormatting>
  <conditionalFormatting sqref="E87:E89">
    <cfRule type="cellIs" dxfId="2320" priority="297" stopIfTrue="1" operator="notEqual">
      <formula>""</formula>
    </cfRule>
  </conditionalFormatting>
  <conditionalFormatting sqref="E91:E106">
    <cfRule type="cellIs" dxfId="2319" priority="291" stopIfTrue="1" operator="notEqual">
      <formula>""</formula>
    </cfRule>
  </conditionalFormatting>
  <conditionalFormatting sqref="E94:E106">
    <cfRule type="cellIs" dxfId="2318" priority="289" stopIfTrue="1" operator="notEqual">
      <formula>""</formula>
    </cfRule>
  </conditionalFormatting>
  <conditionalFormatting sqref="E94:E106">
    <cfRule type="cellIs" dxfId="2317" priority="287" stopIfTrue="1" operator="notEqual">
      <formula>""</formula>
    </cfRule>
  </conditionalFormatting>
  <conditionalFormatting sqref="E107:E108">
    <cfRule type="cellIs" dxfId="2316" priority="282" stopIfTrue="1" operator="notEqual">
      <formula>""</formula>
    </cfRule>
  </conditionalFormatting>
  <conditionalFormatting sqref="F107:F108">
    <cfRule type="cellIs" dxfId="2315" priority="281" stopIfTrue="1" operator="notEqual">
      <formula>""</formula>
    </cfRule>
  </conditionalFormatting>
  <conditionalFormatting sqref="F14:F106">
    <cfRule type="cellIs" dxfId="2314" priority="286" stopIfTrue="1" operator="notEqual">
      <formula>""</formula>
    </cfRule>
  </conditionalFormatting>
  <conditionalFormatting sqref="F107:F108">
    <cfRule type="cellIs" dxfId="2313" priority="285" stopIfTrue="1" operator="notEqual">
      <formula>""</formula>
    </cfRule>
  </conditionalFormatting>
  <conditionalFormatting sqref="F108">
    <cfRule type="cellIs" dxfId="2312" priority="276" stopIfTrue="1" operator="notEqual">
      <formula>""</formula>
    </cfRule>
  </conditionalFormatting>
  <conditionalFormatting sqref="E107:E108 G107:H108">
    <cfRule type="cellIs" dxfId="2311" priority="284" stopIfTrue="1" operator="notEqual">
      <formula>""</formula>
    </cfRule>
  </conditionalFormatting>
  <conditionalFormatting sqref="E108 G108:H108">
    <cfRule type="cellIs" dxfId="2310" priority="279" stopIfTrue="1" operator="notEqual">
      <formula>""</formula>
    </cfRule>
  </conditionalFormatting>
  <conditionalFormatting sqref="E109:E110 G109:H110">
    <cfRule type="cellIs" dxfId="2309" priority="273" stopIfTrue="1" operator="notEqual">
      <formula>""</formula>
    </cfRule>
  </conditionalFormatting>
  <conditionalFormatting sqref="F108">
    <cfRule type="cellIs" dxfId="2308" priority="277" stopIfTrue="1" operator="notEqual">
      <formula>""</formula>
    </cfRule>
  </conditionalFormatting>
  <conditionalFormatting sqref="F108">
    <cfRule type="cellIs" dxfId="2307" priority="275" stopIfTrue="1" operator="notEqual">
      <formula>""</formula>
    </cfRule>
  </conditionalFormatting>
  <conditionalFormatting sqref="E107:E108 G107:H108">
    <cfRule type="cellIs" dxfId="2306" priority="283" stopIfTrue="1" operator="notEqual">
      <formula>""</formula>
    </cfRule>
  </conditionalFormatting>
  <conditionalFormatting sqref="E108 G108:H108">
    <cfRule type="cellIs" dxfId="2305" priority="280" stopIfTrue="1" operator="notEqual">
      <formula>""</formula>
    </cfRule>
  </conditionalFormatting>
  <conditionalFormatting sqref="E108">
    <cfRule type="cellIs" dxfId="2304" priority="278" stopIfTrue="1" operator="notEqual">
      <formula>""</formula>
    </cfRule>
  </conditionalFormatting>
  <conditionalFormatting sqref="F109:F110">
    <cfRule type="cellIs" dxfId="2303" priority="274" stopIfTrue="1" operator="notEqual">
      <formula>""</formula>
    </cfRule>
  </conditionalFormatting>
  <conditionalFormatting sqref="F110">
    <cfRule type="cellIs" dxfId="2302" priority="265" stopIfTrue="1" operator="notEqual">
      <formula>""</formula>
    </cfRule>
  </conditionalFormatting>
  <conditionalFormatting sqref="E110 G110:H110">
    <cfRule type="cellIs" dxfId="2301" priority="268" stopIfTrue="1" operator="notEqual">
      <formula>""</formula>
    </cfRule>
  </conditionalFormatting>
  <conditionalFormatting sqref="E111:E112 G111:H112">
    <cfRule type="cellIs" dxfId="2300" priority="262" stopIfTrue="1" operator="notEqual">
      <formula>""</formula>
    </cfRule>
  </conditionalFormatting>
  <conditionalFormatting sqref="F110">
    <cfRule type="cellIs" dxfId="2299" priority="266" stopIfTrue="1" operator="notEqual">
      <formula>""</formula>
    </cfRule>
  </conditionalFormatting>
  <conditionalFormatting sqref="E109:E110">
    <cfRule type="cellIs" dxfId="2298" priority="271" stopIfTrue="1" operator="notEqual">
      <formula>""</formula>
    </cfRule>
  </conditionalFormatting>
  <conditionalFormatting sqref="F110">
    <cfRule type="cellIs" dxfId="2297" priority="264" stopIfTrue="1" operator="notEqual">
      <formula>""</formula>
    </cfRule>
  </conditionalFormatting>
  <conditionalFormatting sqref="E109:E110 G109:H110">
    <cfRule type="cellIs" dxfId="2296" priority="272" stopIfTrue="1" operator="notEqual">
      <formula>""</formula>
    </cfRule>
  </conditionalFormatting>
  <conditionalFormatting sqref="F109:F110">
    <cfRule type="cellIs" dxfId="2295" priority="270" stopIfTrue="1" operator="notEqual">
      <formula>""</formula>
    </cfRule>
  </conditionalFormatting>
  <conditionalFormatting sqref="E110 G110:H110">
    <cfRule type="cellIs" dxfId="2294" priority="269" stopIfTrue="1" operator="notEqual">
      <formula>""</formula>
    </cfRule>
  </conditionalFormatting>
  <conditionalFormatting sqref="E110">
    <cfRule type="cellIs" dxfId="2293" priority="267" stopIfTrue="1" operator="notEqual">
      <formula>""</formula>
    </cfRule>
  </conditionalFormatting>
  <conditionalFormatting sqref="F111:F112">
    <cfRule type="cellIs" dxfId="2292" priority="263" stopIfTrue="1" operator="notEqual">
      <formula>""</formula>
    </cfRule>
  </conditionalFormatting>
  <conditionalFormatting sqref="F112">
    <cfRule type="cellIs" dxfId="2291" priority="254" stopIfTrue="1" operator="notEqual">
      <formula>""</formula>
    </cfRule>
  </conditionalFormatting>
  <conditionalFormatting sqref="E112 G112:H112">
    <cfRule type="cellIs" dxfId="2290" priority="257" stopIfTrue="1" operator="notEqual">
      <formula>""</formula>
    </cfRule>
  </conditionalFormatting>
  <conditionalFormatting sqref="E113:E114 G113:H114">
    <cfRule type="cellIs" dxfId="2289" priority="251" stopIfTrue="1" operator="notEqual">
      <formula>""</formula>
    </cfRule>
  </conditionalFormatting>
  <conditionalFormatting sqref="F112">
    <cfRule type="cellIs" dxfId="2288" priority="255" stopIfTrue="1" operator="notEqual">
      <formula>""</formula>
    </cfRule>
  </conditionalFormatting>
  <conditionalFormatting sqref="E111:E112">
    <cfRule type="cellIs" dxfId="2287" priority="260" stopIfTrue="1" operator="notEqual">
      <formula>""</formula>
    </cfRule>
  </conditionalFormatting>
  <conditionalFormatting sqref="F112">
    <cfRule type="cellIs" dxfId="2286" priority="253" stopIfTrue="1" operator="notEqual">
      <formula>""</formula>
    </cfRule>
  </conditionalFormatting>
  <conditionalFormatting sqref="E111:E112 G111:H112">
    <cfRule type="cellIs" dxfId="2285" priority="261" stopIfTrue="1" operator="notEqual">
      <formula>""</formula>
    </cfRule>
  </conditionalFormatting>
  <conditionalFormatting sqref="F111:F112">
    <cfRule type="cellIs" dxfId="2284" priority="259" stopIfTrue="1" operator="notEqual">
      <formula>""</formula>
    </cfRule>
  </conditionalFormatting>
  <conditionalFormatting sqref="E112 G112:H112">
    <cfRule type="cellIs" dxfId="2283" priority="258" stopIfTrue="1" operator="notEqual">
      <formula>""</formula>
    </cfRule>
  </conditionalFormatting>
  <conditionalFormatting sqref="E112">
    <cfRule type="cellIs" dxfId="2282" priority="256" stopIfTrue="1" operator="notEqual">
      <formula>""</formula>
    </cfRule>
  </conditionalFormatting>
  <conditionalFormatting sqref="F113:F114">
    <cfRule type="cellIs" dxfId="2281" priority="252" stopIfTrue="1" operator="notEqual">
      <formula>""</formula>
    </cfRule>
  </conditionalFormatting>
  <conditionalFormatting sqref="F114">
    <cfRule type="cellIs" dxfId="2280" priority="243" stopIfTrue="1" operator="notEqual">
      <formula>""</formula>
    </cfRule>
  </conditionalFormatting>
  <conditionalFormatting sqref="E114 G114:H114">
    <cfRule type="cellIs" dxfId="2279" priority="246" stopIfTrue="1" operator="notEqual">
      <formula>""</formula>
    </cfRule>
  </conditionalFormatting>
  <conditionalFormatting sqref="E115:E116 G115:H116">
    <cfRule type="cellIs" dxfId="2278" priority="240" stopIfTrue="1" operator="notEqual">
      <formula>""</formula>
    </cfRule>
  </conditionalFormatting>
  <conditionalFormatting sqref="F114">
    <cfRule type="cellIs" dxfId="2277" priority="244" stopIfTrue="1" operator="notEqual">
      <formula>""</formula>
    </cfRule>
  </conditionalFormatting>
  <conditionalFormatting sqref="E113:E114">
    <cfRule type="cellIs" dxfId="2276" priority="249" stopIfTrue="1" operator="notEqual">
      <formula>""</formula>
    </cfRule>
  </conditionalFormatting>
  <conditionalFormatting sqref="F114">
    <cfRule type="cellIs" dxfId="2275" priority="242" stopIfTrue="1" operator="notEqual">
      <formula>""</formula>
    </cfRule>
  </conditionalFormatting>
  <conditionalFormatting sqref="E113:E114 G113:H114">
    <cfRule type="cellIs" dxfId="2274" priority="250" stopIfTrue="1" operator="notEqual">
      <formula>""</formula>
    </cfRule>
  </conditionalFormatting>
  <conditionalFormatting sqref="F113:F114">
    <cfRule type="cellIs" dxfId="2273" priority="248" stopIfTrue="1" operator="notEqual">
      <formula>""</formula>
    </cfRule>
  </conditionalFormatting>
  <conditionalFormatting sqref="E114 G114:H114">
    <cfRule type="cellIs" dxfId="2272" priority="247" stopIfTrue="1" operator="notEqual">
      <formula>""</formula>
    </cfRule>
  </conditionalFormatting>
  <conditionalFormatting sqref="E114">
    <cfRule type="cellIs" dxfId="2271" priority="245" stopIfTrue="1" operator="notEqual">
      <formula>""</formula>
    </cfRule>
  </conditionalFormatting>
  <conditionalFormatting sqref="F115:F116">
    <cfRule type="cellIs" dxfId="2270" priority="241" stopIfTrue="1" operator="notEqual">
      <formula>""</formula>
    </cfRule>
  </conditionalFormatting>
  <conditionalFormatting sqref="F116">
    <cfRule type="cellIs" dxfId="2269" priority="232" stopIfTrue="1" operator="notEqual">
      <formula>""</formula>
    </cfRule>
  </conditionalFormatting>
  <conditionalFormatting sqref="E116 G116:H116">
    <cfRule type="cellIs" dxfId="2268" priority="235" stopIfTrue="1" operator="notEqual">
      <formula>""</formula>
    </cfRule>
  </conditionalFormatting>
  <conditionalFormatting sqref="E117:E118 G117:H118">
    <cfRule type="cellIs" dxfId="2267" priority="229" stopIfTrue="1" operator="notEqual">
      <formula>""</formula>
    </cfRule>
  </conditionalFormatting>
  <conditionalFormatting sqref="F116">
    <cfRule type="cellIs" dxfId="2266" priority="233" stopIfTrue="1" operator="notEqual">
      <formula>""</formula>
    </cfRule>
  </conditionalFormatting>
  <conditionalFormatting sqref="E115:E116">
    <cfRule type="cellIs" dxfId="2265" priority="238" stopIfTrue="1" operator="notEqual">
      <formula>""</formula>
    </cfRule>
  </conditionalFormatting>
  <conditionalFormatting sqref="F116">
    <cfRule type="cellIs" dxfId="2264" priority="231" stopIfTrue="1" operator="notEqual">
      <formula>""</formula>
    </cfRule>
  </conditionalFormatting>
  <conditionalFormatting sqref="E115:E116 G115:H116">
    <cfRule type="cellIs" dxfId="2263" priority="239" stopIfTrue="1" operator="notEqual">
      <formula>""</formula>
    </cfRule>
  </conditionalFormatting>
  <conditionalFormatting sqref="F115:F116">
    <cfRule type="cellIs" dxfId="2262" priority="237" stopIfTrue="1" operator="notEqual">
      <formula>""</formula>
    </cfRule>
  </conditionalFormatting>
  <conditionalFormatting sqref="E116 G116:H116">
    <cfRule type="cellIs" dxfId="2261" priority="236" stopIfTrue="1" operator="notEqual">
      <formula>""</formula>
    </cfRule>
  </conditionalFormatting>
  <conditionalFormatting sqref="E116">
    <cfRule type="cellIs" dxfId="2260" priority="234" stopIfTrue="1" operator="notEqual">
      <formula>""</formula>
    </cfRule>
  </conditionalFormatting>
  <conditionalFormatting sqref="F117:F118">
    <cfRule type="cellIs" dxfId="2259" priority="230" stopIfTrue="1" operator="notEqual">
      <formula>""</formula>
    </cfRule>
  </conditionalFormatting>
  <conditionalFormatting sqref="F118">
    <cfRule type="cellIs" dxfId="2258" priority="221" stopIfTrue="1" operator="notEqual">
      <formula>""</formula>
    </cfRule>
  </conditionalFormatting>
  <conditionalFormatting sqref="E118 G118:H118">
    <cfRule type="cellIs" dxfId="2257" priority="224" stopIfTrue="1" operator="notEqual">
      <formula>""</formula>
    </cfRule>
  </conditionalFormatting>
  <conditionalFormatting sqref="F118">
    <cfRule type="cellIs" dxfId="2256" priority="222" stopIfTrue="1" operator="notEqual">
      <formula>""</formula>
    </cfRule>
  </conditionalFormatting>
  <conditionalFormatting sqref="E117:E118">
    <cfRule type="cellIs" dxfId="2255" priority="227" stopIfTrue="1" operator="notEqual">
      <formula>""</formula>
    </cfRule>
  </conditionalFormatting>
  <conditionalFormatting sqref="F118">
    <cfRule type="cellIs" dxfId="2254" priority="220" stopIfTrue="1" operator="notEqual">
      <formula>""</formula>
    </cfRule>
  </conditionalFormatting>
  <conditionalFormatting sqref="E117:E118 G117:H118">
    <cfRule type="cellIs" dxfId="2253" priority="228" stopIfTrue="1" operator="notEqual">
      <formula>""</formula>
    </cfRule>
  </conditionalFormatting>
  <conditionalFormatting sqref="F117:F118">
    <cfRule type="cellIs" dxfId="2252" priority="226" stopIfTrue="1" operator="notEqual">
      <formula>""</formula>
    </cfRule>
  </conditionalFormatting>
  <conditionalFormatting sqref="E118 G118:H118">
    <cfRule type="cellIs" dxfId="2251" priority="225" stopIfTrue="1" operator="notEqual">
      <formula>""</formula>
    </cfRule>
  </conditionalFormatting>
  <conditionalFormatting sqref="E118">
    <cfRule type="cellIs" dxfId="2250" priority="223" stopIfTrue="1" operator="notEqual">
      <formula>""</formula>
    </cfRule>
  </conditionalFormatting>
  <conditionalFormatting sqref="Y147:AA147">
    <cfRule type="cellIs" dxfId="2249" priority="219" stopIfTrue="1" operator="notEqual">
      <formula>""</formula>
    </cfRule>
  </conditionalFormatting>
  <conditionalFormatting sqref="C134:C145">
    <cfRule type="cellIs" dxfId="2248" priority="218" stopIfTrue="1" operator="notEqual">
      <formula>""</formula>
    </cfRule>
  </conditionalFormatting>
  <conditionalFormatting sqref="C134:C146">
    <cfRule type="cellIs" dxfId="2247" priority="217" stopIfTrue="1" operator="notEqual">
      <formula>""</formula>
    </cfRule>
  </conditionalFormatting>
  <conditionalFormatting sqref="D146">
    <cfRule type="cellIs" dxfId="2246" priority="216" stopIfTrue="1" operator="equal">
      <formula>"Total"</formula>
    </cfRule>
  </conditionalFormatting>
  <conditionalFormatting sqref="B146">
    <cfRule type="cellIs" dxfId="2245" priority="215" stopIfTrue="1" operator="notEqual">
      <formula>""</formula>
    </cfRule>
  </conditionalFormatting>
  <conditionalFormatting sqref="C83">
    <cfRule type="cellIs" dxfId="2244" priority="78" stopIfTrue="1" operator="notEqual">
      <formula>""</formula>
    </cfRule>
  </conditionalFormatting>
  <conditionalFormatting sqref="D9">
    <cfRule type="cellIs" dxfId="2243" priority="214" stopIfTrue="1" operator="equal">
      <formula>"Total"</formula>
    </cfRule>
  </conditionalFormatting>
  <conditionalFormatting sqref="D9">
    <cfRule type="cellIs" dxfId="2242" priority="213" stopIfTrue="1" operator="equal">
      <formula>"Total"</formula>
    </cfRule>
  </conditionalFormatting>
  <conditionalFormatting sqref="G140:G145">
    <cfRule type="cellIs" dxfId="2241" priority="204" stopIfTrue="1" operator="notEqual">
      <formula>""</formula>
    </cfRule>
  </conditionalFormatting>
  <conditionalFormatting sqref="G139:H139 H140:H145">
    <cfRule type="cellIs" dxfId="2240" priority="205" stopIfTrue="1" operator="notEqual">
      <formula>""</formula>
    </cfRule>
  </conditionalFormatting>
  <conditionalFormatting sqref="G135:H135">
    <cfRule type="cellIs" dxfId="2239" priority="209" stopIfTrue="1" operator="notEqual">
      <formula>""</formula>
    </cfRule>
  </conditionalFormatting>
  <conditionalFormatting sqref="G134:H134">
    <cfRule type="cellIs" dxfId="2238" priority="211" stopIfTrue="1" operator="notEqual">
      <formula>""</formula>
    </cfRule>
  </conditionalFormatting>
  <conditionalFormatting sqref="G134:H134">
    <cfRule type="cellIs" dxfId="2237" priority="212" stopIfTrue="1" operator="notEqual">
      <formula>""</formula>
    </cfRule>
  </conditionalFormatting>
  <conditionalFormatting sqref="G135:H135">
    <cfRule type="cellIs" dxfId="2236" priority="210" stopIfTrue="1" operator="notEqual">
      <formula>""</formula>
    </cfRule>
  </conditionalFormatting>
  <conditionalFormatting sqref="G136:H138">
    <cfRule type="cellIs" dxfId="2235" priority="207" stopIfTrue="1" operator="notEqual">
      <formula>""</formula>
    </cfRule>
  </conditionalFormatting>
  <conditionalFormatting sqref="G136:H138">
    <cfRule type="cellIs" dxfId="2234" priority="208" stopIfTrue="1" operator="notEqual">
      <formula>""</formula>
    </cfRule>
  </conditionalFormatting>
  <conditionalFormatting sqref="G140:G145">
    <cfRule type="cellIs" dxfId="2233" priority="203" stopIfTrue="1" operator="notEqual">
      <formula>""</formula>
    </cfRule>
  </conditionalFormatting>
  <conditionalFormatting sqref="G139:H139 H140:H145">
    <cfRule type="cellIs" dxfId="2232" priority="206" stopIfTrue="1" operator="notEqual">
      <formula>""</formula>
    </cfRule>
  </conditionalFormatting>
  <conditionalFormatting sqref="F134">
    <cfRule type="cellIs" dxfId="2231" priority="202" stopIfTrue="1" operator="notEqual">
      <formula>""</formula>
    </cfRule>
  </conditionalFormatting>
  <conditionalFormatting sqref="F135:F145">
    <cfRule type="cellIs" dxfId="2230" priority="201" stopIfTrue="1" operator="notEqual">
      <formula>""</formula>
    </cfRule>
  </conditionalFormatting>
  <conditionalFormatting sqref="F135:F145">
    <cfRule type="cellIs" dxfId="2229" priority="200" stopIfTrue="1" operator="notEqual">
      <formula>""</formula>
    </cfRule>
  </conditionalFormatting>
  <conditionalFormatting sqref="D134">
    <cfRule type="cellIs" dxfId="2228" priority="197" stopIfTrue="1" operator="notEqual">
      <formula>""</formula>
    </cfRule>
  </conditionalFormatting>
  <conditionalFormatting sqref="D134">
    <cfRule type="cellIs" dxfId="2227" priority="199" stopIfTrue="1" operator="notEqual">
      <formula>""</formula>
    </cfRule>
  </conditionalFormatting>
  <conditionalFormatting sqref="D134">
    <cfRule type="cellIs" dxfId="2226" priority="198" stopIfTrue="1" operator="notEqual">
      <formula>""</formula>
    </cfRule>
  </conditionalFormatting>
  <conditionalFormatting sqref="E135">
    <cfRule type="cellIs" dxfId="2225" priority="196" stopIfTrue="1" operator="notEqual">
      <formula>""</formula>
    </cfRule>
  </conditionalFormatting>
  <conditionalFormatting sqref="E135">
    <cfRule type="cellIs" dxfId="2224" priority="194" stopIfTrue="1" operator="notEqual">
      <formula>""</formula>
    </cfRule>
  </conditionalFormatting>
  <conditionalFormatting sqref="E135">
    <cfRule type="cellIs" dxfId="2223" priority="195" stopIfTrue="1" operator="notEqual">
      <formula>""</formula>
    </cfRule>
  </conditionalFormatting>
  <conditionalFormatting sqref="E136:E137">
    <cfRule type="cellIs" dxfId="2222" priority="193" stopIfTrue="1" operator="notEqual">
      <formula>""</formula>
    </cfRule>
  </conditionalFormatting>
  <conditionalFormatting sqref="E136:E137">
    <cfRule type="cellIs" dxfId="2221" priority="191" stopIfTrue="1" operator="notEqual">
      <formula>""</formula>
    </cfRule>
  </conditionalFormatting>
  <conditionalFormatting sqref="E136:E137">
    <cfRule type="cellIs" dxfId="2220" priority="192" stopIfTrue="1" operator="notEqual">
      <formula>""</formula>
    </cfRule>
  </conditionalFormatting>
  <conditionalFormatting sqref="E138">
    <cfRule type="cellIs" dxfId="2219" priority="190" stopIfTrue="1" operator="notEqual">
      <formula>""</formula>
    </cfRule>
  </conditionalFormatting>
  <conditionalFormatting sqref="E138">
    <cfRule type="cellIs" dxfId="2218" priority="188" stopIfTrue="1" operator="notEqual">
      <formula>""</formula>
    </cfRule>
  </conditionalFormatting>
  <conditionalFormatting sqref="E138">
    <cfRule type="cellIs" dxfId="2217" priority="189" stopIfTrue="1" operator="notEqual">
      <formula>""</formula>
    </cfRule>
  </conditionalFormatting>
  <conditionalFormatting sqref="E139:E145">
    <cfRule type="cellIs" dxfId="2216" priority="187" stopIfTrue="1" operator="notEqual">
      <formula>""</formula>
    </cfRule>
  </conditionalFormatting>
  <conditionalFormatting sqref="E139:E145">
    <cfRule type="cellIs" dxfId="2215" priority="185" stopIfTrue="1" operator="notEqual">
      <formula>""</formula>
    </cfRule>
  </conditionalFormatting>
  <conditionalFormatting sqref="E139:E145">
    <cfRule type="cellIs" dxfId="2214" priority="186" stopIfTrue="1" operator="notEqual">
      <formula>""</formula>
    </cfRule>
  </conditionalFormatting>
  <conditionalFormatting sqref="C107:C117">
    <cfRule type="cellIs" dxfId="2213" priority="25" stopIfTrue="1" operator="notEqual">
      <formula>""</formula>
    </cfRule>
  </conditionalFormatting>
  <conditionalFormatting sqref="C108:C117">
    <cfRule type="cellIs" dxfId="2212" priority="23" stopIfTrue="1" operator="notEqual">
      <formula>""</formula>
    </cfRule>
  </conditionalFormatting>
  <conditionalFormatting sqref="C106 C11:C94">
    <cfRule type="cellIs" dxfId="2211" priority="184" stopIfTrue="1" operator="notEqual">
      <formula>""</formula>
    </cfRule>
  </conditionalFormatting>
  <conditionalFormatting sqref="C22">
    <cfRule type="cellIs" dxfId="2210" priority="183" stopIfTrue="1" operator="notEqual">
      <formula>""</formula>
    </cfRule>
  </conditionalFormatting>
  <conditionalFormatting sqref="C13:C33">
    <cfRule type="cellIs" dxfId="2209" priority="182" stopIfTrue="1" operator="notEqual">
      <formula>""</formula>
    </cfRule>
  </conditionalFormatting>
  <conditionalFormatting sqref="C106 C84:C94">
    <cfRule type="cellIs" dxfId="2208" priority="181" stopIfTrue="1" operator="notEqual">
      <formula>""</formula>
    </cfRule>
  </conditionalFormatting>
  <conditionalFormatting sqref="C83">
    <cfRule type="cellIs" dxfId="2207" priority="180" stopIfTrue="1" operator="notEqual">
      <formula>""</formula>
    </cfRule>
  </conditionalFormatting>
  <conditionalFormatting sqref="C83">
    <cfRule type="cellIs" dxfId="2206" priority="179" stopIfTrue="1" operator="notEqual">
      <formula>""</formula>
    </cfRule>
  </conditionalFormatting>
  <conditionalFormatting sqref="C84:C93">
    <cfRule type="cellIs" dxfId="2205" priority="175" stopIfTrue="1" operator="notEqual">
      <formula>""</formula>
    </cfRule>
  </conditionalFormatting>
  <conditionalFormatting sqref="C11:C22">
    <cfRule type="cellIs" dxfId="2204" priority="178" stopIfTrue="1" operator="notEqual">
      <formula>""</formula>
    </cfRule>
  </conditionalFormatting>
  <conditionalFormatting sqref="C72:C82">
    <cfRule type="cellIs" dxfId="2203" priority="177" stopIfTrue="1" operator="notEqual">
      <formula>""</formula>
    </cfRule>
  </conditionalFormatting>
  <conditionalFormatting sqref="C84:C93">
    <cfRule type="cellIs" dxfId="2202" priority="176" stopIfTrue="1" operator="notEqual">
      <formula>""</formula>
    </cfRule>
  </conditionalFormatting>
  <conditionalFormatting sqref="C83">
    <cfRule type="cellIs" dxfId="2201" priority="174" stopIfTrue="1" operator="notEqual">
      <formula>""</formula>
    </cfRule>
  </conditionalFormatting>
  <conditionalFormatting sqref="C83">
    <cfRule type="cellIs" dxfId="2200" priority="173" stopIfTrue="1" operator="notEqual">
      <formula>""</formula>
    </cfRule>
  </conditionalFormatting>
  <conditionalFormatting sqref="C72:C82">
    <cfRule type="cellIs" dxfId="2199" priority="172" stopIfTrue="1" operator="notEqual">
      <formula>""</formula>
    </cfRule>
  </conditionalFormatting>
  <conditionalFormatting sqref="C71">
    <cfRule type="cellIs" dxfId="2198" priority="171" stopIfTrue="1" operator="notEqual">
      <formula>""</formula>
    </cfRule>
  </conditionalFormatting>
  <conditionalFormatting sqref="C71">
    <cfRule type="cellIs" dxfId="2197" priority="170" stopIfTrue="1" operator="notEqual">
      <formula>""</formula>
    </cfRule>
  </conditionalFormatting>
  <conditionalFormatting sqref="C72:C81">
    <cfRule type="cellIs" dxfId="2196" priority="167" stopIfTrue="1" operator="notEqual">
      <formula>""</formula>
    </cfRule>
  </conditionalFormatting>
  <conditionalFormatting sqref="C60:C70">
    <cfRule type="cellIs" dxfId="2195" priority="169" stopIfTrue="1" operator="notEqual">
      <formula>""</formula>
    </cfRule>
  </conditionalFormatting>
  <conditionalFormatting sqref="C72:C81">
    <cfRule type="cellIs" dxfId="2194" priority="168" stopIfTrue="1" operator="notEqual">
      <formula>""</formula>
    </cfRule>
  </conditionalFormatting>
  <conditionalFormatting sqref="C84:C93">
    <cfRule type="cellIs" dxfId="2193" priority="166" stopIfTrue="1" operator="notEqual">
      <formula>""</formula>
    </cfRule>
  </conditionalFormatting>
  <conditionalFormatting sqref="C84:C93">
    <cfRule type="cellIs" dxfId="2192" priority="165" stopIfTrue="1" operator="notEqual">
      <formula>""</formula>
    </cfRule>
  </conditionalFormatting>
  <conditionalFormatting sqref="C83:C93">
    <cfRule type="cellIs" dxfId="2191" priority="164" stopIfTrue="1" operator="notEqual">
      <formula>""</formula>
    </cfRule>
  </conditionalFormatting>
  <conditionalFormatting sqref="C83:C93">
    <cfRule type="cellIs" dxfId="2190" priority="163" stopIfTrue="1" operator="notEqual">
      <formula>""</formula>
    </cfRule>
  </conditionalFormatting>
  <conditionalFormatting sqref="C11:C21">
    <cfRule type="cellIs" dxfId="2189" priority="162" stopIfTrue="1" operator="notEqual">
      <formula>""</formula>
    </cfRule>
  </conditionalFormatting>
  <conditionalFormatting sqref="C72:C82">
    <cfRule type="cellIs" dxfId="2188" priority="161" stopIfTrue="1" operator="notEqual">
      <formula>""</formula>
    </cfRule>
  </conditionalFormatting>
  <conditionalFormatting sqref="C71">
    <cfRule type="cellIs" dxfId="2187" priority="160" stopIfTrue="1" operator="notEqual">
      <formula>""</formula>
    </cfRule>
  </conditionalFormatting>
  <conditionalFormatting sqref="C71">
    <cfRule type="cellIs" dxfId="2186" priority="159" stopIfTrue="1" operator="notEqual">
      <formula>""</formula>
    </cfRule>
  </conditionalFormatting>
  <conditionalFormatting sqref="C72:C81">
    <cfRule type="cellIs" dxfId="2185" priority="156" stopIfTrue="1" operator="notEqual">
      <formula>""</formula>
    </cfRule>
  </conditionalFormatting>
  <conditionalFormatting sqref="C60:C70">
    <cfRule type="cellIs" dxfId="2184" priority="158" stopIfTrue="1" operator="notEqual">
      <formula>""</formula>
    </cfRule>
  </conditionalFormatting>
  <conditionalFormatting sqref="C72:C81">
    <cfRule type="cellIs" dxfId="2183" priority="157" stopIfTrue="1" operator="notEqual">
      <formula>""</formula>
    </cfRule>
  </conditionalFormatting>
  <conditionalFormatting sqref="C71">
    <cfRule type="cellIs" dxfId="2182" priority="155" stopIfTrue="1" operator="notEqual">
      <formula>""</formula>
    </cfRule>
  </conditionalFormatting>
  <conditionalFormatting sqref="C71">
    <cfRule type="cellIs" dxfId="2181" priority="154" stopIfTrue="1" operator="notEqual">
      <formula>""</formula>
    </cfRule>
  </conditionalFormatting>
  <conditionalFormatting sqref="C60:C70">
    <cfRule type="cellIs" dxfId="2180" priority="153" stopIfTrue="1" operator="notEqual">
      <formula>""</formula>
    </cfRule>
  </conditionalFormatting>
  <conditionalFormatting sqref="C59">
    <cfRule type="cellIs" dxfId="2179" priority="152" stopIfTrue="1" operator="notEqual">
      <formula>""</formula>
    </cfRule>
  </conditionalFormatting>
  <conditionalFormatting sqref="C59">
    <cfRule type="cellIs" dxfId="2178" priority="151" stopIfTrue="1" operator="notEqual">
      <formula>""</formula>
    </cfRule>
  </conditionalFormatting>
  <conditionalFormatting sqref="C60:C69">
    <cfRule type="cellIs" dxfId="2177" priority="148" stopIfTrue="1" operator="notEqual">
      <formula>""</formula>
    </cfRule>
  </conditionalFormatting>
  <conditionalFormatting sqref="C48:C58">
    <cfRule type="cellIs" dxfId="2176" priority="150" stopIfTrue="1" operator="notEqual">
      <formula>""</formula>
    </cfRule>
  </conditionalFormatting>
  <conditionalFormatting sqref="C60:C69">
    <cfRule type="cellIs" dxfId="2175" priority="149" stopIfTrue="1" operator="notEqual">
      <formula>""</formula>
    </cfRule>
  </conditionalFormatting>
  <conditionalFormatting sqref="C72:C81">
    <cfRule type="cellIs" dxfId="2174" priority="147" stopIfTrue="1" operator="notEqual">
      <formula>""</formula>
    </cfRule>
  </conditionalFormatting>
  <conditionalFormatting sqref="C72:C81">
    <cfRule type="cellIs" dxfId="2173" priority="146" stopIfTrue="1" operator="notEqual">
      <formula>""</formula>
    </cfRule>
  </conditionalFormatting>
  <conditionalFormatting sqref="B106 B11:B94">
    <cfRule type="cellIs" dxfId="2172" priority="145" stopIfTrue="1" operator="notEqual">
      <formula>""</formula>
    </cfRule>
  </conditionalFormatting>
  <conditionalFormatting sqref="C83:C93">
    <cfRule type="cellIs" dxfId="2171" priority="144" stopIfTrue="1" operator="notEqual">
      <formula>""</formula>
    </cfRule>
  </conditionalFormatting>
  <conditionalFormatting sqref="C83:C93">
    <cfRule type="cellIs" dxfId="2170" priority="143" stopIfTrue="1" operator="notEqual">
      <formula>""</formula>
    </cfRule>
  </conditionalFormatting>
  <conditionalFormatting sqref="C11:C21">
    <cfRule type="cellIs" dxfId="2169" priority="142" stopIfTrue="1" operator="notEqual">
      <formula>""</formula>
    </cfRule>
  </conditionalFormatting>
  <conditionalFormatting sqref="C72:C82">
    <cfRule type="cellIs" dxfId="2168" priority="141" stopIfTrue="1" operator="notEqual">
      <formula>""</formula>
    </cfRule>
  </conditionalFormatting>
  <conditionalFormatting sqref="C71">
    <cfRule type="cellIs" dxfId="2167" priority="140" stopIfTrue="1" operator="notEqual">
      <formula>""</formula>
    </cfRule>
  </conditionalFormatting>
  <conditionalFormatting sqref="C71">
    <cfRule type="cellIs" dxfId="2166" priority="139" stopIfTrue="1" operator="notEqual">
      <formula>""</formula>
    </cfRule>
  </conditionalFormatting>
  <conditionalFormatting sqref="C72:C81">
    <cfRule type="cellIs" dxfId="2165" priority="136" stopIfTrue="1" operator="notEqual">
      <formula>""</formula>
    </cfRule>
  </conditionalFormatting>
  <conditionalFormatting sqref="C60:C70">
    <cfRule type="cellIs" dxfId="2164" priority="138" stopIfTrue="1" operator="notEqual">
      <formula>""</formula>
    </cfRule>
  </conditionalFormatting>
  <conditionalFormatting sqref="C72:C81">
    <cfRule type="cellIs" dxfId="2163" priority="137" stopIfTrue="1" operator="notEqual">
      <formula>""</formula>
    </cfRule>
  </conditionalFormatting>
  <conditionalFormatting sqref="C71">
    <cfRule type="cellIs" dxfId="2162" priority="135" stopIfTrue="1" operator="notEqual">
      <formula>""</formula>
    </cfRule>
  </conditionalFormatting>
  <conditionalFormatting sqref="C71">
    <cfRule type="cellIs" dxfId="2161" priority="134" stopIfTrue="1" operator="notEqual">
      <formula>""</formula>
    </cfRule>
  </conditionalFormatting>
  <conditionalFormatting sqref="C60:C70">
    <cfRule type="cellIs" dxfId="2160" priority="133" stopIfTrue="1" operator="notEqual">
      <formula>""</formula>
    </cfRule>
  </conditionalFormatting>
  <conditionalFormatting sqref="C59">
    <cfRule type="cellIs" dxfId="2159" priority="132" stopIfTrue="1" operator="notEqual">
      <formula>""</formula>
    </cfRule>
  </conditionalFormatting>
  <conditionalFormatting sqref="C59">
    <cfRule type="cellIs" dxfId="2158" priority="131" stopIfTrue="1" operator="notEqual">
      <formula>""</formula>
    </cfRule>
  </conditionalFormatting>
  <conditionalFormatting sqref="C60:C69">
    <cfRule type="cellIs" dxfId="2157" priority="128" stopIfTrue="1" operator="notEqual">
      <formula>""</formula>
    </cfRule>
  </conditionalFormatting>
  <conditionalFormatting sqref="C48:C58">
    <cfRule type="cellIs" dxfId="2156" priority="130" stopIfTrue="1" operator="notEqual">
      <formula>""</formula>
    </cfRule>
  </conditionalFormatting>
  <conditionalFormatting sqref="C60:C69">
    <cfRule type="cellIs" dxfId="2155" priority="129" stopIfTrue="1" operator="notEqual">
      <formula>""</formula>
    </cfRule>
  </conditionalFormatting>
  <conditionalFormatting sqref="C72:C81">
    <cfRule type="cellIs" dxfId="2154" priority="127" stopIfTrue="1" operator="notEqual">
      <formula>""</formula>
    </cfRule>
  </conditionalFormatting>
  <conditionalFormatting sqref="C72:C81">
    <cfRule type="cellIs" dxfId="2153" priority="126" stopIfTrue="1" operator="notEqual">
      <formula>""</formula>
    </cfRule>
  </conditionalFormatting>
  <conditionalFormatting sqref="C71:C81">
    <cfRule type="cellIs" dxfId="2152" priority="125" stopIfTrue="1" operator="notEqual">
      <formula>""</formula>
    </cfRule>
  </conditionalFormatting>
  <conditionalFormatting sqref="C71:C81">
    <cfRule type="cellIs" dxfId="2151" priority="124" stopIfTrue="1" operator="notEqual">
      <formula>""</formula>
    </cfRule>
  </conditionalFormatting>
  <conditionalFormatting sqref="C60:C70">
    <cfRule type="cellIs" dxfId="2150" priority="123" stopIfTrue="1" operator="notEqual">
      <formula>""</formula>
    </cfRule>
  </conditionalFormatting>
  <conditionalFormatting sqref="C59">
    <cfRule type="cellIs" dxfId="2149" priority="122" stopIfTrue="1" operator="notEqual">
      <formula>""</formula>
    </cfRule>
  </conditionalFormatting>
  <conditionalFormatting sqref="C59">
    <cfRule type="cellIs" dxfId="2148" priority="121" stopIfTrue="1" operator="notEqual">
      <formula>""</formula>
    </cfRule>
  </conditionalFormatting>
  <conditionalFormatting sqref="C60:C69">
    <cfRule type="cellIs" dxfId="2147" priority="118" stopIfTrue="1" operator="notEqual">
      <formula>""</formula>
    </cfRule>
  </conditionalFormatting>
  <conditionalFormatting sqref="C48:C58">
    <cfRule type="cellIs" dxfId="2146" priority="120" stopIfTrue="1" operator="notEqual">
      <formula>""</formula>
    </cfRule>
  </conditionalFormatting>
  <conditionalFormatting sqref="C60:C69">
    <cfRule type="cellIs" dxfId="2145" priority="119" stopIfTrue="1" operator="notEqual">
      <formula>""</formula>
    </cfRule>
  </conditionalFormatting>
  <conditionalFormatting sqref="C59">
    <cfRule type="cellIs" dxfId="2144" priority="117" stopIfTrue="1" operator="notEqual">
      <formula>""</formula>
    </cfRule>
  </conditionalFormatting>
  <conditionalFormatting sqref="C59">
    <cfRule type="cellIs" dxfId="2143" priority="116" stopIfTrue="1" operator="notEqual">
      <formula>""</formula>
    </cfRule>
  </conditionalFormatting>
  <conditionalFormatting sqref="C48:C58">
    <cfRule type="cellIs" dxfId="2142" priority="115" stopIfTrue="1" operator="notEqual">
      <formula>""</formula>
    </cfRule>
  </conditionalFormatting>
  <conditionalFormatting sqref="C47">
    <cfRule type="cellIs" dxfId="2141" priority="114" stopIfTrue="1" operator="notEqual">
      <formula>""</formula>
    </cfRule>
  </conditionalFormatting>
  <conditionalFormatting sqref="C47">
    <cfRule type="cellIs" dxfId="2140" priority="113" stopIfTrue="1" operator="notEqual">
      <formula>""</formula>
    </cfRule>
  </conditionalFormatting>
  <conditionalFormatting sqref="C48:C57">
    <cfRule type="cellIs" dxfId="2139" priority="110" stopIfTrue="1" operator="notEqual">
      <formula>""</formula>
    </cfRule>
  </conditionalFormatting>
  <conditionalFormatting sqref="C36:C46">
    <cfRule type="cellIs" dxfId="2138" priority="112" stopIfTrue="1" operator="notEqual">
      <formula>""</formula>
    </cfRule>
  </conditionalFormatting>
  <conditionalFormatting sqref="C48:C57">
    <cfRule type="cellIs" dxfId="2137" priority="111" stopIfTrue="1" operator="notEqual">
      <formula>""</formula>
    </cfRule>
  </conditionalFormatting>
  <conditionalFormatting sqref="C60:C69">
    <cfRule type="cellIs" dxfId="2136" priority="109" stopIfTrue="1" operator="notEqual">
      <formula>""</formula>
    </cfRule>
  </conditionalFormatting>
  <conditionalFormatting sqref="C60:C69">
    <cfRule type="cellIs" dxfId="2135" priority="108" stopIfTrue="1" operator="notEqual">
      <formula>""</formula>
    </cfRule>
  </conditionalFormatting>
  <conditionalFormatting sqref="C106 C84:C94">
    <cfRule type="cellIs" dxfId="2134" priority="107" stopIfTrue="1" operator="notEqual">
      <formula>""</formula>
    </cfRule>
  </conditionalFormatting>
  <conditionalFormatting sqref="C106 C84:C94">
    <cfRule type="cellIs" dxfId="2133" priority="106" stopIfTrue="1" operator="notEqual">
      <formula>""</formula>
    </cfRule>
  </conditionalFormatting>
  <conditionalFormatting sqref="C83">
    <cfRule type="cellIs" dxfId="2132" priority="105" stopIfTrue="1" operator="notEqual">
      <formula>""</formula>
    </cfRule>
  </conditionalFormatting>
  <conditionalFormatting sqref="C83">
    <cfRule type="cellIs" dxfId="2131" priority="104" stopIfTrue="1" operator="notEqual">
      <formula>""</formula>
    </cfRule>
  </conditionalFormatting>
  <conditionalFormatting sqref="C84:C93">
    <cfRule type="cellIs" dxfId="2130" priority="101" stopIfTrue="1" operator="notEqual">
      <formula>""</formula>
    </cfRule>
  </conditionalFormatting>
  <conditionalFormatting sqref="C72:C82">
    <cfRule type="cellIs" dxfId="2129" priority="103" stopIfTrue="1" operator="notEqual">
      <formula>""</formula>
    </cfRule>
  </conditionalFormatting>
  <conditionalFormatting sqref="C84:C93">
    <cfRule type="cellIs" dxfId="2128" priority="102" stopIfTrue="1" operator="notEqual">
      <formula>""</formula>
    </cfRule>
  </conditionalFormatting>
  <conditionalFormatting sqref="C106 C84:C94">
    <cfRule type="cellIs" dxfId="2127" priority="100" stopIfTrue="1" operator="notEqual">
      <formula>""</formula>
    </cfRule>
  </conditionalFormatting>
  <conditionalFormatting sqref="C83">
    <cfRule type="cellIs" dxfId="2126" priority="99" stopIfTrue="1" operator="notEqual">
      <formula>""</formula>
    </cfRule>
  </conditionalFormatting>
  <conditionalFormatting sqref="C83">
    <cfRule type="cellIs" dxfId="2125" priority="98" stopIfTrue="1" operator="notEqual">
      <formula>""</formula>
    </cfRule>
  </conditionalFormatting>
  <conditionalFormatting sqref="C84:C93">
    <cfRule type="cellIs" dxfId="2124" priority="95" stopIfTrue="1" operator="notEqual">
      <formula>""</formula>
    </cfRule>
  </conditionalFormatting>
  <conditionalFormatting sqref="C72:C82">
    <cfRule type="cellIs" dxfId="2123" priority="97" stopIfTrue="1" operator="notEqual">
      <formula>""</formula>
    </cfRule>
  </conditionalFormatting>
  <conditionalFormatting sqref="C84:C93">
    <cfRule type="cellIs" dxfId="2122" priority="96" stopIfTrue="1" operator="notEqual">
      <formula>""</formula>
    </cfRule>
  </conditionalFormatting>
  <conditionalFormatting sqref="C83">
    <cfRule type="cellIs" dxfId="2121" priority="94" stopIfTrue="1" operator="notEqual">
      <formula>""</formula>
    </cfRule>
  </conditionalFormatting>
  <conditionalFormatting sqref="C83">
    <cfRule type="cellIs" dxfId="2120" priority="93" stopIfTrue="1" operator="notEqual">
      <formula>""</formula>
    </cfRule>
  </conditionalFormatting>
  <conditionalFormatting sqref="C72:C82">
    <cfRule type="cellIs" dxfId="2119" priority="92" stopIfTrue="1" operator="notEqual">
      <formula>""</formula>
    </cfRule>
  </conditionalFormatting>
  <conditionalFormatting sqref="C71">
    <cfRule type="cellIs" dxfId="2118" priority="91" stopIfTrue="1" operator="notEqual">
      <formula>""</formula>
    </cfRule>
  </conditionalFormatting>
  <conditionalFormatting sqref="C71">
    <cfRule type="cellIs" dxfId="2117" priority="90" stopIfTrue="1" operator="notEqual">
      <formula>""</formula>
    </cfRule>
  </conditionalFormatting>
  <conditionalFormatting sqref="C72:C81">
    <cfRule type="cellIs" dxfId="2116" priority="87" stopIfTrue="1" operator="notEqual">
      <formula>""</formula>
    </cfRule>
  </conditionalFormatting>
  <conditionalFormatting sqref="C60:C70">
    <cfRule type="cellIs" dxfId="2115" priority="89" stopIfTrue="1" operator="notEqual">
      <formula>""</formula>
    </cfRule>
  </conditionalFormatting>
  <conditionalFormatting sqref="C72:C81">
    <cfRule type="cellIs" dxfId="2114" priority="88" stopIfTrue="1" operator="notEqual">
      <formula>""</formula>
    </cfRule>
  </conditionalFormatting>
  <conditionalFormatting sqref="C84:C93">
    <cfRule type="cellIs" dxfId="2113" priority="86" stopIfTrue="1" operator="notEqual">
      <formula>""</formula>
    </cfRule>
  </conditionalFormatting>
  <conditionalFormatting sqref="C84:C93">
    <cfRule type="cellIs" dxfId="2112" priority="85" stopIfTrue="1" operator="notEqual">
      <formula>""</formula>
    </cfRule>
  </conditionalFormatting>
  <conditionalFormatting sqref="C106 C84:C94">
    <cfRule type="cellIs" dxfId="2111" priority="84" stopIfTrue="1" operator="notEqual">
      <formula>""</formula>
    </cfRule>
  </conditionalFormatting>
  <conditionalFormatting sqref="C83">
    <cfRule type="cellIs" dxfId="2110" priority="83" stopIfTrue="1" operator="notEqual">
      <formula>""</formula>
    </cfRule>
  </conditionalFormatting>
  <conditionalFormatting sqref="C83">
    <cfRule type="cellIs" dxfId="2109" priority="82" stopIfTrue="1" operator="notEqual">
      <formula>""</formula>
    </cfRule>
  </conditionalFormatting>
  <conditionalFormatting sqref="C84:C93">
    <cfRule type="cellIs" dxfId="2108" priority="79" stopIfTrue="1" operator="notEqual">
      <formula>""</formula>
    </cfRule>
  </conditionalFormatting>
  <conditionalFormatting sqref="C72:C82">
    <cfRule type="cellIs" dxfId="2107" priority="81" stopIfTrue="1" operator="notEqual">
      <formula>""</formula>
    </cfRule>
  </conditionalFormatting>
  <conditionalFormatting sqref="C84:C93">
    <cfRule type="cellIs" dxfId="2106" priority="80" stopIfTrue="1" operator="notEqual">
      <formula>""</formula>
    </cfRule>
  </conditionalFormatting>
  <conditionalFormatting sqref="C83">
    <cfRule type="cellIs" dxfId="2105" priority="77" stopIfTrue="1" operator="notEqual">
      <formula>""</formula>
    </cfRule>
  </conditionalFormatting>
  <conditionalFormatting sqref="C72:C82">
    <cfRule type="cellIs" dxfId="2104" priority="76" stopIfTrue="1" operator="notEqual">
      <formula>""</formula>
    </cfRule>
  </conditionalFormatting>
  <conditionalFormatting sqref="C71">
    <cfRule type="cellIs" dxfId="2103" priority="75" stopIfTrue="1" operator="notEqual">
      <formula>""</formula>
    </cfRule>
  </conditionalFormatting>
  <conditionalFormatting sqref="C71">
    <cfRule type="cellIs" dxfId="2102" priority="74" stopIfTrue="1" operator="notEqual">
      <formula>""</formula>
    </cfRule>
  </conditionalFormatting>
  <conditionalFormatting sqref="C72:C81">
    <cfRule type="cellIs" dxfId="2101" priority="71" stopIfTrue="1" operator="notEqual">
      <formula>""</formula>
    </cfRule>
  </conditionalFormatting>
  <conditionalFormatting sqref="C60:C70">
    <cfRule type="cellIs" dxfId="2100" priority="73" stopIfTrue="1" operator="notEqual">
      <formula>""</formula>
    </cfRule>
  </conditionalFormatting>
  <conditionalFormatting sqref="C72:C81">
    <cfRule type="cellIs" dxfId="2099" priority="72" stopIfTrue="1" operator="notEqual">
      <formula>""</formula>
    </cfRule>
  </conditionalFormatting>
  <conditionalFormatting sqref="C84:C93">
    <cfRule type="cellIs" dxfId="2098" priority="70" stopIfTrue="1" operator="notEqual">
      <formula>""</formula>
    </cfRule>
  </conditionalFormatting>
  <conditionalFormatting sqref="C84:C93">
    <cfRule type="cellIs" dxfId="2097" priority="69" stopIfTrue="1" operator="notEqual">
      <formula>""</formula>
    </cfRule>
  </conditionalFormatting>
  <conditionalFormatting sqref="C83:C93">
    <cfRule type="cellIs" dxfId="2096" priority="68" stopIfTrue="1" operator="notEqual">
      <formula>""</formula>
    </cfRule>
  </conditionalFormatting>
  <conditionalFormatting sqref="C83:C93">
    <cfRule type="cellIs" dxfId="2095" priority="67" stopIfTrue="1" operator="notEqual">
      <formula>""</formula>
    </cfRule>
  </conditionalFormatting>
  <conditionalFormatting sqref="C72:C82">
    <cfRule type="cellIs" dxfId="2094" priority="66" stopIfTrue="1" operator="notEqual">
      <formula>""</formula>
    </cfRule>
  </conditionalFormatting>
  <conditionalFormatting sqref="C71">
    <cfRule type="cellIs" dxfId="2093" priority="65" stopIfTrue="1" operator="notEqual">
      <formula>""</formula>
    </cfRule>
  </conditionalFormatting>
  <conditionalFormatting sqref="C71">
    <cfRule type="cellIs" dxfId="2092" priority="64" stopIfTrue="1" operator="notEqual">
      <formula>""</formula>
    </cfRule>
  </conditionalFormatting>
  <conditionalFormatting sqref="C72:C81">
    <cfRule type="cellIs" dxfId="2091" priority="61" stopIfTrue="1" operator="notEqual">
      <formula>""</formula>
    </cfRule>
  </conditionalFormatting>
  <conditionalFormatting sqref="C60:C70">
    <cfRule type="cellIs" dxfId="2090" priority="63" stopIfTrue="1" operator="notEqual">
      <formula>""</formula>
    </cfRule>
  </conditionalFormatting>
  <conditionalFormatting sqref="C72:C81">
    <cfRule type="cellIs" dxfId="2089" priority="62" stopIfTrue="1" operator="notEqual">
      <formula>""</formula>
    </cfRule>
  </conditionalFormatting>
  <conditionalFormatting sqref="C71">
    <cfRule type="cellIs" dxfId="2088" priority="60" stopIfTrue="1" operator="notEqual">
      <formula>""</formula>
    </cfRule>
  </conditionalFormatting>
  <conditionalFormatting sqref="C71">
    <cfRule type="cellIs" dxfId="2087" priority="59" stopIfTrue="1" operator="notEqual">
      <formula>""</formula>
    </cfRule>
  </conditionalFormatting>
  <conditionalFormatting sqref="C60:C70">
    <cfRule type="cellIs" dxfId="2086" priority="58" stopIfTrue="1" operator="notEqual">
      <formula>""</formula>
    </cfRule>
  </conditionalFormatting>
  <conditionalFormatting sqref="C59">
    <cfRule type="cellIs" dxfId="2085" priority="57" stopIfTrue="1" operator="notEqual">
      <formula>""</formula>
    </cfRule>
  </conditionalFormatting>
  <conditionalFormatting sqref="C59">
    <cfRule type="cellIs" dxfId="2084" priority="56" stopIfTrue="1" operator="notEqual">
      <formula>""</formula>
    </cfRule>
  </conditionalFormatting>
  <conditionalFormatting sqref="C60:C69">
    <cfRule type="cellIs" dxfId="2083" priority="53" stopIfTrue="1" operator="notEqual">
      <formula>""</formula>
    </cfRule>
  </conditionalFormatting>
  <conditionalFormatting sqref="C48:C58">
    <cfRule type="cellIs" dxfId="2082" priority="55" stopIfTrue="1" operator="notEqual">
      <formula>""</formula>
    </cfRule>
  </conditionalFormatting>
  <conditionalFormatting sqref="C60:C69">
    <cfRule type="cellIs" dxfId="2081" priority="54" stopIfTrue="1" operator="notEqual">
      <formula>""</formula>
    </cfRule>
  </conditionalFormatting>
  <conditionalFormatting sqref="C72:C81">
    <cfRule type="cellIs" dxfId="2080" priority="52" stopIfTrue="1" operator="notEqual">
      <formula>""</formula>
    </cfRule>
  </conditionalFormatting>
  <conditionalFormatting sqref="C72:C81">
    <cfRule type="cellIs" dxfId="2079" priority="51" stopIfTrue="1" operator="notEqual">
      <formula>""</formula>
    </cfRule>
  </conditionalFormatting>
  <conditionalFormatting sqref="C95">
    <cfRule type="cellIs" dxfId="2078" priority="50" stopIfTrue="1" operator="notEqual">
      <formula>""</formula>
    </cfRule>
  </conditionalFormatting>
  <conditionalFormatting sqref="C95:C105">
    <cfRule type="cellIs" dxfId="2077" priority="49" stopIfTrue="1" operator="notEqual">
      <formula>""</formula>
    </cfRule>
  </conditionalFormatting>
  <conditionalFormatting sqref="C95:C105">
    <cfRule type="cellIs" dxfId="2076" priority="48" stopIfTrue="1" operator="notEqual">
      <formula>""</formula>
    </cfRule>
  </conditionalFormatting>
  <conditionalFormatting sqref="B95:B105">
    <cfRule type="cellIs" dxfId="2075" priority="47" stopIfTrue="1" operator="notEqual">
      <formula>""</formula>
    </cfRule>
  </conditionalFormatting>
  <conditionalFormatting sqref="C96:C105">
    <cfRule type="cellIs" dxfId="2074" priority="46" stopIfTrue="1" operator="notEqual">
      <formula>""</formula>
    </cfRule>
  </conditionalFormatting>
  <conditionalFormatting sqref="C95">
    <cfRule type="cellIs" dxfId="2073" priority="45" stopIfTrue="1" operator="notEqual">
      <formula>""</formula>
    </cfRule>
  </conditionalFormatting>
  <conditionalFormatting sqref="C95">
    <cfRule type="cellIs" dxfId="2072" priority="44" stopIfTrue="1" operator="notEqual">
      <formula>""</formula>
    </cfRule>
  </conditionalFormatting>
  <conditionalFormatting sqref="C96:C105">
    <cfRule type="cellIs" dxfId="2071" priority="42" stopIfTrue="1" operator="notEqual">
      <formula>""</formula>
    </cfRule>
  </conditionalFormatting>
  <conditionalFormatting sqref="C96:C105">
    <cfRule type="cellIs" dxfId="2070" priority="43" stopIfTrue="1" operator="notEqual">
      <formula>""</formula>
    </cfRule>
  </conditionalFormatting>
  <conditionalFormatting sqref="C95">
    <cfRule type="cellIs" dxfId="2069" priority="41" stopIfTrue="1" operator="notEqual">
      <formula>""</formula>
    </cfRule>
  </conditionalFormatting>
  <conditionalFormatting sqref="C95">
    <cfRule type="cellIs" dxfId="2068" priority="40" stopIfTrue="1" operator="notEqual">
      <formula>""</formula>
    </cfRule>
  </conditionalFormatting>
  <conditionalFormatting sqref="C96:C105">
    <cfRule type="cellIs" dxfId="2067" priority="39" stopIfTrue="1" operator="notEqual">
      <formula>""</formula>
    </cfRule>
  </conditionalFormatting>
  <conditionalFormatting sqref="C96:C105">
    <cfRule type="cellIs" dxfId="2066" priority="38" stopIfTrue="1" operator="notEqual">
      <formula>""</formula>
    </cfRule>
  </conditionalFormatting>
  <conditionalFormatting sqref="C95:C105">
    <cfRule type="cellIs" dxfId="2065" priority="37" stopIfTrue="1" operator="notEqual">
      <formula>""</formula>
    </cfRule>
  </conditionalFormatting>
  <conditionalFormatting sqref="C95:C105">
    <cfRule type="cellIs" dxfId="2064" priority="36" stopIfTrue="1" operator="notEqual">
      <formula>""</formula>
    </cfRule>
  </conditionalFormatting>
  <conditionalFormatting sqref="C95:C105">
    <cfRule type="cellIs" dxfId="2063" priority="35" stopIfTrue="1" operator="notEqual">
      <formula>""</formula>
    </cfRule>
  </conditionalFormatting>
  <conditionalFormatting sqref="C95:C105">
    <cfRule type="cellIs" dxfId="2062" priority="34" stopIfTrue="1" operator="notEqual">
      <formula>""</formula>
    </cfRule>
  </conditionalFormatting>
  <conditionalFormatting sqref="C96:C105">
    <cfRule type="cellIs" dxfId="2061" priority="33" stopIfTrue="1" operator="notEqual">
      <formula>""</formula>
    </cfRule>
  </conditionalFormatting>
  <conditionalFormatting sqref="C96:C105">
    <cfRule type="cellIs" dxfId="2060" priority="32" stopIfTrue="1" operator="notEqual">
      <formula>""</formula>
    </cfRule>
  </conditionalFormatting>
  <conditionalFormatting sqref="C96:C105">
    <cfRule type="cellIs" dxfId="2059" priority="31" stopIfTrue="1" operator="notEqual">
      <formula>""</formula>
    </cfRule>
  </conditionalFormatting>
  <conditionalFormatting sqref="C96:C105">
    <cfRule type="cellIs" dxfId="2058" priority="30" stopIfTrue="1" operator="notEqual">
      <formula>""</formula>
    </cfRule>
  </conditionalFormatting>
  <conditionalFormatting sqref="C96:C105">
    <cfRule type="cellIs" dxfId="2057" priority="29" stopIfTrue="1" operator="notEqual">
      <formula>""</formula>
    </cfRule>
  </conditionalFormatting>
  <conditionalFormatting sqref="C118">
    <cfRule type="cellIs" dxfId="2056" priority="28" stopIfTrue="1" operator="notEqual">
      <formula>""</formula>
    </cfRule>
  </conditionalFormatting>
  <conditionalFormatting sqref="C118">
    <cfRule type="cellIs" dxfId="2055" priority="27" stopIfTrue="1" operator="notEqual">
      <formula>""</formula>
    </cfRule>
  </conditionalFormatting>
  <conditionalFormatting sqref="C107:C117">
    <cfRule type="cellIs" dxfId="2054" priority="26" stopIfTrue="1" operator="notEqual">
      <formula>""</formula>
    </cfRule>
  </conditionalFormatting>
  <conditionalFormatting sqref="C108:C117">
    <cfRule type="cellIs" dxfId="2053" priority="24" stopIfTrue="1" operator="notEqual">
      <formula>""</formula>
    </cfRule>
  </conditionalFormatting>
  <conditionalFormatting sqref="B107:B118">
    <cfRule type="cellIs" dxfId="2052" priority="21" stopIfTrue="1" operator="notEqual">
      <formula>""</formula>
    </cfRule>
  </conditionalFormatting>
  <conditionalFormatting sqref="B107:B118">
    <cfRule type="cellIs" dxfId="2051" priority="22" stopIfTrue="1" operator="notEqual">
      <formula>""</formula>
    </cfRule>
  </conditionalFormatting>
  <conditionalFormatting sqref="D135:D145">
    <cfRule type="cellIs" dxfId="2050" priority="20" stopIfTrue="1" operator="equal">
      <formula>"Total"</formula>
    </cfRule>
  </conditionalFormatting>
  <conditionalFormatting sqref="F119:F130">
    <cfRule type="cellIs" dxfId="2049" priority="19" stopIfTrue="1" operator="notEqual">
      <formula>""</formula>
    </cfRule>
  </conditionalFormatting>
  <conditionalFormatting sqref="E119:E130">
    <cfRule type="cellIs" dxfId="2048" priority="16" stopIfTrue="1" operator="notEqual">
      <formula>""</formula>
    </cfRule>
  </conditionalFormatting>
  <conditionalFormatting sqref="E119:E130 G119:H130">
    <cfRule type="cellIs" dxfId="2047" priority="18" stopIfTrue="1" operator="notEqual">
      <formula>""</formula>
    </cfRule>
  </conditionalFormatting>
  <conditionalFormatting sqref="E120 E122 E124 E126 E128 E130 G120:H120 G122:H122 G124:H124 G126:H126 G128:H128 G130:H130">
    <cfRule type="cellIs" dxfId="2046" priority="13" stopIfTrue="1" operator="notEqual">
      <formula>""</formula>
    </cfRule>
  </conditionalFormatting>
  <conditionalFormatting sqref="F120 F122 F124 F126 F128 F130">
    <cfRule type="cellIs" dxfId="2045" priority="11" stopIfTrue="1" operator="notEqual">
      <formula>""</formula>
    </cfRule>
  </conditionalFormatting>
  <conditionalFormatting sqref="F119:F130">
    <cfRule type="cellIs" dxfId="2044" priority="15" stopIfTrue="1" operator="notEqual">
      <formula>""</formula>
    </cfRule>
  </conditionalFormatting>
  <conditionalFormatting sqref="E119:E130 G119:H130">
    <cfRule type="cellIs" dxfId="2043" priority="17" stopIfTrue="1" operator="notEqual">
      <formula>""</formula>
    </cfRule>
  </conditionalFormatting>
  <conditionalFormatting sqref="E120 E122 E124 E126 E128 E130">
    <cfRule type="cellIs" dxfId="2042" priority="12" stopIfTrue="1" operator="notEqual">
      <formula>""</formula>
    </cfRule>
  </conditionalFormatting>
  <conditionalFormatting sqref="E120 E122 E124 E126 E128 E130 G120:H120 G122:H122 G124:H124 G126:H126 G128:H128 G130:H130">
    <cfRule type="cellIs" dxfId="2041" priority="14" stopIfTrue="1" operator="notEqual">
      <formula>""</formula>
    </cfRule>
  </conditionalFormatting>
  <conditionalFormatting sqref="F120 F122 F124 F126 F128 F130">
    <cfRule type="cellIs" dxfId="2040" priority="10" stopIfTrue="1" operator="notEqual">
      <formula>""</formula>
    </cfRule>
  </conditionalFormatting>
  <conditionalFormatting sqref="F120 F122 F124 F126 F128 F130">
    <cfRule type="cellIs" dxfId="2039" priority="9" stopIfTrue="1" operator="notEqual">
      <formula>""</formula>
    </cfRule>
  </conditionalFormatting>
  <conditionalFormatting sqref="C119:C130">
    <cfRule type="cellIs" dxfId="2038" priority="6" stopIfTrue="1" operator="notEqual">
      <formula>""</formula>
    </cfRule>
  </conditionalFormatting>
  <conditionalFormatting sqref="C119:C130">
    <cfRule type="cellIs" dxfId="2037" priority="5" stopIfTrue="1" operator="notEqual">
      <formula>""</formula>
    </cfRule>
  </conditionalFormatting>
  <conditionalFormatting sqref="B119:B130">
    <cfRule type="cellIs" dxfId="2036" priority="3" stopIfTrue="1" operator="notEqual">
      <formula>""</formula>
    </cfRule>
  </conditionalFormatting>
  <conditionalFormatting sqref="B119:B130">
    <cfRule type="cellIs" dxfId="2035" priority="4" stopIfTrue="1" operator="notEqual">
      <formula>""</formula>
    </cfRule>
  </conditionalFormatting>
  <conditionalFormatting sqref="B134:B145">
    <cfRule type="cellIs" dxfId="2034" priority="2" stopIfTrue="1" operator="notEqual">
      <formula>""</formula>
    </cfRule>
  </conditionalFormatting>
  <conditionalFormatting sqref="B134:B145">
    <cfRule type="cellIs" dxfId="2033" priority="1" stopIfTrue="1" operator="notEqual">
      <formula>""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08"/>
  <sheetViews>
    <sheetView view="pageBreakPreview" zoomScale="110" zoomScaleNormal="110" zoomScaleSheetLayoutView="110" workbookViewId="0">
      <pane ySplit="10" topLeftCell="A122" activePane="bottomLeft" state="frozen"/>
      <selection pane="bottomLeft" activeCell="J130" sqref="J130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.28515625" style="1" customWidth="1"/>
    <col min="5" max="5" width="5" style="1" customWidth="1"/>
    <col min="6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3" width="6.4257812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168</v>
      </c>
      <c r="C7" s="113"/>
      <c r="D7" s="45"/>
      <c r="E7" s="45"/>
      <c r="F7" s="45"/>
      <c r="G7" s="45"/>
      <c r="H7" s="45"/>
      <c r="I7" s="45"/>
      <c r="J7" s="45"/>
      <c r="K7" s="45"/>
      <c r="O7" s="438" t="s">
        <v>192</v>
      </c>
      <c r="P7" s="438"/>
      <c r="Q7" s="1"/>
      <c r="T7" s="115" t="s">
        <v>156</v>
      </c>
      <c r="U7" s="21"/>
      <c r="V7" s="21"/>
      <c r="W7" s="390">
        <f>'base(indices)'!H1</f>
        <v>44378</v>
      </c>
      <c r="X7" s="390"/>
    </row>
    <row r="8" spans="1:27" ht="13.5" thickBot="1">
      <c r="B8" s="6" t="str">
        <f>'BENEFÍCIOS-SEM JRS E SEM CORREÇ'!B8</f>
        <v>Obs: D.I.P. (Data Início Pgto-Adm) em:</v>
      </c>
      <c r="I8" s="434">
        <f>'BENEFÍCIOS-SEM JRS E SEM CORREÇ'!I8:I8</f>
        <v>44378</v>
      </c>
      <c r="J8" s="434"/>
      <c r="K8" s="273"/>
      <c r="L8" s="109"/>
      <c r="M8" s="110"/>
      <c r="N8" s="111"/>
      <c r="O8" s="110"/>
      <c r="P8" s="110"/>
    </row>
    <row r="9" spans="1:27" ht="12.75" customHeight="1" thickBot="1">
      <c r="A9" s="392" t="s">
        <v>42</v>
      </c>
      <c r="B9" s="460" t="s">
        <v>4</v>
      </c>
      <c r="C9" s="396" t="s">
        <v>36</v>
      </c>
      <c r="D9" s="398" t="s">
        <v>37</v>
      </c>
      <c r="E9" s="398" t="s">
        <v>43</v>
      </c>
      <c r="F9" s="414" t="s">
        <v>164</v>
      </c>
      <c r="G9" s="414" t="s">
        <v>165</v>
      </c>
      <c r="H9" s="406" t="s">
        <v>157</v>
      </c>
      <c r="I9" s="427" t="s">
        <v>159</v>
      </c>
      <c r="J9" s="440" t="s">
        <v>155</v>
      </c>
      <c r="K9" s="451"/>
      <c r="L9" s="452"/>
      <c r="M9" s="435">
        <v>0.95</v>
      </c>
      <c r="N9" s="436"/>
      <c r="O9" s="437"/>
      <c r="P9" s="430">
        <v>0.9</v>
      </c>
      <c r="Q9" s="431"/>
      <c r="R9" s="432"/>
      <c r="S9" s="435">
        <v>0.8</v>
      </c>
      <c r="T9" s="436"/>
      <c r="U9" s="437"/>
      <c r="V9" s="430">
        <v>0.7</v>
      </c>
      <c r="W9" s="431"/>
      <c r="X9" s="432"/>
      <c r="Y9" s="430">
        <v>0.6</v>
      </c>
      <c r="Z9" s="431"/>
      <c r="AA9" s="432"/>
    </row>
    <row r="10" spans="1:27" ht="33.75" customHeight="1" thickBot="1">
      <c r="A10" s="459"/>
      <c r="B10" s="461"/>
      <c r="C10" s="397"/>
      <c r="D10" s="399"/>
      <c r="E10" s="399"/>
      <c r="F10" s="415"/>
      <c r="G10" s="415"/>
      <c r="H10" s="407"/>
      <c r="I10" s="428"/>
      <c r="J10" s="35" t="s">
        <v>38</v>
      </c>
      <c r="K10" s="200" t="s">
        <v>82</v>
      </c>
      <c r="L10" s="212" t="s">
        <v>0</v>
      </c>
      <c r="M10" s="194" t="s">
        <v>38</v>
      </c>
      <c r="N10" s="200" t="s">
        <v>82</v>
      </c>
      <c r="O10" s="194">
        <v>0.95</v>
      </c>
      <c r="P10" s="34" t="s">
        <v>38</v>
      </c>
      <c r="Q10" s="200" t="s">
        <v>82</v>
      </c>
      <c r="R10" s="201" t="s">
        <v>39</v>
      </c>
      <c r="S10" s="194" t="s">
        <v>38</v>
      </c>
      <c r="T10" s="200" t="s">
        <v>82</v>
      </c>
      <c r="U10" s="194" t="s">
        <v>46</v>
      </c>
      <c r="V10" s="194" t="s">
        <v>38</v>
      </c>
      <c r="W10" s="200" t="s">
        <v>82</v>
      </c>
      <c r="X10" s="194" t="s">
        <v>47</v>
      </c>
      <c r="Y10" s="194" t="s">
        <v>38</v>
      </c>
      <c r="Z10" s="200" t="s">
        <v>82</v>
      </c>
      <c r="AA10" s="194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1.41318974</v>
      </c>
      <c r="E11" s="87">
        <f t="shared" ref="E11:E74" si="0">C11*D11</f>
        <v>763.12245959999996</v>
      </c>
      <c r="F11" s="324">
        <v>0</v>
      </c>
      <c r="G11" s="87">
        <f t="shared" ref="G11:G74" si="1">E11*F11</f>
        <v>0</v>
      </c>
      <c r="H11" s="47">
        <f t="shared" ref="H11:H74" si="2">E11+G11</f>
        <v>763.12245959999996</v>
      </c>
      <c r="I11" s="293">
        <f>H131</f>
        <v>121967.62779946004</v>
      </c>
      <c r="J11" s="123">
        <f>IF((I11)+K11&gt;I148,I148-K11,(I11))</f>
        <v>59243.091742999997</v>
      </c>
      <c r="K11" s="123">
        <f t="shared" ref="K11:K42" si="3">I$147</f>
        <v>6756.908257</v>
      </c>
      <c r="L11" s="290">
        <f t="shared" ref="L11:L20" si="4">J11+K11</f>
        <v>66000</v>
      </c>
      <c r="M11" s="123">
        <f>$J$11*M$9</f>
        <v>56280.937155849992</v>
      </c>
      <c r="N11" s="123">
        <f t="shared" ref="N11:N20" si="5">K11*M$9</f>
        <v>6419.0628441499994</v>
      </c>
      <c r="O11" s="123">
        <f t="shared" ref="O11:O20" si="6">M11+N11</f>
        <v>62699.999999999993</v>
      </c>
      <c r="P11" s="100">
        <f t="shared" ref="P11:P29" si="7">J11*$P$9</f>
        <v>53318.7825687</v>
      </c>
      <c r="Q11" s="123">
        <f t="shared" ref="Q11:Q74" si="8">K11*P$9</f>
        <v>6081.2174313000005</v>
      </c>
      <c r="R11" s="123">
        <f t="shared" ref="R11:R36" si="9">P11+Q11</f>
        <v>59400</v>
      </c>
      <c r="S11" s="123">
        <f t="shared" ref="S11:S74" si="10">J11*S$9</f>
        <v>47394.473394400004</v>
      </c>
      <c r="T11" s="123">
        <f t="shared" ref="T11:T74" si="11">K11*S$9</f>
        <v>5405.5266056</v>
      </c>
      <c r="U11" s="123">
        <f t="shared" ref="U11:U74" si="12">S11+T11</f>
        <v>52800</v>
      </c>
      <c r="V11" s="123">
        <f t="shared" ref="V11:V74" si="13">J11*V$9</f>
        <v>41470.164220099992</v>
      </c>
      <c r="W11" s="123">
        <f t="shared" ref="W11:W74" si="14">K11*V$9</f>
        <v>4729.8357798999996</v>
      </c>
      <c r="X11" s="123">
        <f t="shared" ref="X11:X74" si="15">V11+W11</f>
        <v>46199.999999999993</v>
      </c>
      <c r="Y11" s="123">
        <f t="shared" ref="Y11:Y74" si="16">J11*Y$9</f>
        <v>35545.855045799995</v>
      </c>
      <c r="Z11" s="123">
        <f t="shared" ref="Z11:Z74" si="17">K11*Y$9</f>
        <v>4054.1449542</v>
      </c>
      <c r="AA11" s="55">
        <f t="shared" ref="AA11:AA74" si="18">Y11+Z11</f>
        <v>39599.999999999993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1.41218003</v>
      </c>
      <c r="E12" s="60">
        <f t="shared" si="0"/>
        <v>762.57721620000007</v>
      </c>
      <c r="F12" s="325">
        <v>0</v>
      </c>
      <c r="G12" s="60">
        <f t="shared" si="1"/>
        <v>0</v>
      </c>
      <c r="H12" s="57">
        <f t="shared" si="2"/>
        <v>762.57721620000007</v>
      </c>
      <c r="I12" s="294">
        <f>I11-H11</f>
        <v>121204.50533986004</v>
      </c>
      <c r="J12" s="102">
        <f>IF((I12)+K12&gt;I148,I148-K12,(I12))</f>
        <v>59243.091742999997</v>
      </c>
      <c r="K12" s="102">
        <f t="shared" si="3"/>
        <v>6756.908257</v>
      </c>
      <c r="L12" s="184">
        <f t="shared" si="4"/>
        <v>66000</v>
      </c>
      <c r="M12" s="102">
        <f t="shared" ref="M12:M20" si="19">J12*M$9</f>
        <v>56280.937155849992</v>
      </c>
      <c r="N12" s="102">
        <f t="shared" si="5"/>
        <v>6419.0628441499994</v>
      </c>
      <c r="O12" s="102">
        <f t="shared" si="6"/>
        <v>62699.999999999993</v>
      </c>
      <c r="P12" s="102">
        <f t="shared" si="7"/>
        <v>53318.7825687</v>
      </c>
      <c r="Q12" s="102">
        <f t="shared" si="8"/>
        <v>6081.2174313000005</v>
      </c>
      <c r="R12" s="102">
        <f t="shared" si="9"/>
        <v>59400</v>
      </c>
      <c r="S12" s="102">
        <f t="shared" si="10"/>
        <v>47394.473394400004</v>
      </c>
      <c r="T12" s="102">
        <f t="shared" si="11"/>
        <v>5405.5266056</v>
      </c>
      <c r="U12" s="102">
        <f t="shared" si="12"/>
        <v>52800</v>
      </c>
      <c r="V12" s="102">
        <f t="shared" si="13"/>
        <v>41470.164220099992</v>
      </c>
      <c r="W12" s="102">
        <f t="shared" si="14"/>
        <v>4729.8357798999996</v>
      </c>
      <c r="X12" s="102">
        <f t="shared" si="15"/>
        <v>46199.999999999993</v>
      </c>
      <c r="Y12" s="102">
        <f t="shared" si="16"/>
        <v>35545.855045799995</v>
      </c>
      <c r="Z12" s="102">
        <f t="shared" si="17"/>
        <v>4054.1449542</v>
      </c>
      <c r="AA12" s="66">
        <f t="shared" si="18"/>
        <v>39599.999999999993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1.41144044</v>
      </c>
      <c r="E13" s="70">
        <f t="shared" si="0"/>
        <v>769.23503979999998</v>
      </c>
      <c r="F13" s="325">
        <v>0</v>
      </c>
      <c r="G13" s="70">
        <f t="shared" si="1"/>
        <v>0</v>
      </c>
      <c r="H13" s="68">
        <f t="shared" si="2"/>
        <v>769.23503979999998</v>
      </c>
      <c r="I13" s="295">
        <f t="shared" ref="I13:I76" si="20">I12-H12</f>
        <v>120441.92812366004</v>
      </c>
      <c r="J13" s="122">
        <f>IF((I13)+K13&gt;I148,I148-K13,(I13))</f>
        <v>59243.091742999997</v>
      </c>
      <c r="K13" s="122">
        <f t="shared" si="3"/>
        <v>6756.908257</v>
      </c>
      <c r="L13" s="183">
        <f t="shared" si="4"/>
        <v>66000</v>
      </c>
      <c r="M13" s="122">
        <f t="shared" si="19"/>
        <v>56280.937155849992</v>
      </c>
      <c r="N13" s="122">
        <f t="shared" si="5"/>
        <v>6419.0628441499994</v>
      </c>
      <c r="O13" s="122">
        <f t="shared" si="6"/>
        <v>62699.999999999993</v>
      </c>
      <c r="P13" s="104">
        <f t="shared" si="7"/>
        <v>53318.7825687</v>
      </c>
      <c r="Q13" s="122">
        <f t="shared" si="8"/>
        <v>6081.2174313000005</v>
      </c>
      <c r="R13" s="122">
        <f t="shared" si="9"/>
        <v>59400</v>
      </c>
      <c r="S13" s="122">
        <f t="shared" si="10"/>
        <v>47394.473394400004</v>
      </c>
      <c r="T13" s="122">
        <f t="shared" si="11"/>
        <v>5405.5266056</v>
      </c>
      <c r="U13" s="122">
        <f t="shared" si="12"/>
        <v>52800</v>
      </c>
      <c r="V13" s="122">
        <f t="shared" si="13"/>
        <v>41470.164220099992</v>
      </c>
      <c r="W13" s="122">
        <f t="shared" si="14"/>
        <v>4729.8357798999996</v>
      </c>
      <c r="X13" s="122">
        <f t="shared" si="15"/>
        <v>46199.999999999993</v>
      </c>
      <c r="Y13" s="122">
        <f t="shared" si="16"/>
        <v>35545.855045799995</v>
      </c>
      <c r="Z13" s="122">
        <f t="shared" si="17"/>
        <v>4054.1449542</v>
      </c>
      <c r="AA13" s="52">
        <f t="shared" si="18"/>
        <v>39599.999999999993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1.4097318400000001</v>
      </c>
      <c r="E14" s="60">
        <f t="shared" si="0"/>
        <v>768.30385280000007</v>
      </c>
      <c r="F14" s="325">
        <v>0</v>
      </c>
      <c r="G14" s="60">
        <f t="shared" si="1"/>
        <v>0</v>
      </c>
      <c r="H14" s="57">
        <f t="shared" si="2"/>
        <v>768.30385280000007</v>
      </c>
      <c r="I14" s="294">
        <f t="shared" si="20"/>
        <v>119672.69308386004</v>
      </c>
      <c r="J14" s="102">
        <f>IF((I14)+K14&gt;I148,I148-K14,(I14))</f>
        <v>59243.091742999997</v>
      </c>
      <c r="K14" s="102">
        <f t="shared" si="3"/>
        <v>6756.908257</v>
      </c>
      <c r="L14" s="184">
        <f t="shared" si="4"/>
        <v>66000</v>
      </c>
      <c r="M14" s="102">
        <f t="shared" si="19"/>
        <v>56280.937155849992</v>
      </c>
      <c r="N14" s="102">
        <f t="shared" si="5"/>
        <v>6419.0628441499994</v>
      </c>
      <c r="O14" s="102">
        <f t="shared" si="6"/>
        <v>62699.999999999993</v>
      </c>
      <c r="P14" s="102">
        <f t="shared" si="7"/>
        <v>53318.7825687</v>
      </c>
      <c r="Q14" s="102">
        <f t="shared" si="8"/>
        <v>6081.2174313000005</v>
      </c>
      <c r="R14" s="102">
        <f t="shared" si="9"/>
        <v>59400</v>
      </c>
      <c r="S14" s="102">
        <f t="shared" si="10"/>
        <v>47394.473394400004</v>
      </c>
      <c r="T14" s="102">
        <f t="shared" si="11"/>
        <v>5405.5266056</v>
      </c>
      <c r="U14" s="102">
        <f t="shared" si="12"/>
        <v>52800</v>
      </c>
      <c r="V14" s="102">
        <f t="shared" si="13"/>
        <v>41470.164220099992</v>
      </c>
      <c r="W14" s="102">
        <f t="shared" si="14"/>
        <v>4729.8357798999996</v>
      </c>
      <c r="X14" s="102">
        <f t="shared" si="15"/>
        <v>46199.999999999993</v>
      </c>
      <c r="Y14" s="102">
        <f t="shared" si="16"/>
        <v>35545.855045799995</v>
      </c>
      <c r="Z14" s="102">
        <f t="shared" si="17"/>
        <v>4054.1449542</v>
      </c>
      <c r="AA14" s="66">
        <f t="shared" si="18"/>
        <v>39599.999999999993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1.40921184</v>
      </c>
      <c r="E15" s="70">
        <f t="shared" si="0"/>
        <v>768.02045280000004</v>
      </c>
      <c r="F15" s="325">
        <v>0</v>
      </c>
      <c r="G15" s="70">
        <f t="shared" si="1"/>
        <v>0</v>
      </c>
      <c r="H15" s="68">
        <f t="shared" si="2"/>
        <v>768.02045280000004</v>
      </c>
      <c r="I15" s="295">
        <f t="shared" si="20"/>
        <v>118904.38923106003</v>
      </c>
      <c r="J15" s="122">
        <f>IF((I15)+K15&gt;I148,I148-K15,(I15))</f>
        <v>59243.091742999997</v>
      </c>
      <c r="K15" s="122">
        <f t="shared" si="3"/>
        <v>6756.908257</v>
      </c>
      <c r="L15" s="183">
        <f t="shared" si="4"/>
        <v>66000</v>
      </c>
      <c r="M15" s="122">
        <f t="shared" si="19"/>
        <v>56280.937155849992</v>
      </c>
      <c r="N15" s="122">
        <f t="shared" si="5"/>
        <v>6419.0628441499994</v>
      </c>
      <c r="O15" s="122">
        <f t="shared" si="6"/>
        <v>62699.999999999993</v>
      </c>
      <c r="P15" s="104">
        <f t="shared" si="7"/>
        <v>53318.7825687</v>
      </c>
      <c r="Q15" s="122">
        <f t="shared" si="8"/>
        <v>6081.2174313000005</v>
      </c>
      <c r="R15" s="122">
        <f t="shared" si="9"/>
        <v>59400</v>
      </c>
      <c r="S15" s="122">
        <f t="shared" si="10"/>
        <v>47394.473394400004</v>
      </c>
      <c r="T15" s="122">
        <f t="shared" si="11"/>
        <v>5405.5266056</v>
      </c>
      <c r="U15" s="122">
        <f t="shared" si="12"/>
        <v>52800</v>
      </c>
      <c r="V15" s="122">
        <f t="shared" si="13"/>
        <v>41470.164220099992</v>
      </c>
      <c r="W15" s="122">
        <f t="shared" si="14"/>
        <v>4729.8357798999996</v>
      </c>
      <c r="X15" s="122">
        <f t="shared" si="15"/>
        <v>46199.999999999993</v>
      </c>
      <c r="Y15" s="122">
        <f t="shared" si="16"/>
        <v>35545.855045799995</v>
      </c>
      <c r="Z15" s="122">
        <f t="shared" si="17"/>
        <v>4054.1449542</v>
      </c>
      <c r="AA15" s="52">
        <f t="shared" si="18"/>
        <v>39599.999999999993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1.40700285</v>
      </c>
      <c r="E16" s="60">
        <f t="shared" si="0"/>
        <v>766.81655324999997</v>
      </c>
      <c r="F16" s="325">
        <v>0</v>
      </c>
      <c r="G16" s="60">
        <f t="shared" si="1"/>
        <v>0</v>
      </c>
      <c r="H16" s="57">
        <f t="shared" si="2"/>
        <v>766.81655324999997</v>
      </c>
      <c r="I16" s="294">
        <f t="shared" si="20"/>
        <v>118136.36877826003</v>
      </c>
      <c r="J16" s="102">
        <f>IF((I16)+K16&gt;I148,I148-K16,(I16))</f>
        <v>59243.091742999997</v>
      </c>
      <c r="K16" s="102">
        <f t="shared" si="3"/>
        <v>6756.908257</v>
      </c>
      <c r="L16" s="184">
        <f t="shared" si="4"/>
        <v>66000</v>
      </c>
      <c r="M16" s="102">
        <f t="shared" si="19"/>
        <v>56280.937155849992</v>
      </c>
      <c r="N16" s="102">
        <f t="shared" si="5"/>
        <v>6419.0628441499994</v>
      </c>
      <c r="O16" s="102">
        <f t="shared" si="6"/>
        <v>62699.999999999993</v>
      </c>
      <c r="P16" s="102">
        <f t="shared" si="7"/>
        <v>53318.7825687</v>
      </c>
      <c r="Q16" s="102">
        <f t="shared" si="8"/>
        <v>6081.2174313000005</v>
      </c>
      <c r="R16" s="102">
        <f t="shared" si="9"/>
        <v>59400</v>
      </c>
      <c r="S16" s="102">
        <f t="shared" si="10"/>
        <v>47394.473394400004</v>
      </c>
      <c r="T16" s="102">
        <f t="shared" si="11"/>
        <v>5405.5266056</v>
      </c>
      <c r="U16" s="102">
        <f t="shared" si="12"/>
        <v>52800</v>
      </c>
      <c r="V16" s="102">
        <f t="shared" si="13"/>
        <v>41470.164220099992</v>
      </c>
      <c r="W16" s="102">
        <f t="shared" si="14"/>
        <v>4729.8357798999996</v>
      </c>
      <c r="X16" s="102">
        <f t="shared" si="15"/>
        <v>46199.999999999993</v>
      </c>
      <c r="Y16" s="102">
        <f t="shared" si="16"/>
        <v>35545.855045799995</v>
      </c>
      <c r="Z16" s="102">
        <f t="shared" si="17"/>
        <v>4054.1449542</v>
      </c>
      <c r="AA16" s="66">
        <f t="shared" si="18"/>
        <v>39599.999999999993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1.40543719</v>
      </c>
      <c r="E17" s="70">
        <f t="shared" si="0"/>
        <v>765.96326854999995</v>
      </c>
      <c r="F17" s="325">
        <v>0</v>
      </c>
      <c r="G17" s="70">
        <f t="shared" si="1"/>
        <v>0</v>
      </c>
      <c r="H17" s="68">
        <f t="shared" si="2"/>
        <v>765.96326854999995</v>
      </c>
      <c r="I17" s="295">
        <f t="shared" si="20"/>
        <v>117369.55222501003</v>
      </c>
      <c r="J17" s="122">
        <f>IF((I17)+K17&gt;I148,I148-K17,(I17))</f>
        <v>59243.091742999997</v>
      </c>
      <c r="K17" s="122">
        <f t="shared" si="3"/>
        <v>6756.908257</v>
      </c>
      <c r="L17" s="183">
        <f t="shared" si="4"/>
        <v>66000</v>
      </c>
      <c r="M17" s="122">
        <f t="shared" si="19"/>
        <v>56280.937155849992</v>
      </c>
      <c r="N17" s="122">
        <f t="shared" si="5"/>
        <v>6419.0628441499994</v>
      </c>
      <c r="O17" s="122">
        <f t="shared" si="6"/>
        <v>62699.999999999993</v>
      </c>
      <c r="P17" s="104">
        <f t="shared" si="7"/>
        <v>53318.7825687</v>
      </c>
      <c r="Q17" s="122">
        <f t="shared" si="8"/>
        <v>6081.2174313000005</v>
      </c>
      <c r="R17" s="122">
        <f t="shared" si="9"/>
        <v>59400</v>
      </c>
      <c r="S17" s="122">
        <f t="shared" si="10"/>
        <v>47394.473394400004</v>
      </c>
      <c r="T17" s="122">
        <f t="shared" si="11"/>
        <v>5405.5266056</v>
      </c>
      <c r="U17" s="122">
        <f t="shared" si="12"/>
        <v>52800</v>
      </c>
      <c r="V17" s="122">
        <f t="shared" si="13"/>
        <v>41470.164220099992</v>
      </c>
      <c r="W17" s="122">
        <f t="shared" si="14"/>
        <v>4729.8357798999996</v>
      </c>
      <c r="X17" s="122">
        <f t="shared" si="15"/>
        <v>46199.999999999993</v>
      </c>
      <c r="Y17" s="122">
        <f t="shared" si="16"/>
        <v>35545.855045799995</v>
      </c>
      <c r="Z17" s="122">
        <f t="shared" si="17"/>
        <v>4054.1449542</v>
      </c>
      <c r="AA17" s="52">
        <f t="shared" si="18"/>
        <v>39599.999999999993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1.4037120300000001</v>
      </c>
      <c r="E18" s="60">
        <f t="shared" si="0"/>
        <v>765.02305635000005</v>
      </c>
      <c r="F18" s="325">
        <v>0</v>
      </c>
      <c r="G18" s="60">
        <f t="shared" si="1"/>
        <v>0</v>
      </c>
      <c r="H18" s="57">
        <f t="shared" si="2"/>
        <v>765.02305635000005</v>
      </c>
      <c r="I18" s="294">
        <f t="shared" si="20"/>
        <v>116603.58895646004</v>
      </c>
      <c r="J18" s="102">
        <f>IF((I18)+K18&gt;I148,I148-K18,(I18))</f>
        <v>59243.091742999997</v>
      </c>
      <c r="K18" s="102">
        <f t="shared" si="3"/>
        <v>6756.908257</v>
      </c>
      <c r="L18" s="184">
        <f t="shared" si="4"/>
        <v>66000</v>
      </c>
      <c r="M18" s="102">
        <f t="shared" si="19"/>
        <v>56280.937155849992</v>
      </c>
      <c r="N18" s="102">
        <f t="shared" si="5"/>
        <v>6419.0628441499994</v>
      </c>
      <c r="O18" s="102">
        <f t="shared" si="6"/>
        <v>62699.999999999993</v>
      </c>
      <c r="P18" s="102">
        <f>J18*$P$9</f>
        <v>53318.7825687</v>
      </c>
      <c r="Q18" s="102">
        <f t="shared" si="8"/>
        <v>6081.2174313000005</v>
      </c>
      <c r="R18" s="102">
        <f t="shared" si="9"/>
        <v>59400</v>
      </c>
      <c r="S18" s="102">
        <f t="shared" si="10"/>
        <v>47394.473394400004</v>
      </c>
      <c r="T18" s="102">
        <f t="shared" si="11"/>
        <v>5405.5266056</v>
      </c>
      <c r="U18" s="102">
        <f t="shared" si="12"/>
        <v>52800</v>
      </c>
      <c r="V18" s="102">
        <f t="shared" si="13"/>
        <v>41470.164220099992</v>
      </c>
      <c r="W18" s="102">
        <f t="shared" si="14"/>
        <v>4729.8357798999996</v>
      </c>
      <c r="X18" s="102">
        <f t="shared" si="15"/>
        <v>46199.999999999993</v>
      </c>
      <c r="Y18" s="102">
        <f t="shared" si="16"/>
        <v>35545.855045799995</v>
      </c>
      <c r="Z18" s="102">
        <f t="shared" si="17"/>
        <v>4054.1449542</v>
      </c>
      <c r="AA18" s="66">
        <f t="shared" si="18"/>
        <v>39599.999999999993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1.40080396</v>
      </c>
      <c r="E19" s="70">
        <f t="shared" si="0"/>
        <v>763.43815819999998</v>
      </c>
      <c r="F19" s="325">
        <v>0</v>
      </c>
      <c r="G19" s="70">
        <f t="shared" si="1"/>
        <v>0</v>
      </c>
      <c r="H19" s="68">
        <f t="shared" si="2"/>
        <v>763.43815819999998</v>
      </c>
      <c r="I19" s="295">
        <f t="shared" si="20"/>
        <v>115838.56590011004</v>
      </c>
      <c r="J19" s="122">
        <f>IF((I19)+K19&gt;I148,I148-K19,(I19))</f>
        <v>59243.091742999997</v>
      </c>
      <c r="K19" s="122">
        <f t="shared" si="3"/>
        <v>6756.908257</v>
      </c>
      <c r="L19" s="183">
        <f t="shared" si="4"/>
        <v>66000</v>
      </c>
      <c r="M19" s="122">
        <f t="shared" si="19"/>
        <v>56280.937155849992</v>
      </c>
      <c r="N19" s="122">
        <f t="shared" si="5"/>
        <v>6419.0628441499994</v>
      </c>
      <c r="O19" s="122">
        <f t="shared" si="6"/>
        <v>62699.999999999993</v>
      </c>
      <c r="P19" s="104">
        <f t="shared" si="7"/>
        <v>53318.7825687</v>
      </c>
      <c r="Q19" s="122">
        <f t="shared" si="8"/>
        <v>6081.2174313000005</v>
      </c>
      <c r="R19" s="122">
        <f t="shared" si="9"/>
        <v>59400</v>
      </c>
      <c r="S19" s="122">
        <f t="shared" si="10"/>
        <v>47394.473394400004</v>
      </c>
      <c r="T19" s="122">
        <f t="shared" si="11"/>
        <v>5405.5266056</v>
      </c>
      <c r="U19" s="122">
        <f t="shared" si="12"/>
        <v>52800</v>
      </c>
      <c r="V19" s="122">
        <f t="shared" si="13"/>
        <v>41470.164220099992</v>
      </c>
      <c r="W19" s="122">
        <f t="shared" si="14"/>
        <v>4729.8357798999996</v>
      </c>
      <c r="X19" s="122">
        <f t="shared" si="15"/>
        <v>46199.999999999993</v>
      </c>
      <c r="Y19" s="122">
        <f t="shared" si="16"/>
        <v>35545.855045799995</v>
      </c>
      <c r="Z19" s="122">
        <f t="shared" si="17"/>
        <v>4054.1449542</v>
      </c>
      <c r="AA19" s="52">
        <f t="shared" si="18"/>
        <v>39599.999999999993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1.39940036</v>
      </c>
      <c r="E20" s="60">
        <f t="shared" si="0"/>
        <v>762.67319620000001</v>
      </c>
      <c r="F20" s="325">
        <v>0</v>
      </c>
      <c r="G20" s="60">
        <f t="shared" si="1"/>
        <v>0</v>
      </c>
      <c r="H20" s="57">
        <f t="shared" si="2"/>
        <v>762.67319620000001</v>
      </c>
      <c r="I20" s="294">
        <f t="shared" si="20"/>
        <v>115075.12774191004</v>
      </c>
      <c r="J20" s="102">
        <f>IF((I20)+K20&gt;I148,I148-K20,(I20))</f>
        <v>59243.091742999997</v>
      </c>
      <c r="K20" s="102">
        <f t="shared" si="3"/>
        <v>6756.908257</v>
      </c>
      <c r="L20" s="184">
        <f t="shared" si="4"/>
        <v>66000</v>
      </c>
      <c r="M20" s="102">
        <f t="shared" si="19"/>
        <v>56280.937155849992</v>
      </c>
      <c r="N20" s="102">
        <f t="shared" si="5"/>
        <v>6419.0628441499994</v>
      </c>
      <c r="O20" s="102">
        <f t="shared" si="6"/>
        <v>62699.999999999993</v>
      </c>
      <c r="P20" s="102">
        <f t="shared" si="7"/>
        <v>53318.7825687</v>
      </c>
      <c r="Q20" s="102">
        <f t="shared" si="8"/>
        <v>6081.2174313000005</v>
      </c>
      <c r="R20" s="102">
        <f t="shared" si="9"/>
        <v>59400</v>
      </c>
      <c r="S20" s="102">
        <f t="shared" si="10"/>
        <v>47394.473394400004</v>
      </c>
      <c r="T20" s="102">
        <f t="shared" si="11"/>
        <v>5405.5266056</v>
      </c>
      <c r="U20" s="102">
        <f t="shared" si="12"/>
        <v>52800</v>
      </c>
      <c r="V20" s="102">
        <f t="shared" si="13"/>
        <v>41470.164220099992</v>
      </c>
      <c r="W20" s="102">
        <f t="shared" si="14"/>
        <v>4729.8357798999996</v>
      </c>
      <c r="X20" s="102">
        <f t="shared" si="15"/>
        <v>46199.999999999993</v>
      </c>
      <c r="Y20" s="102">
        <f t="shared" si="16"/>
        <v>35545.855045799995</v>
      </c>
      <c r="Z20" s="102">
        <f t="shared" si="17"/>
        <v>4054.1449542</v>
      </c>
      <c r="AA20" s="66">
        <f t="shared" si="18"/>
        <v>39599.999999999993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1.3985332699999999</v>
      </c>
      <c r="E21" s="70">
        <f t="shared" si="0"/>
        <v>762.20063214999993</v>
      </c>
      <c r="F21" s="325">
        <v>0</v>
      </c>
      <c r="G21" s="70">
        <f t="shared" si="1"/>
        <v>0</v>
      </c>
      <c r="H21" s="68">
        <f t="shared" si="2"/>
        <v>762.20063214999993</v>
      </c>
      <c r="I21" s="295">
        <f t="shared" si="20"/>
        <v>114312.45454571003</v>
      </c>
      <c r="J21" s="122">
        <f>IF((I21)+K21&gt;I148,I148-K21,(I21))</f>
        <v>59243.091742999997</v>
      </c>
      <c r="K21" s="122">
        <f t="shared" si="3"/>
        <v>6756.908257</v>
      </c>
      <c r="L21" s="183">
        <f>J21+K21</f>
        <v>66000</v>
      </c>
      <c r="M21" s="122">
        <f>J21*M$9</f>
        <v>56280.937155849992</v>
      </c>
      <c r="N21" s="122">
        <f>K21*M$9</f>
        <v>6419.0628441499994</v>
      </c>
      <c r="O21" s="122">
        <f>M21+N21</f>
        <v>62699.999999999993</v>
      </c>
      <c r="P21" s="104">
        <f t="shared" si="7"/>
        <v>53318.7825687</v>
      </c>
      <c r="Q21" s="122">
        <f t="shared" si="8"/>
        <v>6081.2174313000005</v>
      </c>
      <c r="R21" s="122">
        <f t="shared" si="9"/>
        <v>59400</v>
      </c>
      <c r="S21" s="122">
        <f t="shared" si="10"/>
        <v>47394.473394400004</v>
      </c>
      <c r="T21" s="122">
        <f t="shared" si="11"/>
        <v>5405.5266056</v>
      </c>
      <c r="U21" s="122">
        <f t="shared" si="12"/>
        <v>52800</v>
      </c>
      <c r="V21" s="122">
        <f t="shared" si="13"/>
        <v>41470.164220099992</v>
      </c>
      <c r="W21" s="122">
        <f t="shared" si="14"/>
        <v>4729.8357798999996</v>
      </c>
      <c r="X21" s="122">
        <f t="shared" si="15"/>
        <v>46199.999999999993</v>
      </c>
      <c r="Y21" s="122">
        <f t="shared" si="16"/>
        <v>35545.855045799995</v>
      </c>
      <c r="Z21" s="122">
        <f t="shared" si="17"/>
        <v>4054.1449542</v>
      </c>
      <c r="AA21" s="52">
        <f t="shared" si="18"/>
        <v>39599.999999999993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1.3976318000000001</v>
      </c>
      <c r="E22" s="233">
        <f t="shared" si="0"/>
        <v>761.70933100000002</v>
      </c>
      <c r="F22" s="326">
        <v>0</v>
      </c>
      <c r="G22" s="233">
        <f t="shared" si="1"/>
        <v>0</v>
      </c>
      <c r="H22" s="231">
        <f t="shared" si="2"/>
        <v>761.70933100000002</v>
      </c>
      <c r="I22" s="296">
        <f t="shared" si="20"/>
        <v>113550.25391356004</v>
      </c>
      <c r="J22" s="95">
        <f>IF((I22)+K22&gt;I148,I148-K22,(I22))</f>
        <v>59243.091742999997</v>
      </c>
      <c r="K22" s="95">
        <f t="shared" si="3"/>
        <v>6756.908257</v>
      </c>
      <c r="L22" s="291">
        <f>J22+K22</f>
        <v>66000</v>
      </c>
      <c r="M22" s="95">
        <f>J22*M$9</f>
        <v>56280.937155849992</v>
      </c>
      <c r="N22" s="95">
        <f t="shared" ref="N22:N85" si="21">K22*M$9</f>
        <v>6419.0628441499994</v>
      </c>
      <c r="O22" s="95">
        <f t="shared" ref="O22:O85" si="22">M22+N22</f>
        <v>62699.999999999993</v>
      </c>
      <c r="P22" s="95">
        <f t="shared" si="7"/>
        <v>53318.7825687</v>
      </c>
      <c r="Q22" s="95">
        <f t="shared" si="8"/>
        <v>6081.2174313000005</v>
      </c>
      <c r="R22" s="95">
        <f t="shared" si="9"/>
        <v>59400</v>
      </c>
      <c r="S22" s="95">
        <f t="shared" si="10"/>
        <v>47394.473394400004</v>
      </c>
      <c r="T22" s="95">
        <f t="shared" si="11"/>
        <v>5405.5266056</v>
      </c>
      <c r="U22" s="95">
        <f t="shared" si="12"/>
        <v>52800</v>
      </c>
      <c r="V22" s="95">
        <f t="shared" si="13"/>
        <v>41470.164220099992</v>
      </c>
      <c r="W22" s="95">
        <f t="shared" si="14"/>
        <v>4729.8357798999996</v>
      </c>
      <c r="X22" s="95">
        <f t="shared" si="15"/>
        <v>46199.999999999993</v>
      </c>
      <c r="Y22" s="95">
        <f t="shared" si="16"/>
        <v>35545.855045799995</v>
      </c>
      <c r="Z22" s="95">
        <f t="shared" si="17"/>
        <v>4054.1449542</v>
      </c>
      <c r="AA22" s="237">
        <f t="shared" si="18"/>
        <v>39599.999999999993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1.39632344</v>
      </c>
      <c r="E23" s="87">
        <f t="shared" si="0"/>
        <v>868.51317968000001</v>
      </c>
      <c r="F23" s="324">
        <v>0</v>
      </c>
      <c r="G23" s="87">
        <f t="shared" si="1"/>
        <v>0</v>
      </c>
      <c r="H23" s="47">
        <f t="shared" si="2"/>
        <v>868.51317968000001</v>
      </c>
      <c r="I23" s="293">
        <f t="shared" si="20"/>
        <v>112788.54458256003</v>
      </c>
      <c r="J23" s="123">
        <f>IF((I23)+K23&gt;I148,I148-K23,(I23))</f>
        <v>59243.091742999997</v>
      </c>
      <c r="K23" s="123">
        <f t="shared" si="3"/>
        <v>6756.908257</v>
      </c>
      <c r="L23" s="290">
        <f t="shared" ref="L23:L86" si="23">J23+K23</f>
        <v>66000</v>
      </c>
      <c r="M23" s="123">
        <f t="shared" ref="M23:M86" si="24">J23*M$9</f>
        <v>56280.937155849992</v>
      </c>
      <c r="N23" s="123">
        <f t="shared" si="21"/>
        <v>6419.0628441499994</v>
      </c>
      <c r="O23" s="123">
        <f t="shared" si="22"/>
        <v>62699.999999999993</v>
      </c>
      <c r="P23" s="100">
        <f>J23*$P$9</f>
        <v>53318.7825687</v>
      </c>
      <c r="Q23" s="123">
        <f t="shared" si="8"/>
        <v>6081.2174313000005</v>
      </c>
      <c r="R23" s="123">
        <f t="shared" si="9"/>
        <v>59400</v>
      </c>
      <c r="S23" s="123">
        <f t="shared" si="10"/>
        <v>47394.473394400004</v>
      </c>
      <c r="T23" s="123">
        <f t="shared" si="11"/>
        <v>5405.5266056</v>
      </c>
      <c r="U23" s="123">
        <f t="shared" si="12"/>
        <v>52800</v>
      </c>
      <c r="V23" s="123">
        <f t="shared" si="13"/>
        <v>41470.164220099992</v>
      </c>
      <c r="W23" s="123">
        <f t="shared" si="14"/>
        <v>4729.8357798999996</v>
      </c>
      <c r="X23" s="123">
        <f t="shared" si="15"/>
        <v>46199.999999999993</v>
      </c>
      <c r="Y23" s="123">
        <f t="shared" si="16"/>
        <v>35545.855045799995</v>
      </c>
      <c r="Z23" s="123">
        <f t="shared" si="17"/>
        <v>4054.1449542</v>
      </c>
      <c r="AA23" s="55">
        <f t="shared" si="18"/>
        <v>39599.999999999993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1.3951180599999999</v>
      </c>
      <c r="E24" s="60">
        <f t="shared" si="0"/>
        <v>867.76343331999999</v>
      </c>
      <c r="F24" s="325">
        <v>0</v>
      </c>
      <c r="G24" s="60">
        <f t="shared" si="1"/>
        <v>0</v>
      </c>
      <c r="H24" s="57">
        <f t="shared" si="2"/>
        <v>867.76343331999999</v>
      </c>
      <c r="I24" s="294">
        <f t="shared" si="20"/>
        <v>111920.03140288003</v>
      </c>
      <c r="J24" s="102">
        <f>IF((I24)+K24&gt;I148,I148-K24,(I24))</f>
        <v>59243.091742999997</v>
      </c>
      <c r="K24" s="102">
        <f t="shared" si="3"/>
        <v>6756.908257</v>
      </c>
      <c r="L24" s="184">
        <f t="shared" si="23"/>
        <v>66000</v>
      </c>
      <c r="M24" s="102">
        <f t="shared" si="24"/>
        <v>56280.937155849992</v>
      </c>
      <c r="N24" s="102">
        <f t="shared" si="21"/>
        <v>6419.0628441499994</v>
      </c>
      <c r="O24" s="102">
        <f t="shared" si="22"/>
        <v>62699.999999999993</v>
      </c>
      <c r="P24" s="102">
        <f t="shared" si="7"/>
        <v>53318.7825687</v>
      </c>
      <c r="Q24" s="102">
        <f t="shared" si="8"/>
        <v>6081.2174313000005</v>
      </c>
      <c r="R24" s="102">
        <f t="shared" si="9"/>
        <v>59400</v>
      </c>
      <c r="S24" s="102">
        <f t="shared" si="10"/>
        <v>47394.473394400004</v>
      </c>
      <c r="T24" s="102">
        <f t="shared" si="11"/>
        <v>5405.5266056</v>
      </c>
      <c r="U24" s="102">
        <f t="shared" si="12"/>
        <v>52800</v>
      </c>
      <c r="V24" s="102">
        <f t="shared" si="13"/>
        <v>41470.164220099992</v>
      </c>
      <c r="W24" s="102">
        <f t="shared" si="14"/>
        <v>4729.8357798999996</v>
      </c>
      <c r="X24" s="102">
        <f t="shared" si="15"/>
        <v>46199.999999999993</v>
      </c>
      <c r="Y24" s="102">
        <f t="shared" si="16"/>
        <v>35545.855045799995</v>
      </c>
      <c r="Z24" s="102">
        <f t="shared" si="17"/>
        <v>4054.1449542</v>
      </c>
      <c r="AA24" s="66">
        <f t="shared" si="18"/>
        <v>39599.999999999993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1.3951180599999999</v>
      </c>
      <c r="E25" s="70">
        <f t="shared" si="0"/>
        <v>867.76343331999999</v>
      </c>
      <c r="F25" s="325">
        <v>0</v>
      </c>
      <c r="G25" s="70">
        <f t="shared" si="1"/>
        <v>0</v>
      </c>
      <c r="H25" s="68">
        <f t="shared" si="2"/>
        <v>867.76343331999999</v>
      </c>
      <c r="I25" s="295">
        <f t="shared" si="20"/>
        <v>111052.26796956004</v>
      </c>
      <c r="J25" s="122">
        <f>IF((I25)+K25&gt;I148,I148-K25,(I25))</f>
        <v>59243.091742999997</v>
      </c>
      <c r="K25" s="122">
        <f t="shared" si="3"/>
        <v>6756.908257</v>
      </c>
      <c r="L25" s="183">
        <f t="shared" si="23"/>
        <v>66000</v>
      </c>
      <c r="M25" s="122">
        <f t="shared" si="24"/>
        <v>56280.937155849992</v>
      </c>
      <c r="N25" s="122">
        <f t="shared" si="21"/>
        <v>6419.0628441499994</v>
      </c>
      <c r="O25" s="122">
        <f t="shared" si="22"/>
        <v>62699.999999999993</v>
      </c>
      <c r="P25" s="104">
        <f t="shared" si="7"/>
        <v>53318.7825687</v>
      </c>
      <c r="Q25" s="122">
        <f t="shared" si="8"/>
        <v>6081.2174313000005</v>
      </c>
      <c r="R25" s="122">
        <f t="shared" si="9"/>
        <v>59400</v>
      </c>
      <c r="S25" s="122">
        <f t="shared" si="10"/>
        <v>47394.473394400004</v>
      </c>
      <c r="T25" s="122">
        <f t="shared" si="11"/>
        <v>5405.5266056</v>
      </c>
      <c r="U25" s="122">
        <f t="shared" si="12"/>
        <v>52800</v>
      </c>
      <c r="V25" s="122">
        <f t="shared" si="13"/>
        <v>41470.164220099992</v>
      </c>
      <c r="W25" s="122">
        <f t="shared" si="14"/>
        <v>4729.8357798999996</v>
      </c>
      <c r="X25" s="122">
        <f t="shared" si="15"/>
        <v>46199.999999999993</v>
      </c>
      <c r="Y25" s="122">
        <f t="shared" si="16"/>
        <v>35545.855045799995</v>
      </c>
      <c r="Z25" s="122">
        <f t="shared" si="17"/>
        <v>4054.1449542</v>
      </c>
      <c r="AA25" s="52">
        <f t="shared" si="18"/>
        <v>39599.999999999993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1.39362966</v>
      </c>
      <c r="E26" s="60">
        <f t="shared" si="0"/>
        <v>866.83764852000002</v>
      </c>
      <c r="F26" s="325">
        <v>0</v>
      </c>
      <c r="G26" s="60">
        <f t="shared" si="1"/>
        <v>0</v>
      </c>
      <c r="H26" s="57">
        <f t="shared" si="2"/>
        <v>866.83764852000002</v>
      </c>
      <c r="I26" s="294">
        <f t="shared" si="20"/>
        <v>110184.50453624004</v>
      </c>
      <c r="J26" s="102">
        <f>IF((I26)+K26&gt;I148,I148-K26,(I26))</f>
        <v>59243.091742999997</v>
      </c>
      <c r="K26" s="102">
        <f t="shared" si="3"/>
        <v>6756.908257</v>
      </c>
      <c r="L26" s="184">
        <f t="shared" si="23"/>
        <v>66000</v>
      </c>
      <c r="M26" s="102">
        <f t="shared" si="24"/>
        <v>56280.937155849992</v>
      </c>
      <c r="N26" s="102">
        <f t="shared" si="21"/>
        <v>6419.0628441499994</v>
      </c>
      <c r="O26" s="102">
        <f t="shared" si="22"/>
        <v>62699.999999999993</v>
      </c>
      <c r="P26" s="102">
        <f t="shared" si="7"/>
        <v>53318.7825687</v>
      </c>
      <c r="Q26" s="102">
        <f t="shared" si="8"/>
        <v>6081.2174313000005</v>
      </c>
      <c r="R26" s="102">
        <f t="shared" si="9"/>
        <v>59400</v>
      </c>
      <c r="S26" s="102">
        <f t="shared" si="10"/>
        <v>47394.473394400004</v>
      </c>
      <c r="T26" s="102">
        <f t="shared" si="11"/>
        <v>5405.5266056</v>
      </c>
      <c r="U26" s="102">
        <f t="shared" si="12"/>
        <v>52800</v>
      </c>
      <c r="V26" s="102">
        <f t="shared" si="13"/>
        <v>41470.164220099992</v>
      </c>
      <c r="W26" s="102">
        <f t="shared" si="14"/>
        <v>4729.8357798999996</v>
      </c>
      <c r="X26" s="102">
        <f t="shared" si="15"/>
        <v>46199.999999999993</v>
      </c>
      <c r="Y26" s="102">
        <f t="shared" si="16"/>
        <v>35545.855045799995</v>
      </c>
      <c r="Z26" s="102">
        <f t="shared" si="17"/>
        <v>4054.1449542</v>
      </c>
      <c r="AA26" s="66">
        <f t="shared" si="18"/>
        <v>39599.999999999993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1.3933133799999999</v>
      </c>
      <c r="E27" s="70">
        <f t="shared" si="0"/>
        <v>866.64092235999999</v>
      </c>
      <c r="F27" s="325">
        <v>0</v>
      </c>
      <c r="G27" s="70">
        <f t="shared" si="1"/>
        <v>0</v>
      </c>
      <c r="H27" s="68">
        <f t="shared" si="2"/>
        <v>866.64092235999999</v>
      </c>
      <c r="I27" s="295">
        <f t="shared" si="20"/>
        <v>109317.66688772004</v>
      </c>
      <c r="J27" s="122">
        <f>IF((I27)+K27&gt;I148,I148-K27,(I27))</f>
        <v>59243.091742999997</v>
      </c>
      <c r="K27" s="122">
        <f t="shared" si="3"/>
        <v>6756.908257</v>
      </c>
      <c r="L27" s="183">
        <f t="shared" si="23"/>
        <v>66000</v>
      </c>
      <c r="M27" s="122">
        <f t="shared" si="24"/>
        <v>56280.937155849992</v>
      </c>
      <c r="N27" s="122">
        <f t="shared" si="21"/>
        <v>6419.0628441499994</v>
      </c>
      <c r="O27" s="122">
        <f t="shared" si="22"/>
        <v>62699.999999999993</v>
      </c>
      <c r="P27" s="104">
        <f t="shared" si="7"/>
        <v>53318.7825687</v>
      </c>
      <c r="Q27" s="122">
        <f t="shared" si="8"/>
        <v>6081.2174313000005</v>
      </c>
      <c r="R27" s="122">
        <f t="shared" si="9"/>
        <v>59400</v>
      </c>
      <c r="S27" s="122">
        <f t="shared" si="10"/>
        <v>47394.473394400004</v>
      </c>
      <c r="T27" s="122">
        <f t="shared" si="11"/>
        <v>5405.5266056</v>
      </c>
      <c r="U27" s="122">
        <f t="shared" si="12"/>
        <v>52800</v>
      </c>
      <c r="V27" s="122">
        <f t="shared" si="13"/>
        <v>41470.164220099992</v>
      </c>
      <c r="W27" s="122">
        <f t="shared" si="14"/>
        <v>4729.8357798999996</v>
      </c>
      <c r="X27" s="122">
        <f t="shared" si="15"/>
        <v>46199.999999999993</v>
      </c>
      <c r="Y27" s="122">
        <f t="shared" si="16"/>
        <v>35545.855045799995</v>
      </c>
      <c r="Z27" s="122">
        <f t="shared" si="17"/>
        <v>4054.1449542</v>
      </c>
      <c r="AA27" s="52">
        <f t="shared" si="18"/>
        <v>39599.999999999993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1.3926616199999999</v>
      </c>
      <c r="E28" s="60">
        <f t="shared" si="0"/>
        <v>866.23552763999999</v>
      </c>
      <c r="F28" s="325">
        <v>0</v>
      </c>
      <c r="G28" s="60">
        <f t="shared" si="1"/>
        <v>0</v>
      </c>
      <c r="H28" s="57">
        <f t="shared" si="2"/>
        <v>866.23552763999999</v>
      </c>
      <c r="I28" s="294">
        <f t="shared" si="20"/>
        <v>108451.02596536004</v>
      </c>
      <c r="J28" s="102">
        <f>IF((I28)+K28&gt;I148,I148-K28,(I28))</f>
        <v>59243.091742999997</v>
      </c>
      <c r="K28" s="102">
        <f t="shared" si="3"/>
        <v>6756.908257</v>
      </c>
      <c r="L28" s="184">
        <f t="shared" si="23"/>
        <v>66000</v>
      </c>
      <c r="M28" s="102">
        <f t="shared" si="24"/>
        <v>56280.937155849992</v>
      </c>
      <c r="N28" s="102">
        <f t="shared" si="21"/>
        <v>6419.0628441499994</v>
      </c>
      <c r="O28" s="102">
        <f t="shared" si="22"/>
        <v>62699.999999999993</v>
      </c>
      <c r="P28" s="102">
        <f t="shared" si="7"/>
        <v>53318.7825687</v>
      </c>
      <c r="Q28" s="102">
        <f t="shared" si="8"/>
        <v>6081.2174313000005</v>
      </c>
      <c r="R28" s="102">
        <f t="shared" si="9"/>
        <v>59400</v>
      </c>
      <c r="S28" s="102">
        <f t="shared" si="10"/>
        <v>47394.473394400004</v>
      </c>
      <c r="T28" s="102">
        <f t="shared" si="11"/>
        <v>5405.5266056</v>
      </c>
      <c r="U28" s="102">
        <f t="shared" si="12"/>
        <v>52800</v>
      </c>
      <c r="V28" s="102">
        <f t="shared" si="13"/>
        <v>41470.164220099992</v>
      </c>
      <c r="W28" s="102">
        <f t="shared" si="14"/>
        <v>4729.8357798999996</v>
      </c>
      <c r="X28" s="102">
        <f t="shared" si="15"/>
        <v>46199.999999999993</v>
      </c>
      <c r="Y28" s="102">
        <f t="shared" si="16"/>
        <v>35545.855045799995</v>
      </c>
      <c r="Z28" s="102">
        <f t="shared" si="17"/>
        <v>4054.1449542</v>
      </c>
      <c r="AA28" s="66">
        <f t="shared" si="18"/>
        <v>39599.999999999993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1.3926616199999999</v>
      </c>
      <c r="E29" s="70">
        <f>C29*D29</f>
        <v>866.23552763999999</v>
      </c>
      <c r="F29" s="325">
        <v>0</v>
      </c>
      <c r="G29" s="70">
        <f t="shared" si="1"/>
        <v>0</v>
      </c>
      <c r="H29" s="68">
        <f t="shared" si="2"/>
        <v>866.23552763999999</v>
      </c>
      <c r="I29" s="295">
        <f t="shared" si="20"/>
        <v>107584.79043772003</v>
      </c>
      <c r="J29" s="122">
        <f>IF((I29)+K29&gt;I148,I148-K29,(I29))</f>
        <v>59243.091742999997</v>
      </c>
      <c r="K29" s="122">
        <f t="shared" si="3"/>
        <v>6756.908257</v>
      </c>
      <c r="L29" s="183">
        <f t="shared" si="23"/>
        <v>66000</v>
      </c>
      <c r="M29" s="122">
        <f t="shared" si="24"/>
        <v>56280.937155849992</v>
      </c>
      <c r="N29" s="122">
        <f t="shared" si="21"/>
        <v>6419.0628441499994</v>
      </c>
      <c r="O29" s="122">
        <f t="shared" si="22"/>
        <v>62699.999999999993</v>
      </c>
      <c r="P29" s="104">
        <f t="shared" si="7"/>
        <v>53318.7825687</v>
      </c>
      <c r="Q29" s="122">
        <f t="shared" si="8"/>
        <v>6081.2174313000005</v>
      </c>
      <c r="R29" s="122">
        <f t="shared" si="9"/>
        <v>59400</v>
      </c>
      <c r="S29" s="122">
        <f t="shared" si="10"/>
        <v>47394.473394400004</v>
      </c>
      <c r="T29" s="122">
        <f t="shared" si="11"/>
        <v>5405.5266056</v>
      </c>
      <c r="U29" s="122">
        <f t="shared" si="12"/>
        <v>52800</v>
      </c>
      <c r="V29" s="122">
        <f t="shared" si="13"/>
        <v>41470.164220099992</v>
      </c>
      <c r="W29" s="122">
        <f t="shared" si="14"/>
        <v>4729.8357798999996</v>
      </c>
      <c r="X29" s="122">
        <f t="shared" si="15"/>
        <v>46199.999999999993</v>
      </c>
      <c r="Y29" s="122">
        <f t="shared" si="16"/>
        <v>35545.855045799995</v>
      </c>
      <c r="Z29" s="122">
        <f t="shared" si="17"/>
        <v>4054.1449542</v>
      </c>
      <c r="AA29" s="52">
        <f t="shared" si="18"/>
        <v>39599.999999999993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1.3924611</v>
      </c>
      <c r="E30" s="60">
        <f t="shared" si="0"/>
        <v>866.11080419999996</v>
      </c>
      <c r="F30" s="325">
        <v>0</v>
      </c>
      <c r="G30" s="60">
        <f t="shared" si="1"/>
        <v>0</v>
      </c>
      <c r="H30" s="57">
        <f t="shared" si="2"/>
        <v>866.11080419999996</v>
      </c>
      <c r="I30" s="294">
        <f t="shared" si="20"/>
        <v>106718.55491008003</v>
      </c>
      <c r="J30" s="102">
        <f>IF((I30)+K30&gt;I148,I148-K30,(I30))</f>
        <v>59243.091742999997</v>
      </c>
      <c r="K30" s="102">
        <f t="shared" si="3"/>
        <v>6756.908257</v>
      </c>
      <c r="L30" s="184">
        <f t="shared" si="23"/>
        <v>66000</v>
      </c>
      <c r="M30" s="102">
        <f t="shared" si="24"/>
        <v>56280.937155849992</v>
      </c>
      <c r="N30" s="102">
        <f t="shared" si="21"/>
        <v>6419.0628441499994</v>
      </c>
      <c r="O30" s="102">
        <f t="shared" si="22"/>
        <v>62699.999999999993</v>
      </c>
      <c r="P30" s="102">
        <f>J30*$P$9</f>
        <v>53318.7825687</v>
      </c>
      <c r="Q30" s="102">
        <f t="shared" si="8"/>
        <v>6081.2174313000005</v>
      </c>
      <c r="R30" s="102">
        <f t="shared" si="9"/>
        <v>59400</v>
      </c>
      <c r="S30" s="102">
        <f t="shared" si="10"/>
        <v>47394.473394400004</v>
      </c>
      <c r="T30" s="102">
        <f t="shared" si="11"/>
        <v>5405.5266056</v>
      </c>
      <c r="U30" s="102">
        <f t="shared" si="12"/>
        <v>52800</v>
      </c>
      <c r="V30" s="102">
        <f t="shared" si="13"/>
        <v>41470.164220099992</v>
      </c>
      <c r="W30" s="102">
        <f t="shared" si="14"/>
        <v>4729.8357798999996</v>
      </c>
      <c r="X30" s="102">
        <f t="shared" si="15"/>
        <v>46199.999999999993</v>
      </c>
      <c r="Y30" s="102">
        <f t="shared" si="16"/>
        <v>35545.855045799995</v>
      </c>
      <c r="Z30" s="102">
        <f t="shared" si="17"/>
        <v>4054.1449542</v>
      </c>
      <c r="AA30" s="66">
        <f t="shared" si="18"/>
        <v>39599.999999999993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1.3922898500000001</v>
      </c>
      <c r="E31" s="70">
        <f t="shared" si="0"/>
        <v>866.00428670000008</v>
      </c>
      <c r="F31" s="325">
        <v>0</v>
      </c>
      <c r="G31" s="70">
        <f t="shared" si="1"/>
        <v>0</v>
      </c>
      <c r="H31" s="68">
        <f t="shared" si="2"/>
        <v>866.00428670000008</v>
      </c>
      <c r="I31" s="295">
        <f t="shared" si="20"/>
        <v>105852.44410588003</v>
      </c>
      <c r="J31" s="122">
        <f>IF((I31)+K31&gt;I148,I148-K31,(I31))</f>
        <v>59243.091742999997</v>
      </c>
      <c r="K31" s="122">
        <f t="shared" si="3"/>
        <v>6756.908257</v>
      </c>
      <c r="L31" s="183">
        <f t="shared" si="23"/>
        <v>66000</v>
      </c>
      <c r="M31" s="122">
        <f t="shared" si="24"/>
        <v>56280.937155849992</v>
      </c>
      <c r="N31" s="122">
        <f t="shared" si="21"/>
        <v>6419.0628441499994</v>
      </c>
      <c r="O31" s="122">
        <f t="shared" si="22"/>
        <v>62699.999999999993</v>
      </c>
      <c r="P31" s="104">
        <f>J31*$P$9</f>
        <v>53318.7825687</v>
      </c>
      <c r="Q31" s="122">
        <f t="shared" si="8"/>
        <v>6081.2174313000005</v>
      </c>
      <c r="R31" s="122">
        <f t="shared" si="9"/>
        <v>59400</v>
      </c>
      <c r="S31" s="122">
        <f t="shared" si="10"/>
        <v>47394.473394400004</v>
      </c>
      <c r="T31" s="122">
        <f t="shared" si="11"/>
        <v>5405.5266056</v>
      </c>
      <c r="U31" s="122">
        <f t="shared" si="12"/>
        <v>52800</v>
      </c>
      <c r="V31" s="122">
        <f t="shared" si="13"/>
        <v>41470.164220099992</v>
      </c>
      <c r="W31" s="122">
        <f t="shared" si="14"/>
        <v>4729.8357798999996</v>
      </c>
      <c r="X31" s="122">
        <f t="shared" si="15"/>
        <v>46199.999999999993</v>
      </c>
      <c r="Y31" s="122">
        <f t="shared" si="16"/>
        <v>35545.855045799995</v>
      </c>
      <c r="Z31" s="122">
        <f t="shared" si="17"/>
        <v>4054.1449542</v>
      </c>
      <c r="AA31" s="52">
        <f t="shared" si="18"/>
        <v>39599.999999999993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1.3922898500000001</v>
      </c>
      <c r="E32" s="60">
        <f t="shared" si="0"/>
        <v>866.00428670000008</v>
      </c>
      <c r="F32" s="325">
        <v>0</v>
      </c>
      <c r="G32" s="60">
        <f t="shared" si="1"/>
        <v>0</v>
      </c>
      <c r="H32" s="57">
        <f t="shared" si="2"/>
        <v>866.00428670000008</v>
      </c>
      <c r="I32" s="294">
        <f t="shared" si="20"/>
        <v>104986.43981918003</v>
      </c>
      <c r="J32" s="102">
        <f>IF((I32)+K32&gt;I148,I148-K32,(I32))</f>
        <v>59243.091742999997</v>
      </c>
      <c r="K32" s="102">
        <f t="shared" si="3"/>
        <v>6756.908257</v>
      </c>
      <c r="L32" s="184">
        <f t="shared" si="23"/>
        <v>66000</v>
      </c>
      <c r="M32" s="102">
        <f t="shared" si="24"/>
        <v>56280.937155849992</v>
      </c>
      <c r="N32" s="102">
        <f t="shared" si="21"/>
        <v>6419.0628441499994</v>
      </c>
      <c r="O32" s="102">
        <f t="shared" si="22"/>
        <v>62699.999999999993</v>
      </c>
      <c r="P32" s="102">
        <f t="shared" ref="P32:P49" si="25">J32*$P$9</f>
        <v>53318.7825687</v>
      </c>
      <c r="Q32" s="102">
        <f t="shared" si="8"/>
        <v>6081.2174313000005</v>
      </c>
      <c r="R32" s="102">
        <f t="shared" si="9"/>
        <v>59400</v>
      </c>
      <c r="S32" s="102">
        <f t="shared" si="10"/>
        <v>47394.473394400004</v>
      </c>
      <c r="T32" s="102">
        <f t="shared" si="11"/>
        <v>5405.5266056</v>
      </c>
      <c r="U32" s="102">
        <f t="shared" si="12"/>
        <v>52800</v>
      </c>
      <c r="V32" s="102">
        <f t="shared" si="13"/>
        <v>41470.164220099992</v>
      </c>
      <c r="W32" s="102">
        <f t="shared" si="14"/>
        <v>4729.8357798999996</v>
      </c>
      <c r="X32" s="102">
        <f t="shared" si="15"/>
        <v>46199.999999999993</v>
      </c>
      <c r="Y32" s="102">
        <f t="shared" si="16"/>
        <v>35545.855045799995</v>
      </c>
      <c r="Z32" s="102">
        <f t="shared" si="17"/>
        <v>4054.1449542</v>
      </c>
      <c r="AA32" s="66">
        <f t="shared" si="18"/>
        <v>39599.999999999993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1.3922898500000001</v>
      </c>
      <c r="E33" s="70">
        <f t="shared" si="0"/>
        <v>866.00428670000008</v>
      </c>
      <c r="F33" s="325">
        <v>0</v>
      </c>
      <c r="G33" s="70">
        <f t="shared" si="1"/>
        <v>0</v>
      </c>
      <c r="H33" s="68">
        <f t="shared" si="2"/>
        <v>866.00428670000008</v>
      </c>
      <c r="I33" s="295">
        <f t="shared" si="20"/>
        <v>104120.43553248003</v>
      </c>
      <c r="J33" s="122">
        <f>IF((I33)+K33&gt;I148,I148-K33,(I33))</f>
        <v>59243.091742999997</v>
      </c>
      <c r="K33" s="122">
        <f t="shared" si="3"/>
        <v>6756.908257</v>
      </c>
      <c r="L33" s="183">
        <f t="shared" si="23"/>
        <v>66000</v>
      </c>
      <c r="M33" s="122">
        <f t="shared" si="24"/>
        <v>56280.937155849992</v>
      </c>
      <c r="N33" s="122">
        <f t="shared" si="21"/>
        <v>6419.0628441499994</v>
      </c>
      <c r="O33" s="122">
        <f t="shared" si="22"/>
        <v>62699.999999999993</v>
      </c>
      <c r="P33" s="104">
        <f t="shared" si="25"/>
        <v>53318.7825687</v>
      </c>
      <c r="Q33" s="122">
        <f t="shared" si="8"/>
        <v>6081.2174313000005</v>
      </c>
      <c r="R33" s="122">
        <f t="shared" si="9"/>
        <v>59400</v>
      </c>
      <c r="S33" s="122">
        <f t="shared" si="10"/>
        <v>47394.473394400004</v>
      </c>
      <c r="T33" s="122">
        <f t="shared" si="11"/>
        <v>5405.5266056</v>
      </c>
      <c r="U33" s="122">
        <f t="shared" si="12"/>
        <v>52800</v>
      </c>
      <c r="V33" s="122">
        <f t="shared" si="13"/>
        <v>41470.164220099992</v>
      </c>
      <c r="W33" s="122">
        <f t="shared" si="14"/>
        <v>4729.8357798999996</v>
      </c>
      <c r="X33" s="122">
        <f t="shared" si="15"/>
        <v>46199.999999999993</v>
      </c>
      <c r="Y33" s="122">
        <f t="shared" si="16"/>
        <v>35545.855045799995</v>
      </c>
      <c r="Z33" s="122">
        <f t="shared" si="17"/>
        <v>4054.1449542</v>
      </c>
      <c r="AA33" s="52">
        <f t="shared" si="18"/>
        <v>39599.999999999993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1.3922898500000001</v>
      </c>
      <c r="E34" s="233">
        <f t="shared" si="0"/>
        <v>866.00428670000008</v>
      </c>
      <c r="F34" s="326">
        <v>0</v>
      </c>
      <c r="G34" s="233">
        <f t="shared" si="1"/>
        <v>0</v>
      </c>
      <c r="H34" s="231">
        <f t="shared" si="2"/>
        <v>866.00428670000008</v>
      </c>
      <c r="I34" s="296">
        <f t="shared" si="20"/>
        <v>103254.43124578003</v>
      </c>
      <c r="J34" s="95">
        <f>IF((I34)+K34&gt;I148,I148-K34,(I34))</f>
        <v>59243.091742999997</v>
      </c>
      <c r="K34" s="95">
        <f t="shared" si="3"/>
        <v>6756.908257</v>
      </c>
      <c r="L34" s="291">
        <f t="shared" si="23"/>
        <v>66000</v>
      </c>
      <c r="M34" s="95">
        <f t="shared" si="24"/>
        <v>56280.937155849992</v>
      </c>
      <c r="N34" s="95">
        <f t="shared" si="21"/>
        <v>6419.0628441499994</v>
      </c>
      <c r="O34" s="95">
        <f t="shared" si="22"/>
        <v>62699.999999999993</v>
      </c>
      <c r="P34" s="95">
        <f t="shared" si="25"/>
        <v>53318.7825687</v>
      </c>
      <c r="Q34" s="95">
        <f t="shared" si="8"/>
        <v>6081.2174313000005</v>
      </c>
      <c r="R34" s="95">
        <f t="shared" si="9"/>
        <v>59400</v>
      </c>
      <c r="S34" s="95">
        <f t="shared" si="10"/>
        <v>47394.473394400004</v>
      </c>
      <c r="T34" s="95">
        <f t="shared" si="11"/>
        <v>5405.5266056</v>
      </c>
      <c r="U34" s="95">
        <f t="shared" si="12"/>
        <v>52800</v>
      </c>
      <c r="V34" s="95">
        <f t="shared" si="13"/>
        <v>41470.164220099992</v>
      </c>
      <c r="W34" s="95">
        <f t="shared" si="14"/>
        <v>4729.8357798999996</v>
      </c>
      <c r="X34" s="95">
        <f t="shared" si="15"/>
        <v>46199.999999999993</v>
      </c>
      <c r="Y34" s="95">
        <f t="shared" si="16"/>
        <v>35545.855045799995</v>
      </c>
      <c r="Z34" s="95">
        <f t="shared" si="17"/>
        <v>4054.1449542</v>
      </c>
      <c r="AA34" s="237">
        <f t="shared" si="18"/>
        <v>39599.999999999993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1.3922898500000001</v>
      </c>
      <c r="E35" s="87">
        <f t="shared" si="0"/>
        <v>943.97251830000005</v>
      </c>
      <c r="F35" s="324">
        <v>0</v>
      </c>
      <c r="G35" s="87">
        <f t="shared" si="1"/>
        <v>0</v>
      </c>
      <c r="H35" s="47">
        <f t="shared" si="2"/>
        <v>943.97251830000005</v>
      </c>
      <c r="I35" s="293">
        <f t="shared" si="20"/>
        <v>102388.42695908002</v>
      </c>
      <c r="J35" s="123">
        <f>IF((I35)+K35&gt;I148,I148-K35,(I35))</f>
        <v>59243.091742999997</v>
      </c>
      <c r="K35" s="123">
        <f t="shared" si="3"/>
        <v>6756.908257</v>
      </c>
      <c r="L35" s="290">
        <f t="shared" si="23"/>
        <v>66000</v>
      </c>
      <c r="M35" s="123">
        <f t="shared" si="24"/>
        <v>56280.937155849992</v>
      </c>
      <c r="N35" s="123">
        <f t="shared" si="21"/>
        <v>6419.0628441499994</v>
      </c>
      <c r="O35" s="123">
        <f t="shared" si="22"/>
        <v>62699.999999999993</v>
      </c>
      <c r="P35" s="100">
        <f t="shared" si="25"/>
        <v>53318.7825687</v>
      </c>
      <c r="Q35" s="123">
        <f t="shared" si="8"/>
        <v>6081.2174313000005</v>
      </c>
      <c r="R35" s="123">
        <f t="shared" si="9"/>
        <v>59400</v>
      </c>
      <c r="S35" s="123">
        <f t="shared" si="10"/>
        <v>47394.473394400004</v>
      </c>
      <c r="T35" s="123">
        <f t="shared" si="11"/>
        <v>5405.5266056</v>
      </c>
      <c r="U35" s="123">
        <f t="shared" si="12"/>
        <v>52800</v>
      </c>
      <c r="V35" s="123">
        <f t="shared" si="13"/>
        <v>41470.164220099992</v>
      </c>
      <c r="W35" s="123">
        <f t="shared" si="14"/>
        <v>4729.8357798999996</v>
      </c>
      <c r="X35" s="123">
        <f t="shared" si="15"/>
        <v>46199.999999999993</v>
      </c>
      <c r="Y35" s="123">
        <f t="shared" si="16"/>
        <v>35545.855045799995</v>
      </c>
      <c r="Z35" s="123">
        <f t="shared" si="17"/>
        <v>4054.1449542</v>
      </c>
      <c r="AA35" s="55">
        <f t="shared" si="18"/>
        <v>39599.999999999993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1.3922898500000001</v>
      </c>
      <c r="E36" s="60">
        <f t="shared" si="0"/>
        <v>943.97251830000005</v>
      </c>
      <c r="F36" s="325">
        <v>0</v>
      </c>
      <c r="G36" s="60">
        <f t="shared" si="1"/>
        <v>0</v>
      </c>
      <c r="H36" s="57">
        <f t="shared" si="2"/>
        <v>943.97251830000005</v>
      </c>
      <c r="I36" s="294">
        <f t="shared" si="20"/>
        <v>101444.45444078003</v>
      </c>
      <c r="J36" s="102">
        <f>IF((I36)+K36&gt;I148,I148-K36,(I36))</f>
        <v>59243.091742999997</v>
      </c>
      <c r="K36" s="102">
        <f t="shared" si="3"/>
        <v>6756.908257</v>
      </c>
      <c r="L36" s="184">
        <f t="shared" si="23"/>
        <v>66000</v>
      </c>
      <c r="M36" s="102">
        <f t="shared" si="24"/>
        <v>56280.937155849992</v>
      </c>
      <c r="N36" s="102">
        <f t="shared" si="21"/>
        <v>6419.0628441499994</v>
      </c>
      <c r="O36" s="102">
        <f t="shared" si="22"/>
        <v>62699.999999999993</v>
      </c>
      <c r="P36" s="102">
        <f t="shared" si="25"/>
        <v>53318.7825687</v>
      </c>
      <c r="Q36" s="102">
        <f t="shared" si="8"/>
        <v>6081.2174313000005</v>
      </c>
      <c r="R36" s="102">
        <f t="shared" si="9"/>
        <v>59400</v>
      </c>
      <c r="S36" s="102">
        <f t="shared" si="10"/>
        <v>47394.473394400004</v>
      </c>
      <c r="T36" s="102">
        <f t="shared" si="11"/>
        <v>5405.5266056</v>
      </c>
      <c r="U36" s="102">
        <f t="shared" si="12"/>
        <v>52800</v>
      </c>
      <c r="V36" s="102">
        <f t="shared" si="13"/>
        <v>41470.164220099992</v>
      </c>
      <c r="W36" s="102">
        <f t="shared" si="14"/>
        <v>4729.8357798999996</v>
      </c>
      <c r="X36" s="102">
        <f t="shared" si="15"/>
        <v>46199.999999999993</v>
      </c>
      <c r="Y36" s="102">
        <f t="shared" si="16"/>
        <v>35545.855045799995</v>
      </c>
      <c r="Z36" s="102">
        <f t="shared" si="17"/>
        <v>4054.1449542</v>
      </c>
      <c r="AA36" s="66">
        <f t="shared" si="18"/>
        <v>39599.999999999993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1.3922898500000001</v>
      </c>
      <c r="E37" s="70">
        <f t="shared" si="0"/>
        <v>943.97251830000005</v>
      </c>
      <c r="F37" s="325">
        <v>0</v>
      </c>
      <c r="G37" s="70">
        <f t="shared" si="1"/>
        <v>0</v>
      </c>
      <c r="H37" s="68">
        <f t="shared" si="2"/>
        <v>943.97251830000005</v>
      </c>
      <c r="I37" s="295">
        <f t="shared" si="20"/>
        <v>100500.48192248003</v>
      </c>
      <c r="J37" s="122">
        <f>IF((I37)+K37&gt;I148,I148-K37,(I37))</f>
        <v>59243.091742999997</v>
      </c>
      <c r="K37" s="104">
        <f t="shared" si="3"/>
        <v>6756.908257</v>
      </c>
      <c r="L37" s="185">
        <f t="shared" si="23"/>
        <v>66000</v>
      </c>
      <c r="M37" s="122">
        <f t="shared" si="24"/>
        <v>56280.937155849992</v>
      </c>
      <c r="N37" s="122">
        <f t="shared" si="21"/>
        <v>6419.0628441499994</v>
      </c>
      <c r="O37" s="122">
        <f t="shared" si="22"/>
        <v>62699.999999999993</v>
      </c>
      <c r="P37" s="104">
        <f t="shared" si="25"/>
        <v>53318.7825687</v>
      </c>
      <c r="Q37" s="122">
        <f t="shared" si="8"/>
        <v>6081.2174313000005</v>
      </c>
      <c r="R37" s="122">
        <f>P37+Q37</f>
        <v>59400</v>
      </c>
      <c r="S37" s="122">
        <f t="shared" si="10"/>
        <v>47394.473394400004</v>
      </c>
      <c r="T37" s="122">
        <f t="shared" si="11"/>
        <v>5405.5266056</v>
      </c>
      <c r="U37" s="122">
        <f t="shared" si="12"/>
        <v>52800</v>
      </c>
      <c r="V37" s="122">
        <f t="shared" si="13"/>
        <v>41470.164220099992</v>
      </c>
      <c r="W37" s="122">
        <f t="shared" si="14"/>
        <v>4729.8357798999996</v>
      </c>
      <c r="X37" s="122">
        <f t="shared" si="15"/>
        <v>46199.999999999993</v>
      </c>
      <c r="Y37" s="122">
        <f t="shared" si="16"/>
        <v>35545.855045799995</v>
      </c>
      <c r="Z37" s="122">
        <f t="shared" si="17"/>
        <v>4054.1449542</v>
      </c>
      <c r="AA37" s="52">
        <f t="shared" si="18"/>
        <v>39599.999999999993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1.3922898500000001</v>
      </c>
      <c r="E38" s="60">
        <f t="shared" si="0"/>
        <v>943.97251830000005</v>
      </c>
      <c r="F38" s="325">
        <v>0</v>
      </c>
      <c r="G38" s="60">
        <f t="shared" si="1"/>
        <v>0</v>
      </c>
      <c r="H38" s="57">
        <f t="shared" si="2"/>
        <v>943.97251830000005</v>
      </c>
      <c r="I38" s="294">
        <f t="shared" si="20"/>
        <v>99556.509404180033</v>
      </c>
      <c r="J38" s="102">
        <f>IF((I38)+K38&gt;I148,I148-K38,(I38))</f>
        <v>59243.091742999997</v>
      </c>
      <c r="K38" s="102">
        <f t="shared" si="3"/>
        <v>6756.908257</v>
      </c>
      <c r="L38" s="186">
        <f t="shared" si="23"/>
        <v>66000</v>
      </c>
      <c r="M38" s="102">
        <f t="shared" si="24"/>
        <v>56280.937155849992</v>
      </c>
      <c r="N38" s="102">
        <f t="shared" si="21"/>
        <v>6419.0628441499994</v>
      </c>
      <c r="O38" s="102">
        <f t="shared" si="22"/>
        <v>62699.999999999993</v>
      </c>
      <c r="P38" s="102">
        <f>J38*$P$9</f>
        <v>53318.7825687</v>
      </c>
      <c r="Q38" s="102">
        <f t="shared" si="8"/>
        <v>6081.2174313000005</v>
      </c>
      <c r="R38" s="102">
        <f t="shared" ref="R38:R53" si="26">P38+Q38</f>
        <v>59400</v>
      </c>
      <c r="S38" s="102">
        <f t="shared" si="10"/>
        <v>47394.473394400004</v>
      </c>
      <c r="T38" s="102">
        <f t="shared" si="11"/>
        <v>5405.5266056</v>
      </c>
      <c r="U38" s="102">
        <f t="shared" si="12"/>
        <v>52800</v>
      </c>
      <c r="V38" s="102">
        <f t="shared" si="13"/>
        <v>41470.164220099992</v>
      </c>
      <c r="W38" s="102">
        <f t="shared" si="14"/>
        <v>4729.8357798999996</v>
      </c>
      <c r="X38" s="102">
        <f t="shared" si="15"/>
        <v>46199.999999999993</v>
      </c>
      <c r="Y38" s="102">
        <f t="shared" si="16"/>
        <v>35545.855045799995</v>
      </c>
      <c r="Z38" s="102">
        <f t="shared" si="17"/>
        <v>4054.1449542</v>
      </c>
      <c r="AA38" s="66">
        <f t="shared" si="18"/>
        <v>39599.999999999993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1.3922898500000001</v>
      </c>
      <c r="E39" s="70">
        <f t="shared" si="0"/>
        <v>943.97251830000005</v>
      </c>
      <c r="F39" s="325">
        <v>0</v>
      </c>
      <c r="G39" s="70">
        <f t="shared" si="1"/>
        <v>0</v>
      </c>
      <c r="H39" s="68">
        <f t="shared" si="2"/>
        <v>943.97251830000005</v>
      </c>
      <c r="I39" s="295">
        <f t="shared" si="20"/>
        <v>98612.536885880036</v>
      </c>
      <c r="J39" s="122">
        <f>IF((I39)+K39&gt;I148,I148-K39,(I39))</f>
        <v>59243.091742999997</v>
      </c>
      <c r="K39" s="122">
        <f t="shared" si="3"/>
        <v>6756.908257</v>
      </c>
      <c r="L39" s="183">
        <f t="shared" si="23"/>
        <v>66000</v>
      </c>
      <c r="M39" s="122">
        <f t="shared" si="24"/>
        <v>56280.937155849992</v>
      </c>
      <c r="N39" s="122">
        <f t="shared" si="21"/>
        <v>6419.0628441499994</v>
      </c>
      <c r="O39" s="122">
        <f t="shared" si="22"/>
        <v>62699.999999999993</v>
      </c>
      <c r="P39" s="104">
        <f t="shared" si="25"/>
        <v>53318.7825687</v>
      </c>
      <c r="Q39" s="122">
        <f t="shared" si="8"/>
        <v>6081.2174313000005</v>
      </c>
      <c r="R39" s="122">
        <f t="shared" si="26"/>
        <v>59400</v>
      </c>
      <c r="S39" s="122">
        <f t="shared" si="10"/>
        <v>47394.473394400004</v>
      </c>
      <c r="T39" s="122">
        <f t="shared" si="11"/>
        <v>5405.5266056</v>
      </c>
      <c r="U39" s="122">
        <f t="shared" si="12"/>
        <v>52800</v>
      </c>
      <c r="V39" s="122">
        <f t="shared" si="13"/>
        <v>41470.164220099992</v>
      </c>
      <c r="W39" s="122">
        <f t="shared" si="14"/>
        <v>4729.8357798999996</v>
      </c>
      <c r="X39" s="122">
        <f t="shared" si="15"/>
        <v>46199.999999999993</v>
      </c>
      <c r="Y39" s="122">
        <f t="shared" si="16"/>
        <v>35545.855045799995</v>
      </c>
      <c r="Z39" s="122">
        <f t="shared" si="17"/>
        <v>4054.1449542</v>
      </c>
      <c r="AA39" s="52">
        <f t="shared" si="18"/>
        <v>39599.999999999993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1.3922898500000001</v>
      </c>
      <c r="E40" s="60">
        <f t="shared" si="0"/>
        <v>943.97251830000005</v>
      </c>
      <c r="F40" s="325">
        <v>0</v>
      </c>
      <c r="G40" s="60">
        <f t="shared" si="1"/>
        <v>0</v>
      </c>
      <c r="H40" s="57">
        <f t="shared" si="2"/>
        <v>943.97251830000005</v>
      </c>
      <c r="I40" s="294">
        <f t="shared" si="20"/>
        <v>97668.564367580038</v>
      </c>
      <c r="J40" s="102">
        <f>IF((I40)+K40&gt;I148,I148-K40,(I40))</f>
        <v>59243.091742999997</v>
      </c>
      <c r="K40" s="102">
        <f t="shared" si="3"/>
        <v>6756.908257</v>
      </c>
      <c r="L40" s="186">
        <f t="shared" si="23"/>
        <v>66000</v>
      </c>
      <c r="M40" s="102">
        <f t="shared" si="24"/>
        <v>56280.937155849992</v>
      </c>
      <c r="N40" s="102">
        <f t="shared" si="21"/>
        <v>6419.0628441499994</v>
      </c>
      <c r="O40" s="102">
        <f t="shared" si="22"/>
        <v>62699.999999999993</v>
      </c>
      <c r="P40" s="102">
        <f t="shared" si="25"/>
        <v>53318.7825687</v>
      </c>
      <c r="Q40" s="102">
        <f t="shared" si="8"/>
        <v>6081.2174313000005</v>
      </c>
      <c r="R40" s="102">
        <f t="shared" si="26"/>
        <v>59400</v>
      </c>
      <c r="S40" s="102">
        <f t="shared" si="10"/>
        <v>47394.473394400004</v>
      </c>
      <c r="T40" s="102">
        <f t="shared" si="11"/>
        <v>5405.5266056</v>
      </c>
      <c r="U40" s="102">
        <f t="shared" si="12"/>
        <v>52800</v>
      </c>
      <c r="V40" s="102">
        <f t="shared" si="13"/>
        <v>41470.164220099992</v>
      </c>
      <c r="W40" s="102">
        <f t="shared" si="14"/>
        <v>4729.8357798999996</v>
      </c>
      <c r="X40" s="102">
        <f t="shared" si="15"/>
        <v>46199.999999999993</v>
      </c>
      <c r="Y40" s="102">
        <f t="shared" si="16"/>
        <v>35545.855045799995</v>
      </c>
      <c r="Z40" s="102">
        <f t="shared" si="17"/>
        <v>4054.1449542</v>
      </c>
      <c r="AA40" s="66">
        <f t="shared" si="18"/>
        <v>39599.999999999993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1.3922898500000001</v>
      </c>
      <c r="E41" s="70">
        <f t="shared" si="0"/>
        <v>943.97251830000005</v>
      </c>
      <c r="F41" s="325">
        <v>0</v>
      </c>
      <c r="G41" s="70">
        <f t="shared" si="1"/>
        <v>0</v>
      </c>
      <c r="H41" s="68">
        <f t="shared" si="2"/>
        <v>943.97251830000005</v>
      </c>
      <c r="I41" s="295">
        <f t="shared" si="20"/>
        <v>96724.591849280041</v>
      </c>
      <c r="J41" s="122">
        <f>IF((I41)+K41&gt;I148,I148-K41,(I41))</f>
        <v>59243.091742999997</v>
      </c>
      <c r="K41" s="122">
        <f t="shared" si="3"/>
        <v>6756.908257</v>
      </c>
      <c r="L41" s="183">
        <f t="shared" si="23"/>
        <v>66000</v>
      </c>
      <c r="M41" s="122">
        <f t="shared" si="24"/>
        <v>56280.937155849992</v>
      </c>
      <c r="N41" s="122">
        <f t="shared" si="21"/>
        <v>6419.0628441499994</v>
      </c>
      <c r="O41" s="122">
        <f t="shared" si="22"/>
        <v>62699.999999999993</v>
      </c>
      <c r="P41" s="104">
        <f t="shared" si="25"/>
        <v>53318.7825687</v>
      </c>
      <c r="Q41" s="122">
        <f t="shared" si="8"/>
        <v>6081.2174313000005</v>
      </c>
      <c r="R41" s="122">
        <f t="shared" si="26"/>
        <v>59400</v>
      </c>
      <c r="S41" s="122">
        <f t="shared" si="10"/>
        <v>47394.473394400004</v>
      </c>
      <c r="T41" s="122">
        <f t="shared" si="11"/>
        <v>5405.5266056</v>
      </c>
      <c r="U41" s="122">
        <f t="shared" si="12"/>
        <v>52800</v>
      </c>
      <c r="V41" s="122">
        <f t="shared" si="13"/>
        <v>41470.164220099992</v>
      </c>
      <c r="W41" s="122">
        <f t="shared" si="14"/>
        <v>4729.8357798999996</v>
      </c>
      <c r="X41" s="122">
        <f t="shared" si="15"/>
        <v>46199.999999999993</v>
      </c>
      <c r="Y41" s="122">
        <f t="shared" si="16"/>
        <v>35545.855045799995</v>
      </c>
      <c r="Z41" s="122">
        <f t="shared" si="17"/>
        <v>4054.1449542</v>
      </c>
      <c r="AA41" s="52">
        <f t="shared" si="18"/>
        <v>39599.999999999993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1.39199892</v>
      </c>
      <c r="E42" s="60">
        <f t="shared" si="0"/>
        <v>943.77526776000002</v>
      </c>
      <c r="F42" s="325">
        <v>0</v>
      </c>
      <c r="G42" s="60">
        <f t="shared" si="1"/>
        <v>0</v>
      </c>
      <c r="H42" s="57">
        <f t="shared" si="2"/>
        <v>943.77526776000002</v>
      </c>
      <c r="I42" s="294">
        <f t="shared" si="20"/>
        <v>95780.619330980044</v>
      </c>
      <c r="J42" s="102">
        <f>IF((I42)+K42&gt;I148,I148-K42,(I42))</f>
        <v>59243.091742999997</v>
      </c>
      <c r="K42" s="102">
        <f t="shared" si="3"/>
        <v>6756.908257</v>
      </c>
      <c r="L42" s="186">
        <f t="shared" si="23"/>
        <v>66000</v>
      </c>
      <c r="M42" s="102">
        <f t="shared" si="24"/>
        <v>56280.937155849992</v>
      </c>
      <c r="N42" s="102">
        <f t="shared" si="21"/>
        <v>6419.0628441499994</v>
      </c>
      <c r="O42" s="102">
        <f t="shared" si="22"/>
        <v>62699.999999999993</v>
      </c>
      <c r="P42" s="102">
        <f t="shared" si="25"/>
        <v>53318.7825687</v>
      </c>
      <c r="Q42" s="102">
        <f t="shared" si="8"/>
        <v>6081.2174313000005</v>
      </c>
      <c r="R42" s="102">
        <f t="shared" si="26"/>
        <v>59400</v>
      </c>
      <c r="S42" s="102">
        <f t="shared" si="10"/>
        <v>47394.473394400004</v>
      </c>
      <c r="T42" s="102">
        <f t="shared" si="11"/>
        <v>5405.5266056</v>
      </c>
      <c r="U42" s="102">
        <f t="shared" si="12"/>
        <v>52800</v>
      </c>
      <c r="V42" s="102">
        <f t="shared" si="13"/>
        <v>41470.164220099992</v>
      </c>
      <c r="W42" s="102">
        <f t="shared" si="14"/>
        <v>4729.8357798999996</v>
      </c>
      <c r="X42" s="102">
        <f t="shared" si="15"/>
        <v>46199.999999999993</v>
      </c>
      <c r="Y42" s="102">
        <f t="shared" si="16"/>
        <v>35545.855045799995</v>
      </c>
      <c r="Z42" s="102">
        <f t="shared" si="17"/>
        <v>4054.1449542</v>
      </c>
      <c r="AA42" s="66">
        <f t="shared" si="18"/>
        <v>39599.999999999993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1.39199892</v>
      </c>
      <c r="E43" s="70">
        <f t="shared" si="0"/>
        <v>943.77526776000002</v>
      </c>
      <c r="F43" s="325">
        <v>0</v>
      </c>
      <c r="G43" s="70">
        <f t="shared" si="1"/>
        <v>0</v>
      </c>
      <c r="H43" s="68">
        <f t="shared" si="2"/>
        <v>943.77526776000002</v>
      </c>
      <c r="I43" s="295">
        <f t="shared" si="20"/>
        <v>94836.844063220051</v>
      </c>
      <c r="J43" s="122">
        <f>IF((I43)+K43&gt;I148,I148-K43,(I43))</f>
        <v>59243.091742999997</v>
      </c>
      <c r="K43" s="122">
        <f t="shared" ref="K43:K74" si="27">I$147</f>
        <v>6756.908257</v>
      </c>
      <c r="L43" s="183">
        <f t="shared" si="23"/>
        <v>66000</v>
      </c>
      <c r="M43" s="122">
        <f t="shared" si="24"/>
        <v>56280.937155849992</v>
      </c>
      <c r="N43" s="122">
        <f t="shared" si="21"/>
        <v>6419.0628441499994</v>
      </c>
      <c r="O43" s="122">
        <f t="shared" si="22"/>
        <v>62699.999999999993</v>
      </c>
      <c r="P43" s="104">
        <f t="shared" si="25"/>
        <v>53318.7825687</v>
      </c>
      <c r="Q43" s="122">
        <f t="shared" si="8"/>
        <v>6081.2174313000005</v>
      </c>
      <c r="R43" s="122">
        <f t="shared" si="26"/>
        <v>59400</v>
      </c>
      <c r="S43" s="122">
        <f t="shared" si="10"/>
        <v>47394.473394400004</v>
      </c>
      <c r="T43" s="122">
        <f t="shared" si="11"/>
        <v>5405.5266056</v>
      </c>
      <c r="U43" s="122">
        <f t="shared" si="12"/>
        <v>52800</v>
      </c>
      <c r="V43" s="122">
        <f t="shared" si="13"/>
        <v>41470.164220099992</v>
      </c>
      <c r="W43" s="122">
        <f t="shared" si="14"/>
        <v>4729.8357798999996</v>
      </c>
      <c r="X43" s="122">
        <f t="shared" si="15"/>
        <v>46199.999999999993</v>
      </c>
      <c r="Y43" s="122">
        <f t="shared" si="16"/>
        <v>35545.855045799995</v>
      </c>
      <c r="Z43" s="122">
        <f t="shared" si="17"/>
        <v>4054.1449542</v>
      </c>
      <c r="AA43" s="52">
        <f t="shared" si="18"/>
        <v>39599.999999999993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1.39188896</v>
      </c>
      <c r="E44" s="60">
        <f t="shared" si="0"/>
        <v>943.70071487999996</v>
      </c>
      <c r="F44" s="325">
        <v>0</v>
      </c>
      <c r="G44" s="60">
        <f t="shared" si="1"/>
        <v>0</v>
      </c>
      <c r="H44" s="57">
        <f t="shared" si="2"/>
        <v>943.70071487999996</v>
      </c>
      <c r="I44" s="294">
        <f t="shared" si="20"/>
        <v>93893.068795460058</v>
      </c>
      <c r="J44" s="102">
        <f>IF((I44)+K44&gt;I148,I148-K44,(I44))</f>
        <v>59243.091742999997</v>
      </c>
      <c r="K44" s="102">
        <f t="shared" si="27"/>
        <v>6756.908257</v>
      </c>
      <c r="L44" s="186">
        <f t="shared" si="23"/>
        <v>66000</v>
      </c>
      <c r="M44" s="102">
        <f t="shared" si="24"/>
        <v>56280.937155849992</v>
      </c>
      <c r="N44" s="102">
        <f t="shared" si="21"/>
        <v>6419.0628441499994</v>
      </c>
      <c r="O44" s="102">
        <f t="shared" si="22"/>
        <v>62699.999999999993</v>
      </c>
      <c r="P44" s="102">
        <f t="shared" si="25"/>
        <v>53318.7825687</v>
      </c>
      <c r="Q44" s="102">
        <f t="shared" si="8"/>
        <v>6081.2174313000005</v>
      </c>
      <c r="R44" s="102">
        <f t="shared" si="26"/>
        <v>59400</v>
      </c>
      <c r="S44" s="102">
        <f t="shared" si="10"/>
        <v>47394.473394400004</v>
      </c>
      <c r="T44" s="102">
        <f t="shared" si="11"/>
        <v>5405.5266056</v>
      </c>
      <c r="U44" s="102">
        <f t="shared" si="12"/>
        <v>52800</v>
      </c>
      <c r="V44" s="102">
        <f t="shared" si="13"/>
        <v>41470.164220099992</v>
      </c>
      <c r="W44" s="102">
        <f t="shared" si="14"/>
        <v>4729.8357798999996</v>
      </c>
      <c r="X44" s="102">
        <f t="shared" si="15"/>
        <v>46199.999999999993</v>
      </c>
      <c r="Y44" s="102">
        <f t="shared" si="16"/>
        <v>35545.855045799995</v>
      </c>
      <c r="Z44" s="102">
        <f t="shared" si="17"/>
        <v>4054.1449542</v>
      </c>
      <c r="AA44" s="66">
        <f t="shared" si="18"/>
        <v>39599.999999999993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1.3906095999999999</v>
      </c>
      <c r="E45" s="70">
        <f t="shared" si="0"/>
        <v>942.83330879999994</v>
      </c>
      <c r="F45" s="325">
        <v>0</v>
      </c>
      <c r="G45" s="70">
        <f t="shared" si="1"/>
        <v>0</v>
      </c>
      <c r="H45" s="68">
        <f t="shared" si="2"/>
        <v>942.83330879999994</v>
      </c>
      <c r="I45" s="295">
        <f t="shared" si="20"/>
        <v>92949.368080580054</v>
      </c>
      <c r="J45" s="122">
        <f>IF((I45)+K45&gt;I148,I148-K45,(I45))</f>
        <v>59243.091742999997</v>
      </c>
      <c r="K45" s="122">
        <f t="shared" si="27"/>
        <v>6756.908257</v>
      </c>
      <c r="L45" s="183">
        <f t="shared" si="23"/>
        <v>66000</v>
      </c>
      <c r="M45" s="122">
        <f t="shared" si="24"/>
        <v>56280.937155849992</v>
      </c>
      <c r="N45" s="122">
        <f t="shared" si="21"/>
        <v>6419.0628441499994</v>
      </c>
      <c r="O45" s="122">
        <f t="shared" si="22"/>
        <v>62699.999999999993</v>
      </c>
      <c r="P45" s="104">
        <f t="shared" si="25"/>
        <v>53318.7825687</v>
      </c>
      <c r="Q45" s="122">
        <f t="shared" si="8"/>
        <v>6081.2174313000005</v>
      </c>
      <c r="R45" s="122">
        <f t="shared" si="26"/>
        <v>59400</v>
      </c>
      <c r="S45" s="122">
        <f t="shared" si="10"/>
        <v>47394.473394400004</v>
      </c>
      <c r="T45" s="122">
        <f t="shared" si="11"/>
        <v>5405.5266056</v>
      </c>
      <c r="U45" s="122">
        <f t="shared" si="12"/>
        <v>52800</v>
      </c>
      <c r="V45" s="122">
        <f t="shared" si="13"/>
        <v>41470.164220099992</v>
      </c>
      <c r="W45" s="122">
        <f t="shared" si="14"/>
        <v>4729.8357798999996</v>
      </c>
      <c r="X45" s="122">
        <f t="shared" si="15"/>
        <v>46199.999999999993</v>
      </c>
      <c r="Y45" s="122">
        <f t="shared" si="16"/>
        <v>35545.855045799995</v>
      </c>
      <c r="Z45" s="122">
        <f t="shared" si="17"/>
        <v>4054.1449542</v>
      </c>
      <c r="AA45" s="52">
        <f t="shared" si="18"/>
        <v>39599.999999999993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1.3903218100000001</v>
      </c>
      <c r="E46" s="233">
        <f>C46*D46</f>
        <v>942.63818718000005</v>
      </c>
      <c r="F46" s="326">
        <v>0</v>
      </c>
      <c r="G46" s="233">
        <f t="shared" si="1"/>
        <v>0</v>
      </c>
      <c r="H46" s="231">
        <f t="shared" si="2"/>
        <v>942.63818718000005</v>
      </c>
      <c r="I46" s="296">
        <f t="shared" si="20"/>
        <v>92006.534771780047</v>
      </c>
      <c r="J46" s="95">
        <f>IF((I46)+K46&gt;I148,I148-K46,(I46))</f>
        <v>59243.091742999997</v>
      </c>
      <c r="K46" s="95">
        <f t="shared" si="27"/>
        <v>6756.908257</v>
      </c>
      <c r="L46" s="270">
        <f t="shared" si="23"/>
        <v>66000</v>
      </c>
      <c r="M46" s="95">
        <f t="shared" si="24"/>
        <v>56280.937155849992</v>
      </c>
      <c r="N46" s="95">
        <f t="shared" si="21"/>
        <v>6419.0628441499994</v>
      </c>
      <c r="O46" s="95">
        <f t="shared" si="22"/>
        <v>62699.999999999993</v>
      </c>
      <c r="P46" s="95">
        <f t="shared" si="25"/>
        <v>53318.7825687</v>
      </c>
      <c r="Q46" s="95">
        <f t="shared" si="8"/>
        <v>6081.2174313000005</v>
      </c>
      <c r="R46" s="95">
        <f t="shared" si="26"/>
        <v>59400</v>
      </c>
      <c r="S46" s="95">
        <f t="shared" si="10"/>
        <v>47394.473394400004</v>
      </c>
      <c r="T46" s="95">
        <f t="shared" si="11"/>
        <v>5405.5266056</v>
      </c>
      <c r="U46" s="95">
        <f t="shared" si="12"/>
        <v>52800</v>
      </c>
      <c r="V46" s="95">
        <f t="shared" si="13"/>
        <v>41470.164220099992</v>
      </c>
      <c r="W46" s="95">
        <f t="shared" si="14"/>
        <v>4729.8357798999996</v>
      </c>
      <c r="X46" s="95">
        <f t="shared" si="15"/>
        <v>46199.999999999993</v>
      </c>
      <c r="Y46" s="95">
        <f t="shared" si="16"/>
        <v>35545.855045799995</v>
      </c>
      <c r="Z46" s="95">
        <f t="shared" si="17"/>
        <v>4054.1449542</v>
      </c>
      <c r="AA46" s="237">
        <f t="shared" si="18"/>
        <v>39599.999999999993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1.3896353299999999</v>
      </c>
      <c r="E47" s="203">
        <f t="shared" si="0"/>
        <v>1006.09597892</v>
      </c>
      <c r="F47" s="327">
        <v>0</v>
      </c>
      <c r="G47" s="203">
        <f t="shared" si="1"/>
        <v>0</v>
      </c>
      <c r="H47" s="204">
        <f t="shared" si="2"/>
        <v>1006.09597892</v>
      </c>
      <c r="I47" s="297">
        <f t="shared" si="20"/>
        <v>91063.89658460005</v>
      </c>
      <c r="J47" s="205">
        <f>IF((I47)+K47&gt;I148,I148-K47,(I47))</f>
        <v>59243.091742999997</v>
      </c>
      <c r="K47" s="205">
        <f t="shared" si="27"/>
        <v>6756.908257</v>
      </c>
      <c r="L47" s="198">
        <f t="shared" si="23"/>
        <v>66000</v>
      </c>
      <c r="M47" s="205">
        <f t="shared" si="24"/>
        <v>56280.937155849992</v>
      </c>
      <c r="N47" s="205">
        <f t="shared" si="21"/>
        <v>6419.0628441499994</v>
      </c>
      <c r="O47" s="205">
        <f t="shared" si="22"/>
        <v>62699.999999999993</v>
      </c>
      <c r="P47" s="197">
        <f t="shared" si="25"/>
        <v>53318.7825687</v>
      </c>
      <c r="Q47" s="205">
        <f t="shared" si="8"/>
        <v>6081.2174313000005</v>
      </c>
      <c r="R47" s="205">
        <f t="shared" si="26"/>
        <v>59400</v>
      </c>
      <c r="S47" s="205">
        <f t="shared" si="10"/>
        <v>47394.473394400004</v>
      </c>
      <c r="T47" s="205">
        <f t="shared" si="11"/>
        <v>5405.5266056</v>
      </c>
      <c r="U47" s="205">
        <f t="shared" si="12"/>
        <v>52800</v>
      </c>
      <c r="V47" s="205">
        <f t="shared" si="13"/>
        <v>41470.164220099992</v>
      </c>
      <c r="W47" s="205">
        <f t="shared" si="14"/>
        <v>4729.8357798999996</v>
      </c>
      <c r="X47" s="205">
        <f t="shared" si="15"/>
        <v>46199.999999999993</v>
      </c>
      <c r="Y47" s="205">
        <f t="shared" si="16"/>
        <v>35545.855045799995</v>
      </c>
      <c r="Z47" s="205">
        <f t="shared" si="17"/>
        <v>4054.1449542</v>
      </c>
      <c r="AA47" s="196">
        <f t="shared" si="18"/>
        <v>39599.999999999993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1.38807236</v>
      </c>
      <c r="E48" s="60">
        <f t="shared" si="0"/>
        <v>1004.96438864</v>
      </c>
      <c r="F48" s="325">
        <v>0</v>
      </c>
      <c r="G48" s="60">
        <f t="shared" si="1"/>
        <v>0</v>
      </c>
      <c r="H48" s="57">
        <f t="shared" si="2"/>
        <v>1004.96438864</v>
      </c>
      <c r="I48" s="294">
        <f t="shared" si="20"/>
        <v>90057.800605680051</v>
      </c>
      <c r="J48" s="102">
        <f>IF((I48)+K48&gt;I148,I148-K48,(I48))</f>
        <v>59243.091742999997</v>
      </c>
      <c r="K48" s="102">
        <f t="shared" si="27"/>
        <v>6756.908257</v>
      </c>
      <c r="L48" s="186">
        <f t="shared" si="23"/>
        <v>66000</v>
      </c>
      <c r="M48" s="102">
        <f t="shared" si="24"/>
        <v>56280.937155849992</v>
      </c>
      <c r="N48" s="102">
        <f t="shared" si="21"/>
        <v>6419.0628441499994</v>
      </c>
      <c r="O48" s="102">
        <f t="shared" si="22"/>
        <v>62699.999999999993</v>
      </c>
      <c r="P48" s="102">
        <f t="shared" si="25"/>
        <v>53318.7825687</v>
      </c>
      <c r="Q48" s="102">
        <f t="shared" si="8"/>
        <v>6081.2174313000005</v>
      </c>
      <c r="R48" s="102">
        <f t="shared" si="26"/>
        <v>59400</v>
      </c>
      <c r="S48" s="102">
        <f t="shared" si="10"/>
        <v>47394.473394400004</v>
      </c>
      <c r="T48" s="102">
        <f t="shared" si="11"/>
        <v>5405.5266056</v>
      </c>
      <c r="U48" s="102">
        <f t="shared" si="12"/>
        <v>52800</v>
      </c>
      <c r="V48" s="102">
        <f t="shared" si="13"/>
        <v>41470.164220099992</v>
      </c>
      <c r="W48" s="102">
        <f t="shared" si="14"/>
        <v>4729.8357798999996</v>
      </c>
      <c r="X48" s="102">
        <f t="shared" si="15"/>
        <v>46199.999999999993</v>
      </c>
      <c r="Y48" s="102">
        <f t="shared" si="16"/>
        <v>35545.855045799995</v>
      </c>
      <c r="Z48" s="102">
        <f t="shared" si="17"/>
        <v>4054.1449542</v>
      </c>
      <c r="AA48" s="66">
        <f t="shared" si="18"/>
        <v>39599.999999999993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1.38732736</v>
      </c>
      <c r="E49" s="70">
        <f t="shared" si="0"/>
        <v>1004.42500864</v>
      </c>
      <c r="F49" s="325">
        <v>0</v>
      </c>
      <c r="G49" s="70">
        <f t="shared" si="1"/>
        <v>0</v>
      </c>
      <c r="H49" s="68">
        <f t="shared" si="2"/>
        <v>1004.42500864</v>
      </c>
      <c r="I49" s="295">
        <f t="shared" si="20"/>
        <v>89052.836217040051</v>
      </c>
      <c r="J49" s="122">
        <f>IF((I49)+K49&gt;I148,I148-K49,(I49))</f>
        <v>59243.091742999997</v>
      </c>
      <c r="K49" s="122">
        <f t="shared" si="27"/>
        <v>6756.908257</v>
      </c>
      <c r="L49" s="183">
        <f t="shared" si="23"/>
        <v>66000</v>
      </c>
      <c r="M49" s="122">
        <f t="shared" si="24"/>
        <v>56280.937155849992</v>
      </c>
      <c r="N49" s="122">
        <f t="shared" si="21"/>
        <v>6419.0628441499994</v>
      </c>
      <c r="O49" s="122">
        <f t="shared" si="22"/>
        <v>62699.999999999993</v>
      </c>
      <c r="P49" s="104">
        <f t="shared" si="25"/>
        <v>53318.7825687</v>
      </c>
      <c r="Q49" s="122">
        <f t="shared" si="8"/>
        <v>6081.2174313000005</v>
      </c>
      <c r="R49" s="122">
        <f t="shared" si="26"/>
        <v>59400</v>
      </c>
      <c r="S49" s="122">
        <f t="shared" si="10"/>
        <v>47394.473394400004</v>
      </c>
      <c r="T49" s="122">
        <f t="shared" si="11"/>
        <v>5405.5266056</v>
      </c>
      <c r="U49" s="122">
        <f t="shared" si="12"/>
        <v>52800</v>
      </c>
      <c r="V49" s="122">
        <f t="shared" si="13"/>
        <v>41470.164220099992</v>
      </c>
      <c r="W49" s="122">
        <f t="shared" si="14"/>
        <v>4729.8357798999996</v>
      </c>
      <c r="X49" s="122">
        <f t="shared" si="15"/>
        <v>46199.999999999993</v>
      </c>
      <c r="Y49" s="122">
        <f t="shared" si="16"/>
        <v>35545.855045799995</v>
      </c>
      <c r="Z49" s="122">
        <f t="shared" si="17"/>
        <v>4054.1449542</v>
      </c>
      <c r="AA49" s="52">
        <f t="shared" si="18"/>
        <v>39599.999999999993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1.38695843</v>
      </c>
      <c r="E50" s="60">
        <f t="shared" si="0"/>
        <v>1004.1579033199999</v>
      </c>
      <c r="F50" s="325">
        <v>0</v>
      </c>
      <c r="G50" s="60">
        <f t="shared" si="1"/>
        <v>0</v>
      </c>
      <c r="H50" s="57">
        <f t="shared" si="2"/>
        <v>1004.1579033199999</v>
      </c>
      <c r="I50" s="294">
        <f t="shared" si="20"/>
        <v>88048.411208400052</v>
      </c>
      <c r="J50" s="102">
        <f>IF((I50)+K50&gt;I148,I148-K50,(I50))</f>
        <v>59243.091742999997</v>
      </c>
      <c r="K50" s="102">
        <f t="shared" si="27"/>
        <v>6756.908257</v>
      </c>
      <c r="L50" s="186">
        <f t="shared" si="23"/>
        <v>66000</v>
      </c>
      <c r="M50" s="102">
        <f t="shared" si="24"/>
        <v>56280.937155849992</v>
      </c>
      <c r="N50" s="102">
        <f t="shared" si="21"/>
        <v>6419.0628441499994</v>
      </c>
      <c r="O50" s="102">
        <f t="shared" si="22"/>
        <v>62699.999999999993</v>
      </c>
      <c r="P50" s="102">
        <f>J50*$P$9</f>
        <v>53318.7825687</v>
      </c>
      <c r="Q50" s="102">
        <f t="shared" si="8"/>
        <v>6081.2174313000005</v>
      </c>
      <c r="R50" s="102">
        <f t="shared" si="26"/>
        <v>59400</v>
      </c>
      <c r="S50" s="102">
        <f t="shared" si="10"/>
        <v>47394.473394400004</v>
      </c>
      <c r="T50" s="102">
        <f t="shared" si="11"/>
        <v>5405.5266056</v>
      </c>
      <c r="U50" s="102">
        <f t="shared" si="12"/>
        <v>52800</v>
      </c>
      <c r="V50" s="102">
        <f t="shared" si="13"/>
        <v>41470.164220099992</v>
      </c>
      <c r="W50" s="102">
        <f t="shared" si="14"/>
        <v>4729.8357798999996</v>
      </c>
      <c r="X50" s="102">
        <f t="shared" si="15"/>
        <v>46199.999999999993</v>
      </c>
      <c r="Y50" s="102">
        <f t="shared" si="16"/>
        <v>35545.855045799995</v>
      </c>
      <c r="Z50" s="102">
        <f t="shared" si="17"/>
        <v>4054.1449542</v>
      </c>
      <c r="AA50" s="66">
        <f t="shared" si="18"/>
        <v>39599.999999999993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1.3863221100000001</v>
      </c>
      <c r="E51" s="70">
        <f t="shared" si="0"/>
        <v>1003.69720764</v>
      </c>
      <c r="F51" s="325">
        <v>0</v>
      </c>
      <c r="G51" s="70">
        <f t="shared" si="1"/>
        <v>0</v>
      </c>
      <c r="H51" s="68">
        <f t="shared" si="2"/>
        <v>1003.69720764</v>
      </c>
      <c r="I51" s="295">
        <f t="shared" si="20"/>
        <v>87044.253305080056</v>
      </c>
      <c r="J51" s="122">
        <f>IF((I51)+K51&gt;I148,I148-K51,(I51))</f>
        <v>59243.091742999997</v>
      </c>
      <c r="K51" s="122">
        <f t="shared" si="27"/>
        <v>6756.908257</v>
      </c>
      <c r="L51" s="183">
        <f t="shared" si="23"/>
        <v>66000</v>
      </c>
      <c r="M51" s="122">
        <f t="shared" si="24"/>
        <v>56280.937155849992</v>
      </c>
      <c r="N51" s="122">
        <f t="shared" si="21"/>
        <v>6419.0628441499994</v>
      </c>
      <c r="O51" s="122">
        <f t="shared" si="22"/>
        <v>62699.999999999993</v>
      </c>
      <c r="P51" s="104">
        <f>J51*$P$9</f>
        <v>53318.7825687</v>
      </c>
      <c r="Q51" s="122">
        <f t="shared" si="8"/>
        <v>6081.2174313000005</v>
      </c>
      <c r="R51" s="122">
        <f t="shared" si="26"/>
        <v>59400</v>
      </c>
      <c r="S51" s="122">
        <f t="shared" si="10"/>
        <v>47394.473394400004</v>
      </c>
      <c r="T51" s="122">
        <f t="shared" si="11"/>
        <v>5405.5266056</v>
      </c>
      <c r="U51" s="122">
        <f t="shared" si="12"/>
        <v>52800</v>
      </c>
      <c r="V51" s="122">
        <f t="shared" si="13"/>
        <v>41470.164220099992</v>
      </c>
      <c r="W51" s="122">
        <f t="shared" si="14"/>
        <v>4729.8357798999996</v>
      </c>
      <c r="X51" s="122">
        <f t="shared" si="15"/>
        <v>46199.999999999993</v>
      </c>
      <c r="Y51" s="122">
        <f t="shared" si="16"/>
        <v>35545.855045799995</v>
      </c>
      <c r="Z51" s="122">
        <f t="shared" si="17"/>
        <v>4054.1449542</v>
      </c>
      <c r="AA51" s="52">
        <f t="shared" si="18"/>
        <v>39599.999999999993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1.3854852799999999</v>
      </c>
      <c r="E52" s="60">
        <f t="shared" si="0"/>
        <v>1003.0913427199999</v>
      </c>
      <c r="F52" s="325">
        <v>0</v>
      </c>
      <c r="G52" s="60">
        <f t="shared" si="1"/>
        <v>0</v>
      </c>
      <c r="H52" s="57">
        <f t="shared" si="2"/>
        <v>1003.0913427199999</v>
      </c>
      <c r="I52" s="294">
        <f t="shared" si="20"/>
        <v>86040.556097440058</v>
      </c>
      <c r="J52" s="102">
        <f>IF((I52)+K52&gt;I148,I148-K52,(I52))</f>
        <v>59243.091742999997</v>
      </c>
      <c r="K52" s="102">
        <f t="shared" si="27"/>
        <v>6756.908257</v>
      </c>
      <c r="L52" s="186">
        <f t="shared" si="23"/>
        <v>66000</v>
      </c>
      <c r="M52" s="102">
        <f t="shared" si="24"/>
        <v>56280.937155849992</v>
      </c>
      <c r="N52" s="102">
        <f t="shared" si="21"/>
        <v>6419.0628441499994</v>
      </c>
      <c r="O52" s="102">
        <f t="shared" si="22"/>
        <v>62699.999999999993</v>
      </c>
      <c r="P52" s="102">
        <f t="shared" ref="P52:P71" si="28">J52*$P$9</f>
        <v>53318.7825687</v>
      </c>
      <c r="Q52" s="102">
        <f t="shared" si="8"/>
        <v>6081.2174313000005</v>
      </c>
      <c r="R52" s="102">
        <f t="shared" si="26"/>
        <v>59400</v>
      </c>
      <c r="S52" s="102">
        <f t="shared" si="10"/>
        <v>47394.473394400004</v>
      </c>
      <c r="T52" s="102">
        <f t="shared" si="11"/>
        <v>5405.5266056</v>
      </c>
      <c r="U52" s="102">
        <f t="shared" si="12"/>
        <v>52800</v>
      </c>
      <c r="V52" s="102">
        <f t="shared" si="13"/>
        <v>41470.164220099992</v>
      </c>
      <c r="W52" s="102">
        <f t="shared" si="14"/>
        <v>4729.8357798999996</v>
      </c>
      <c r="X52" s="102">
        <f t="shared" si="15"/>
        <v>46199.999999999993</v>
      </c>
      <c r="Y52" s="102">
        <f t="shared" si="16"/>
        <v>35545.855045799995</v>
      </c>
      <c r="Z52" s="102">
        <f t="shared" si="17"/>
        <v>4054.1449542</v>
      </c>
      <c r="AA52" s="66">
        <f t="shared" si="18"/>
        <v>39599.999999999993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1.38484132</v>
      </c>
      <c r="E53" s="70">
        <f t="shared" si="0"/>
        <v>1002.62511568</v>
      </c>
      <c r="F53" s="325">
        <v>0</v>
      </c>
      <c r="G53" s="70">
        <f t="shared" si="1"/>
        <v>0</v>
      </c>
      <c r="H53" s="68">
        <f t="shared" si="2"/>
        <v>1002.62511568</v>
      </c>
      <c r="I53" s="295">
        <f t="shared" si="20"/>
        <v>85037.464754720058</v>
      </c>
      <c r="J53" s="122">
        <f>IF((I53)+K53&gt;I148,I148-K53,(I53))</f>
        <v>59243.091742999997</v>
      </c>
      <c r="K53" s="122">
        <f t="shared" si="27"/>
        <v>6756.908257</v>
      </c>
      <c r="L53" s="183">
        <f t="shared" si="23"/>
        <v>66000</v>
      </c>
      <c r="M53" s="122">
        <f t="shared" si="24"/>
        <v>56280.937155849992</v>
      </c>
      <c r="N53" s="122">
        <f t="shared" si="21"/>
        <v>6419.0628441499994</v>
      </c>
      <c r="O53" s="122">
        <f t="shared" si="22"/>
        <v>62699.999999999993</v>
      </c>
      <c r="P53" s="104">
        <f t="shared" si="28"/>
        <v>53318.7825687</v>
      </c>
      <c r="Q53" s="122">
        <f t="shared" si="8"/>
        <v>6081.2174313000005</v>
      </c>
      <c r="R53" s="122">
        <f t="shared" si="26"/>
        <v>59400</v>
      </c>
      <c r="S53" s="122">
        <f t="shared" si="10"/>
        <v>47394.473394400004</v>
      </c>
      <c r="T53" s="122">
        <f t="shared" si="11"/>
        <v>5405.5266056</v>
      </c>
      <c r="U53" s="122">
        <f t="shared" si="12"/>
        <v>52800</v>
      </c>
      <c r="V53" s="122">
        <f t="shared" si="13"/>
        <v>41470.164220099992</v>
      </c>
      <c r="W53" s="122">
        <f t="shared" si="14"/>
        <v>4729.8357798999996</v>
      </c>
      <c r="X53" s="122">
        <f t="shared" si="15"/>
        <v>46199.999999999993</v>
      </c>
      <c r="Y53" s="122">
        <f t="shared" si="16"/>
        <v>35545.855045799995</v>
      </c>
      <c r="Z53" s="122">
        <f t="shared" si="17"/>
        <v>4054.1449542</v>
      </c>
      <c r="AA53" s="52">
        <f t="shared" si="18"/>
        <v>39599.999999999993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1.3833832399999999</v>
      </c>
      <c r="E54" s="60">
        <f t="shared" si="0"/>
        <v>1001.56946576</v>
      </c>
      <c r="F54" s="325">
        <v>0</v>
      </c>
      <c r="G54" s="60">
        <f t="shared" si="1"/>
        <v>0</v>
      </c>
      <c r="H54" s="57">
        <f t="shared" si="2"/>
        <v>1001.56946576</v>
      </c>
      <c r="I54" s="294">
        <f t="shared" si="20"/>
        <v>84034.839639040059</v>
      </c>
      <c r="J54" s="102">
        <f>IF((I54)+K54&gt;I148,I148-K54,(I54))</f>
        <v>59243.091742999997</v>
      </c>
      <c r="K54" s="102">
        <f t="shared" si="27"/>
        <v>6756.908257</v>
      </c>
      <c r="L54" s="186">
        <f t="shared" si="23"/>
        <v>66000</v>
      </c>
      <c r="M54" s="102">
        <f t="shared" si="24"/>
        <v>56280.937155849992</v>
      </c>
      <c r="N54" s="102">
        <f t="shared" si="21"/>
        <v>6419.0628441499994</v>
      </c>
      <c r="O54" s="102">
        <f t="shared" si="22"/>
        <v>62699.999999999993</v>
      </c>
      <c r="P54" s="102">
        <f t="shared" si="28"/>
        <v>53318.7825687</v>
      </c>
      <c r="Q54" s="102">
        <f t="shared" si="8"/>
        <v>6081.2174313000005</v>
      </c>
      <c r="R54" s="102">
        <f>P54+Q54</f>
        <v>59400</v>
      </c>
      <c r="S54" s="102">
        <f t="shared" si="10"/>
        <v>47394.473394400004</v>
      </c>
      <c r="T54" s="102">
        <f t="shared" si="11"/>
        <v>5405.5266056</v>
      </c>
      <c r="U54" s="102">
        <f t="shared" si="12"/>
        <v>52800</v>
      </c>
      <c r="V54" s="102">
        <f t="shared" si="13"/>
        <v>41470.164220099992</v>
      </c>
      <c r="W54" s="102">
        <f t="shared" si="14"/>
        <v>4729.8357798999996</v>
      </c>
      <c r="X54" s="102">
        <f t="shared" si="15"/>
        <v>46199.999999999993</v>
      </c>
      <c r="Y54" s="102">
        <f t="shared" si="16"/>
        <v>35545.855045799995</v>
      </c>
      <c r="Z54" s="102">
        <f t="shared" si="17"/>
        <v>4054.1449542</v>
      </c>
      <c r="AA54" s="66">
        <f t="shared" si="18"/>
        <v>39599.999999999993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1.38255094</v>
      </c>
      <c r="E55" s="70">
        <f t="shared" si="0"/>
        <v>1000.96688056</v>
      </c>
      <c r="F55" s="325">
        <v>0</v>
      </c>
      <c r="G55" s="70">
        <f t="shared" si="1"/>
        <v>0</v>
      </c>
      <c r="H55" s="68">
        <f t="shared" si="2"/>
        <v>1000.96688056</v>
      </c>
      <c r="I55" s="295">
        <f t="shared" si="20"/>
        <v>83033.270173280063</v>
      </c>
      <c r="J55" s="122">
        <f>IF((I55)+K55&gt;I148,I148-K55,(I55))</f>
        <v>59243.091742999997</v>
      </c>
      <c r="K55" s="122">
        <f t="shared" si="27"/>
        <v>6756.908257</v>
      </c>
      <c r="L55" s="183">
        <f t="shared" si="23"/>
        <v>66000</v>
      </c>
      <c r="M55" s="122">
        <f t="shared" si="24"/>
        <v>56280.937155849992</v>
      </c>
      <c r="N55" s="122">
        <f t="shared" si="21"/>
        <v>6419.0628441499994</v>
      </c>
      <c r="O55" s="122">
        <f t="shared" si="22"/>
        <v>62699.999999999993</v>
      </c>
      <c r="P55" s="104">
        <f t="shared" si="28"/>
        <v>53318.7825687</v>
      </c>
      <c r="Q55" s="122">
        <f t="shared" si="8"/>
        <v>6081.2174313000005</v>
      </c>
      <c r="R55" s="122">
        <f t="shared" ref="R55:R73" si="29">P55+Q55</f>
        <v>59400</v>
      </c>
      <c r="S55" s="122">
        <f t="shared" si="10"/>
        <v>47394.473394400004</v>
      </c>
      <c r="T55" s="122">
        <f t="shared" si="11"/>
        <v>5405.5266056</v>
      </c>
      <c r="U55" s="122">
        <f t="shared" si="12"/>
        <v>52800</v>
      </c>
      <c r="V55" s="122">
        <f t="shared" si="13"/>
        <v>41470.164220099992</v>
      </c>
      <c r="W55" s="122">
        <f t="shared" si="14"/>
        <v>4729.8357798999996</v>
      </c>
      <c r="X55" s="122">
        <f t="shared" si="15"/>
        <v>46199.999999999993</v>
      </c>
      <c r="Y55" s="122">
        <f t="shared" si="16"/>
        <v>35545.855045799995</v>
      </c>
      <c r="Z55" s="122">
        <f t="shared" si="17"/>
        <v>4054.1449542</v>
      </c>
      <c r="AA55" s="52">
        <f t="shared" si="18"/>
        <v>39599.999999999993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1.3813450300000001</v>
      </c>
      <c r="E56" s="60">
        <f t="shared" si="0"/>
        <v>1000.0938017200001</v>
      </c>
      <c r="F56" s="325">
        <v>0</v>
      </c>
      <c r="G56" s="60">
        <f t="shared" si="1"/>
        <v>0</v>
      </c>
      <c r="H56" s="57">
        <f t="shared" si="2"/>
        <v>1000.0938017200001</v>
      </c>
      <c r="I56" s="294">
        <f t="shared" si="20"/>
        <v>82032.303292720069</v>
      </c>
      <c r="J56" s="102">
        <f>IF((I56)+K56&gt;I148,I148-K56,(I56))</f>
        <v>59243.091742999997</v>
      </c>
      <c r="K56" s="102">
        <f t="shared" si="27"/>
        <v>6756.908257</v>
      </c>
      <c r="L56" s="186">
        <f t="shared" si="23"/>
        <v>66000</v>
      </c>
      <c r="M56" s="102">
        <f t="shared" si="24"/>
        <v>56280.937155849992</v>
      </c>
      <c r="N56" s="102">
        <f t="shared" si="21"/>
        <v>6419.0628441499994</v>
      </c>
      <c r="O56" s="102">
        <f t="shared" si="22"/>
        <v>62699.999999999993</v>
      </c>
      <c r="P56" s="102">
        <f t="shared" si="28"/>
        <v>53318.7825687</v>
      </c>
      <c r="Q56" s="102">
        <f t="shared" si="8"/>
        <v>6081.2174313000005</v>
      </c>
      <c r="R56" s="102">
        <f t="shared" si="29"/>
        <v>59400</v>
      </c>
      <c r="S56" s="102">
        <f t="shared" si="10"/>
        <v>47394.473394400004</v>
      </c>
      <c r="T56" s="102">
        <f t="shared" si="11"/>
        <v>5405.5266056</v>
      </c>
      <c r="U56" s="102">
        <f t="shared" si="12"/>
        <v>52800</v>
      </c>
      <c r="V56" s="102">
        <f t="shared" si="13"/>
        <v>41470.164220099992</v>
      </c>
      <c r="W56" s="102">
        <f t="shared" si="14"/>
        <v>4729.8357798999996</v>
      </c>
      <c r="X56" s="102">
        <f t="shared" si="15"/>
        <v>46199.999999999993</v>
      </c>
      <c r="Y56" s="102">
        <f t="shared" si="16"/>
        <v>35545.855045799995</v>
      </c>
      <c r="Z56" s="102">
        <f t="shared" si="17"/>
        <v>4054.1449542</v>
      </c>
      <c r="AA56" s="66">
        <f t="shared" si="18"/>
        <v>39599.999999999993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1.3799126799999999</v>
      </c>
      <c r="E57" s="70">
        <f t="shared" si="0"/>
        <v>999.05678031999992</v>
      </c>
      <c r="F57" s="325">
        <v>0</v>
      </c>
      <c r="G57" s="70">
        <f t="shared" si="1"/>
        <v>0</v>
      </c>
      <c r="H57" s="68">
        <f t="shared" si="2"/>
        <v>999.05678031999992</v>
      </c>
      <c r="I57" s="295">
        <f t="shared" si="20"/>
        <v>81032.209491000074</v>
      </c>
      <c r="J57" s="122">
        <f>IF((I57)+K57&gt;I148,I148-K57,(I57))</f>
        <v>59243.091742999997</v>
      </c>
      <c r="K57" s="122">
        <f t="shared" si="27"/>
        <v>6756.908257</v>
      </c>
      <c r="L57" s="183">
        <f t="shared" si="23"/>
        <v>66000</v>
      </c>
      <c r="M57" s="122">
        <f t="shared" si="24"/>
        <v>56280.937155849992</v>
      </c>
      <c r="N57" s="122">
        <f t="shared" si="21"/>
        <v>6419.0628441499994</v>
      </c>
      <c r="O57" s="122">
        <f t="shared" si="22"/>
        <v>62699.999999999993</v>
      </c>
      <c r="P57" s="104">
        <f t="shared" si="28"/>
        <v>53318.7825687</v>
      </c>
      <c r="Q57" s="122">
        <f t="shared" si="8"/>
        <v>6081.2174313000005</v>
      </c>
      <c r="R57" s="122">
        <f t="shared" si="29"/>
        <v>59400</v>
      </c>
      <c r="S57" s="122">
        <f t="shared" si="10"/>
        <v>47394.473394400004</v>
      </c>
      <c r="T57" s="122">
        <f t="shared" si="11"/>
        <v>5405.5266056</v>
      </c>
      <c r="U57" s="122">
        <f t="shared" si="12"/>
        <v>52800</v>
      </c>
      <c r="V57" s="122">
        <f t="shared" si="13"/>
        <v>41470.164220099992</v>
      </c>
      <c r="W57" s="122">
        <f t="shared" si="14"/>
        <v>4729.8357798999996</v>
      </c>
      <c r="X57" s="122">
        <f t="shared" si="15"/>
        <v>46199.999999999993</v>
      </c>
      <c r="Y57" s="122">
        <f t="shared" si="16"/>
        <v>35545.855045799995</v>
      </c>
      <c r="Z57" s="122">
        <f t="shared" si="17"/>
        <v>4054.1449542</v>
      </c>
      <c r="AA57" s="52">
        <f t="shared" si="18"/>
        <v>39599.999999999993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1.3792465</v>
      </c>
      <c r="E58" s="247">
        <f t="shared" si="0"/>
        <v>998.57446600000003</v>
      </c>
      <c r="F58" s="328">
        <v>0</v>
      </c>
      <c r="G58" s="247">
        <f t="shared" si="1"/>
        <v>0</v>
      </c>
      <c r="H58" s="174">
        <f t="shared" si="2"/>
        <v>998.57446600000003</v>
      </c>
      <c r="I58" s="342">
        <f t="shared" si="20"/>
        <v>80033.152710680079</v>
      </c>
      <c r="J58" s="343">
        <f>IF((I58)+K58&gt;I148,I148-K58,(I58))</f>
        <v>59243.091742999997</v>
      </c>
      <c r="K58" s="343">
        <f t="shared" si="27"/>
        <v>6756.908257</v>
      </c>
      <c r="L58" s="344">
        <f t="shared" si="23"/>
        <v>66000</v>
      </c>
      <c r="M58" s="343">
        <f t="shared" si="24"/>
        <v>56280.937155849992</v>
      </c>
      <c r="N58" s="343">
        <f t="shared" si="21"/>
        <v>6419.0628441499994</v>
      </c>
      <c r="O58" s="343">
        <f t="shared" si="22"/>
        <v>62699.999999999993</v>
      </c>
      <c r="P58" s="343">
        <f t="shared" si="28"/>
        <v>53318.7825687</v>
      </c>
      <c r="Q58" s="343">
        <f t="shared" si="8"/>
        <v>6081.2174313000005</v>
      </c>
      <c r="R58" s="343">
        <f t="shared" si="29"/>
        <v>59400</v>
      </c>
      <c r="S58" s="343">
        <f t="shared" si="10"/>
        <v>47394.473394400004</v>
      </c>
      <c r="T58" s="343">
        <f t="shared" si="11"/>
        <v>5405.5266056</v>
      </c>
      <c r="U58" s="343">
        <f t="shared" si="12"/>
        <v>52800</v>
      </c>
      <c r="V58" s="343">
        <f t="shared" si="13"/>
        <v>41470.164220099992</v>
      </c>
      <c r="W58" s="343">
        <f t="shared" si="14"/>
        <v>4729.8357798999996</v>
      </c>
      <c r="X58" s="343">
        <f t="shared" si="15"/>
        <v>46199.999999999993</v>
      </c>
      <c r="Y58" s="343">
        <f t="shared" si="16"/>
        <v>35545.855045799995</v>
      </c>
      <c r="Z58" s="343">
        <f t="shared" si="17"/>
        <v>4054.1449542</v>
      </c>
      <c r="AA58" s="345">
        <f t="shared" si="18"/>
        <v>39599.999999999993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1.37779568</v>
      </c>
      <c r="E59" s="87">
        <f t="shared" si="0"/>
        <v>1085.7029958400001</v>
      </c>
      <c r="F59" s="324">
        <v>0</v>
      </c>
      <c r="G59" s="87">
        <f t="shared" si="1"/>
        <v>0</v>
      </c>
      <c r="H59" s="47">
        <f t="shared" si="2"/>
        <v>1085.7029958400001</v>
      </c>
      <c r="I59" s="293">
        <f t="shared" si="20"/>
        <v>79034.578244680073</v>
      </c>
      <c r="J59" s="123">
        <f>IF((I59)+K59&gt;I148,I148-K59,(I59))</f>
        <v>59243.091742999997</v>
      </c>
      <c r="K59" s="123">
        <f t="shared" si="27"/>
        <v>6756.908257</v>
      </c>
      <c r="L59" s="290">
        <f t="shared" si="23"/>
        <v>66000</v>
      </c>
      <c r="M59" s="123">
        <f t="shared" si="24"/>
        <v>56280.937155849992</v>
      </c>
      <c r="N59" s="123">
        <f t="shared" si="21"/>
        <v>6419.0628441499994</v>
      </c>
      <c r="O59" s="123">
        <f t="shared" si="22"/>
        <v>62699.999999999993</v>
      </c>
      <c r="P59" s="100">
        <f t="shared" si="28"/>
        <v>53318.7825687</v>
      </c>
      <c r="Q59" s="123">
        <f t="shared" si="8"/>
        <v>6081.2174313000005</v>
      </c>
      <c r="R59" s="123">
        <f t="shared" si="29"/>
        <v>59400</v>
      </c>
      <c r="S59" s="123">
        <f t="shared" si="10"/>
        <v>47394.473394400004</v>
      </c>
      <c r="T59" s="123">
        <f t="shared" si="11"/>
        <v>5405.5266056</v>
      </c>
      <c r="U59" s="123">
        <f t="shared" si="12"/>
        <v>52800</v>
      </c>
      <c r="V59" s="123">
        <f t="shared" si="13"/>
        <v>41470.164220099992</v>
      </c>
      <c r="W59" s="123">
        <f t="shared" si="14"/>
        <v>4729.8357798999996</v>
      </c>
      <c r="X59" s="123">
        <f t="shared" si="15"/>
        <v>46199.999999999993</v>
      </c>
      <c r="Y59" s="123">
        <f t="shared" si="16"/>
        <v>35545.855045799995</v>
      </c>
      <c r="Z59" s="123">
        <f t="shared" si="17"/>
        <v>4054.1449542</v>
      </c>
      <c r="AA59" s="55">
        <f t="shared" si="18"/>
        <v>39599.999999999993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1.37658704</v>
      </c>
      <c r="E60" s="60">
        <f t="shared" si="0"/>
        <v>1084.75058752</v>
      </c>
      <c r="F60" s="325">
        <v>0</v>
      </c>
      <c r="G60" s="60">
        <f t="shared" si="1"/>
        <v>0</v>
      </c>
      <c r="H60" s="57">
        <f t="shared" si="2"/>
        <v>1084.75058752</v>
      </c>
      <c r="I60" s="294">
        <f t="shared" si="20"/>
        <v>77948.875248840079</v>
      </c>
      <c r="J60" s="102">
        <f>IF((I60)+K60&gt;I148,I148-K60,(I60))</f>
        <v>59243.091742999997</v>
      </c>
      <c r="K60" s="102">
        <f t="shared" si="27"/>
        <v>6756.908257</v>
      </c>
      <c r="L60" s="186">
        <f t="shared" si="23"/>
        <v>66000</v>
      </c>
      <c r="M60" s="102">
        <f t="shared" si="24"/>
        <v>56280.937155849992</v>
      </c>
      <c r="N60" s="102">
        <f t="shared" si="21"/>
        <v>6419.0628441499994</v>
      </c>
      <c r="O60" s="102">
        <f t="shared" si="22"/>
        <v>62699.999999999993</v>
      </c>
      <c r="P60" s="102">
        <f t="shared" si="28"/>
        <v>53318.7825687</v>
      </c>
      <c r="Q60" s="102">
        <f t="shared" si="8"/>
        <v>6081.2174313000005</v>
      </c>
      <c r="R60" s="102">
        <f t="shared" si="29"/>
        <v>59400</v>
      </c>
      <c r="S60" s="102">
        <f t="shared" si="10"/>
        <v>47394.473394400004</v>
      </c>
      <c r="T60" s="102">
        <f t="shared" si="11"/>
        <v>5405.5266056</v>
      </c>
      <c r="U60" s="102">
        <f t="shared" si="12"/>
        <v>52800</v>
      </c>
      <c r="V60" s="102">
        <f t="shared" si="13"/>
        <v>41470.164220099992</v>
      </c>
      <c r="W60" s="102">
        <f t="shared" si="14"/>
        <v>4729.8357798999996</v>
      </c>
      <c r="X60" s="102">
        <f t="shared" si="15"/>
        <v>46199.999999999993</v>
      </c>
      <c r="Y60" s="102">
        <f t="shared" si="16"/>
        <v>35545.855045799995</v>
      </c>
      <c r="Z60" s="102">
        <f t="shared" si="17"/>
        <v>4054.1449542</v>
      </c>
      <c r="AA60" s="66">
        <f t="shared" si="18"/>
        <v>39599.999999999993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1.37635581</v>
      </c>
      <c r="E61" s="70">
        <f t="shared" si="0"/>
        <v>1084.5683782799999</v>
      </c>
      <c r="F61" s="325">
        <v>0</v>
      </c>
      <c r="G61" s="70">
        <f t="shared" si="1"/>
        <v>0</v>
      </c>
      <c r="H61" s="68">
        <f t="shared" si="2"/>
        <v>1084.5683782799999</v>
      </c>
      <c r="I61" s="295">
        <f t="shared" si="20"/>
        <v>76864.124661320078</v>
      </c>
      <c r="J61" s="122">
        <f>IF((I61)+K61&gt;I148,I148-K61,(I61))</f>
        <v>59243.091742999997</v>
      </c>
      <c r="K61" s="122">
        <f t="shared" si="27"/>
        <v>6756.908257</v>
      </c>
      <c r="L61" s="183">
        <f t="shared" si="23"/>
        <v>66000</v>
      </c>
      <c r="M61" s="122">
        <f t="shared" si="24"/>
        <v>56280.937155849992</v>
      </c>
      <c r="N61" s="122">
        <f t="shared" si="21"/>
        <v>6419.0628441499994</v>
      </c>
      <c r="O61" s="122">
        <f t="shared" si="22"/>
        <v>62699.999999999993</v>
      </c>
      <c r="P61" s="104">
        <f t="shared" si="28"/>
        <v>53318.7825687</v>
      </c>
      <c r="Q61" s="122">
        <f t="shared" si="8"/>
        <v>6081.2174313000005</v>
      </c>
      <c r="R61" s="122">
        <f t="shared" si="29"/>
        <v>59400</v>
      </c>
      <c r="S61" s="122">
        <f t="shared" si="10"/>
        <v>47394.473394400004</v>
      </c>
      <c r="T61" s="122">
        <f t="shared" si="11"/>
        <v>5405.5266056</v>
      </c>
      <c r="U61" s="122">
        <f t="shared" si="12"/>
        <v>52800</v>
      </c>
      <c r="V61" s="122">
        <f t="shared" si="13"/>
        <v>41470.164220099992</v>
      </c>
      <c r="W61" s="122">
        <f t="shared" si="14"/>
        <v>4729.8357798999996</v>
      </c>
      <c r="X61" s="122">
        <f t="shared" si="15"/>
        <v>46199.999999999993</v>
      </c>
      <c r="Y61" s="122">
        <f t="shared" si="16"/>
        <v>35545.855045799995</v>
      </c>
      <c r="Z61" s="122">
        <f t="shared" si="17"/>
        <v>4054.1449542</v>
      </c>
      <c r="AA61" s="52">
        <f t="shared" si="18"/>
        <v>39599.999999999993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1.37457436</v>
      </c>
      <c r="E62" s="60">
        <f t="shared" si="0"/>
        <v>1083.16459568</v>
      </c>
      <c r="F62" s="325">
        <v>0</v>
      </c>
      <c r="G62" s="60">
        <f t="shared" si="1"/>
        <v>0</v>
      </c>
      <c r="H62" s="57">
        <f t="shared" si="2"/>
        <v>1083.16459568</v>
      </c>
      <c r="I62" s="294">
        <f t="shared" si="20"/>
        <v>75779.556283040074</v>
      </c>
      <c r="J62" s="102">
        <f>IF((I62)+K62&gt;I148,I148-K62,(I62))</f>
        <v>59243.091742999997</v>
      </c>
      <c r="K62" s="102">
        <f t="shared" si="27"/>
        <v>6756.908257</v>
      </c>
      <c r="L62" s="186">
        <f t="shared" si="23"/>
        <v>66000</v>
      </c>
      <c r="M62" s="102">
        <f t="shared" si="24"/>
        <v>56280.937155849992</v>
      </c>
      <c r="N62" s="102">
        <f t="shared" si="21"/>
        <v>6419.0628441499994</v>
      </c>
      <c r="O62" s="102">
        <f t="shared" si="22"/>
        <v>62699.999999999993</v>
      </c>
      <c r="P62" s="102">
        <f t="shared" si="28"/>
        <v>53318.7825687</v>
      </c>
      <c r="Q62" s="102">
        <f t="shared" si="8"/>
        <v>6081.2174313000005</v>
      </c>
      <c r="R62" s="102">
        <f t="shared" si="29"/>
        <v>59400</v>
      </c>
      <c r="S62" s="102">
        <f t="shared" si="10"/>
        <v>47394.473394400004</v>
      </c>
      <c r="T62" s="102">
        <f t="shared" si="11"/>
        <v>5405.5266056</v>
      </c>
      <c r="U62" s="102">
        <f t="shared" si="12"/>
        <v>52800</v>
      </c>
      <c r="V62" s="102">
        <f t="shared" si="13"/>
        <v>41470.164220099992</v>
      </c>
      <c r="W62" s="102">
        <f t="shared" si="14"/>
        <v>4729.8357798999996</v>
      </c>
      <c r="X62" s="102">
        <f t="shared" si="15"/>
        <v>46199.999999999993</v>
      </c>
      <c r="Y62" s="102">
        <f t="shared" si="16"/>
        <v>35545.855045799995</v>
      </c>
      <c r="Z62" s="102">
        <f t="shared" si="17"/>
        <v>4054.1449542</v>
      </c>
      <c r="AA62" s="66">
        <f t="shared" si="18"/>
        <v>39599.999999999993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1.3600221299999999</v>
      </c>
      <c r="E63" s="70">
        <f t="shared" si="0"/>
        <v>1071.69743844</v>
      </c>
      <c r="F63" s="325">
        <v>0</v>
      </c>
      <c r="G63" s="70">
        <f t="shared" si="1"/>
        <v>0</v>
      </c>
      <c r="H63" s="68">
        <f t="shared" si="2"/>
        <v>1071.69743844</v>
      </c>
      <c r="I63" s="295">
        <f t="shared" si="20"/>
        <v>74696.391687360068</v>
      </c>
      <c r="J63" s="122">
        <f>IF((I63)+K63&gt;I148,I148-K63,(I63))</f>
        <v>59243.091742999997</v>
      </c>
      <c r="K63" s="122">
        <f t="shared" si="27"/>
        <v>6756.908257</v>
      </c>
      <c r="L63" s="183">
        <f t="shared" si="23"/>
        <v>66000</v>
      </c>
      <c r="M63" s="122">
        <f t="shared" si="24"/>
        <v>56280.937155849992</v>
      </c>
      <c r="N63" s="122">
        <f t="shared" si="21"/>
        <v>6419.0628441499994</v>
      </c>
      <c r="O63" s="122">
        <f t="shared" si="22"/>
        <v>62699.999999999993</v>
      </c>
      <c r="P63" s="104">
        <f t="shared" si="28"/>
        <v>53318.7825687</v>
      </c>
      <c r="Q63" s="122">
        <f t="shared" si="8"/>
        <v>6081.2174313000005</v>
      </c>
      <c r="R63" s="122">
        <f t="shared" si="29"/>
        <v>59400</v>
      </c>
      <c r="S63" s="122">
        <f t="shared" si="10"/>
        <v>47394.473394400004</v>
      </c>
      <c r="T63" s="122">
        <f t="shared" si="11"/>
        <v>5405.5266056</v>
      </c>
      <c r="U63" s="122">
        <f t="shared" si="12"/>
        <v>52800</v>
      </c>
      <c r="V63" s="122">
        <f t="shared" si="13"/>
        <v>41470.164220099992</v>
      </c>
      <c r="W63" s="122">
        <f t="shared" si="14"/>
        <v>4729.8357798999996</v>
      </c>
      <c r="X63" s="122">
        <f t="shared" si="15"/>
        <v>46199.999999999993</v>
      </c>
      <c r="Y63" s="122">
        <f t="shared" si="16"/>
        <v>35545.855045799995</v>
      </c>
      <c r="Z63" s="122">
        <f t="shared" si="17"/>
        <v>4054.1449542</v>
      </c>
      <c r="AA63" s="52">
        <f t="shared" si="18"/>
        <v>39599.999999999993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1.3519106599999999</v>
      </c>
      <c r="E64" s="60">
        <f t="shared" si="0"/>
        <v>1065.30560008</v>
      </c>
      <c r="F64" s="325">
        <v>0</v>
      </c>
      <c r="G64" s="60">
        <f t="shared" si="1"/>
        <v>0</v>
      </c>
      <c r="H64" s="57">
        <f t="shared" si="2"/>
        <v>1065.30560008</v>
      </c>
      <c r="I64" s="294">
        <f t="shared" si="20"/>
        <v>73624.694248920074</v>
      </c>
      <c r="J64" s="102">
        <f>IF((I64)+K64&gt;I148,I148-K64,(I64))</f>
        <v>59243.091742999997</v>
      </c>
      <c r="K64" s="102">
        <f t="shared" si="27"/>
        <v>6756.908257</v>
      </c>
      <c r="L64" s="186">
        <f t="shared" si="23"/>
        <v>66000</v>
      </c>
      <c r="M64" s="102">
        <f t="shared" si="24"/>
        <v>56280.937155849992</v>
      </c>
      <c r="N64" s="102">
        <f t="shared" si="21"/>
        <v>6419.0628441499994</v>
      </c>
      <c r="O64" s="102">
        <f t="shared" si="22"/>
        <v>62699.999999999993</v>
      </c>
      <c r="P64" s="102">
        <f t="shared" si="28"/>
        <v>53318.7825687</v>
      </c>
      <c r="Q64" s="102">
        <f t="shared" si="8"/>
        <v>6081.2174313000005</v>
      </c>
      <c r="R64" s="102">
        <f t="shared" si="29"/>
        <v>59400</v>
      </c>
      <c r="S64" s="102">
        <f t="shared" si="10"/>
        <v>47394.473394400004</v>
      </c>
      <c r="T64" s="102">
        <f t="shared" si="11"/>
        <v>5405.5266056</v>
      </c>
      <c r="U64" s="102">
        <f t="shared" si="12"/>
        <v>52800</v>
      </c>
      <c r="V64" s="102">
        <f t="shared" si="13"/>
        <v>41470.164220099992</v>
      </c>
      <c r="W64" s="102">
        <f t="shared" si="14"/>
        <v>4729.8357798999996</v>
      </c>
      <c r="X64" s="102">
        <f t="shared" si="15"/>
        <v>46199.999999999993</v>
      </c>
      <c r="Y64" s="102">
        <f t="shared" si="16"/>
        <v>35545.855045799995</v>
      </c>
      <c r="Z64" s="102">
        <f t="shared" si="17"/>
        <v>4054.1449542</v>
      </c>
      <c r="AA64" s="66">
        <f t="shared" si="18"/>
        <v>39599.999999999993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1.33865795</v>
      </c>
      <c r="E65" s="70">
        <f t="shared" si="0"/>
        <v>1054.8624646000001</v>
      </c>
      <c r="F65" s="325">
        <v>0</v>
      </c>
      <c r="G65" s="70">
        <f t="shared" si="1"/>
        <v>0</v>
      </c>
      <c r="H65" s="68">
        <f t="shared" si="2"/>
        <v>1054.8624646000001</v>
      </c>
      <c r="I65" s="295">
        <f t="shared" si="20"/>
        <v>72559.388648840075</v>
      </c>
      <c r="J65" s="122">
        <f>IF((I65)+K65&gt;I148,I148-K65,(I65))</f>
        <v>59243.091742999997</v>
      </c>
      <c r="K65" s="122">
        <f t="shared" si="27"/>
        <v>6756.908257</v>
      </c>
      <c r="L65" s="183">
        <f t="shared" si="23"/>
        <v>66000</v>
      </c>
      <c r="M65" s="122">
        <f t="shared" si="24"/>
        <v>56280.937155849992</v>
      </c>
      <c r="N65" s="122">
        <f t="shared" si="21"/>
        <v>6419.0628441499994</v>
      </c>
      <c r="O65" s="122">
        <f t="shared" si="22"/>
        <v>62699.999999999993</v>
      </c>
      <c r="P65" s="104">
        <f t="shared" si="28"/>
        <v>53318.7825687</v>
      </c>
      <c r="Q65" s="122">
        <f t="shared" si="8"/>
        <v>6081.2174313000005</v>
      </c>
      <c r="R65" s="122">
        <f t="shared" si="29"/>
        <v>59400</v>
      </c>
      <c r="S65" s="122">
        <f t="shared" si="10"/>
        <v>47394.473394400004</v>
      </c>
      <c r="T65" s="122">
        <f t="shared" si="11"/>
        <v>5405.5266056</v>
      </c>
      <c r="U65" s="122">
        <f t="shared" si="12"/>
        <v>52800</v>
      </c>
      <c r="V65" s="122">
        <f t="shared" si="13"/>
        <v>41470.164220099992</v>
      </c>
      <c r="W65" s="122">
        <f t="shared" si="14"/>
        <v>4729.8357798999996</v>
      </c>
      <c r="X65" s="122">
        <f t="shared" si="15"/>
        <v>46199.999999999993</v>
      </c>
      <c r="Y65" s="122">
        <f t="shared" si="16"/>
        <v>35545.855045799995</v>
      </c>
      <c r="Z65" s="122">
        <f t="shared" si="17"/>
        <v>4054.1449542</v>
      </c>
      <c r="AA65" s="52">
        <f t="shared" si="18"/>
        <v>39599.999999999993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1.3308061900000001</v>
      </c>
      <c r="E66" s="60">
        <f t="shared" si="0"/>
        <v>1048.6752777200002</v>
      </c>
      <c r="F66" s="325">
        <v>0</v>
      </c>
      <c r="G66" s="60">
        <f t="shared" si="1"/>
        <v>0</v>
      </c>
      <c r="H66" s="57">
        <f t="shared" si="2"/>
        <v>1048.6752777200002</v>
      </c>
      <c r="I66" s="294">
        <f t="shared" si="20"/>
        <v>71504.52618424008</v>
      </c>
      <c r="J66" s="102">
        <f>IF((I66)+K66&gt;I148,I148-K66,(I66))</f>
        <v>59243.091742999997</v>
      </c>
      <c r="K66" s="102">
        <f t="shared" si="27"/>
        <v>6756.908257</v>
      </c>
      <c r="L66" s="186">
        <f t="shared" si="23"/>
        <v>66000</v>
      </c>
      <c r="M66" s="102">
        <f t="shared" si="24"/>
        <v>56280.937155849992</v>
      </c>
      <c r="N66" s="102">
        <f t="shared" si="21"/>
        <v>6419.0628441499994</v>
      </c>
      <c r="O66" s="102">
        <f t="shared" si="22"/>
        <v>62699.999999999993</v>
      </c>
      <c r="P66" s="102">
        <f t="shared" si="28"/>
        <v>53318.7825687</v>
      </c>
      <c r="Q66" s="102">
        <f t="shared" si="8"/>
        <v>6081.2174313000005</v>
      </c>
      <c r="R66" s="102">
        <f t="shared" si="29"/>
        <v>59400</v>
      </c>
      <c r="S66" s="102">
        <f t="shared" si="10"/>
        <v>47394.473394400004</v>
      </c>
      <c r="T66" s="102">
        <f t="shared" si="11"/>
        <v>5405.5266056</v>
      </c>
      <c r="U66" s="102">
        <f t="shared" si="12"/>
        <v>52800</v>
      </c>
      <c r="V66" s="102">
        <f t="shared" si="13"/>
        <v>41470.164220099992</v>
      </c>
      <c r="W66" s="102">
        <f t="shared" si="14"/>
        <v>4729.8357798999996</v>
      </c>
      <c r="X66" s="102">
        <f t="shared" si="15"/>
        <v>46199.999999999993</v>
      </c>
      <c r="Y66" s="102">
        <f t="shared" si="16"/>
        <v>35545.855045799995</v>
      </c>
      <c r="Z66" s="102">
        <f t="shared" si="17"/>
        <v>4054.1449542</v>
      </c>
      <c r="AA66" s="66">
        <f t="shared" si="18"/>
        <v>39599.999999999993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1.3251082300000001</v>
      </c>
      <c r="E67" s="70">
        <f t="shared" si="0"/>
        <v>1044.18528524</v>
      </c>
      <c r="F67" s="325">
        <v>0</v>
      </c>
      <c r="G67" s="70">
        <f t="shared" si="1"/>
        <v>0</v>
      </c>
      <c r="H67" s="68">
        <f t="shared" si="2"/>
        <v>1044.18528524</v>
      </c>
      <c r="I67" s="295">
        <f t="shared" si="20"/>
        <v>70455.850906520078</v>
      </c>
      <c r="J67" s="122">
        <f>IF((I67)+K67&gt;I148,I148-K67,(I67))</f>
        <v>59243.091742999997</v>
      </c>
      <c r="K67" s="122">
        <f t="shared" si="27"/>
        <v>6756.908257</v>
      </c>
      <c r="L67" s="183">
        <f t="shared" si="23"/>
        <v>66000</v>
      </c>
      <c r="M67" s="122">
        <f t="shared" si="24"/>
        <v>56280.937155849992</v>
      </c>
      <c r="N67" s="122">
        <f t="shared" si="21"/>
        <v>6419.0628441499994</v>
      </c>
      <c r="O67" s="122">
        <f t="shared" si="22"/>
        <v>62699.999999999993</v>
      </c>
      <c r="P67" s="104">
        <f t="shared" si="28"/>
        <v>53318.7825687</v>
      </c>
      <c r="Q67" s="122">
        <f t="shared" si="8"/>
        <v>6081.2174313000005</v>
      </c>
      <c r="R67" s="122">
        <f t="shared" si="29"/>
        <v>59400</v>
      </c>
      <c r="S67" s="122">
        <f t="shared" si="10"/>
        <v>47394.473394400004</v>
      </c>
      <c r="T67" s="122">
        <f t="shared" si="11"/>
        <v>5405.5266056</v>
      </c>
      <c r="U67" s="122">
        <f t="shared" si="12"/>
        <v>52800</v>
      </c>
      <c r="V67" s="122">
        <f t="shared" si="13"/>
        <v>41470.164220099992</v>
      </c>
      <c r="W67" s="122">
        <f t="shared" si="14"/>
        <v>4729.8357798999996</v>
      </c>
      <c r="X67" s="122">
        <f t="shared" si="15"/>
        <v>46199.999999999993</v>
      </c>
      <c r="Y67" s="122">
        <f t="shared" si="16"/>
        <v>35545.855045799995</v>
      </c>
      <c r="Z67" s="122">
        <f t="shared" si="17"/>
        <v>4054.1449542</v>
      </c>
      <c r="AA67" s="52">
        <f t="shared" si="18"/>
        <v>39599.999999999993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1.3199603799999999</v>
      </c>
      <c r="E68" s="60">
        <f t="shared" si="0"/>
        <v>1040.12877944</v>
      </c>
      <c r="F68" s="325">
        <v>0</v>
      </c>
      <c r="G68" s="60">
        <f t="shared" si="1"/>
        <v>0</v>
      </c>
      <c r="H68" s="57">
        <f t="shared" si="2"/>
        <v>1040.12877944</v>
      </c>
      <c r="I68" s="294">
        <f t="shared" si="20"/>
        <v>69411.665621280074</v>
      </c>
      <c r="J68" s="102">
        <f>IF((I68)+K68&gt;I148,I148-K68,(I68))</f>
        <v>59243.091742999997</v>
      </c>
      <c r="K68" s="102">
        <f t="shared" si="27"/>
        <v>6756.908257</v>
      </c>
      <c r="L68" s="186">
        <f t="shared" si="23"/>
        <v>66000</v>
      </c>
      <c r="M68" s="102">
        <f t="shared" si="24"/>
        <v>56280.937155849992</v>
      </c>
      <c r="N68" s="102">
        <f t="shared" si="21"/>
        <v>6419.0628441499994</v>
      </c>
      <c r="O68" s="102">
        <f t="shared" si="22"/>
        <v>62699.999999999993</v>
      </c>
      <c r="P68" s="102">
        <f t="shared" si="28"/>
        <v>53318.7825687</v>
      </c>
      <c r="Q68" s="102">
        <f t="shared" si="8"/>
        <v>6081.2174313000005</v>
      </c>
      <c r="R68" s="102">
        <f t="shared" si="29"/>
        <v>59400</v>
      </c>
      <c r="S68" s="102">
        <f t="shared" si="10"/>
        <v>47394.473394400004</v>
      </c>
      <c r="T68" s="102">
        <f t="shared" si="11"/>
        <v>5405.5266056</v>
      </c>
      <c r="U68" s="102">
        <f t="shared" si="12"/>
        <v>52800</v>
      </c>
      <c r="V68" s="102">
        <f t="shared" si="13"/>
        <v>41470.164220099992</v>
      </c>
      <c r="W68" s="102">
        <f t="shared" si="14"/>
        <v>4729.8357798999996</v>
      </c>
      <c r="X68" s="102">
        <f t="shared" si="15"/>
        <v>46199.999999999993</v>
      </c>
      <c r="Y68" s="102">
        <f t="shared" si="16"/>
        <v>35545.855045799995</v>
      </c>
      <c r="Z68" s="102">
        <f t="shared" si="17"/>
        <v>4054.1449542</v>
      </c>
      <c r="AA68" s="66">
        <f t="shared" si="18"/>
        <v>39599.999999999993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1.31130576</v>
      </c>
      <c r="E69" s="70">
        <f t="shared" si="0"/>
        <v>1033.3089388799999</v>
      </c>
      <c r="F69" s="325">
        <v>0</v>
      </c>
      <c r="G69" s="70">
        <f t="shared" si="1"/>
        <v>0</v>
      </c>
      <c r="H69" s="68">
        <f t="shared" si="2"/>
        <v>1033.3089388799999</v>
      </c>
      <c r="I69" s="295">
        <f t="shared" si="20"/>
        <v>68371.536841840076</v>
      </c>
      <c r="J69" s="122">
        <f>IF((I69)+K69&gt;I148,I148-K69,(I69))</f>
        <v>59243.091742999997</v>
      </c>
      <c r="K69" s="122">
        <f t="shared" si="27"/>
        <v>6756.908257</v>
      </c>
      <c r="L69" s="183">
        <f t="shared" si="23"/>
        <v>66000</v>
      </c>
      <c r="M69" s="122">
        <f t="shared" si="24"/>
        <v>56280.937155849992</v>
      </c>
      <c r="N69" s="122">
        <f t="shared" si="21"/>
        <v>6419.0628441499994</v>
      </c>
      <c r="O69" s="122">
        <f t="shared" si="22"/>
        <v>62699.999999999993</v>
      </c>
      <c r="P69" s="104">
        <f t="shared" si="28"/>
        <v>53318.7825687</v>
      </c>
      <c r="Q69" s="122">
        <f t="shared" si="8"/>
        <v>6081.2174313000005</v>
      </c>
      <c r="R69" s="122">
        <f t="shared" si="29"/>
        <v>59400</v>
      </c>
      <c r="S69" s="122">
        <f t="shared" si="10"/>
        <v>47394.473394400004</v>
      </c>
      <c r="T69" s="122">
        <f t="shared" si="11"/>
        <v>5405.5266056</v>
      </c>
      <c r="U69" s="122">
        <f t="shared" si="12"/>
        <v>52800</v>
      </c>
      <c r="V69" s="122">
        <f t="shared" si="13"/>
        <v>41470.164220099992</v>
      </c>
      <c r="W69" s="122">
        <f t="shared" si="14"/>
        <v>4729.8357798999996</v>
      </c>
      <c r="X69" s="122">
        <f t="shared" si="15"/>
        <v>46199.999999999993</v>
      </c>
      <c r="Y69" s="122">
        <f t="shared" si="16"/>
        <v>35545.855045799995</v>
      </c>
      <c r="Z69" s="122">
        <f t="shared" si="17"/>
        <v>4054.1449542</v>
      </c>
      <c r="AA69" s="52">
        <f t="shared" si="18"/>
        <v>39599.999999999993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1.3002536099999999</v>
      </c>
      <c r="E70" s="233">
        <f t="shared" si="0"/>
        <v>1024.5998446799999</v>
      </c>
      <c r="F70" s="326">
        <v>0</v>
      </c>
      <c r="G70" s="233">
        <f t="shared" si="1"/>
        <v>0</v>
      </c>
      <c r="H70" s="231">
        <f t="shared" si="2"/>
        <v>1024.5998446799999</v>
      </c>
      <c r="I70" s="296">
        <f t="shared" si="20"/>
        <v>67338.227902960076</v>
      </c>
      <c r="J70" s="95">
        <f>IF((I70)+K70&gt;I148,I148-K70,(I70))</f>
        <v>59243.091742999997</v>
      </c>
      <c r="K70" s="95">
        <f t="shared" si="27"/>
        <v>6756.908257</v>
      </c>
      <c r="L70" s="270">
        <f t="shared" si="23"/>
        <v>66000</v>
      </c>
      <c r="M70" s="95">
        <f t="shared" si="24"/>
        <v>56280.937155849992</v>
      </c>
      <c r="N70" s="95">
        <f t="shared" si="21"/>
        <v>6419.0628441499994</v>
      </c>
      <c r="O70" s="95">
        <f t="shared" si="22"/>
        <v>62699.999999999993</v>
      </c>
      <c r="P70" s="95">
        <f t="shared" si="28"/>
        <v>53318.7825687</v>
      </c>
      <c r="Q70" s="95">
        <f t="shared" si="8"/>
        <v>6081.2174313000005</v>
      </c>
      <c r="R70" s="95">
        <f t="shared" si="29"/>
        <v>59400</v>
      </c>
      <c r="S70" s="95">
        <f t="shared" si="10"/>
        <v>47394.473394400004</v>
      </c>
      <c r="T70" s="95">
        <f t="shared" si="11"/>
        <v>5405.5266056</v>
      </c>
      <c r="U70" s="95">
        <f t="shared" si="12"/>
        <v>52800</v>
      </c>
      <c r="V70" s="95">
        <f t="shared" si="13"/>
        <v>41470.164220099992</v>
      </c>
      <c r="W70" s="95">
        <f t="shared" si="14"/>
        <v>4729.8357798999996</v>
      </c>
      <c r="X70" s="95">
        <f t="shared" si="15"/>
        <v>46199.999999999993</v>
      </c>
      <c r="Y70" s="95">
        <f t="shared" si="16"/>
        <v>35545.855045799995</v>
      </c>
      <c r="Z70" s="95">
        <f t="shared" si="17"/>
        <v>4054.1449542</v>
      </c>
      <c r="AA70" s="237">
        <f t="shared" si="18"/>
        <v>39599.999999999993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1.2850895499999999</v>
      </c>
      <c r="E71" s="203">
        <f t="shared" si="0"/>
        <v>1130.8788039999999</v>
      </c>
      <c r="F71" s="327">
        <v>0</v>
      </c>
      <c r="G71" s="203">
        <f t="shared" si="1"/>
        <v>0</v>
      </c>
      <c r="H71" s="204">
        <f t="shared" si="2"/>
        <v>1130.8788039999999</v>
      </c>
      <c r="I71" s="297">
        <f t="shared" si="20"/>
        <v>66313.628058280083</v>
      </c>
      <c r="J71" s="205">
        <f>IF((I71)+K71&gt;I148,I148-K71,(I71))</f>
        <v>59243.091742999997</v>
      </c>
      <c r="K71" s="205">
        <f t="shared" si="27"/>
        <v>6756.908257</v>
      </c>
      <c r="L71" s="198">
        <f t="shared" si="23"/>
        <v>66000</v>
      </c>
      <c r="M71" s="205">
        <f t="shared" si="24"/>
        <v>56280.937155849992</v>
      </c>
      <c r="N71" s="205">
        <f t="shared" si="21"/>
        <v>6419.0628441499994</v>
      </c>
      <c r="O71" s="205">
        <f t="shared" si="22"/>
        <v>62699.999999999993</v>
      </c>
      <c r="P71" s="197">
        <f t="shared" si="28"/>
        <v>53318.7825687</v>
      </c>
      <c r="Q71" s="205">
        <f t="shared" si="8"/>
        <v>6081.2174313000005</v>
      </c>
      <c r="R71" s="205">
        <f t="shared" si="29"/>
        <v>59400</v>
      </c>
      <c r="S71" s="205">
        <f t="shared" si="10"/>
        <v>47394.473394400004</v>
      </c>
      <c r="T71" s="205">
        <f t="shared" si="11"/>
        <v>5405.5266056</v>
      </c>
      <c r="U71" s="205">
        <f t="shared" si="12"/>
        <v>52800</v>
      </c>
      <c r="V71" s="205">
        <f t="shared" si="13"/>
        <v>41470.164220099992</v>
      </c>
      <c r="W71" s="205">
        <f t="shared" si="14"/>
        <v>4729.8357798999996</v>
      </c>
      <c r="X71" s="205">
        <f t="shared" si="15"/>
        <v>46199.999999999993</v>
      </c>
      <c r="Y71" s="205">
        <f t="shared" si="16"/>
        <v>35545.855045799995</v>
      </c>
      <c r="Z71" s="205">
        <f t="shared" si="17"/>
        <v>4054.1449542</v>
      </c>
      <c r="AA71" s="196">
        <f t="shared" si="18"/>
        <v>39599.999999999993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1.27337451</v>
      </c>
      <c r="E72" s="60">
        <f t="shared" si="0"/>
        <v>1120.5695688000001</v>
      </c>
      <c r="F72" s="325">
        <v>0</v>
      </c>
      <c r="G72" s="60">
        <f t="shared" si="1"/>
        <v>0</v>
      </c>
      <c r="H72" s="57">
        <f t="shared" si="2"/>
        <v>1120.5695688000001</v>
      </c>
      <c r="I72" s="294">
        <f t="shared" si="20"/>
        <v>65182.749254280083</v>
      </c>
      <c r="J72" s="102">
        <f>IF((I72)+K72&gt;I148,I148-K72,(I72))</f>
        <v>59243.091742999997</v>
      </c>
      <c r="K72" s="102">
        <f t="shared" si="27"/>
        <v>6756.908257</v>
      </c>
      <c r="L72" s="186">
        <f t="shared" si="23"/>
        <v>66000</v>
      </c>
      <c r="M72" s="102">
        <f t="shared" si="24"/>
        <v>56280.937155849992</v>
      </c>
      <c r="N72" s="102">
        <f t="shared" si="21"/>
        <v>6419.0628441499994</v>
      </c>
      <c r="O72" s="102">
        <f t="shared" si="22"/>
        <v>62699.999999999993</v>
      </c>
      <c r="P72" s="102">
        <f>J72*$P$9</f>
        <v>53318.7825687</v>
      </c>
      <c r="Q72" s="102">
        <f t="shared" si="8"/>
        <v>6081.2174313000005</v>
      </c>
      <c r="R72" s="102">
        <f t="shared" si="29"/>
        <v>59400</v>
      </c>
      <c r="S72" s="102">
        <f t="shared" si="10"/>
        <v>47394.473394400004</v>
      </c>
      <c r="T72" s="102">
        <f t="shared" si="11"/>
        <v>5405.5266056</v>
      </c>
      <c r="U72" s="102">
        <f t="shared" si="12"/>
        <v>52800</v>
      </c>
      <c r="V72" s="102">
        <f t="shared" si="13"/>
        <v>41470.164220099992</v>
      </c>
      <c r="W72" s="102">
        <f t="shared" si="14"/>
        <v>4729.8357798999996</v>
      </c>
      <c r="X72" s="102">
        <f t="shared" si="15"/>
        <v>46199.999999999993</v>
      </c>
      <c r="Y72" s="102">
        <f t="shared" si="16"/>
        <v>35545.855045799995</v>
      </c>
      <c r="Z72" s="102">
        <f t="shared" si="17"/>
        <v>4054.1449542</v>
      </c>
      <c r="AA72" s="66">
        <f t="shared" si="18"/>
        <v>39599.999999999993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1.25554576</v>
      </c>
      <c r="E73" s="70">
        <f t="shared" si="0"/>
        <v>1104.8802688000001</v>
      </c>
      <c r="F73" s="325">
        <v>0</v>
      </c>
      <c r="G73" s="70">
        <f t="shared" si="1"/>
        <v>0</v>
      </c>
      <c r="H73" s="68">
        <f t="shared" si="2"/>
        <v>1104.8802688000001</v>
      </c>
      <c r="I73" s="295">
        <f t="shared" si="20"/>
        <v>64062.179685480085</v>
      </c>
      <c r="J73" s="122">
        <f>IF((I73)+K73&gt;I148,I148-K73,(I73))</f>
        <v>59243.091742999997</v>
      </c>
      <c r="K73" s="122">
        <f t="shared" si="27"/>
        <v>6756.908257</v>
      </c>
      <c r="L73" s="183">
        <f t="shared" si="23"/>
        <v>66000</v>
      </c>
      <c r="M73" s="122">
        <f t="shared" si="24"/>
        <v>56280.937155849992</v>
      </c>
      <c r="N73" s="122">
        <f t="shared" si="21"/>
        <v>6419.0628441499994</v>
      </c>
      <c r="O73" s="122">
        <f t="shared" si="22"/>
        <v>62699.999999999993</v>
      </c>
      <c r="P73" s="104">
        <f>J73*$P$9</f>
        <v>53318.7825687</v>
      </c>
      <c r="Q73" s="122">
        <f t="shared" si="8"/>
        <v>6081.2174313000005</v>
      </c>
      <c r="R73" s="122">
        <f t="shared" si="29"/>
        <v>59400</v>
      </c>
      <c r="S73" s="122">
        <f t="shared" si="10"/>
        <v>47394.473394400004</v>
      </c>
      <c r="T73" s="122">
        <f t="shared" si="11"/>
        <v>5405.5266056</v>
      </c>
      <c r="U73" s="122">
        <f t="shared" si="12"/>
        <v>52800</v>
      </c>
      <c r="V73" s="122">
        <f t="shared" si="13"/>
        <v>41470.164220099992</v>
      </c>
      <c r="W73" s="122">
        <f t="shared" si="14"/>
        <v>4729.8357798999996</v>
      </c>
      <c r="X73" s="122">
        <f t="shared" si="15"/>
        <v>46199.999999999993</v>
      </c>
      <c r="Y73" s="122">
        <f t="shared" si="16"/>
        <v>35545.855045799995</v>
      </c>
      <c r="Z73" s="122">
        <f t="shared" si="17"/>
        <v>4054.1449542</v>
      </c>
      <c r="AA73" s="52">
        <f t="shared" si="18"/>
        <v>39599.999999999993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1.25017003</v>
      </c>
      <c r="E74" s="60">
        <f t="shared" si="0"/>
        <v>1100.1496264</v>
      </c>
      <c r="F74" s="325">
        <v>0</v>
      </c>
      <c r="G74" s="60">
        <f t="shared" si="1"/>
        <v>0</v>
      </c>
      <c r="H74" s="57">
        <f t="shared" si="2"/>
        <v>1100.1496264</v>
      </c>
      <c r="I74" s="294">
        <f t="shared" si="20"/>
        <v>62957.299416680085</v>
      </c>
      <c r="J74" s="102">
        <f>IF((I74)+K74&gt;I148,I148-K74,(I74))</f>
        <v>59243.091742999997</v>
      </c>
      <c r="K74" s="102">
        <f t="shared" si="27"/>
        <v>6756.908257</v>
      </c>
      <c r="L74" s="186">
        <f t="shared" si="23"/>
        <v>66000</v>
      </c>
      <c r="M74" s="102">
        <f t="shared" si="24"/>
        <v>56280.937155849992</v>
      </c>
      <c r="N74" s="102">
        <f t="shared" si="21"/>
        <v>6419.0628441499994</v>
      </c>
      <c r="O74" s="102">
        <f t="shared" si="22"/>
        <v>62699.999999999993</v>
      </c>
      <c r="P74" s="102">
        <f t="shared" ref="P74:P87" si="30">J74*$P$9</f>
        <v>53318.7825687</v>
      </c>
      <c r="Q74" s="102">
        <f t="shared" si="8"/>
        <v>6081.2174313000005</v>
      </c>
      <c r="R74" s="102">
        <f>P74+Q74</f>
        <v>59400</v>
      </c>
      <c r="S74" s="102">
        <f t="shared" si="10"/>
        <v>47394.473394400004</v>
      </c>
      <c r="T74" s="102">
        <f t="shared" si="11"/>
        <v>5405.5266056</v>
      </c>
      <c r="U74" s="102">
        <f t="shared" si="12"/>
        <v>52800</v>
      </c>
      <c r="V74" s="102">
        <f t="shared" si="13"/>
        <v>41470.164220099992</v>
      </c>
      <c r="W74" s="102">
        <f t="shared" si="14"/>
        <v>4729.8357798999996</v>
      </c>
      <c r="X74" s="102">
        <f t="shared" si="15"/>
        <v>46199.999999999993</v>
      </c>
      <c r="Y74" s="102">
        <f t="shared" si="16"/>
        <v>35545.855045799995</v>
      </c>
      <c r="Z74" s="102">
        <f t="shared" si="17"/>
        <v>4054.1449542</v>
      </c>
      <c r="AA74" s="66">
        <f t="shared" si="18"/>
        <v>39599.999999999993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1.2438265100000001</v>
      </c>
      <c r="E75" s="70">
        <f t="shared" ref="E75:E130" si="31">C75*D75</f>
        <v>1094.5673288</v>
      </c>
      <c r="F75" s="325">
        <v>0</v>
      </c>
      <c r="G75" s="70">
        <f t="shared" ref="G75:G130" si="32">E75*F75</f>
        <v>0</v>
      </c>
      <c r="H75" s="68">
        <f t="shared" ref="H75:H130" si="33">E75+G75</f>
        <v>1094.5673288</v>
      </c>
      <c r="I75" s="295">
        <f t="shared" si="20"/>
        <v>61857.149790280084</v>
      </c>
      <c r="J75" s="122">
        <f>IF((I75)+K75&gt;I148,I148-K75,(I75))</f>
        <v>59243.091742999997</v>
      </c>
      <c r="K75" s="122">
        <f t="shared" ref="K75:K106" si="34">I$147</f>
        <v>6756.908257</v>
      </c>
      <c r="L75" s="183">
        <f t="shared" si="23"/>
        <v>66000</v>
      </c>
      <c r="M75" s="122">
        <f t="shared" si="24"/>
        <v>56280.937155849992</v>
      </c>
      <c r="N75" s="122">
        <f t="shared" si="21"/>
        <v>6419.0628441499994</v>
      </c>
      <c r="O75" s="122">
        <f t="shared" si="22"/>
        <v>62699.999999999993</v>
      </c>
      <c r="P75" s="104">
        <f t="shared" si="30"/>
        <v>53318.7825687</v>
      </c>
      <c r="Q75" s="122">
        <f t="shared" ref="Q75:Q117" si="35">K75*P$9</f>
        <v>6081.2174313000005</v>
      </c>
      <c r="R75" s="122">
        <f t="shared" ref="R75:R117" si="36">P75+Q75</f>
        <v>59400</v>
      </c>
      <c r="S75" s="122">
        <f t="shared" ref="S75:S117" si="37">J75*S$9</f>
        <v>47394.473394400004</v>
      </c>
      <c r="T75" s="122">
        <f t="shared" ref="T75:T117" si="38">K75*S$9</f>
        <v>5405.5266056</v>
      </c>
      <c r="U75" s="122">
        <f t="shared" ref="U75:U117" si="39">S75+T75</f>
        <v>52800</v>
      </c>
      <c r="V75" s="122">
        <f t="shared" ref="V75:V117" si="40">J75*V$9</f>
        <v>41470.164220099992</v>
      </c>
      <c r="W75" s="122">
        <f t="shared" ref="W75:W117" si="41">K75*V$9</f>
        <v>4729.8357798999996</v>
      </c>
      <c r="X75" s="122">
        <f t="shared" ref="X75:X117" si="42">V75+W75</f>
        <v>46199.999999999993</v>
      </c>
      <c r="Y75" s="122">
        <f t="shared" ref="Y75:Y130" si="43">J75*Y$9</f>
        <v>35545.855045799995</v>
      </c>
      <c r="Z75" s="122">
        <f t="shared" ref="Z75:Z130" si="44">K75*Y$9</f>
        <v>4054.1449542</v>
      </c>
      <c r="AA75" s="52">
        <f t="shared" ref="AA75:AA130" si="45">Y75+Z75</f>
        <v>39599.999999999993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1.2332208099999999</v>
      </c>
      <c r="E76" s="60">
        <f t="shared" si="31"/>
        <v>1085.2343128</v>
      </c>
      <c r="F76" s="325">
        <v>0</v>
      </c>
      <c r="G76" s="60">
        <f t="shared" si="32"/>
        <v>0</v>
      </c>
      <c r="H76" s="57">
        <f t="shared" si="33"/>
        <v>1085.2343128</v>
      </c>
      <c r="I76" s="294">
        <f t="shared" si="20"/>
        <v>60762.58246148008</v>
      </c>
      <c r="J76" s="102">
        <f>IF((I76)+K76&gt;I148,I148-K76,(I76))</f>
        <v>59243.091742999997</v>
      </c>
      <c r="K76" s="102">
        <f t="shared" si="34"/>
        <v>6756.908257</v>
      </c>
      <c r="L76" s="186">
        <f t="shared" si="23"/>
        <v>66000</v>
      </c>
      <c r="M76" s="102">
        <f t="shared" si="24"/>
        <v>56280.937155849992</v>
      </c>
      <c r="N76" s="102">
        <f t="shared" si="21"/>
        <v>6419.0628441499994</v>
      </c>
      <c r="O76" s="102">
        <f t="shared" si="22"/>
        <v>62699.999999999993</v>
      </c>
      <c r="P76" s="102">
        <f t="shared" si="30"/>
        <v>53318.7825687</v>
      </c>
      <c r="Q76" s="102">
        <f t="shared" si="35"/>
        <v>6081.2174313000005</v>
      </c>
      <c r="R76" s="102">
        <f t="shared" si="36"/>
        <v>59400</v>
      </c>
      <c r="S76" s="102">
        <f t="shared" si="37"/>
        <v>47394.473394400004</v>
      </c>
      <c r="T76" s="102">
        <f t="shared" si="38"/>
        <v>5405.5266056</v>
      </c>
      <c r="U76" s="102">
        <f t="shared" si="39"/>
        <v>52800</v>
      </c>
      <c r="V76" s="102">
        <f t="shared" si="40"/>
        <v>41470.164220099992</v>
      </c>
      <c r="W76" s="102">
        <f t="shared" si="41"/>
        <v>4729.8357798999996</v>
      </c>
      <c r="X76" s="102">
        <f t="shared" si="42"/>
        <v>46199.999999999993</v>
      </c>
      <c r="Y76" s="102">
        <f t="shared" si="43"/>
        <v>35545.855045799995</v>
      </c>
      <c r="Z76" s="102">
        <f t="shared" si="44"/>
        <v>4054.1449542</v>
      </c>
      <c r="AA76" s="66">
        <f t="shared" si="45"/>
        <v>39599.999999999993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1.2283075800000001</v>
      </c>
      <c r="E77" s="70">
        <f t="shared" si="31"/>
        <v>1080.9106704000001</v>
      </c>
      <c r="F77" s="325">
        <v>0</v>
      </c>
      <c r="G77" s="70">
        <f t="shared" si="32"/>
        <v>0</v>
      </c>
      <c r="H77" s="68">
        <f t="shared" si="33"/>
        <v>1080.9106704000001</v>
      </c>
      <c r="I77" s="295">
        <f t="shared" ref="I77:I117" si="46">I76-H76</f>
        <v>59677.348148680081</v>
      </c>
      <c r="J77" s="122">
        <f>IF((I77)+K77&gt;I148,I148-K77,(I77))</f>
        <v>59243.091742999997</v>
      </c>
      <c r="K77" s="122">
        <f t="shared" si="34"/>
        <v>6756.908257</v>
      </c>
      <c r="L77" s="183">
        <f t="shared" si="23"/>
        <v>66000</v>
      </c>
      <c r="M77" s="122">
        <f t="shared" si="24"/>
        <v>56280.937155849992</v>
      </c>
      <c r="N77" s="122">
        <f t="shared" si="21"/>
        <v>6419.0628441499994</v>
      </c>
      <c r="O77" s="122">
        <f t="shared" si="22"/>
        <v>62699.999999999993</v>
      </c>
      <c r="P77" s="104">
        <f t="shared" si="30"/>
        <v>53318.7825687</v>
      </c>
      <c r="Q77" s="122">
        <f t="shared" si="35"/>
        <v>6081.2174313000005</v>
      </c>
      <c r="R77" s="122">
        <f t="shared" si="36"/>
        <v>59400</v>
      </c>
      <c r="S77" s="122">
        <f t="shared" si="37"/>
        <v>47394.473394400004</v>
      </c>
      <c r="T77" s="122">
        <f t="shared" si="38"/>
        <v>5405.5266056</v>
      </c>
      <c r="U77" s="122">
        <f t="shared" si="39"/>
        <v>52800</v>
      </c>
      <c r="V77" s="122">
        <f t="shared" si="40"/>
        <v>41470.164220099992</v>
      </c>
      <c r="W77" s="122">
        <f t="shared" si="41"/>
        <v>4729.8357798999996</v>
      </c>
      <c r="X77" s="122">
        <f t="shared" si="42"/>
        <v>46199.999999999993</v>
      </c>
      <c r="Y77" s="122">
        <f t="shared" si="43"/>
        <v>35545.855045799995</v>
      </c>
      <c r="Z77" s="122">
        <f t="shared" si="44"/>
        <v>4054.1449542</v>
      </c>
      <c r="AA77" s="52">
        <f t="shared" si="45"/>
        <v>39599.999999999993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1.22171034</v>
      </c>
      <c r="E78" s="60">
        <f t="shared" si="31"/>
        <v>1075.1050992</v>
      </c>
      <c r="F78" s="325">
        <v>0</v>
      </c>
      <c r="G78" s="60">
        <f t="shared" si="32"/>
        <v>0</v>
      </c>
      <c r="H78" s="57">
        <f t="shared" si="33"/>
        <v>1075.1050992</v>
      </c>
      <c r="I78" s="294">
        <f t="shared" si="46"/>
        <v>58596.437478280081</v>
      </c>
      <c r="J78" s="102">
        <f>IF((I78)+K78&gt;I148,I148-K78,(I78))</f>
        <v>58596.437478280081</v>
      </c>
      <c r="K78" s="102">
        <f t="shared" si="34"/>
        <v>6756.908257</v>
      </c>
      <c r="L78" s="186">
        <f t="shared" si="23"/>
        <v>65353.345735280083</v>
      </c>
      <c r="M78" s="102">
        <f t="shared" si="24"/>
        <v>55666.615604366074</v>
      </c>
      <c r="N78" s="102">
        <f t="shared" si="21"/>
        <v>6419.0628441499994</v>
      </c>
      <c r="O78" s="102">
        <f t="shared" si="22"/>
        <v>62085.678448516075</v>
      </c>
      <c r="P78" s="102">
        <f t="shared" si="30"/>
        <v>52736.793730452075</v>
      </c>
      <c r="Q78" s="102">
        <f t="shared" si="35"/>
        <v>6081.2174313000005</v>
      </c>
      <c r="R78" s="102">
        <f t="shared" si="36"/>
        <v>58818.011161752074</v>
      </c>
      <c r="S78" s="102">
        <f t="shared" si="37"/>
        <v>46877.149982624069</v>
      </c>
      <c r="T78" s="102">
        <f t="shared" si="38"/>
        <v>5405.5266056</v>
      </c>
      <c r="U78" s="102">
        <f t="shared" si="39"/>
        <v>52282.676588224072</v>
      </c>
      <c r="V78" s="102">
        <f t="shared" si="40"/>
        <v>41017.506234796056</v>
      </c>
      <c r="W78" s="102">
        <f t="shared" si="41"/>
        <v>4729.8357798999996</v>
      </c>
      <c r="X78" s="102">
        <f t="shared" si="42"/>
        <v>45747.342014696056</v>
      </c>
      <c r="Y78" s="102">
        <f t="shared" si="43"/>
        <v>35157.86248696805</v>
      </c>
      <c r="Z78" s="102">
        <f t="shared" si="44"/>
        <v>4054.1449542</v>
      </c>
      <c r="AA78" s="66">
        <f t="shared" si="45"/>
        <v>39212.007441168047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1.2162372800000001</v>
      </c>
      <c r="E79" s="70">
        <f t="shared" si="31"/>
        <v>1070.2888064000001</v>
      </c>
      <c r="F79" s="325">
        <v>0</v>
      </c>
      <c r="G79" s="70">
        <f t="shared" si="32"/>
        <v>0</v>
      </c>
      <c r="H79" s="68">
        <f t="shared" si="33"/>
        <v>1070.2888064000001</v>
      </c>
      <c r="I79" s="295">
        <f t="shared" si="46"/>
        <v>57521.332379080079</v>
      </c>
      <c r="J79" s="122">
        <f>IF((I79)+K79&gt;I148,I148-K79,(I79))</f>
        <v>57521.332379080079</v>
      </c>
      <c r="K79" s="122">
        <f t="shared" si="34"/>
        <v>6756.908257</v>
      </c>
      <c r="L79" s="183">
        <f t="shared" si="23"/>
        <v>64278.240636080081</v>
      </c>
      <c r="M79" s="122">
        <f t="shared" si="24"/>
        <v>54645.265760126073</v>
      </c>
      <c r="N79" s="122">
        <f t="shared" si="21"/>
        <v>6419.0628441499994</v>
      </c>
      <c r="O79" s="122">
        <f t="shared" si="22"/>
        <v>61064.328604276074</v>
      </c>
      <c r="P79" s="104">
        <f t="shared" si="30"/>
        <v>51769.199141172074</v>
      </c>
      <c r="Q79" s="122">
        <f t="shared" si="35"/>
        <v>6081.2174313000005</v>
      </c>
      <c r="R79" s="122">
        <f t="shared" si="36"/>
        <v>57850.416572472073</v>
      </c>
      <c r="S79" s="122">
        <f t="shared" si="37"/>
        <v>46017.065903264069</v>
      </c>
      <c r="T79" s="122">
        <f t="shared" si="38"/>
        <v>5405.5266056</v>
      </c>
      <c r="U79" s="122">
        <f t="shared" si="39"/>
        <v>51422.592508864065</v>
      </c>
      <c r="V79" s="122">
        <f t="shared" si="40"/>
        <v>40264.932665356049</v>
      </c>
      <c r="W79" s="122">
        <f t="shared" si="41"/>
        <v>4729.8357798999996</v>
      </c>
      <c r="X79" s="122">
        <f t="shared" si="42"/>
        <v>44994.76844525605</v>
      </c>
      <c r="Y79" s="122">
        <f t="shared" si="43"/>
        <v>34512.799427448044</v>
      </c>
      <c r="Z79" s="122">
        <f t="shared" si="44"/>
        <v>4054.1449542</v>
      </c>
      <c r="AA79" s="52">
        <f t="shared" si="45"/>
        <v>38566.944381648042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1.2134463499999999</v>
      </c>
      <c r="E80" s="60">
        <f t="shared" si="31"/>
        <v>1067.8327879999999</v>
      </c>
      <c r="F80" s="325">
        <v>0</v>
      </c>
      <c r="G80" s="60">
        <f t="shared" si="32"/>
        <v>0</v>
      </c>
      <c r="H80" s="57">
        <f t="shared" si="33"/>
        <v>1067.8327879999999</v>
      </c>
      <c r="I80" s="294">
        <f t="shared" si="46"/>
        <v>56451.043572680079</v>
      </c>
      <c r="J80" s="102">
        <f>IF((I80)+K80&gt;I148,I148-K80,(I80))</f>
        <v>56451.043572680079</v>
      </c>
      <c r="K80" s="102">
        <f t="shared" si="34"/>
        <v>6756.908257</v>
      </c>
      <c r="L80" s="186">
        <f t="shared" si="23"/>
        <v>63207.951829680082</v>
      </c>
      <c r="M80" s="102">
        <f t="shared" si="24"/>
        <v>53628.491394046076</v>
      </c>
      <c r="N80" s="102">
        <f t="shared" si="21"/>
        <v>6419.0628441499994</v>
      </c>
      <c r="O80" s="102">
        <f t="shared" si="22"/>
        <v>60047.554238196077</v>
      </c>
      <c r="P80" s="102">
        <f t="shared" si="30"/>
        <v>50805.939215412072</v>
      </c>
      <c r="Q80" s="102">
        <f t="shared" si="35"/>
        <v>6081.2174313000005</v>
      </c>
      <c r="R80" s="102">
        <f t="shared" si="36"/>
        <v>56887.156646712072</v>
      </c>
      <c r="S80" s="102">
        <f t="shared" si="37"/>
        <v>45160.834858144066</v>
      </c>
      <c r="T80" s="102">
        <f t="shared" si="38"/>
        <v>5405.5266056</v>
      </c>
      <c r="U80" s="102">
        <f t="shared" si="39"/>
        <v>50566.361463744062</v>
      </c>
      <c r="V80" s="102">
        <f t="shared" si="40"/>
        <v>39515.730500876052</v>
      </c>
      <c r="W80" s="102">
        <f t="shared" si="41"/>
        <v>4729.8357798999996</v>
      </c>
      <c r="X80" s="102">
        <f t="shared" si="42"/>
        <v>44245.566280776053</v>
      </c>
      <c r="Y80" s="102">
        <f t="shared" si="43"/>
        <v>33870.626143608046</v>
      </c>
      <c r="Z80" s="102">
        <f t="shared" si="44"/>
        <v>4054.1449542</v>
      </c>
      <c r="AA80" s="66">
        <f t="shared" si="45"/>
        <v>37924.771097808043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1.21114517</v>
      </c>
      <c r="E81" s="70">
        <f t="shared" si="31"/>
        <v>1065.8077496000001</v>
      </c>
      <c r="F81" s="325">
        <v>0</v>
      </c>
      <c r="G81" s="70">
        <f t="shared" si="32"/>
        <v>0</v>
      </c>
      <c r="H81" s="68">
        <f t="shared" si="33"/>
        <v>1065.8077496000001</v>
      </c>
      <c r="I81" s="295">
        <f t="shared" si="46"/>
        <v>55383.210784680079</v>
      </c>
      <c r="J81" s="122">
        <f>IF((I81)+K81&gt;I148,I148-K81,(I81))</f>
        <v>55383.210784680079</v>
      </c>
      <c r="K81" s="122">
        <f t="shared" si="34"/>
        <v>6756.908257</v>
      </c>
      <c r="L81" s="183">
        <f t="shared" si="23"/>
        <v>62140.119041680082</v>
      </c>
      <c r="M81" s="122">
        <f t="shared" si="24"/>
        <v>52614.050245446073</v>
      </c>
      <c r="N81" s="122">
        <f t="shared" si="21"/>
        <v>6419.0628441499994</v>
      </c>
      <c r="O81" s="122">
        <f t="shared" si="22"/>
        <v>59033.113089596074</v>
      </c>
      <c r="P81" s="104">
        <f t="shared" si="30"/>
        <v>49844.889706212074</v>
      </c>
      <c r="Q81" s="122">
        <f t="shared" si="35"/>
        <v>6081.2174313000005</v>
      </c>
      <c r="R81" s="122">
        <f t="shared" si="36"/>
        <v>55926.107137512074</v>
      </c>
      <c r="S81" s="122">
        <f t="shared" si="37"/>
        <v>44306.568627744069</v>
      </c>
      <c r="T81" s="122">
        <f t="shared" si="38"/>
        <v>5405.5266056</v>
      </c>
      <c r="U81" s="122">
        <f t="shared" si="39"/>
        <v>49712.095233344065</v>
      </c>
      <c r="V81" s="122">
        <f t="shared" si="40"/>
        <v>38768.24754927605</v>
      </c>
      <c r="W81" s="122">
        <f t="shared" si="41"/>
        <v>4729.8357798999996</v>
      </c>
      <c r="X81" s="122">
        <f t="shared" si="42"/>
        <v>43498.08332917605</v>
      </c>
      <c r="Y81" s="122">
        <f t="shared" si="43"/>
        <v>33229.926470808045</v>
      </c>
      <c r="Z81" s="122">
        <f t="shared" si="44"/>
        <v>4054.1449542</v>
      </c>
      <c r="AA81" s="52">
        <f t="shared" si="45"/>
        <v>37284.071425008042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1.2080043600000001</v>
      </c>
      <c r="E82" s="247">
        <f t="shared" si="31"/>
        <v>1063.0438368</v>
      </c>
      <c r="F82" s="328">
        <v>0</v>
      </c>
      <c r="G82" s="247">
        <f t="shared" si="32"/>
        <v>0</v>
      </c>
      <c r="H82" s="174">
        <f t="shared" si="33"/>
        <v>1063.0438368</v>
      </c>
      <c r="I82" s="342">
        <f t="shared" si="46"/>
        <v>54317.403035080082</v>
      </c>
      <c r="J82" s="343">
        <f>IF((I82)+K82&gt;I148,I148-K82,(I82))</f>
        <v>54317.403035080082</v>
      </c>
      <c r="K82" s="343">
        <f t="shared" si="34"/>
        <v>6756.908257</v>
      </c>
      <c r="L82" s="344">
        <f t="shared" si="23"/>
        <v>61074.311292080085</v>
      </c>
      <c r="M82" s="343">
        <f t="shared" si="24"/>
        <v>51601.532883326079</v>
      </c>
      <c r="N82" s="343">
        <f t="shared" si="21"/>
        <v>6419.0628441499994</v>
      </c>
      <c r="O82" s="343">
        <f t="shared" si="22"/>
        <v>58020.59572747608</v>
      </c>
      <c r="P82" s="343">
        <f t="shared" si="30"/>
        <v>48885.662731572076</v>
      </c>
      <c r="Q82" s="343">
        <f t="shared" si="35"/>
        <v>6081.2174313000005</v>
      </c>
      <c r="R82" s="343">
        <f t="shared" si="36"/>
        <v>54966.880162872076</v>
      </c>
      <c r="S82" s="343">
        <f t="shared" si="37"/>
        <v>43453.92242806407</v>
      </c>
      <c r="T82" s="343">
        <f t="shared" si="38"/>
        <v>5405.5266056</v>
      </c>
      <c r="U82" s="343">
        <f t="shared" si="39"/>
        <v>48859.449033664074</v>
      </c>
      <c r="V82" s="343">
        <f t="shared" si="40"/>
        <v>38022.182124556057</v>
      </c>
      <c r="W82" s="343">
        <f t="shared" si="41"/>
        <v>4729.8357798999996</v>
      </c>
      <c r="X82" s="343">
        <f t="shared" si="42"/>
        <v>42752.017904456057</v>
      </c>
      <c r="Y82" s="343">
        <f t="shared" si="43"/>
        <v>32590.441821048047</v>
      </c>
      <c r="Z82" s="343">
        <f t="shared" si="44"/>
        <v>4054.1449542</v>
      </c>
      <c r="AA82" s="345">
        <f t="shared" si="45"/>
        <v>36644.586775248048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1.20571351</v>
      </c>
      <c r="E83" s="87">
        <f t="shared" si="31"/>
        <v>1129.75355887</v>
      </c>
      <c r="F83" s="324">
        <v>0</v>
      </c>
      <c r="G83" s="87">
        <f t="shared" si="32"/>
        <v>0</v>
      </c>
      <c r="H83" s="47">
        <f t="shared" si="33"/>
        <v>1129.75355887</v>
      </c>
      <c r="I83" s="293">
        <f t="shared" si="46"/>
        <v>53254.359198280079</v>
      </c>
      <c r="J83" s="123">
        <f>IF((I83)+K83&gt;I148,I148-K83,(I83))</f>
        <v>53254.359198280079</v>
      </c>
      <c r="K83" s="123">
        <f t="shared" si="34"/>
        <v>6756.908257</v>
      </c>
      <c r="L83" s="290">
        <f t="shared" si="23"/>
        <v>60011.267455280082</v>
      </c>
      <c r="M83" s="123">
        <f t="shared" si="24"/>
        <v>50591.641238366072</v>
      </c>
      <c r="N83" s="123">
        <f t="shared" si="21"/>
        <v>6419.0628441499994</v>
      </c>
      <c r="O83" s="123">
        <f t="shared" si="22"/>
        <v>57010.704082516073</v>
      </c>
      <c r="P83" s="100">
        <f t="shared" si="30"/>
        <v>47928.923278452072</v>
      </c>
      <c r="Q83" s="123">
        <f t="shared" si="35"/>
        <v>6081.2174313000005</v>
      </c>
      <c r="R83" s="123">
        <f t="shared" si="36"/>
        <v>54010.140709752071</v>
      </c>
      <c r="S83" s="123">
        <f t="shared" si="37"/>
        <v>42603.487358624065</v>
      </c>
      <c r="T83" s="123">
        <f t="shared" si="38"/>
        <v>5405.5266056</v>
      </c>
      <c r="U83" s="123">
        <f t="shared" si="39"/>
        <v>48009.013964224068</v>
      </c>
      <c r="V83" s="123">
        <f t="shared" si="40"/>
        <v>37278.05143879605</v>
      </c>
      <c r="W83" s="123">
        <f t="shared" si="41"/>
        <v>4729.8357798999996</v>
      </c>
      <c r="X83" s="123">
        <f t="shared" si="42"/>
        <v>42007.887218696051</v>
      </c>
      <c r="Y83" s="123">
        <f t="shared" si="43"/>
        <v>31952.615518968047</v>
      </c>
      <c r="Z83" s="123">
        <f t="shared" si="44"/>
        <v>4054.1449542</v>
      </c>
      <c r="AA83" s="55">
        <f t="shared" si="45"/>
        <v>36006.760473168048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1.20198735</v>
      </c>
      <c r="E84" s="60">
        <f t="shared" si="31"/>
        <v>1126.26214695</v>
      </c>
      <c r="F84" s="325">
        <v>0</v>
      </c>
      <c r="G84" s="60">
        <f t="shared" si="32"/>
        <v>0</v>
      </c>
      <c r="H84" s="57">
        <f t="shared" si="33"/>
        <v>1126.26214695</v>
      </c>
      <c r="I84" s="294">
        <f t="shared" si="46"/>
        <v>52124.605639410081</v>
      </c>
      <c r="J84" s="102">
        <f>IF((I84)+K84&gt;I148,I148-K84,(I84))</f>
        <v>52124.605639410081</v>
      </c>
      <c r="K84" s="102">
        <f t="shared" si="34"/>
        <v>6756.908257</v>
      </c>
      <c r="L84" s="186">
        <f t="shared" si="23"/>
        <v>58881.513896410084</v>
      </c>
      <c r="M84" s="102">
        <f t="shared" si="24"/>
        <v>49518.375357439574</v>
      </c>
      <c r="N84" s="102">
        <f t="shared" si="21"/>
        <v>6419.0628441499994</v>
      </c>
      <c r="O84" s="102">
        <f t="shared" si="22"/>
        <v>55937.438201589575</v>
      </c>
      <c r="P84" s="102">
        <f t="shared" si="30"/>
        <v>46912.145075469074</v>
      </c>
      <c r="Q84" s="102">
        <f t="shared" si="35"/>
        <v>6081.2174313000005</v>
      </c>
      <c r="R84" s="102">
        <f t="shared" si="36"/>
        <v>52993.362506769074</v>
      </c>
      <c r="S84" s="102">
        <f t="shared" si="37"/>
        <v>41699.684511528067</v>
      </c>
      <c r="T84" s="102">
        <f t="shared" si="38"/>
        <v>5405.5266056</v>
      </c>
      <c r="U84" s="102">
        <f t="shared" si="39"/>
        <v>47105.21111712807</v>
      </c>
      <c r="V84" s="102">
        <f t="shared" si="40"/>
        <v>36487.223947587052</v>
      </c>
      <c r="W84" s="102">
        <f t="shared" si="41"/>
        <v>4729.8357798999996</v>
      </c>
      <c r="X84" s="102">
        <f t="shared" si="42"/>
        <v>41217.059727487052</v>
      </c>
      <c r="Y84" s="102">
        <f t="shared" si="43"/>
        <v>31274.763383646048</v>
      </c>
      <c r="Z84" s="102">
        <f t="shared" si="44"/>
        <v>4054.1449542</v>
      </c>
      <c r="AA84" s="66">
        <f t="shared" si="45"/>
        <v>35328.908337846049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1.1955314800000001</v>
      </c>
      <c r="E85" s="70">
        <f t="shared" si="31"/>
        <v>1120.2129967600001</v>
      </c>
      <c r="F85" s="325">
        <v>0</v>
      </c>
      <c r="G85" s="70">
        <f t="shared" si="32"/>
        <v>0</v>
      </c>
      <c r="H85" s="68">
        <f t="shared" si="33"/>
        <v>1120.2129967600001</v>
      </c>
      <c r="I85" s="295">
        <f t="shared" si="46"/>
        <v>50998.343492460081</v>
      </c>
      <c r="J85" s="122">
        <f>IF((I85)+K85&gt;I148,I148-K85,(I85))</f>
        <v>50998.343492460081</v>
      </c>
      <c r="K85" s="122">
        <f t="shared" si="34"/>
        <v>6756.908257</v>
      </c>
      <c r="L85" s="183">
        <f t="shared" si="23"/>
        <v>57755.251749460083</v>
      </c>
      <c r="M85" s="122">
        <f t="shared" si="24"/>
        <v>48448.426317837075</v>
      </c>
      <c r="N85" s="122">
        <f t="shared" si="21"/>
        <v>6419.0628441499994</v>
      </c>
      <c r="O85" s="122">
        <f t="shared" si="22"/>
        <v>54867.489161987076</v>
      </c>
      <c r="P85" s="104">
        <f t="shared" si="30"/>
        <v>45898.509143214076</v>
      </c>
      <c r="Q85" s="122">
        <f t="shared" si="35"/>
        <v>6081.2174313000005</v>
      </c>
      <c r="R85" s="122">
        <f t="shared" si="36"/>
        <v>51979.726574514076</v>
      </c>
      <c r="S85" s="122">
        <f t="shared" si="37"/>
        <v>40798.674793968064</v>
      </c>
      <c r="T85" s="122">
        <f t="shared" si="38"/>
        <v>5405.5266056</v>
      </c>
      <c r="U85" s="122">
        <f t="shared" si="39"/>
        <v>46204.201399568061</v>
      </c>
      <c r="V85" s="122">
        <f t="shared" si="40"/>
        <v>35698.840444722053</v>
      </c>
      <c r="W85" s="122">
        <f t="shared" si="41"/>
        <v>4729.8357798999996</v>
      </c>
      <c r="X85" s="122">
        <f t="shared" si="42"/>
        <v>40428.676224622053</v>
      </c>
      <c r="Y85" s="122">
        <f t="shared" si="43"/>
        <v>30599.006095476048</v>
      </c>
      <c r="Z85" s="122">
        <f t="shared" si="44"/>
        <v>4054.1449542</v>
      </c>
      <c r="AA85" s="52">
        <f t="shared" si="45"/>
        <v>34653.151049676046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1.1937408700000001</v>
      </c>
      <c r="E86" s="60">
        <f t="shared" si="31"/>
        <v>1118.53519519</v>
      </c>
      <c r="F86" s="325">
        <v>0</v>
      </c>
      <c r="G86" s="60">
        <f t="shared" si="32"/>
        <v>0</v>
      </c>
      <c r="H86" s="57">
        <f t="shared" si="33"/>
        <v>1118.53519519</v>
      </c>
      <c r="I86" s="294">
        <f t="shared" si="46"/>
        <v>49878.130495700083</v>
      </c>
      <c r="J86" s="102">
        <f>IF((I86)+K86&gt;I148,I148-K86,(I86))</f>
        <v>49878.130495700083</v>
      </c>
      <c r="K86" s="102">
        <f t="shared" si="34"/>
        <v>6756.908257</v>
      </c>
      <c r="L86" s="186">
        <f t="shared" si="23"/>
        <v>56635.038752700086</v>
      </c>
      <c r="M86" s="102">
        <f t="shared" si="24"/>
        <v>47384.223970915074</v>
      </c>
      <c r="N86" s="102">
        <f t="shared" ref="N86:N117" si="47">K86*M$9</f>
        <v>6419.0628441499994</v>
      </c>
      <c r="O86" s="102">
        <f t="shared" ref="O86:O117" si="48">M86+N86</f>
        <v>53803.286815065076</v>
      </c>
      <c r="P86" s="102">
        <f t="shared" si="30"/>
        <v>44890.317446130073</v>
      </c>
      <c r="Q86" s="102">
        <f t="shared" si="35"/>
        <v>6081.2174313000005</v>
      </c>
      <c r="R86" s="102">
        <f t="shared" si="36"/>
        <v>50971.534877430073</v>
      </c>
      <c r="S86" s="102">
        <f t="shared" si="37"/>
        <v>39902.504396560071</v>
      </c>
      <c r="T86" s="102">
        <f t="shared" si="38"/>
        <v>5405.5266056</v>
      </c>
      <c r="U86" s="102">
        <f t="shared" si="39"/>
        <v>45308.031002160074</v>
      </c>
      <c r="V86" s="102">
        <f t="shared" si="40"/>
        <v>34914.691346990054</v>
      </c>
      <c r="W86" s="102">
        <f t="shared" si="41"/>
        <v>4729.8357798999996</v>
      </c>
      <c r="X86" s="102">
        <f t="shared" si="42"/>
        <v>39644.527126890054</v>
      </c>
      <c r="Y86" s="102">
        <f t="shared" si="43"/>
        <v>29926.878297420048</v>
      </c>
      <c r="Z86" s="102">
        <f t="shared" si="44"/>
        <v>4054.1449542</v>
      </c>
      <c r="AA86" s="66">
        <f t="shared" si="45"/>
        <v>33981.023251620049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1.1912392599999999</v>
      </c>
      <c r="E87" s="70">
        <f t="shared" si="31"/>
        <v>1116.1911866199998</v>
      </c>
      <c r="F87" s="325">
        <v>0</v>
      </c>
      <c r="G87" s="70">
        <f t="shared" si="32"/>
        <v>0</v>
      </c>
      <c r="H87" s="68">
        <f t="shared" si="33"/>
        <v>1116.1911866199998</v>
      </c>
      <c r="I87" s="295">
        <f t="shared" si="46"/>
        <v>48759.595300510082</v>
      </c>
      <c r="J87" s="122">
        <f>IF((I87)+K87&gt;I148,I148-K87,(I87))</f>
        <v>48759.595300510082</v>
      </c>
      <c r="K87" s="122">
        <f t="shared" si="34"/>
        <v>6756.908257</v>
      </c>
      <c r="L87" s="183">
        <f t="shared" ref="L87:L117" si="49">J87+K87</f>
        <v>55516.503557510085</v>
      </c>
      <c r="M87" s="122">
        <f t="shared" ref="M87:M117" si="50">J87*M$9</f>
        <v>46321.615535484576</v>
      </c>
      <c r="N87" s="122">
        <f t="shared" si="47"/>
        <v>6419.0628441499994</v>
      </c>
      <c r="O87" s="122">
        <f t="shared" si="48"/>
        <v>52740.678379634577</v>
      </c>
      <c r="P87" s="104">
        <f t="shared" si="30"/>
        <v>43883.635770459077</v>
      </c>
      <c r="Q87" s="122">
        <f t="shared" si="35"/>
        <v>6081.2174313000005</v>
      </c>
      <c r="R87" s="122">
        <f t="shared" si="36"/>
        <v>49964.853201759077</v>
      </c>
      <c r="S87" s="122">
        <f t="shared" si="37"/>
        <v>39007.676240408065</v>
      </c>
      <c r="T87" s="122">
        <f t="shared" si="38"/>
        <v>5405.5266056</v>
      </c>
      <c r="U87" s="122">
        <f t="shared" si="39"/>
        <v>44413.202846008062</v>
      </c>
      <c r="V87" s="122">
        <f t="shared" si="40"/>
        <v>34131.716710357054</v>
      </c>
      <c r="W87" s="122">
        <f t="shared" si="41"/>
        <v>4729.8357798999996</v>
      </c>
      <c r="X87" s="122">
        <f t="shared" si="42"/>
        <v>38861.552490257054</v>
      </c>
      <c r="Y87" s="122">
        <f t="shared" si="43"/>
        <v>29255.757180306049</v>
      </c>
      <c r="Z87" s="122">
        <f t="shared" si="44"/>
        <v>4054.1449542</v>
      </c>
      <c r="AA87" s="52">
        <f t="shared" si="45"/>
        <v>33309.902134506046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1.18838713</v>
      </c>
      <c r="E88" s="60">
        <f t="shared" si="31"/>
        <v>1113.5187408100001</v>
      </c>
      <c r="F88" s="325">
        <v>0</v>
      </c>
      <c r="G88" s="60">
        <f t="shared" si="32"/>
        <v>0</v>
      </c>
      <c r="H88" s="57">
        <f t="shared" si="33"/>
        <v>1113.5187408100001</v>
      </c>
      <c r="I88" s="294">
        <f t="shared" si="46"/>
        <v>47643.404113890079</v>
      </c>
      <c r="J88" s="102">
        <f>IF((I88)+K88&gt;I148,I148-K88,(I88))</f>
        <v>47643.404113890079</v>
      </c>
      <c r="K88" s="102">
        <f t="shared" si="34"/>
        <v>6756.908257</v>
      </c>
      <c r="L88" s="186">
        <f t="shared" si="49"/>
        <v>54400.312370890082</v>
      </c>
      <c r="M88" s="102">
        <f t="shared" si="50"/>
        <v>45261.233908195572</v>
      </c>
      <c r="N88" s="102">
        <f t="shared" si="47"/>
        <v>6419.0628441499994</v>
      </c>
      <c r="O88" s="102">
        <f t="shared" si="48"/>
        <v>51680.296752345574</v>
      </c>
      <c r="P88" s="102">
        <f>J88*$P$9</f>
        <v>42879.063702501073</v>
      </c>
      <c r="Q88" s="102">
        <f t="shared" si="35"/>
        <v>6081.2174313000005</v>
      </c>
      <c r="R88" s="102">
        <f t="shared" si="36"/>
        <v>48960.281133801072</v>
      </c>
      <c r="S88" s="102">
        <f t="shared" si="37"/>
        <v>38114.723291112066</v>
      </c>
      <c r="T88" s="102">
        <f t="shared" si="38"/>
        <v>5405.5266056</v>
      </c>
      <c r="U88" s="102">
        <f t="shared" si="39"/>
        <v>43520.249896712063</v>
      </c>
      <c r="V88" s="102">
        <f t="shared" si="40"/>
        <v>33350.382879723053</v>
      </c>
      <c r="W88" s="102">
        <f t="shared" si="41"/>
        <v>4729.8357798999996</v>
      </c>
      <c r="X88" s="102">
        <f t="shared" si="42"/>
        <v>38080.218659623053</v>
      </c>
      <c r="Y88" s="102">
        <f t="shared" si="43"/>
        <v>28586.042468334046</v>
      </c>
      <c r="Z88" s="102">
        <f t="shared" si="44"/>
        <v>4054.1449542</v>
      </c>
      <c r="AA88" s="66">
        <f t="shared" si="45"/>
        <v>32640.187422534047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1.1864887500000001</v>
      </c>
      <c r="E89" s="70">
        <f t="shared" si="31"/>
        <v>1111.7399587500001</v>
      </c>
      <c r="F89" s="325">
        <v>0</v>
      </c>
      <c r="G89" s="70">
        <f t="shared" si="32"/>
        <v>0</v>
      </c>
      <c r="H89" s="68">
        <f t="shared" si="33"/>
        <v>1111.7399587500001</v>
      </c>
      <c r="I89" s="295">
        <f t="shared" si="46"/>
        <v>46529.885373080077</v>
      </c>
      <c r="J89" s="122">
        <f>IF((I89)+K89&gt;I148,I148-K89,(I89))</f>
        <v>46529.885373080077</v>
      </c>
      <c r="K89" s="122">
        <f t="shared" si="34"/>
        <v>6756.908257</v>
      </c>
      <c r="L89" s="183">
        <f t="shared" si="49"/>
        <v>53286.793630080079</v>
      </c>
      <c r="M89" s="122">
        <f t="shared" si="50"/>
        <v>44203.391104426068</v>
      </c>
      <c r="N89" s="122">
        <f t="shared" si="47"/>
        <v>6419.0628441499994</v>
      </c>
      <c r="O89" s="122">
        <f t="shared" si="48"/>
        <v>50622.453948576069</v>
      </c>
      <c r="P89" s="104">
        <f>J89*$P$9</f>
        <v>41876.896835772073</v>
      </c>
      <c r="Q89" s="122">
        <f t="shared" si="35"/>
        <v>6081.2174313000005</v>
      </c>
      <c r="R89" s="122">
        <f t="shared" si="36"/>
        <v>47958.114267072073</v>
      </c>
      <c r="S89" s="122">
        <f t="shared" si="37"/>
        <v>37223.908298464063</v>
      </c>
      <c r="T89" s="122">
        <f t="shared" si="38"/>
        <v>5405.5266056</v>
      </c>
      <c r="U89" s="122">
        <f t="shared" si="39"/>
        <v>42629.434904064066</v>
      </c>
      <c r="V89" s="122">
        <f t="shared" si="40"/>
        <v>32570.919761156052</v>
      </c>
      <c r="W89" s="122">
        <f t="shared" si="41"/>
        <v>4729.8357798999996</v>
      </c>
      <c r="X89" s="122">
        <f t="shared" si="42"/>
        <v>37300.755541056053</v>
      </c>
      <c r="Y89" s="122">
        <f t="shared" si="43"/>
        <v>27917.931223848045</v>
      </c>
      <c r="Z89" s="122">
        <f t="shared" si="44"/>
        <v>4054.1449542</v>
      </c>
      <c r="AA89" s="52">
        <f t="shared" si="45"/>
        <v>31972.076178048046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1.1886282800000001</v>
      </c>
      <c r="E90" s="60">
        <f t="shared" si="31"/>
        <v>1113.74469836</v>
      </c>
      <c r="F90" s="325">
        <v>0</v>
      </c>
      <c r="G90" s="60">
        <f t="shared" si="32"/>
        <v>0</v>
      </c>
      <c r="H90" s="57">
        <f t="shared" si="33"/>
        <v>1113.74469836</v>
      </c>
      <c r="I90" s="294">
        <f t="shared" si="46"/>
        <v>45418.14541433008</v>
      </c>
      <c r="J90" s="102">
        <f>IF((I90)+K90&gt;I148,I148-K90,(I90))</f>
        <v>45418.14541433008</v>
      </c>
      <c r="K90" s="102">
        <f t="shared" si="34"/>
        <v>6756.908257</v>
      </c>
      <c r="L90" s="186">
        <f t="shared" si="49"/>
        <v>52175.053671330083</v>
      </c>
      <c r="M90" s="102">
        <f t="shared" si="50"/>
        <v>43147.238143613577</v>
      </c>
      <c r="N90" s="102">
        <f t="shared" si="47"/>
        <v>6419.0628441499994</v>
      </c>
      <c r="O90" s="102">
        <f t="shared" si="48"/>
        <v>49566.300987763578</v>
      </c>
      <c r="P90" s="102">
        <f t="shared" ref="P90:P117" si="51">J90*$P$9</f>
        <v>40876.330872897073</v>
      </c>
      <c r="Q90" s="102">
        <f t="shared" si="35"/>
        <v>6081.2174313000005</v>
      </c>
      <c r="R90" s="102">
        <f t="shared" si="36"/>
        <v>46957.548304197073</v>
      </c>
      <c r="S90" s="102">
        <f t="shared" si="37"/>
        <v>36334.516331464067</v>
      </c>
      <c r="T90" s="102">
        <f t="shared" si="38"/>
        <v>5405.5266056</v>
      </c>
      <c r="U90" s="102">
        <f t="shared" si="39"/>
        <v>41740.042937064063</v>
      </c>
      <c r="V90" s="102">
        <f t="shared" si="40"/>
        <v>31792.701790031053</v>
      </c>
      <c r="W90" s="102">
        <f t="shared" si="41"/>
        <v>4729.8357798999996</v>
      </c>
      <c r="X90" s="102">
        <f t="shared" si="42"/>
        <v>36522.537569931053</v>
      </c>
      <c r="Y90" s="102">
        <f t="shared" si="43"/>
        <v>27250.887248598046</v>
      </c>
      <c r="Z90" s="102">
        <f t="shared" si="44"/>
        <v>4054.1449542</v>
      </c>
      <c r="AA90" s="66">
        <f t="shared" si="45"/>
        <v>31305.032202798047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1.18448259</v>
      </c>
      <c r="E91" s="70">
        <f t="shared" si="31"/>
        <v>1109.86018683</v>
      </c>
      <c r="F91" s="325">
        <v>0</v>
      </c>
      <c r="G91" s="70">
        <f t="shared" si="32"/>
        <v>0</v>
      </c>
      <c r="H91" s="68">
        <f t="shared" si="33"/>
        <v>1109.86018683</v>
      </c>
      <c r="I91" s="295">
        <f t="shared" si="46"/>
        <v>44304.400715970078</v>
      </c>
      <c r="J91" s="122">
        <f>IF((I91)+K91&gt;I148,I148-K91,(I91))</f>
        <v>44304.400715970078</v>
      </c>
      <c r="K91" s="122">
        <f t="shared" si="34"/>
        <v>6756.908257</v>
      </c>
      <c r="L91" s="183">
        <f t="shared" si="49"/>
        <v>51061.308972970081</v>
      </c>
      <c r="M91" s="122">
        <f t="shared" si="50"/>
        <v>42089.180680171572</v>
      </c>
      <c r="N91" s="122">
        <f t="shared" si="47"/>
        <v>6419.0628441499994</v>
      </c>
      <c r="O91" s="122">
        <f t="shared" si="48"/>
        <v>48508.243524321573</v>
      </c>
      <c r="P91" s="104">
        <f t="shared" si="51"/>
        <v>39873.960644373074</v>
      </c>
      <c r="Q91" s="122">
        <f t="shared" si="35"/>
        <v>6081.2174313000005</v>
      </c>
      <c r="R91" s="122">
        <f t="shared" si="36"/>
        <v>45955.178075673073</v>
      </c>
      <c r="S91" s="122">
        <f t="shared" si="37"/>
        <v>35443.520572776062</v>
      </c>
      <c r="T91" s="122">
        <f t="shared" si="38"/>
        <v>5405.5266056</v>
      </c>
      <c r="U91" s="122">
        <f t="shared" si="39"/>
        <v>40849.047178376059</v>
      </c>
      <c r="V91" s="122">
        <f t="shared" si="40"/>
        <v>31013.080501179051</v>
      </c>
      <c r="W91" s="122">
        <f t="shared" si="41"/>
        <v>4729.8357798999996</v>
      </c>
      <c r="X91" s="122">
        <f t="shared" si="42"/>
        <v>35742.916281079051</v>
      </c>
      <c r="Y91" s="122">
        <f t="shared" si="43"/>
        <v>26582.640429582047</v>
      </c>
      <c r="Z91" s="122">
        <f t="shared" si="44"/>
        <v>4054.1449542</v>
      </c>
      <c r="AA91" s="52">
        <f t="shared" si="45"/>
        <v>30636.785383782048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1.1831810899999999</v>
      </c>
      <c r="E92" s="60">
        <f t="shared" si="31"/>
        <v>1108.64068133</v>
      </c>
      <c r="F92" s="325">
        <v>0</v>
      </c>
      <c r="G92" s="60">
        <f t="shared" si="32"/>
        <v>0</v>
      </c>
      <c r="H92" s="57">
        <f t="shared" si="33"/>
        <v>1108.64068133</v>
      </c>
      <c r="I92" s="294">
        <f t="shared" si="46"/>
        <v>43194.540529140075</v>
      </c>
      <c r="J92" s="102">
        <f>IF((I92)+K92&gt;I148,I148-K92,(I92))</f>
        <v>43194.540529140075</v>
      </c>
      <c r="K92" s="102">
        <f t="shared" si="34"/>
        <v>6756.908257</v>
      </c>
      <c r="L92" s="186">
        <f t="shared" si="49"/>
        <v>49951.448786140078</v>
      </c>
      <c r="M92" s="102">
        <f t="shared" si="50"/>
        <v>41034.813502683071</v>
      </c>
      <c r="N92" s="102">
        <f t="shared" si="47"/>
        <v>6419.0628441499994</v>
      </c>
      <c r="O92" s="102">
        <f t="shared" si="48"/>
        <v>47453.876346833073</v>
      </c>
      <c r="P92" s="102">
        <f t="shared" si="51"/>
        <v>38875.086476226068</v>
      </c>
      <c r="Q92" s="102">
        <f t="shared" si="35"/>
        <v>6081.2174313000005</v>
      </c>
      <c r="R92" s="102">
        <f t="shared" si="36"/>
        <v>44956.303907526068</v>
      </c>
      <c r="S92" s="102">
        <f t="shared" si="37"/>
        <v>34555.632423312061</v>
      </c>
      <c r="T92" s="102">
        <f t="shared" si="38"/>
        <v>5405.5266056</v>
      </c>
      <c r="U92" s="102">
        <f t="shared" si="39"/>
        <v>39961.159028912065</v>
      </c>
      <c r="V92" s="102">
        <f t="shared" si="40"/>
        <v>30236.178370398051</v>
      </c>
      <c r="W92" s="102">
        <f t="shared" si="41"/>
        <v>4729.8357798999996</v>
      </c>
      <c r="X92" s="102">
        <f t="shared" si="42"/>
        <v>34966.014150298048</v>
      </c>
      <c r="Y92" s="102">
        <f t="shared" si="43"/>
        <v>25916.724317484044</v>
      </c>
      <c r="Z92" s="102">
        <f t="shared" si="44"/>
        <v>4054.1449542</v>
      </c>
      <c r="AA92" s="66">
        <f t="shared" si="45"/>
        <v>29970.869271684045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1.17917191</v>
      </c>
      <c r="E93" s="70">
        <f t="shared" si="31"/>
        <v>1104.8840796699999</v>
      </c>
      <c r="F93" s="325">
        <v>0</v>
      </c>
      <c r="G93" s="70">
        <f t="shared" si="32"/>
        <v>0</v>
      </c>
      <c r="H93" s="68">
        <f t="shared" si="33"/>
        <v>1104.8840796699999</v>
      </c>
      <c r="I93" s="295">
        <f t="shared" si="46"/>
        <v>42085.899847810077</v>
      </c>
      <c r="J93" s="122">
        <f>IF((I93)+K93&gt;I148,I148-K93,(I93))</f>
        <v>42085.899847810077</v>
      </c>
      <c r="K93" s="122">
        <f t="shared" si="34"/>
        <v>6756.908257</v>
      </c>
      <c r="L93" s="183">
        <f t="shared" si="49"/>
        <v>48842.808104810079</v>
      </c>
      <c r="M93" s="122">
        <f t="shared" si="50"/>
        <v>39981.604855419573</v>
      </c>
      <c r="N93" s="122">
        <f t="shared" si="47"/>
        <v>6419.0628441499994</v>
      </c>
      <c r="O93" s="122">
        <f t="shared" si="48"/>
        <v>46400.667699569574</v>
      </c>
      <c r="P93" s="104">
        <f t="shared" si="51"/>
        <v>37877.30986302907</v>
      </c>
      <c r="Q93" s="122">
        <f t="shared" si="35"/>
        <v>6081.2174313000005</v>
      </c>
      <c r="R93" s="122">
        <f t="shared" si="36"/>
        <v>43958.527294329069</v>
      </c>
      <c r="S93" s="122">
        <f t="shared" si="37"/>
        <v>33668.719878248063</v>
      </c>
      <c r="T93" s="122">
        <f t="shared" si="38"/>
        <v>5405.5266056</v>
      </c>
      <c r="U93" s="122">
        <f t="shared" si="39"/>
        <v>39074.246483848066</v>
      </c>
      <c r="V93" s="122">
        <f t="shared" si="40"/>
        <v>29460.129893467052</v>
      </c>
      <c r="W93" s="122">
        <f t="shared" si="41"/>
        <v>4729.8357798999996</v>
      </c>
      <c r="X93" s="122">
        <f t="shared" si="42"/>
        <v>34189.965673367049</v>
      </c>
      <c r="Y93" s="122">
        <f t="shared" si="43"/>
        <v>25251.539908686045</v>
      </c>
      <c r="Z93" s="122">
        <f t="shared" si="44"/>
        <v>4054.1449542</v>
      </c>
      <c r="AA93" s="52">
        <f t="shared" si="45"/>
        <v>29305.684862886046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1.1754106</v>
      </c>
      <c r="E94" s="233">
        <f t="shared" si="31"/>
        <v>1101.3597322000001</v>
      </c>
      <c r="F94" s="326">
        <v>0</v>
      </c>
      <c r="G94" s="233">
        <f t="shared" si="32"/>
        <v>0</v>
      </c>
      <c r="H94" s="231">
        <f t="shared" si="33"/>
        <v>1101.3597322000001</v>
      </c>
      <c r="I94" s="296">
        <f t="shared" si="46"/>
        <v>40981.015768140074</v>
      </c>
      <c r="J94" s="95">
        <f>IF((I94)+K94&gt;I148,I148-K94,(I94))</f>
        <v>40981.015768140074</v>
      </c>
      <c r="K94" s="95">
        <f t="shared" si="34"/>
        <v>6756.908257</v>
      </c>
      <c r="L94" s="270">
        <f t="shared" si="49"/>
        <v>47737.924025140077</v>
      </c>
      <c r="M94" s="95">
        <f t="shared" si="50"/>
        <v>38931.964979733071</v>
      </c>
      <c r="N94" s="95">
        <f t="shared" si="47"/>
        <v>6419.0628441499994</v>
      </c>
      <c r="O94" s="95">
        <f t="shared" si="48"/>
        <v>45351.027823883072</v>
      </c>
      <c r="P94" s="95">
        <f t="shared" si="51"/>
        <v>36882.914191326068</v>
      </c>
      <c r="Q94" s="95">
        <f t="shared" si="35"/>
        <v>6081.2174313000005</v>
      </c>
      <c r="R94" s="95">
        <f t="shared" si="36"/>
        <v>42964.131622626068</v>
      </c>
      <c r="S94" s="95">
        <f t="shared" si="37"/>
        <v>32784.812614512062</v>
      </c>
      <c r="T94" s="95">
        <f t="shared" si="38"/>
        <v>5405.5266056</v>
      </c>
      <c r="U94" s="95">
        <f t="shared" si="39"/>
        <v>38190.339220112059</v>
      </c>
      <c r="V94" s="95">
        <f t="shared" si="40"/>
        <v>28686.711037698049</v>
      </c>
      <c r="W94" s="95">
        <f t="shared" si="41"/>
        <v>4729.8357798999996</v>
      </c>
      <c r="X94" s="95">
        <f t="shared" si="42"/>
        <v>33416.54681759805</v>
      </c>
      <c r="Y94" s="95">
        <f t="shared" si="43"/>
        <v>24588.609460884043</v>
      </c>
      <c r="Z94" s="95">
        <f t="shared" si="44"/>
        <v>4054.1449542</v>
      </c>
      <c r="AA94" s="237">
        <f t="shared" si="45"/>
        <v>28642.754415084044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1.1713110099999999</v>
      </c>
      <c r="E95" s="346">
        <f t="shared" si="31"/>
        <v>1117.43070354</v>
      </c>
      <c r="F95" s="327">
        <v>0</v>
      </c>
      <c r="G95" s="346">
        <f t="shared" si="32"/>
        <v>0</v>
      </c>
      <c r="H95" s="202">
        <f t="shared" si="33"/>
        <v>1117.43070354</v>
      </c>
      <c r="I95" s="297">
        <f t="shared" si="46"/>
        <v>39879.656035940076</v>
      </c>
      <c r="J95" s="205">
        <f t="shared" ref="J95:J106" si="52">IF((I95)+K95&gt;$I$148,$I$148-K95,(I95))</f>
        <v>39879.656035940076</v>
      </c>
      <c r="K95" s="205">
        <f t="shared" si="34"/>
        <v>6756.908257</v>
      </c>
      <c r="L95" s="198">
        <f t="shared" si="49"/>
        <v>46636.564292940078</v>
      </c>
      <c r="M95" s="205">
        <f t="shared" si="50"/>
        <v>37885.673234143069</v>
      </c>
      <c r="N95" s="205">
        <f t="shared" si="47"/>
        <v>6419.0628441499994</v>
      </c>
      <c r="O95" s="205">
        <f t="shared" si="48"/>
        <v>44304.73607829307</v>
      </c>
      <c r="P95" s="197">
        <f t="shared" si="51"/>
        <v>35891.690432346069</v>
      </c>
      <c r="Q95" s="205">
        <f t="shared" si="35"/>
        <v>6081.2174313000005</v>
      </c>
      <c r="R95" s="205">
        <f t="shared" si="36"/>
        <v>41972.907863646069</v>
      </c>
      <c r="S95" s="205">
        <f t="shared" si="37"/>
        <v>31903.724828752063</v>
      </c>
      <c r="T95" s="205">
        <f t="shared" si="38"/>
        <v>5405.5266056</v>
      </c>
      <c r="U95" s="205">
        <f t="shared" si="39"/>
        <v>37309.25143435206</v>
      </c>
      <c r="V95" s="205">
        <f t="shared" si="40"/>
        <v>27915.75922515805</v>
      </c>
      <c r="W95" s="205">
        <f t="shared" si="41"/>
        <v>4729.8357798999996</v>
      </c>
      <c r="X95" s="205">
        <f t="shared" si="42"/>
        <v>32645.59500505805</v>
      </c>
      <c r="Y95" s="205">
        <f t="shared" si="43"/>
        <v>23927.793621564044</v>
      </c>
      <c r="Z95" s="205">
        <f t="shared" si="44"/>
        <v>4054.1449542</v>
      </c>
      <c r="AA95" s="196">
        <f t="shared" si="45"/>
        <v>27981.938575764045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1.1667606399999999</v>
      </c>
      <c r="E96" s="60">
        <f t="shared" si="31"/>
        <v>1113.0896505599999</v>
      </c>
      <c r="F96" s="325">
        <v>0</v>
      </c>
      <c r="G96" s="60">
        <f t="shared" si="32"/>
        <v>0</v>
      </c>
      <c r="H96" s="57">
        <f t="shared" si="33"/>
        <v>1113.0896505599999</v>
      </c>
      <c r="I96" s="294">
        <f t="shared" si="46"/>
        <v>38762.225332400078</v>
      </c>
      <c r="J96" s="102">
        <f t="shared" si="52"/>
        <v>38762.225332400078</v>
      </c>
      <c r="K96" s="102">
        <f t="shared" si="34"/>
        <v>6756.908257</v>
      </c>
      <c r="L96" s="186">
        <f t="shared" si="49"/>
        <v>45519.13358940008</v>
      </c>
      <c r="M96" s="102">
        <f t="shared" si="50"/>
        <v>36824.114065780072</v>
      </c>
      <c r="N96" s="102">
        <f t="shared" si="47"/>
        <v>6419.0628441499994</v>
      </c>
      <c r="O96" s="102">
        <f t="shared" si="48"/>
        <v>43243.176909930073</v>
      </c>
      <c r="P96" s="102">
        <f t="shared" si="51"/>
        <v>34886.002799160073</v>
      </c>
      <c r="Q96" s="102">
        <f t="shared" si="35"/>
        <v>6081.2174313000005</v>
      </c>
      <c r="R96" s="102">
        <f t="shared" si="36"/>
        <v>40967.220230460072</v>
      </c>
      <c r="S96" s="102">
        <f t="shared" si="37"/>
        <v>31009.780265920064</v>
      </c>
      <c r="T96" s="102">
        <f t="shared" si="38"/>
        <v>5405.5266056</v>
      </c>
      <c r="U96" s="102">
        <f t="shared" si="39"/>
        <v>36415.306871520064</v>
      </c>
      <c r="V96" s="102">
        <f t="shared" si="40"/>
        <v>27133.557732680052</v>
      </c>
      <c r="W96" s="102">
        <f t="shared" si="41"/>
        <v>4729.8357798999996</v>
      </c>
      <c r="X96" s="102">
        <f t="shared" si="42"/>
        <v>31863.393512580053</v>
      </c>
      <c r="Y96" s="102">
        <f t="shared" si="43"/>
        <v>23257.335199440047</v>
      </c>
      <c r="Z96" s="102">
        <f t="shared" si="44"/>
        <v>4054.1449542</v>
      </c>
      <c r="AA96" s="66">
        <f t="shared" si="45"/>
        <v>27311.480153640048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1.1623437400000001</v>
      </c>
      <c r="E97" s="60">
        <f t="shared" si="31"/>
        <v>1108.8759279600001</v>
      </c>
      <c r="F97" s="325">
        <v>0</v>
      </c>
      <c r="G97" s="60">
        <f t="shared" si="32"/>
        <v>0</v>
      </c>
      <c r="H97" s="57">
        <f t="shared" si="33"/>
        <v>1108.8759279600001</v>
      </c>
      <c r="I97" s="295">
        <f t="shared" si="46"/>
        <v>37649.135681840075</v>
      </c>
      <c r="J97" s="122">
        <f t="shared" si="52"/>
        <v>37649.135681840075</v>
      </c>
      <c r="K97" s="122">
        <f t="shared" si="34"/>
        <v>6756.908257</v>
      </c>
      <c r="L97" s="183">
        <f t="shared" si="49"/>
        <v>44406.043938840077</v>
      </c>
      <c r="M97" s="122">
        <f t="shared" si="50"/>
        <v>35766.678897748068</v>
      </c>
      <c r="N97" s="122">
        <f t="shared" si="47"/>
        <v>6419.0628441499994</v>
      </c>
      <c r="O97" s="122">
        <f t="shared" si="48"/>
        <v>42185.741741898069</v>
      </c>
      <c r="P97" s="104">
        <f t="shared" si="51"/>
        <v>33884.222113656069</v>
      </c>
      <c r="Q97" s="122">
        <f t="shared" si="35"/>
        <v>6081.2174313000005</v>
      </c>
      <c r="R97" s="122">
        <f t="shared" si="36"/>
        <v>39965.439544956069</v>
      </c>
      <c r="S97" s="122">
        <f t="shared" si="37"/>
        <v>30119.30854547206</v>
      </c>
      <c r="T97" s="122">
        <f t="shared" si="38"/>
        <v>5405.5266056</v>
      </c>
      <c r="U97" s="122">
        <f t="shared" si="39"/>
        <v>35524.83515107206</v>
      </c>
      <c r="V97" s="122">
        <f t="shared" si="40"/>
        <v>26354.394977288051</v>
      </c>
      <c r="W97" s="122">
        <f t="shared" si="41"/>
        <v>4729.8357798999996</v>
      </c>
      <c r="X97" s="122">
        <f t="shared" si="42"/>
        <v>31084.230757188052</v>
      </c>
      <c r="Y97" s="122">
        <f t="shared" si="43"/>
        <v>22589.481409104043</v>
      </c>
      <c r="Z97" s="122">
        <f t="shared" si="44"/>
        <v>4054.1449542</v>
      </c>
      <c r="AA97" s="52">
        <f t="shared" si="45"/>
        <v>26643.626363304043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1.1611825499999999</v>
      </c>
      <c r="E98" s="60">
        <f t="shared" si="31"/>
        <v>1107.7681527</v>
      </c>
      <c r="F98" s="325">
        <v>0</v>
      </c>
      <c r="G98" s="60">
        <f t="shared" si="32"/>
        <v>0</v>
      </c>
      <c r="H98" s="57">
        <f t="shared" si="33"/>
        <v>1107.7681527</v>
      </c>
      <c r="I98" s="294">
        <f t="shared" si="46"/>
        <v>36540.259753880076</v>
      </c>
      <c r="J98" s="102">
        <f t="shared" si="52"/>
        <v>36540.259753880076</v>
      </c>
      <c r="K98" s="102">
        <f t="shared" si="34"/>
        <v>6756.908257</v>
      </c>
      <c r="L98" s="186">
        <f t="shared" si="49"/>
        <v>43297.168010880079</v>
      </c>
      <c r="M98" s="102">
        <f t="shared" si="50"/>
        <v>34713.246766186072</v>
      </c>
      <c r="N98" s="102">
        <f t="shared" si="47"/>
        <v>6419.0628441499994</v>
      </c>
      <c r="O98" s="102">
        <f t="shared" si="48"/>
        <v>41132.309610336073</v>
      </c>
      <c r="P98" s="102">
        <f t="shared" si="51"/>
        <v>32886.233778492067</v>
      </c>
      <c r="Q98" s="102">
        <f t="shared" si="35"/>
        <v>6081.2174313000005</v>
      </c>
      <c r="R98" s="102">
        <f t="shared" si="36"/>
        <v>38967.451209792067</v>
      </c>
      <c r="S98" s="102">
        <f t="shared" si="37"/>
        <v>29232.207803104062</v>
      </c>
      <c r="T98" s="102">
        <f t="shared" si="38"/>
        <v>5405.5266056</v>
      </c>
      <c r="U98" s="102">
        <f t="shared" si="39"/>
        <v>34637.734408704062</v>
      </c>
      <c r="V98" s="102">
        <f t="shared" si="40"/>
        <v>25578.181827716053</v>
      </c>
      <c r="W98" s="102">
        <f t="shared" si="41"/>
        <v>4729.8357798999996</v>
      </c>
      <c r="X98" s="102">
        <f t="shared" si="42"/>
        <v>30308.017607616053</v>
      </c>
      <c r="Y98" s="102">
        <f t="shared" si="43"/>
        <v>21924.155852328044</v>
      </c>
      <c r="Z98" s="102">
        <f t="shared" si="44"/>
        <v>4054.1449542</v>
      </c>
      <c r="AA98" s="66">
        <f t="shared" si="45"/>
        <v>25978.300806528045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1.15874918</v>
      </c>
      <c r="E99" s="60">
        <f t="shared" si="31"/>
        <v>1105.4467177200002</v>
      </c>
      <c r="F99" s="325">
        <v>0</v>
      </c>
      <c r="G99" s="60">
        <f t="shared" si="32"/>
        <v>0</v>
      </c>
      <c r="H99" s="57">
        <f t="shared" si="33"/>
        <v>1105.4467177200002</v>
      </c>
      <c r="I99" s="295">
        <f t="shared" si="46"/>
        <v>35432.491601180074</v>
      </c>
      <c r="J99" s="122">
        <f t="shared" si="52"/>
        <v>35432.491601180074</v>
      </c>
      <c r="K99" s="122">
        <f t="shared" si="34"/>
        <v>6756.908257</v>
      </c>
      <c r="L99" s="183">
        <f t="shared" si="49"/>
        <v>42189.399858180077</v>
      </c>
      <c r="M99" s="122">
        <f t="shared" si="50"/>
        <v>33660.86702112107</v>
      </c>
      <c r="N99" s="122">
        <f t="shared" si="47"/>
        <v>6419.0628441499994</v>
      </c>
      <c r="O99" s="122">
        <f t="shared" si="48"/>
        <v>40079.929865271071</v>
      </c>
      <c r="P99" s="104">
        <f t="shared" si="51"/>
        <v>31889.242441062066</v>
      </c>
      <c r="Q99" s="122">
        <f t="shared" si="35"/>
        <v>6081.2174313000005</v>
      </c>
      <c r="R99" s="122">
        <f t="shared" si="36"/>
        <v>37970.459872362066</v>
      </c>
      <c r="S99" s="122">
        <f t="shared" si="37"/>
        <v>28345.993280944062</v>
      </c>
      <c r="T99" s="122">
        <f t="shared" si="38"/>
        <v>5405.5266056</v>
      </c>
      <c r="U99" s="122">
        <f t="shared" si="39"/>
        <v>33751.519886544062</v>
      </c>
      <c r="V99" s="122">
        <f t="shared" si="40"/>
        <v>24802.74412082605</v>
      </c>
      <c r="W99" s="122">
        <f t="shared" si="41"/>
        <v>4729.8357798999996</v>
      </c>
      <c r="X99" s="122">
        <f t="shared" si="42"/>
        <v>29532.57990072605</v>
      </c>
      <c r="Y99" s="122">
        <f t="shared" si="43"/>
        <v>21259.494960708045</v>
      </c>
      <c r="Z99" s="122">
        <f t="shared" si="44"/>
        <v>4054.1449542</v>
      </c>
      <c r="AA99" s="52">
        <f t="shared" si="45"/>
        <v>25313.639914908046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1.1571292</v>
      </c>
      <c r="E100" s="60">
        <f t="shared" si="31"/>
        <v>1103.9012568000001</v>
      </c>
      <c r="F100" s="325">
        <v>0</v>
      </c>
      <c r="G100" s="60">
        <f t="shared" si="32"/>
        <v>0</v>
      </c>
      <c r="H100" s="57">
        <f t="shared" si="33"/>
        <v>1103.9012568000001</v>
      </c>
      <c r="I100" s="294">
        <f t="shared" si="46"/>
        <v>34327.044883460076</v>
      </c>
      <c r="J100" s="102">
        <f t="shared" si="52"/>
        <v>34327.044883460076</v>
      </c>
      <c r="K100" s="102">
        <f t="shared" si="34"/>
        <v>6756.908257</v>
      </c>
      <c r="L100" s="186">
        <f t="shared" si="49"/>
        <v>41083.953140460078</v>
      </c>
      <c r="M100" s="102">
        <f t="shared" si="50"/>
        <v>32610.69263928707</v>
      </c>
      <c r="N100" s="102">
        <f t="shared" si="47"/>
        <v>6419.0628441499994</v>
      </c>
      <c r="O100" s="102">
        <f t="shared" si="48"/>
        <v>39029.755483437068</v>
      </c>
      <c r="P100" s="102">
        <f>J100*$P$9</f>
        <v>30894.340395114068</v>
      </c>
      <c r="Q100" s="102">
        <f t="shared" si="35"/>
        <v>6081.2174313000005</v>
      </c>
      <c r="R100" s="102">
        <f t="shared" si="36"/>
        <v>36975.557826414071</v>
      </c>
      <c r="S100" s="102">
        <f t="shared" si="37"/>
        <v>27461.635906768061</v>
      </c>
      <c r="T100" s="102">
        <f t="shared" si="38"/>
        <v>5405.5266056</v>
      </c>
      <c r="U100" s="102">
        <f t="shared" si="39"/>
        <v>32867.162512368057</v>
      </c>
      <c r="V100" s="102">
        <f t="shared" si="40"/>
        <v>24028.931418422053</v>
      </c>
      <c r="W100" s="102">
        <f t="shared" si="41"/>
        <v>4729.8357798999996</v>
      </c>
      <c r="X100" s="102">
        <f t="shared" si="42"/>
        <v>28758.767198322053</v>
      </c>
      <c r="Y100" s="102">
        <f t="shared" si="43"/>
        <v>20596.226930076045</v>
      </c>
      <c r="Z100" s="102">
        <f t="shared" si="44"/>
        <v>4054.1449542</v>
      </c>
      <c r="AA100" s="66">
        <f t="shared" si="45"/>
        <v>24650.371884276046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1.14442607</v>
      </c>
      <c r="E101" s="60">
        <f t="shared" si="31"/>
        <v>1091.78247078</v>
      </c>
      <c r="F101" s="325">
        <v>0</v>
      </c>
      <c r="G101" s="60">
        <f t="shared" si="32"/>
        <v>0</v>
      </c>
      <c r="H101" s="57">
        <f t="shared" si="33"/>
        <v>1091.78247078</v>
      </c>
      <c r="I101" s="295">
        <f t="shared" si="46"/>
        <v>33223.143626660072</v>
      </c>
      <c r="J101" s="122">
        <f t="shared" si="52"/>
        <v>33223.143626660072</v>
      </c>
      <c r="K101" s="122">
        <f t="shared" si="34"/>
        <v>6756.908257</v>
      </c>
      <c r="L101" s="183">
        <f t="shared" si="49"/>
        <v>39980.051883660075</v>
      </c>
      <c r="M101" s="122">
        <f t="shared" si="50"/>
        <v>31561.986445327067</v>
      </c>
      <c r="N101" s="122">
        <f t="shared" si="47"/>
        <v>6419.0628441499994</v>
      </c>
      <c r="O101" s="122">
        <f t="shared" si="48"/>
        <v>37981.049289477065</v>
      </c>
      <c r="P101" s="104">
        <f>J101*$P$9</f>
        <v>29900.829263994066</v>
      </c>
      <c r="Q101" s="122">
        <f t="shared" si="35"/>
        <v>6081.2174313000005</v>
      </c>
      <c r="R101" s="122">
        <f t="shared" si="36"/>
        <v>35982.04669529407</v>
      </c>
      <c r="S101" s="122">
        <f t="shared" si="37"/>
        <v>26578.514901328061</v>
      </c>
      <c r="T101" s="122">
        <f t="shared" si="38"/>
        <v>5405.5266056</v>
      </c>
      <c r="U101" s="122">
        <f t="shared" si="39"/>
        <v>31984.041506928061</v>
      </c>
      <c r="V101" s="122">
        <f t="shared" si="40"/>
        <v>23256.200538662048</v>
      </c>
      <c r="W101" s="122">
        <f t="shared" si="41"/>
        <v>4729.8357798999996</v>
      </c>
      <c r="X101" s="122">
        <f t="shared" si="42"/>
        <v>27986.036318562048</v>
      </c>
      <c r="Y101" s="122">
        <f t="shared" si="43"/>
        <v>19933.886175996042</v>
      </c>
      <c r="Z101" s="122">
        <f t="shared" si="44"/>
        <v>4054.1449542</v>
      </c>
      <c r="AA101" s="52">
        <f t="shared" si="45"/>
        <v>23988.031130196043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1.1371483200000001</v>
      </c>
      <c r="E102" s="60">
        <f t="shared" si="31"/>
        <v>1084.8394972800002</v>
      </c>
      <c r="F102" s="325">
        <v>0</v>
      </c>
      <c r="G102" s="60">
        <f t="shared" si="32"/>
        <v>0</v>
      </c>
      <c r="H102" s="57">
        <f t="shared" si="33"/>
        <v>1084.8394972800002</v>
      </c>
      <c r="I102" s="294">
        <f t="shared" si="46"/>
        <v>32131.361155880073</v>
      </c>
      <c r="J102" s="102">
        <f t="shared" si="52"/>
        <v>32131.361155880073</v>
      </c>
      <c r="K102" s="102">
        <f t="shared" si="34"/>
        <v>6756.908257</v>
      </c>
      <c r="L102" s="186">
        <f t="shared" si="49"/>
        <v>38888.269412880072</v>
      </c>
      <c r="M102" s="102">
        <f t="shared" si="50"/>
        <v>30524.793098086069</v>
      </c>
      <c r="N102" s="102">
        <f t="shared" si="47"/>
        <v>6419.0628441499994</v>
      </c>
      <c r="O102" s="102">
        <f t="shared" si="48"/>
        <v>36943.85594223607</v>
      </c>
      <c r="P102" s="102">
        <f t="shared" ref="P102:P106" si="53">J102*$P$9</f>
        <v>28918.225040292065</v>
      </c>
      <c r="Q102" s="102">
        <f t="shared" si="35"/>
        <v>6081.2174313000005</v>
      </c>
      <c r="R102" s="102">
        <f t="shared" si="36"/>
        <v>34999.442471592069</v>
      </c>
      <c r="S102" s="102">
        <f t="shared" si="37"/>
        <v>25705.088924704061</v>
      </c>
      <c r="T102" s="102">
        <f t="shared" si="38"/>
        <v>5405.5266056</v>
      </c>
      <c r="U102" s="102">
        <f t="shared" si="39"/>
        <v>31110.615530304061</v>
      </c>
      <c r="V102" s="102">
        <f t="shared" si="40"/>
        <v>22491.95280911605</v>
      </c>
      <c r="W102" s="102">
        <f t="shared" si="41"/>
        <v>4729.8357798999996</v>
      </c>
      <c r="X102" s="102">
        <f t="shared" si="42"/>
        <v>27221.788589016051</v>
      </c>
      <c r="Y102" s="102">
        <f t="shared" si="43"/>
        <v>19278.816693528042</v>
      </c>
      <c r="Z102" s="102">
        <f t="shared" si="44"/>
        <v>4054.1449542</v>
      </c>
      <c r="AA102" s="66">
        <f t="shared" si="45"/>
        <v>23332.961647728043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1.1356719500000001</v>
      </c>
      <c r="E103" s="60">
        <f t="shared" si="31"/>
        <v>1083.4310403000002</v>
      </c>
      <c r="F103" s="325">
        <v>0</v>
      </c>
      <c r="G103" s="60">
        <f t="shared" si="32"/>
        <v>0</v>
      </c>
      <c r="H103" s="57">
        <f t="shared" si="33"/>
        <v>1083.4310403000002</v>
      </c>
      <c r="I103" s="295">
        <f t="shared" si="46"/>
        <v>31046.521658600072</v>
      </c>
      <c r="J103" s="122">
        <f t="shared" si="52"/>
        <v>31046.521658600072</v>
      </c>
      <c r="K103" s="122">
        <f t="shared" si="34"/>
        <v>6756.908257</v>
      </c>
      <c r="L103" s="183">
        <f t="shared" si="49"/>
        <v>37803.429915600071</v>
      </c>
      <c r="M103" s="122">
        <f t="shared" si="50"/>
        <v>29494.195575670066</v>
      </c>
      <c r="N103" s="122">
        <f t="shared" si="47"/>
        <v>6419.0628441499994</v>
      </c>
      <c r="O103" s="122">
        <f t="shared" si="48"/>
        <v>35913.258419820064</v>
      </c>
      <c r="P103" s="104">
        <f t="shared" si="53"/>
        <v>27941.869492740065</v>
      </c>
      <c r="Q103" s="122">
        <f t="shared" si="35"/>
        <v>6081.2174313000005</v>
      </c>
      <c r="R103" s="122">
        <f t="shared" si="36"/>
        <v>34023.086924040064</v>
      </c>
      <c r="S103" s="122">
        <f t="shared" si="37"/>
        <v>24837.217326880058</v>
      </c>
      <c r="T103" s="122">
        <f t="shared" si="38"/>
        <v>5405.5266056</v>
      </c>
      <c r="U103" s="122">
        <f t="shared" si="39"/>
        <v>30242.743932480058</v>
      </c>
      <c r="V103" s="122">
        <f t="shared" si="40"/>
        <v>21732.565161020048</v>
      </c>
      <c r="W103" s="122">
        <f t="shared" si="41"/>
        <v>4729.8357798999996</v>
      </c>
      <c r="X103" s="122">
        <f t="shared" si="42"/>
        <v>26462.400940920048</v>
      </c>
      <c r="Y103" s="122">
        <f t="shared" si="43"/>
        <v>18627.912995160041</v>
      </c>
      <c r="Z103" s="122">
        <f t="shared" si="44"/>
        <v>4054.1449542</v>
      </c>
      <c r="AA103" s="52">
        <f t="shared" si="45"/>
        <v>22682.057949360042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1.13465076</v>
      </c>
      <c r="E104" s="60">
        <f t="shared" si="31"/>
        <v>1082.45682504</v>
      </c>
      <c r="F104" s="325">
        <v>0</v>
      </c>
      <c r="G104" s="60">
        <f t="shared" si="32"/>
        <v>0</v>
      </c>
      <c r="H104" s="57">
        <f t="shared" si="33"/>
        <v>1082.45682504</v>
      </c>
      <c r="I104" s="294">
        <f t="shared" si="46"/>
        <v>29963.09061830007</v>
      </c>
      <c r="J104" s="102">
        <f t="shared" si="52"/>
        <v>29963.09061830007</v>
      </c>
      <c r="K104" s="102">
        <f t="shared" si="34"/>
        <v>6756.908257</v>
      </c>
      <c r="L104" s="186">
        <f t="shared" si="49"/>
        <v>36719.998875300073</v>
      </c>
      <c r="M104" s="102">
        <f t="shared" si="50"/>
        <v>28464.936087385064</v>
      </c>
      <c r="N104" s="102">
        <f t="shared" si="47"/>
        <v>6419.0628441499994</v>
      </c>
      <c r="O104" s="102">
        <f t="shared" si="48"/>
        <v>34883.998931535061</v>
      </c>
      <c r="P104" s="102">
        <f t="shared" si="53"/>
        <v>26966.781556470065</v>
      </c>
      <c r="Q104" s="102">
        <f t="shared" si="35"/>
        <v>6081.2174313000005</v>
      </c>
      <c r="R104" s="102">
        <f t="shared" si="36"/>
        <v>33047.998987770065</v>
      </c>
      <c r="S104" s="102">
        <f t="shared" si="37"/>
        <v>23970.472494640057</v>
      </c>
      <c r="T104" s="102">
        <f t="shared" si="38"/>
        <v>5405.5266056</v>
      </c>
      <c r="U104" s="102">
        <f t="shared" si="39"/>
        <v>29375.999100240057</v>
      </c>
      <c r="V104" s="102">
        <f t="shared" si="40"/>
        <v>20974.163432810048</v>
      </c>
      <c r="W104" s="102">
        <f t="shared" si="41"/>
        <v>4729.8357798999996</v>
      </c>
      <c r="X104" s="102">
        <f t="shared" si="42"/>
        <v>25703.999212710049</v>
      </c>
      <c r="Y104" s="102">
        <f t="shared" si="43"/>
        <v>17977.85437098004</v>
      </c>
      <c r="Z104" s="102">
        <f t="shared" si="44"/>
        <v>4054.1449542</v>
      </c>
      <c r="AA104" s="66">
        <f t="shared" si="45"/>
        <v>22031.999325180041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1.1281077399999999</v>
      </c>
      <c r="E105" s="60">
        <f t="shared" si="31"/>
        <v>1076.21478396</v>
      </c>
      <c r="F105" s="325">
        <v>0</v>
      </c>
      <c r="G105" s="60">
        <f t="shared" si="32"/>
        <v>0</v>
      </c>
      <c r="H105" s="57">
        <f t="shared" si="33"/>
        <v>1076.21478396</v>
      </c>
      <c r="I105" s="295">
        <f t="shared" si="46"/>
        <v>28880.633793260069</v>
      </c>
      <c r="J105" s="122">
        <f t="shared" si="52"/>
        <v>28880.633793260069</v>
      </c>
      <c r="K105" s="122">
        <f t="shared" si="34"/>
        <v>6756.908257</v>
      </c>
      <c r="L105" s="183">
        <f t="shared" si="49"/>
        <v>35637.542050260068</v>
      </c>
      <c r="M105" s="122">
        <f t="shared" si="50"/>
        <v>27436.602103597063</v>
      </c>
      <c r="N105" s="122">
        <f t="shared" si="47"/>
        <v>6419.0628441499994</v>
      </c>
      <c r="O105" s="122">
        <f t="shared" si="48"/>
        <v>33855.664947747064</v>
      </c>
      <c r="P105" s="104">
        <f t="shared" si="53"/>
        <v>25992.570413934063</v>
      </c>
      <c r="Q105" s="122">
        <f t="shared" si="35"/>
        <v>6081.2174313000005</v>
      </c>
      <c r="R105" s="122">
        <f t="shared" si="36"/>
        <v>32073.787845234063</v>
      </c>
      <c r="S105" s="122">
        <f t="shared" si="37"/>
        <v>23104.507034608057</v>
      </c>
      <c r="T105" s="122">
        <f t="shared" si="38"/>
        <v>5405.5266056</v>
      </c>
      <c r="U105" s="122">
        <f t="shared" si="39"/>
        <v>28510.033640208057</v>
      </c>
      <c r="V105" s="122">
        <f t="shared" si="40"/>
        <v>20216.443655282048</v>
      </c>
      <c r="W105" s="122">
        <f t="shared" si="41"/>
        <v>4729.8357798999996</v>
      </c>
      <c r="X105" s="122">
        <f t="shared" si="42"/>
        <v>24946.279435182048</v>
      </c>
      <c r="Y105" s="122">
        <f t="shared" si="43"/>
        <v>17328.380275956042</v>
      </c>
      <c r="Z105" s="122">
        <f t="shared" si="44"/>
        <v>4054.1449542</v>
      </c>
      <c r="AA105" s="52">
        <f t="shared" si="45"/>
        <v>21382.525230156043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1.1259684000000001</v>
      </c>
      <c r="E106" s="247">
        <f t="shared" si="31"/>
        <v>1074.1738536</v>
      </c>
      <c r="F106" s="328">
        <v>0</v>
      </c>
      <c r="G106" s="247">
        <f t="shared" si="32"/>
        <v>0</v>
      </c>
      <c r="H106" s="174">
        <f t="shared" si="33"/>
        <v>1074.1738536</v>
      </c>
      <c r="I106" s="342">
        <f t="shared" si="46"/>
        <v>27804.419009300069</v>
      </c>
      <c r="J106" s="343">
        <f t="shared" si="52"/>
        <v>27804.419009300069</v>
      </c>
      <c r="K106" s="343">
        <f t="shared" si="34"/>
        <v>6756.908257</v>
      </c>
      <c r="L106" s="344">
        <f t="shared" si="49"/>
        <v>34561.327266300068</v>
      </c>
      <c r="M106" s="343">
        <f t="shared" si="50"/>
        <v>26414.198058835063</v>
      </c>
      <c r="N106" s="343">
        <f t="shared" si="47"/>
        <v>6419.0628441499994</v>
      </c>
      <c r="O106" s="343">
        <f t="shared" si="48"/>
        <v>32833.260902985065</v>
      </c>
      <c r="P106" s="343">
        <f t="shared" si="53"/>
        <v>25023.977108370062</v>
      </c>
      <c r="Q106" s="343">
        <f t="shared" si="35"/>
        <v>6081.2174313000005</v>
      </c>
      <c r="R106" s="343">
        <f t="shared" si="36"/>
        <v>31105.194539670061</v>
      </c>
      <c r="S106" s="343">
        <f t="shared" si="37"/>
        <v>22243.535207440058</v>
      </c>
      <c r="T106" s="343">
        <f t="shared" si="38"/>
        <v>5405.5266056</v>
      </c>
      <c r="U106" s="343">
        <f t="shared" si="39"/>
        <v>27649.061813040058</v>
      </c>
      <c r="V106" s="343">
        <f t="shared" si="40"/>
        <v>19463.093306510047</v>
      </c>
      <c r="W106" s="343">
        <f t="shared" si="41"/>
        <v>4729.8357798999996</v>
      </c>
      <c r="X106" s="343">
        <f t="shared" si="42"/>
        <v>24192.929086410048</v>
      </c>
      <c r="Y106" s="343">
        <f t="shared" si="43"/>
        <v>16682.65140558004</v>
      </c>
      <c r="Z106" s="343">
        <f t="shared" si="44"/>
        <v>4054.1449542</v>
      </c>
      <c r="AA106" s="345">
        <f t="shared" si="45"/>
        <v>20736.796359780041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1.1277728300000001</v>
      </c>
      <c r="E107" s="87">
        <f t="shared" si="31"/>
        <v>1125.5172843400001</v>
      </c>
      <c r="F107" s="324">
        <v>0</v>
      </c>
      <c r="G107" s="87">
        <f t="shared" si="32"/>
        <v>0</v>
      </c>
      <c r="H107" s="47">
        <f t="shared" si="33"/>
        <v>1125.5172843400001</v>
      </c>
      <c r="I107" s="293">
        <f t="shared" si="46"/>
        <v>26730.245155700068</v>
      </c>
      <c r="J107" s="123">
        <f>IF((I107)+K107&gt;I148,I148-K107,(I107))</f>
        <v>26730.245155700068</v>
      </c>
      <c r="K107" s="123">
        <f t="shared" ref="K107:K130" si="54">I$147</f>
        <v>6756.908257</v>
      </c>
      <c r="L107" s="290">
        <f t="shared" si="49"/>
        <v>33487.15341270007</v>
      </c>
      <c r="M107" s="123">
        <f t="shared" si="50"/>
        <v>25393.732897915062</v>
      </c>
      <c r="N107" s="123">
        <f t="shared" si="47"/>
        <v>6419.0628441499994</v>
      </c>
      <c r="O107" s="123">
        <f t="shared" si="48"/>
        <v>31812.795742065064</v>
      </c>
      <c r="P107" s="100">
        <f t="shared" si="51"/>
        <v>24057.220640130061</v>
      </c>
      <c r="Q107" s="123">
        <f t="shared" si="35"/>
        <v>6081.2174313000005</v>
      </c>
      <c r="R107" s="123">
        <f t="shared" si="36"/>
        <v>30138.438071430061</v>
      </c>
      <c r="S107" s="123">
        <f t="shared" si="37"/>
        <v>21384.196124560054</v>
      </c>
      <c r="T107" s="123">
        <f t="shared" si="38"/>
        <v>5405.5266056</v>
      </c>
      <c r="U107" s="123">
        <f t="shared" si="39"/>
        <v>26789.722730160054</v>
      </c>
      <c r="V107" s="123">
        <f t="shared" si="40"/>
        <v>18711.171608990047</v>
      </c>
      <c r="W107" s="123">
        <f t="shared" si="41"/>
        <v>4729.8357798999996</v>
      </c>
      <c r="X107" s="123">
        <f t="shared" si="42"/>
        <v>23441.007388890048</v>
      </c>
      <c r="Y107" s="123">
        <f t="shared" si="43"/>
        <v>16038.147093420041</v>
      </c>
      <c r="Z107" s="123">
        <f t="shared" si="44"/>
        <v>4054.1449542</v>
      </c>
      <c r="AA107" s="55">
        <f t="shared" si="45"/>
        <v>20092.292047620042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1.1243996300000001</v>
      </c>
      <c r="E108" s="60">
        <f t="shared" si="31"/>
        <v>1122.1508307400002</v>
      </c>
      <c r="F108" s="325">
        <v>0</v>
      </c>
      <c r="G108" s="60">
        <f t="shared" si="32"/>
        <v>0</v>
      </c>
      <c r="H108" s="57">
        <f t="shared" si="33"/>
        <v>1122.1508307400002</v>
      </c>
      <c r="I108" s="294">
        <f t="shared" si="46"/>
        <v>25604.727871360068</v>
      </c>
      <c r="J108" s="102">
        <f>IF((I108)+K108&gt;I148,I148-K108,(I108))</f>
        <v>25604.727871360068</v>
      </c>
      <c r="K108" s="102">
        <f t="shared" si="54"/>
        <v>6756.908257</v>
      </c>
      <c r="L108" s="186">
        <f t="shared" si="49"/>
        <v>32361.636128360067</v>
      </c>
      <c r="M108" s="102">
        <f t="shared" si="50"/>
        <v>24324.491477792064</v>
      </c>
      <c r="N108" s="102">
        <f t="shared" si="47"/>
        <v>6419.0628441499994</v>
      </c>
      <c r="O108" s="102">
        <f t="shared" si="48"/>
        <v>30743.554321942065</v>
      </c>
      <c r="P108" s="102">
        <f t="shared" si="51"/>
        <v>23044.255084224063</v>
      </c>
      <c r="Q108" s="102">
        <f t="shared" si="35"/>
        <v>6081.2174313000005</v>
      </c>
      <c r="R108" s="102">
        <f t="shared" si="36"/>
        <v>29125.472515524063</v>
      </c>
      <c r="S108" s="102">
        <f t="shared" si="37"/>
        <v>20483.782297088055</v>
      </c>
      <c r="T108" s="102">
        <f t="shared" si="38"/>
        <v>5405.5266056</v>
      </c>
      <c r="U108" s="102">
        <f t="shared" si="39"/>
        <v>25889.308902688055</v>
      </c>
      <c r="V108" s="102">
        <f t="shared" si="40"/>
        <v>17923.309509952047</v>
      </c>
      <c r="W108" s="102">
        <f t="shared" si="41"/>
        <v>4729.8357798999996</v>
      </c>
      <c r="X108" s="102">
        <f t="shared" si="42"/>
        <v>22653.145289852047</v>
      </c>
      <c r="Y108" s="102">
        <f t="shared" si="43"/>
        <v>15362.83672281604</v>
      </c>
      <c r="Z108" s="102">
        <f t="shared" si="44"/>
        <v>4054.1449542</v>
      </c>
      <c r="AA108" s="66">
        <f t="shared" si="45"/>
        <v>19416.98167701604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1.12058963</v>
      </c>
      <c r="E109" s="70">
        <f t="shared" si="31"/>
        <v>1118.3484507400001</v>
      </c>
      <c r="F109" s="325">
        <v>0</v>
      </c>
      <c r="G109" s="70">
        <f t="shared" si="32"/>
        <v>0</v>
      </c>
      <c r="H109" s="68">
        <f t="shared" si="33"/>
        <v>1118.3484507400001</v>
      </c>
      <c r="I109" s="295">
        <f t="shared" si="46"/>
        <v>24482.577040620068</v>
      </c>
      <c r="J109" s="122">
        <f>IF((I109)+K109&gt;I148,I148-K109,(I109))</f>
        <v>24482.577040620068</v>
      </c>
      <c r="K109" s="122">
        <f t="shared" si="54"/>
        <v>6756.908257</v>
      </c>
      <c r="L109" s="183">
        <f t="shared" si="49"/>
        <v>31239.485297620067</v>
      </c>
      <c r="M109" s="122">
        <f t="shared" si="50"/>
        <v>23258.448188589064</v>
      </c>
      <c r="N109" s="122">
        <f t="shared" si="47"/>
        <v>6419.0628441499994</v>
      </c>
      <c r="O109" s="122">
        <f t="shared" si="48"/>
        <v>29677.511032739065</v>
      </c>
      <c r="P109" s="104">
        <f t="shared" si="51"/>
        <v>22034.319336558063</v>
      </c>
      <c r="Q109" s="122">
        <f t="shared" si="35"/>
        <v>6081.2174313000005</v>
      </c>
      <c r="R109" s="122">
        <f t="shared" si="36"/>
        <v>28115.536767858062</v>
      </c>
      <c r="S109" s="122">
        <f t="shared" si="37"/>
        <v>19586.061632496054</v>
      </c>
      <c r="T109" s="122">
        <f t="shared" si="38"/>
        <v>5405.5266056</v>
      </c>
      <c r="U109" s="122">
        <f t="shared" si="39"/>
        <v>24991.588238096054</v>
      </c>
      <c r="V109" s="122">
        <f t="shared" si="40"/>
        <v>17137.803928434048</v>
      </c>
      <c r="W109" s="122">
        <f t="shared" si="41"/>
        <v>4729.8357798999996</v>
      </c>
      <c r="X109" s="122">
        <f t="shared" si="42"/>
        <v>21867.639708334049</v>
      </c>
      <c r="Y109" s="122">
        <f t="shared" si="43"/>
        <v>14689.546224372041</v>
      </c>
      <c r="Z109" s="122">
        <f t="shared" si="44"/>
        <v>4054.1449542</v>
      </c>
      <c r="AA109" s="52">
        <f t="shared" si="45"/>
        <v>18743.69117857204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1.1145709500000001</v>
      </c>
      <c r="E110" s="60">
        <f t="shared" si="31"/>
        <v>1112.3418081</v>
      </c>
      <c r="F110" s="325">
        <v>0</v>
      </c>
      <c r="G110" s="60">
        <f t="shared" si="32"/>
        <v>0</v>
      </c>
      <c r="H110" s="57">
        <f t="shared" si="33"/>
        <v>1112.3418081</v>
      </c>
      <c r="I110" s="294">
        <f t="shared" si="46"/>
        <v>23364.228589880069</v>
      </c>
      <c r="J110" s="102">
        <f>IF((I110)+K110&gt;I148,I148-K110,(I110))</f>
        <v>23364.228589880069</v>
      </c>
      <c r="K110" s="102">
        <f t="shared" si="54"/>
        <v>6756.908257</v>
      </c>
      <c r="L110" s="186">
        <f t="shared" si="49"/>
        <v>30121.136846880068</v>
      </c>
      <c r="M110" s="102">
        <f t="shared" si="50"/>
        <v>22196.017160386065</v>
      </c>
      <c r="N110" s="102">
        <f t="shared" si="47"/>
        <v>6419.0628441499994</v>
      </c>
      <c r="O110" s="102">
        <f t="shared" si="48"/>
        <v>28615.080004536067</v>
      </c>
      <c r="P110" s="102">
        <f t="shared" si="51"/>
        <v>21027.805730892062</v>
      </c>
      <c r="Q110" s="102">
        <f t="shared" si="35"/>
        <v>6081.2174313000005</v>
      </c>
      <c r="R110" s="102">
        <f t="shared" si="36"/>
        <v>27109.023162192061</v>
      </c>
      <c r="S110" s="102">
        <f t="shared" si="37"/>
        <v>18691.382871904058</v>
      </c>
      <c r="T110" s="102">
        <f t="shared" si="38"/>
        <v>5405.5266056</v>
      </c>
      <c r="U110" s="102">
        <f t="shared" si="39"/>
        <v>24096.909477504058</v>
      </c>
      <c r="V110" s="102">
        <f t="shared" si="40"/>
        <v>16354.960012916048</v>
      </c>
      <c r="W110" s="102">
        <f t="shared" si="41"/>
        <v>4729.8357798999996</v>
      </c>
      <c r="X110" s="102">
        <f t="shared" si="42"/>
        <v>21084.795792816047</v>
      </c>
      <c r="Y110" s="102">
        <f t="shared" si="43"/>
        <v>14018.53715392804</v>
      </c>
      <c r="Z110" s="102">
        <f t="shared" si="44"/>
        <v>4054.1449542</v>
      </c>
      <c r="AA110" s="66">
        <f t="shared" si="45"/>
        <v>18072.68210812804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1.1066034</v>
      </c>
      <c r="E111" s="70">
        <f t="shared" si="31"/>
        <v>1104.3901932000001</v>
      </c>
      <c r="F111" s="325">
        <v>0</v>
      </c>
      <c r="G111" s="70">
        <f t="shared" si="32"/>
        <v>0</v>
      </c>
      <c r="H111" s="68">
        <f t="shared" si="33"/>
        <v>1104.3901932000001</v>
      </c>
      <c r="I111" s="295">
        <f t="shared" si="46"/>
        <v>22251.886781780071</v>
      </c>
      <c r="J111" s="122">
        <f>IF((I111)+K111&gt;I148,I148-K111,(I111))</f>
        <v>22251.886781780071</v>
      </c>
      <c r="K111" s="122">
        <f t="shared" si="54"/>
        <v>6756.908257</v>
      </c>
      <c r="L111" s="183">
        <f t="shared" si="49"/>
        <v>29008.79503878007</v>
      </c>
      <c r="M111" s="122">
        <f t="shared" si="50"/>
        <v>21139.292442691065</v>
      </c>
      <c r="N111" s="122">
        <f t="shared" si="47"/>
        <v>6419.0628441499994</v>
      </c>
      <c r="O111" s="122">
        <f t="shared" si="48"/>
        <v>27558.355286841062</v>
      </c>
      <c r="P111" s="104">
        <f t="shared" si="51"/>
        <v>20026.698103602066</v>
      </c>
      <c r="Q111" s="122">
        <f t="shared" si="35"/>
        <v>6081.2174313000005</v>
      </c>
      <c r="R111" s="122">
        <f t="shared" si="36"/>
        <v>26107.915534902066</v>
      </c>
      <c r="S111" s="122">
        <f t="shared" si="37"/>
        <v>17801.509425424058</v>
      </c>
      <c r="T111" s="122">
        <f t="shared" si="38"/>
        <v>5405.5266056</v>
      </c>
      <c r="U111" s="122">
        <f t="shared" si="39"/>
        <v>23207.036031024058</v>
      </c>
      <c r="V111" s="122">
        <f t="shared" si="40"/>
        <v>15576.320747246049</v>
      </c>
      <c r="W111" s="122">
        <f t="shared" si="41"/>
        <v>4729.8357798999996</v>
      </c>
      <c r="X111" s="122">
        <f t="shared" si="42"/>
        <v>20306.156527146049</v>
      </c>
      <c r="Y111" s="122">
        <f t="shared" si="43"/>
        <v>13351.132069068042</v>
      </c>
      <c r="Z111" s="122">
        <f t="shared" si="44"/>
        <v>4054.1449542</v>
      </c>
      <c r="AA111" s="52">
        <f t="shared" si="45"/>
        <v>17405.277023268041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1.1027438000000001</v>
      </c>
      <c r="E112" s="60">
        <f t="shared" si="31"/>
        <v>1100.5383124</v>
      </c>
      <c r="F112" s="325">
        <v>0</v>
      </c>
      <c r="G112" s="60">
        <f t="shared" si="32"/>
        <v>0</v>
      </c>
      <c r="H112" s="57">
        <f t="shared" si="33"/>
        <v>1100.5383124</v>
      </c>
      <c r="I112" s="294">
        <f t="shared" si="46"/>
        <v>21147.49658858007</v>
      </c>
      <c r="J112" s="102">
        <f>IF((I112)+K112&gt;I148,I148-K112,(I112))</f>
        <v>21147.49658858007</v>
      </c>
      <c r="K112" s="102">
        <f t="shared" si="54"/>
        <v>6756.908257</v>
      </c>
      <c r="L112" s="186">
        <f t="shared" si="49"/>
        <v>27904.404845580069</v>
      </c>
      <c r="M112" s="102">
        <f t="shared" si="50"/>
        <v>20090.121759151065</v>
      </c>
      <c r="N112" s="102">
        <f t="shared" si="47"/>
        <v>6419.0628441499994</v>
      </c>
      <c r="O112" s="102">
        <f t="shared" si="48"/>
        <v>26509.184603301066</v>
      </c>
      <c r="P112" s="102">
        <f t="shared" si="51"/>
        <v>19032.746929722063</v>
      </c>
      <c r="Q112" s="102">
        <f t="shared" si="35"/>
        <v>6081.2174313000005</v>
      </c>
      <c r="R112" s="102">
        <f t="shared" si="36"/>
        <v>25113.964361022063</v>
      </c>
      <c r="S112" s="102">
        <f t="shared" si="37"/>
        <v>16917.997270864056</v>
      </c>
      <c r="T112" s="102">
        <f t="shared" si="38"/>
        <v>5405.5266056</v>
      </c>
      <c r="U112" s="102">
        <f t="shared" si="39"/>
        <v>22323.523876464056</v>
      </c>
      <c r="V112" s="102">
        <f t="shared" si="40"/>
        <v>14803.247612006047</v>
      </c>
      <c r="W112" s="102">
        <f t="shared" si="41"/>
        <v>4729.8357798999996</v>
      </c>
      <c r="X112" s="102">
        <f t="shared" si="42"/>
        <v>19533.083391906046</v>
      </c>
      <c r="Y112" s="102">
        <f t="shared" si="43"/>
        <v>12688.497953148042</v>
      </c>
      <c r="Z112" s="102">
        <f t="shared" si="44"/>
        <v>4054.1449542</v>
      </c>
      <c r="AA112" s="66">
        <f t="shared" si="45"/>
        <v>16742.642907348043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1.10208255</v>
      </c>
      <c r="E113" s="70">
        <f t="shared" si="31"/>
        <v>1099.8783848999999</v>
      </c>
      <c r="F113" s="325">
        <v>0</v>
      </c>
      <c r="G113" s="70">
        <f t="shared" si="32"/>
        <v>0</v>
      </c>
      <c r="H113" s="68">
        <f t="shared" si="33"/>
        <v>1099.8783848999999</v>
      </c>
      <c r="I113" s="295">
        <f t="shared" si="46"/>
        <v>20046.95827618007</v>
      </c>
      <c r="J113" s="122">
        <f>IF((I113)+K113&gt;I148,I148-K113,(I113))</f>
        <v>20046.95827618007</v>
      </c>
      <c r="K113" s="122">
        <f t="shared" si="54"/>
        <v>6756.908257</v>
      </c>
      <c r="L113" s="183">
        <f t="shared" si="49"/>
        <v>26803.866533180069</v>
      </c>
      <c r="M113" s="122">
        <f t="shared" si="50"/>
        <v>19044.610362371066</v>
      </c>
      <c r="N113" s="122">
        <f t="shared" si="47"/>
        <v>6419.0628441499994</v>
      </c>
      <c r="O113" s="122">
        <f t="shared" si="48"/>
        <v>25463.673206521067</v>
      </c>
      <c r="P113" s="104">
        <f t="shared" si="51"/>
        <v>18042.262448562065</v>
      </c>
      <c r="Q113" s="122">
        <f t="shared" si="35"/>
        <v>6081.2174313000005</v>
      </c>
      <c r="R113" s="122">
        <f t="shared" si="36"/>
        <v>24123.479879862065</v>
      </c>
      <c r="S113" s="122">
        <f t="shared" si="37"/>
        <v>16037.566620944057</v>
      </c>
      <c r="T113" s="122">
        <f t="shared" si="38"/>
        <v>5405.5266056</v>
      </c>
      <c r="U113" s="122">
        <f t="shared" si="39"/>
        <v>21443.093226544057</v>
      </c>
      <c r="V113" s="122">
        <f t="shared" si="40"/>
        <v>14032.870793326048</v>
      </c>
      <c r="W113" s="122">
        <f t="shared" si="41"/>
        <v>4729.8357798999996</v>
      </c>
      <c r="X113" s="122">
        <f t="shared" si="42"/>
        <v>18762.706573226049</v>
      </c>
      <c r="Y113" s="122">
        <f t="shared" si="43"/>
        <v>12028.174965708042</v>
      </c>
      <c r="Z113" s="122">
        <f t="shared" si="44"/>
        <v>4054.1449542</v>
      </c>
      <c r="AA113" s="52">
        <f t="shared" si="45"/>
        <v>16082.319919908041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1.1010915699999999</v>
      </c>
      <c r="E114" s="60">
        <f t="shared" si="31"/>
        <v>1098.8893868599998</v>
      </c>
      <c r="F114" s="325">
        <v>0</v>
      </c>
      <c r="G114" s="60">
        <f t="shared" si="32"/>
        <v>0</v>
      </c>
      <c r="H114" s="57">
        <f t="shared" si="33"/>
        <v>1098.8893868599998</v>
      </c>
      <c r="I114" s="294">
        <f t="shared" si="46"/>
        <v>18947.079891280071</v>
      </c>
      <c r="J114" s="102">
        <f>IF((I114)+K114&gt;I148,I148-K114,(I114))</f>
        <v>18947.079891280071</v>
      </c>
      <c r="K114" s="102">
        <f t="shared" si="54"/>
        <v>6756.908257</v>
      </c>
      <c r="L114" s="186">
        <f t="shared" si="49"/>
        <v>25703.98814828007</v>
      </c>
      <c r="M114" s="102">
        <f t="shared" si="50"/>
        <v>17999.725896716067</v>
      </c>
      <c r="N114" s="102">
        <f t="shared" si="47"/>
        <v>6419.0628441499994</v>
      </c>
      <c r="O114" s="102">
        <f t="shared" si="48"/>
        <v>24418.788740866068</v>
      </c>
      <c r="P114" s="102">
        <f t="shared" si="51"/>
        <v>17052.371902152063</v>
      </c>
      <c r="Q114" s="102">
        <f t="shared" si="35"/>
        <v>6081.2174313000005</v>
      </c>
      <c r="R114" s="102">
        <f t="shared" si="36"/>
        <v>23133.589333452062</v>
      </c>
      <c r="S114" s="102">
        <f t="shared" si="37"/>
        <v>15157.663913024058</v>
      </c>
      <c r="T114" s="102">
        <f t="shared" si="38"/>
        <v>5405.5266056</v>
      </c>
      <c r="U114" s="102">
        <f t="shared" si="39"/>
        <v>20563.190518624058</v>
      </c>
      <c r="V114" s="102">
        <f t="shared" si="40"/>
        <v>13262.955923896048</v>
      </c>
      <c r="W114" s="102">
        <f t="shared" si="41"/>
        <v>4729.8357798999996</v>
      </c>
      <c r="X114" s="102">
        <f t="shared" si="42"/>
        <v>17992.791703796047</v>
      </c>
      <c r="Y114" s="102">
        <f t="shared" si="43"/>
        <v>11368.247934768042</v>
      </c>
      <c r="Z114" s="102">
        <f t="shared" si="44"/>
        <v>4054.1449542</v>
      </c>
      <c r="AA114" s="66">
        <f t="shared" si="45"/>
        <v>15422.392888968043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1.1002114000000001</v>
      </c>
      <c r="E115" s="70">
        <f t="shared" si="31"/>
        <v>1098.0109772000001</v>
      </c>
      <c r="F115" s="325">
        <v>0</v>
      </c>
      <c r="G115" s="70">
        <f t="shared" si="32"/>
        <v>0</v>
      </c>
      <c r="H115" s="68">
        <f t="shared" si="33"/>
        <v>1098.0109772000001</v>
      </c>
      <c r="I115" s="295">
        <f t="shared" si="46"/>
        <v>17848.190504420072</v>
      </c>
      <c r="J115" s="122">
        <f>IF((I115)+K115&gt;I148,I148-K115,(I115))</f>
        <v>17848.190504420072</v>
      </c>
      <c r="K115" s="122">
        <f t="shared" si="54"/>
        <v>6756.908257</v>
      </c>
      <c r="L115" s="183">
        <f t="shared" si="49"/>
        <v>24605.098761420071</v>
      </c>
      <c r="M115" s="122">
        <f t="shared" si="50"/>
        <v>16955.780979199069</v>
      </c>
      <c r="N115" s="122">
        <f t="shared" si="47"/>
        <v>6419.0628441499994</v>
      </c>
      <c r="O115" s="122">
        <f t="shared" si="48"/>
        <v>23374.843823349067</v>
      </c>
      <c r="P115" s="104">
        <f t="shared" si="51"/>
        <v>16063.371453978065</v>
      </c>
      <c r="Q115" s="122">
        <f t="shared" si="35"/>
        <v>6081.2174313000005</v>
      </c>
      <c r="R115" s="122">
        <f t="shared" si="36"/>
        <v>22144.588885278066</v>
      </c>
      <c r="S115" s="122">
        <f t="shared" si="37"/>
        <v>14278.552403536058</v>
      </c>
      <c r="T115" s="122">
        <f t="shared" si="38"/>
        <v>5405.5266056</v>
      </c>
      <c r="U115" s="122">
        <f t="shared" si="39"/>
        <v>19684.079009136058</v>
      </c>
      <c r="V115" s="122">
        <f t="shared" si="40"/>
        <v>12493.73335309405</v>
      </c>
      <c r="W115" s="122">
        <f t="shared" si="41"/>
        <v>4729.8357798999996</v>
      </c>
      <c r="X115" s="122">
        <f t="shared" si="42"/>
        <v>17223.569132994049</v>
      </c>
      <c r="Y115" s="122">
        <f t="shared" si="43"/>
        <v>10708.914302652043</v>
      </c>
      <c r="Z115" s="122">
        <f t="shared" si="44"/>
        <v>4054.1449542</v>
      </c>
      <c r="AA115" s="52">
        <f t="shared" si="45"/>
        <v>14763.059256852044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1.0992221</v>
      </c>
      <c r="E116" s="60">
        <f t="shared" si="31"/>
        <v>1097.0236557999999</v>
      </c>
      <c r="F116" s="325">
        <v>0</v>
      </c>
      <c r="G116" s="60">
        <f t="shared" si="32"/>
        <v>0</v>
      </c>
      <c r="H116" s="57">
        <f t="shared" si="33"/>
        <v>1097.0236557999999</v>
      </c>
      <c r="I116" s="294">
        <f t="shared" si="46"/>
        <v>16750.179527220072</v>
      </c>
      <c r="J116" s="102">
        <f>IF((I116)+K116&gt;I148,I148-K116,(I116))</f>
        <v>16750.179527220072</v>
      </c>
      <c r="K116" s="102">
        <f t="shared" si="54"/>
        <v>6756.908257</v>
      </c>
      <c r="L116" s="186">
        <f t="shared" si="49"/>
        <v>23507.087784220072</v>
      </c>
      <c r="M116" s="102">
        <f t="shared" si="50"/>
        <v>15912.670550859068</v>
      </c>
      <c r="N116" s="102">
        <f t="shared" si="47"/>
        <v>6419.0628441499994</v>
      </c>
      <c r="O116" s="102">
        <f t="shared" si="48"/>
        <v>22331.733395009069</v>
      </c>
      <c r="P116" s="102">
        <f t="shared" si="51"/>
        <v>15075.161574498066</v>
      </c>
      <c r="Q116" s="102">
        <f t="shared" si="35"/>
        <v>6081.2174313000005</v>
      </c>
      <c r="R116" s="102">
        <f t="shared" si="36"/>
        <v>21156.379005798066</v>
      </c>
      <c r="S116" s="102">
        <f t="shared" si="37"/>
        <v>13400.143621776058</v>
      </c>
      <c r="T116" s="102">
        <f t="shared" si="38"/>
        <v>5405.5266056</v>
      </c>
      <c r="U116" s="102">
        <f t="shared" si="39"/>
        <v>18805.67022737606</v>
      </c>
      <c r="V116" s="102">
        <f t="shared" si="40"/>
        <v>11725.12566905405</v>
      </c>
      <c r="W116" s="102">
        <f t="shared" si="41"/>
        <v>4729.8357798999996</v>
      </c>
      <c r="X116" s="102">
        <f t="shared" si="42"/>
        <v>16454.961448954051</v>
      </c>
      <c r="Y116" s="102">
        <f t="shared" si="43"/>
        <v>10050.107716332042</v>
      </c>
      <c r="Z116" s="102">
        <f t="shared" si="44"/>
        <v>4054.1449542</v>
      </c>
      <c r="AA116" s="66">
        <f t="shared" si="45"/>
        <v>14104.252670532042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1.09823369</v>
      </c>
      <c r="E117" s="70">
        <f t="shared" si="31"/>
        <v>1096.03722262</v>
      </c>
      <c r="F117" s="325">
        <v>0</v>
      </c>
      <c r="G117" s="70">
        <f t="shared" si="32"/>
        <v>0</v>
      </c>
      <c r="H117" s="68">
        <f t="shared" si="33"/>
        <v>1096.03722262</v>
      </c>
      <c r="I117" s="295">
        <f t="shared" si="46"/>
        <v>15653.155871420073</v>
      </c>
      <c r="J117" s="122">
        <f>IF((I117)+K117&gt;I148,I148-K117,(I117))</f>
        <v>15653.155871420073</v>
      </c>
      <c r="K117" s="122">
        <f t="shared" si="54"/>
        <v>6756.908257</v>
      </c>
      <c r="L117" s="183">
        <f t="shared" si="49"/>
        <v>22410.064128420072</v>
      </c>
      <c r="M117" s="122">
        <f t="shared" si="50"/>
        <v>14870.498077849068</v>
      </c>
      <c r="N117" s="122">
        <f t="shared" si="47"/>
        <v>6419.0628441499994</v>
      </c>
      <c r="O117" s="122">
        <f t="shared" si="48"/>
        <v>21289.560921999066</v>
      </c>
      <c r="P117" s="104">
        <f t="shared" si="51"/>
        <v>14087.840284278065</v>
      </c>
      <c r="Q117" s="122">
        <f t="shared" si="35"/>
        <v>6081.2174313000005</v>
      </c>
      <c r="R117" s="122">
        <f t="shared" si="36"/>
        <v>20169.057715578067</v>
      </c>
      <c r="S117" s="122">
        <f t="shared" si="37"/>
        <v>12522.524697136059</v>
      </c>
      <c r="T117" s="122">
        <f t="shared" si="38"/>
        <v>5405.5266056</v>
      </c>
      <c r="U117" s="122">
        <f t="shared" si="39"/>
        <v>17928.051302736058</v>
      </c>
      <c r="V117" s="122">
        <f t="shared" si="40"/>
        <v>10957.20910999405</v>
      </c>
      <c r="W117" s="122">
        <f t="shared" si="41"/>
        <v>4729.8357798999996</v>
      </c>
      <c r="X117" s="122">
        <f t="shared" si="42"/>
        <v>15687.044889894049</v>
      </c>
      <c r="Y117" s="122">
        <f t="shared" si="43"/>
        <v>9391.893522852044</v>
      </c>
      <c r="Z117" s="122">
        <f t="shared" si="44"/>
        <v>4054.1449542</v>
      </c>
      <c r="AA117" s="52">
        <f t="shared" si="45"/>
        <v>13446.038477052043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1.0966983100000001</v>
      </c>
      <c r="E118" s="233">
        <f t="shared" si="31"/>
        <v>1094.5049133800001</v>
      </c>
      <c r="F118" s="326">
        <v>0</v>
      </c>
      <c r="G118" s="233">
        <f t="shared" si="32"/>
        <v>0</v>
      </c>
      <c r="H118" s="231">
        <f t="shared" si="33"/>
        <v>1094.5049133800001</v>
      </c>
      <c r="I118" s="296">
        <f>I117-H117</f>
        <v>14557.118648800073</v>
      </c>
      <c r="J118" s="95">
        <f>IF((I118)+K118&gt;I$148,I$148-K118,(I118))</f>
        <v>14557.118648800073</v>
      </c>
      <c r="K118" s="95">
        <f t="shared" si="54"/>
        <v>6756.908257</v>
      </c>
      <c r="L118" s="270">
        <f>J118+K118</f>
        <v>21314.026905800074</v>
      </c>
      <c r="M118" s="95">
        <f>J118*M$9</f>
        <v>13829.262716360068</v>
      </c>
      <c r="N118" s="95">
        <f>K118*M$9</f>
        <v>6419.0628441499994</v>
      </c>
      <c r="O118" s="95">
        <f>M118+N118</f>
        <v>20248.325560510068</v>
      </c>
      <c r="P118" s="95">
        <f>J118*$P$9</f>
        <v>13101.406783920065</v>
      </c>
      <c r="Q118" s="95">
        <f>K118*P$9</f>
        <v>6081.2174313000005</v>
      </c>
      <c r="R118" s="95">
        <f>P118+Q118</f>
        <v>19182.624215220065</v>
      </c>
      <c r="S118" s="95">
        <f>J118*S$9</f>
        <v>11645.694919040059</v>
      </c>
      <c r="T118" s="95">
        <f>K118*S$9</f>
        <v>5405.5266056</v>
      </c>
      <c r="U118" s="95">
        <f>S118+T118</f>
        <v>17051.221524640059</v>
      </c>
      <c r="V118" s="95">
        <f>J118*V$9</f>
        <v>10189.983054160051</v>
      </c>
      <c r="W118" s="95">
        <f>K118*V$9</f>
        <v>4729.8357798999996</v>
      </c>
      <c r="X118" s="95">
        <f>V118+W118</f>
        <v>14919.81883406005</v>
      </c>
      <c r="Y118" s="95">
        <f t="shared" si="43"/>
        <v>8734.2711892800435</v>
      </c>
      <c r="Z118" s="95">
        <f t="shared" si="44"/>
        <v>4054.1449542</v>
      </c>
      <c r="AA118" s="237">
        <f t="shared" si="45"/>
        <v>12788.416143480044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1.0853026299999999</v>
      </c>
      <c r="E119" s="203">
        <f t="shared" si="31"/>
        <v>1127.6294325699998</v>
      </c>
      <c r="F119" s="327">
        <v>0</v>
      </c>
      <c r="G119" s="203">
        <f t="shared" si="32"/>
        <v>0</v>
      </c>
      <c r="H119" s="204">
        <f t="shared" si="33"/>
        <v>1127.6294325699998</v>
      </c>
      <c r="I119" s="297">
        <f t="shared" ref="I119:I130" si="55">I118-H118</f>
        <v>13462.613735420073</v>
      </c>
      <c r="J119" s="205">
        <f>IF((I119)+K119&gt;I$148,I148-K119,(I119))</f>
        <v>13462.613735420073</v>
      </c>
      <c r="K119" s="205">
        <f t="shared" si="54"/>
        <v>6756.908257</v>
      </c>
      <c r="L119" s="198">
        <f t="shared" ref="L119:L130" si="56">J119+K119</f>
        <v>20219.521992420072</v>
      </c>
      <c r="M119" s="205">
        <f t="shared" ref="M119:M130" si="57">J119*M$9</f>
        <v>12789.483048649068</v>
      </c>
      <c r="N119" s="205">
        <f t="shared" ref="N119:N130" si="58">K119*M$9</f>
        <v>6419.0628441499994</v>
      </c>
      <c r="O119" s="205">
        <f t="shared" ref="O119:O130" si="59">M119+N119</f>
        <v>19208.545892799069</v>
      </c>
      <c r="P119" s="197">
        <f t="shared" ref="P119:P130" si="60">J119*$P$9</f>
        <v>12116.352361878065</v>
      </c>
      <c r="Q119" s="205">
        <f t="shared" ref="Q119:Q130" si="61">K119*P$9</f>
        <v>6081.2174313000005</v>
      </c>
      <c r="R119" s="205">
        <f t="shared" ref="R119:R130" si="62">P119+Q119</f>
        <v>18197.569793178067</v>
      </c>
      <c r="S119" s="205">
        <f t="shared" ref="S119:S130" si="63">J119*S$9</f>
        <v>10770.090988336058</v>
      </c>
      <c r="T119" s="205">
        <f t="shared" ref="T119:T130" si="64">K119*S$9</f>
        <v>5405.5266056</v>
      </c>
      <c r="U119" s="205">
        <f t="shared" ref="U119:U130" si="65">S119+T119</f>
        <v>16175.617593936058</v>
      </c>
      <c r="V119" s="205">
        <f t="shared" ref="V119:V130" si="66">J119*V$9</f>
        <v>9423.8296147940509</v>
      </c>
      <c r="W119" s="205">
        <f t="shared" ref="W119:W130" si="67">K119*V$9</f>
        <v>4729.8357798999996</v>
      </c>
      <c r="X119" s="205">
        <f t="shared" ref="X119:X130" si="68">V119+W119</f>
        <v>14153.66539469405</v>
      </c>
      <c r="Y119" s="205">
        <f t="shared" si="43"/>
        <v>8077.5682412520437</v>
      </c>
      <c r="Z119" s="205">
        <f t="shared" si="44"/>
        <v>4054.1449542</v>
      </c>
      <c r="AA119" s="196">
        <f t="shared" si="45"/>
        <v>12131.713195452045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1.07765131</v>
      </c>
      <c r="E120" s="60">
        <f t="shared" si="31"/>
        <v>1126.14561895</v>
      </c>
      <c r="F120" s="325">
        <v>0</v>
      </c>
      <c r="G120" s="60">
        <f t="shared" si="32"/>
        <v>0</v>
      </c>
      <c r="H120" s="57">
        <f t="shared" si="33"/>
        <v>1126.14561895</v>
      </c>
      <c r="I120" s="294">
        <f t="shared" si="55"/>
        <v>12334.984302850073</v>
      </c>
      <c r="J120" s="102">
        <f>IF((I120)+K120&gt;I$148,I$148-K120,(I120))</f>
        <v>12334.984302850073</v>
      </c>
      <c r="K120" s="102">
        <f t="shared" si="54"/>
        <v>6756.908257</v>
      </c>
      <c r="L120" s="186">
        <f t="shared" si="56"/>
        <v>19091.892559850072</v>
      </c>
      <c r="M120" s="102">
        <f t="shared" si="57"/>
        <v>11718.235087707568</v>
      </c>
      <c r="N120" s="102">
        <f t="shared" si="58"/>
        <v>6419.0628441499994</v>
      </c>
      <c r="O120" s="102">
        <f t="shared" si="59"/>
        <v>18137.297931857567</v>
      </c>
      <c r="P120" s="102">
        <f t="shared" si="60"/>
        <v>11101.485872565067</v>
      </c>
      <c r="Q120" s="102">
        <f t="shared" si="61"/>
        <v>6081.2174313000005</v>
      </c>
      <c r="R120" s="102">
        <f t="shared" si="62"/>
        <v>17182.703303865066</v>
      </c>
      <c r="S120" s="102">
        <f t="shared" si="63"/>
        <v>9867.9874422800585</v>
      </c>
      <c r="T120" s="102">
        <f t="shared" si="64"/>
        <v>5405.5266056</v>
      </c>
      <c r="U120" s="102">
        <f t="shared" si="65"/>
        <v>15273.514047880059</v>
      </c>
      <c r="V120" s="102">
        <f t="shared" si="66"/>
        <v>8634.4890119950505</v>
      </c>
      <c r="W120" s="102">
        <f t="shared" si="67"/>
        <v>4729.8357798999996</v>
      </c>
      <c r="X120" s="102">
        <f t="shared" si="68"/>
        <v>13364.324791895051</v>
      </c>
      <c r="Y120" s="102">
        <f t="shared" si="43"/>
        <v>7400.9905817100434</v>
      </c>
      <c r="Z120" s="102">
        <f t="shared" si="44"/>
        <v>4054.1449542</v>
      </c>
      <c r="AA120" s="66">
        <f t="shared" si="45"/>
        <v>11455.135535910043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1.0752856799999999</v>
      </c>
      <c r="E121" s="70">
        <f t="shared" si="31"/>
        <v>1123.6735355999999</v>
      </c>
      <c r="F121" s="325">
        <v>0</v>
      </c>
      <c r="G121" s="70">
        <f t="shared" si="32"/>
        <v>0</v>
      </c>
      <c r="H121" s="68">
        <f t="shared" si="33"/>
        <v>1123.6735355999999</v>
      </c>
      <c r="I121" s="295">
        <f t="shared" si="55"/>
        <v>11208.838683900072</v>
      </c>
      <c r="J121" s="122">
        <f>IF((I121)+K121&gt;I$148,N149-K121,(I121))</f>
        <v>11208.838683900072</v>
      </c>
      <c r="K121" s="122">
        <f t="shared" si="54"/>
        <v>6756.908257</v>
      </c>
      <c r="L121" s="183">
        <f t="shared" si="56"/>
        <v>17965.746940900073</v>
      </c>
      <c r="M121" s="122">
        <f t="shared" si="57"/>
        <v>10648.396749705069</v>
      </c>
      <c r="N121" s="122">
        <f t="shared" si="58"/>
        <v>6419.0628441499994</v>
      </c>
      <c r="O121" s="122">
        <f t="shared" si="59"/>
        <v>17067.45959385507</v>
      </c>
      <c r="P121" s="104">
        <f t="shared" si="60"/>
        <v>10087.954815510066</v>
      </c>
      <c r="Q121" s="122">
        <f t="shared" si="61"/>
        <v>6081.2174313000005</v>
      </c>
      <c r="R121" s="122">
        <f t="shared" si="62"/>
        <v>16169.172246810067</v>
      </c>
      <c r="S121" s="122">
        <f t="shared" si="63"/>
        <v>8967.0709471200589</v>
      </c>
      <c r="T121" s="122">
        <f t="shared" si="64"/>
        <v>5405.5266056</v>
      </c>
      <c r="U121" s="122">
        <f t="shared" si="65"/>
        <v>14372.597552720059</v>
      </c>
      <c r="V121" s="122">
        <f t="shared" si="66"/>
        <v>7846.1870787300504</v>
      </c>
      <c r="W121" s="122">
        <f t="shared" si="67"/>
        <v>4729.8357798999996</v>
      </c>
      <c r="X121" s="122">
        <f t="shared" si="68"/>
        <v>12576.022858630051</v>
      </c>
      <c r="Y121" s="122">
        <f t="shared" si="43"/>
        <v>6725.3032103400428</v>
      </c>
      <c r="Z121" s="122">
        <f t="shared" si="44"/>
        <v>4054.1449542</v>
      </c>
      <c r="AA121" s="52">
        <f t="shared" si="45"/>
        <v>10779.448164540043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1.07507066</v>
      </c>
      <c r="E122" s="60">
        <f t="shared" si="31"/>
        <v>1123.4488397</v>
      </c>
      <c r="F122" s="325">
        <v>0</v>
      </c>
      <c r="G122" s="60">
        <f t="shared" si="32"/>
        <v>0</v>
      </c>
      <c r="H122" s="57">
        <f t="shared" si="33"/>
        <v>1123.4488397</v>
      </c>
      <c r="I122" s="294">
        <f t="shared" si="55"/>
        <v>10085.165148300071</v>
      </c>
      <c r="J122" s="102">
        <f>IF((I122)+K122&gt;I$148,I$148-K122,(I122))</f>
        <v>10085.165148300071</v>
      </c>
      <c r="K122" s="102">
        <f t="shared" si="54"/>
        <v>6756.908257</v>
      </c>
      <c r="L122" s="186">
        <f t="shared" si="56"/>
        <v>16842.073405300071</v>
      </c>
      <c r="M122" s="102">
        <f t="shared" si="57"/>
        <v>9580.9068908850677</v>
      </c>
      <c r="N122" s="102">
        <f t="shared" si="58"/>
        <v>6419.0628441499994</v>
      </c>
      <c r="O122" s="102">
        <f t="shared" si="59"/>
        <v>15999.969735035067</v>
      </c>
      <c r="P122" s="102">
        <f t="shared" si="60"/>
        <v>9076.6486334700639</v>
      </c>
      <c r="Q122" s="102">
        <f t="shared" si="61"/>
        <v>6081.2174313000005</v>
      </c>
      <c r="R122" s="102">
        <f t="shared" si="62"/>
        <v>15157.866064770064</v>
      </c>
      <c r="S122" s="102">
        <f t="shared" si="63"/>
        <v>8068.1321186400573</v>
      </c>
      <c r="T122" s="102">
        <f t="shared" si="64"/>
        <v>5405.5266056</v>
      </c>
      <c r="U122" s="102">
        <f t="shared" si="65"/>
        <v>13473.658724240056</v>
      </c>
      <c r="V122" s="102">
        <f t="shared" si="66"/>
        <v>7059.6156038100498</v>
      </c>
      <c r="W122" s="102">
        <f t="shared" si="67"/>
        <v>4729.8357798999996</v>
      </c>
      <c r="X122" s="102">
        <f t="shared" si="68"/>
        <v>11789.451383710049</v>
      </c>
      <c r="Y122" s="102">
        <f t="shared" si="43"/>
        <v>6051.0990889800423</v>
      </c>
      <c r="Z122" s="102">
        <f t="shared" si="44"/>
        <v>4054.1449542</v>
      </c>
      <c r="AA122" s="66">
        <f t="shared" si="45"/>
        <v>10105.244043180042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1.07517818</v>
      </c>
      <c r="E123" s="70">
        <f t="shared" si="31"/>
        <v>1123.5611981</v>
      </c>
      <c r="F123" s="325">
        <v>0</v>
      </c>
      <c r="G123" s="70">
        <f t="shared" si="32"/>
        <v>0</v>
      </c>
      <c r="H123" s="68">
        <f t="shared" si="33"/>
        <v>1123.5611981</v>
      </c>
      <c r="I123" s="295">
        <f t="shared" si="55"/>
        <v>8961.716308600071</v>
      </c>
      <c r="J123" s="122">
        <f>IF((I123)+K123&gt;I$148,N151-K123,(I123))</f>
        <v>8961.716308600071</v>
      </c>
      <c r="K123" s="122">
        <f t="shared" si="54"/>
        <v>6756.908257</v>
      </c>
      <c r="L123" s="183">
        <f t="shared" si="56"/>
        <v>15718.624565600072</v>
      </c>
      <c r="M123" s="122">
        <f t="shared" si="57"/>
        <v>8513.630493170067</v>
      </c>
      <c r="N123" s="122">
        <f t="shared" si="58"/>
        <v>6419.0628441499994</v>
      </c>
      <c r="O123" s="122">
        <f t="shared" si="59"/>
        <v>14932.693337320066</v>
      </c>
      <c r="P123" s="104">
        <f t="shared" si="60"/>
        <v>8065.5446777400639</v>
      </c>
      <c r="Q123" s="122">
        <f t="shared" si="61"/>
        <v>6081.2174313000005</v>
      </c>
      <c r="R123" s="122">
        <f t="shared" si="62"/>
        <v>14146.762109040064</v>
      </c>
      <c r="S123" s="122">
        <f t="shared" si="63"/>
        <v>7169.3730468800568</v>
      </c>
      <c r="T123" s="122">
        <f t="shared" si="64"/>
        <v>5405.5266056</v>
      </c>
      <c r="U123" s="122">
        <f t="shared" si="65"/>
        <v>12574.899652480057</v>
      </c>
      <c r="V123" s="122">
        <f t="shared" si="66"/>
        <v>6273.2014160200497</v>
      </c>
      <c r="W123" s="122">
        <f t="shared" si="67"/>
        <v>4729.8357798999996</v>
      </c>
      <c r="X123" s="122">
        <f t="shared" si="68"/>
        <v>11003.037195920049</v>
      </c>
      <c r="Y123" s="122">
        <f t="shared" si="43"/>
        <v>5377.0297851600426</v>
      </c>
      <c r="Z123" s="122">
        <f t="shared" si="44"/>
        <v>4054.1449542</v>
      </c>
      <c r="AA123" s="52">
        <f t="shared" si="45"/>
        <v>9431.1747393600417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1.0815593800000001</v>
      </c>
      <c r="E124" s="60">
        <f t="shared" si="31"/>
        <v>1130.2295521000001</v>
      </c>
      <c r="F124" s="325">
        <v>0</v>
      </c>
      <c r="G124" s="60">
        <f t="shared" si="32"/>
        <v>0</v>
      </c>
      <c r="H124" s="57">
        <f t="shared" si="33"/>
        <v>1130.2295521000001</v>
      </c>
      <c r="I124" s="294">
        <f t="shared" si="55"/>
        <v>7838.1551105000708</v>
      </c>
      <c r="J124" s="102">
        <f>IF((I124)+K124&gt;I$148,I$148-K124,(I124))</f>
        <v>7838.1551105000708</v>
      </c>
      <c r="K124" s="102">
        <f t="shared" si="54"/>
        <v>6756.908257</v>
      </c>
      <c r="L124" s="186">
        <f t="shared" si="56"/>
        <v>14595.063367500072</v>
      </c>
      <c r="M124" s="102">
        <f t="shared" si="57"/>
        <v>7446.2473549750666</v>
      </c>
      <c r="N124" s="102">
        <f t="shared" si="58"/>
        <v>6419.0628441499994</v>
      </c>
      <c r="O124" s="102">
        <f t="shared" si="59"/>
        <v>13865.310199125066</v>
      </c>
      <c r="P124" s="102">
        <f t="shared" si="60"/>
        <v>7054.3395994500643</v>
      </c>
      <c r="Q124" s="102">
        <f t="shared" si="61"/>
        <v>6081.2174313000005</v>
      </c>
      <c r="R124" s="102">
        <f t="shared" si="62"/>
        <v>13135.557030750064</v>
      </c>
      <c r="S124" s="102">
        <f t="shared" si="63"/>
        <v>6270.5240884000568</v>
      </c>
      <c r="T124" s="102">
        <f t="shared" si="64"/>
        <v>5405.5266056</v>
      </c>
      <c r="U124" s="102">
        <f t="shared" si="65"/>
        <v>11676.050694000056</v>
      </c>
      <c r="V124" s="102">
        <f t="shared" si="66"/>
        <v>5486.7085773500494</v>
      </c>
      <c r="W124" s="102">
        <f t="shared" si="67"/>
        <v>4729.8357798999996</v>
      </c>
      <c r="X124" s="102">
        <f t="shared" si="68"/>
        <v>10216.544357250048</v>
      </c>
      <c r="Y124" s="102">
        <f t="shared" si="43"/>
        <v>4702.8930663000419</v>
      </c>
      <c r="Z124" s="102">
        <f t="shared" si="44"/>
        <v>4054.1449542</v>
      </c>
      <c r="AA124" s="66">
        <f t="shared" si="45"/>
        <v>8757.038020500042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1.0813431099999999</v>
      </c>
      <c r="E125" s="70">
        <f t="shared" si="31"/>
        <v>1130.00354995</v>
      </c>
      <c r="F125" s="325">
        <v>0</v>
      </c>
      <c r="G125" s="70">
        <f t="shared" si="32"/>
        <v>0</v>
      </c>
      <c r="H125" s="68">
        <f t="shared" si="33"/>
        <v>1130.00354995</v>
      </c>
      <c r="I125" s="295">
        <f t="shared" si="55"/>
        <v>6707.9255584000712</v>
      </c>
      <c r="J125" s="122">
        <f>IF((I125)+K125&gt;I$148,N153-K125,(I125))</f>
        <v>6707.9255584000712</v>
      </c>
      <c r="K125" s="122">
        <f t="shared" si="54"/>
        <v>6756.908257</v>
      </c>
      <c r="L125" s="183">
        <f t="shared" si="56"/>
        <v>13464.83381540007</v>
      </c>
      <c r="M125" s="122">
        <f t="shared" si="57"/>
        <v>6372.5292804800674</v>
      </c>
      <c r="N125" s="122">
        <f t="shared" si="58"/>
        <v>6419.0628441499994</v>
      </c>
      <c r="O125" s="122">
        <f t="shared" si="59"/>
        <v>12791.592124630068</v>
      </c>
      <c r="P125" s="104">
        <f t="shared" si="60"/>
        <v>6037.1330025600646</v>
      </c>
      <c r="Q125" s="122">
        <f t="shared" si="61"/>
        <v>6081.2174313000005</v>
      </c>
      <c r="R125" s="122">
        <f t="shared" si="62"/>
        <v>12118.350433860065</v>
      </c>
      <c r="S125" s="122">
        <f t="shared" si="63"/>
        <v>5366.3404467200571</v>
      </c>
      <c r="T125" s="122">
        <f t="shared" si="64"/>
        <v>5405.5266056</v>
      </c>
      <c r="U125" s="122">
        <f t="shared" si="65"/>
        <v>10771.867052320056</v>
      </c>
      <c r="V125" s="122">
        <f t="shared" si="66"/>
        <v>4695.5478908800496</v>
      </c>
      <c r="W125" s="122">
        <f t="shared" si="67"/>
        <v>4729.8357798999996</v>
      </c>
      <c r="X125" s="122">
        <f t="shared" si="68"/>
        <v>9425.3836707800492</v>
      </c>
      <c r="Y125" s="122">
        <f t="shared" si="43"/>
        <v>4024.7553350400426</v>
      </c>
      <c r="Z125" s="122">
        <f t="shared" si="44"/>
        <v>4054.1449542</v>
      </c>
      <c r="AA125" s="52">
        <f t="shared" si="45"/>
        <v>8078.9002892400422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1.0781087899999999</v>
      </c>
      <c r="E126" s="60">
        <f t="shared" si="31"/>
        <v>1126.6236855499999</v>
      </c>
      <c r="F126" s="325">
        <v>0</v>
      </c>
      <c r="G126" s="60">
        <f t="shared" si="32"/>
        <v>0</v>
      </c>
      <c r="H126" s="57">
        <f t="shared" si="33"/>
        <v>1126.6236855499999</v>
      </c>
      <c r="I126" s="294">
        <f t="shared" si="55"/>
        <v>5577.9220084500712</v>
      </c>
      <c r="J126" s="102">
        <f>IF((I126)+K126&gt;I$148,I$148-K126,(I126))</f>
        <v>5577.9220084500712</v>
      </c>
      <c r="K126" s="102">
        <f t="shared" si="54"/>
        <v>6756.908257</v>
      </c>
      <c r="L126" s="186">
        <f t="shared" si="56"/>
        <v>12334.830265450071</v>
      </c>
      <c r="M126" s="102">
        <f t="shared" si="57"/>
        <v>5299.0259080275673</v>
      </c>
      <c r="N126" s="102">
        <f t="shared" si="58"/>
        <v>6419.0628441499994</v>
      </c>
      <c r="O126" s="102">
        <f t="shared" si="59"/>
        <v>11718.088752177566</v>
      </c>
      <c r="P126" s="102">
        <f t="shared" si="60"/>
        <v>5020.1298076050643</v>
      </c>
      <c r="Q126" s="102">
        <f t="shared" si="61"/>
        <v>6081.2174313000005</v>
      </c>
      <c r="R126" s="102">
        <f t="shared" si="62"/>
        <v>11101.347238905066</v>
      </c>
      <c r="S126" s="102">
        <f t="shared" si="63"/>
        <v>4462.3376067600575</v>
      </c>
      <c r="T126" s="102">
        <f t="shared" si="64"/>
        <v>5405.5266056</v>
      </c>
      <c r="U126" s="102">
        <f t="shared" si="65"/>
        <v>9867.8642123600584</v>
      </c>
      <c r="V126" s="102">
        <f t="shared" si="66"/>
        <v>3904.5454059150497</v>
      </c>
      <c r="W126" s="102">
        <f t="shared" si="67"/>
        <v>4729.8357798999996</v>
      </c>
      <c r="X126" s="102">
        <f t="shared" si="68"/>
        <v>8634.3811858150493</v>
      </c>
      <c r="Y126" s="102">
        <f t="shared" si="43"/>
        <v>3346.7532050700424</v>
      </c>
      <c r="Z126" s="102">
        <f t="shared" si="44"/>
        <v>4054.1449542</v>
      </c>
      <c r="AA126" s="66">
        <f t="shared" si="45"/>
        <v>7400.898159270042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1.07563483</v>
      </c>
      <c r="E127" s="70">
        <f t="shared" si="31"/>
        <v>1124.03839735</v>
      </c>
      <c r="F127" s="325">
        <v>0</v>
      </c>
      <c r="G127" s="70">
        <f t="shared" si="32"/>
        <v>0</v>
      </c>
      <c r="H127" s="68">
        <f t="shared" si="33"/>
        <v>1124.03839735</v>
      </c>
      <c r="I127" s="295">
        <f t="shared" si="55"/>
        <v>4451.2983229000711</v>
      </c>
      <c r="J127" s="122">
        <f>IF((I127)+K127&gt;I$148,N155-K127,(I127))</f>
        <v>4451.2983229000711</v>
      </c>
      <c r="K127" s="122">
        <f t="shared" si="54"/>
        <v>6756.908257</v>
      </c>
      <c r="L127" s="183">
        <f t="shared" si="56"/>
        <v>11208.20657990007</v>
      </c>
      <c r="M127" s="122">
        <f t="shared" si="57"/>
        <v>4228.7334067550673</v>
      </c>
      <c r="N127" s="122">
        <f t="shared" si="58"/>
        <v>6419.0628441499994</v>
      </c>
      <c r="O127" s="122">
        <f t="shared" si="59"/>
        <v>10647.796250905067</v>
      </c>
      <c r="P127" s="104">
        <f t="shared" si="60"/>
        <v>4006.1684906100641</v>
      </c>
      <c r="Q127" s="122">
        <f t="shared" si="61"/>
        <v>6081.2174313000005</v>
      </c>
      <c r="R127" s="122">
        <f t="shared" si="62"/>
        <v>10087.385921910065</v>
      </c>
      <c r="S127" s="122">
        <f t="shared" si="63"/>
        <v>3561.038658320057</v>
      </c>
      <c r="T127" s="122">
        <f t="shared" si="64"/>
        <v>5405.5266056</v>
      </c>
      <c r="U127" s="122">
        <f t="shared" si="65"/>
        <v>8966.5652639200562</v>
      </c>
      <c r="V127" s="122">
        <f t="shared" si="66"/>
        <v>3115.9088260300496</v>
      </c>
      <c r="W127" s="122">
        <f t="shared" si="67"/>
        <v>4729.8357798999996</v>
      </c>
      <c r="X127" s="122">
        <f t="shared" si="68"/>
        <v>7845.7446059300491</v>
      </c>
      <c r="Y127" s="122">
        <f t="shared" si="43"/>
        <v>2670.7789937400426</v>
      </c>
      <c r="Z127" s="122">
        <f t="shared" si="44"/>
        <v>4054.1449542</v>
      </c>
      <c r="AA127" s="52">
        <f t="shared" si="45"/>
        <v>6724.9239479400421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1.07081615</v>
      </c>
      <c r="E128" s="60">
        <f t="shared" si="31"/>
        <v>1119.00287675</v>
      </c>
      <c r="F128" s="325">
        <v>0</v>
      </c>
      <c r="G128" s="60">
        <f t="shared" si="32"/>
        <v>0</v>
      </c>
      <c r="H128" s="57">
        <f t="shared" si="33"/>
        <v>1119.00287675</v>
      </c>
      <c r="I128" s="294">
        <f t="shared" si="55"/>
        <v>3327.2599255500709</v>
      </c>
      <c r="J128" s="102">
        <f>IF((I128)+K128&gt;I$148,I$148-K128,(I128))</f>
        <v>3327.2599255500709</v>
      </c>
      <c r="K128" s="102">
        <f t="shared" si="54"/>
        <v>6756.908257</v>
      </c>
      <c r="L128" s="186">
        <f t="shared" si="56"/>
        <v>10084.168182550071</v>
      </c>
      <c r="M128" s="102">
        <f t="shared" si="57"/>
        <v>3160.8969292725674</v>
      </c>
      <c r="N128" s="102">
        <f t="shared" si="58"/>
        <v>6419.0628441499994</v>
      </c>
      <c r="O128" s="102">
        <f t="shared" si="59"/>
        <v>9579.9597734225663</v>
      </c>
      <c r="P128" s="102">
        <f t="shared" si="60"/>
        <v>2994.5339329950639</v>
      </c>
      <c r="Q128" s="102">
        <f t="shared" si="61"/>
        <v>6081.2174313000005</v>
      </c>
      <c r="R128" s="102">
        <f t="shared" si="62"/>
        <v>9075.7513642950653</v>
      </c>
      <c r="S128" s="102">
        <f t="shared" si="63"/>
        <v>2661.8079404400569</v>
      </c>
      <c r="T128" s="102">
        <f t="shared" si="64"/>
        <v>5405.5266056</v>
      </c>
      <c r="U128" s="102">
        <f t="shared" si="65"/>
        <v>8067.3345460400569</v>
      </c>
      <c r="V128" s="102">
        <f t="shared" si="66"/>
        <v>2329.0819478850494</v>
      </c>
      <c r="W128" s="102">
        <f t="shared" si="67"/>
        <v>4729.8357798999996</v>
      </c>
      <c r="X128" s="102">
        <f t="shared" si="68"/>
        <v>7058.9177277850486</v>
      </c>
      <c r="Y128" s="102">
        <f t="shared" si="43"/>
        <v>1996.3559553300424</v>
      </c>
      <c r="Z128" s="102">
        <f t="shared" si="44"/>
        <v>4054.1449542</v>
      </c>
      <c r="AA128" s="66">
        <f t="shared" si="45"/>
        <v>6050.5009095300429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1.0608442199999999</v>
      </c>
      <c r="E129" s="70">
        <f t="shared" si="31"/>
        <v>1108.5822099</v>
      </c>
      <c r="F129" s="325">
        <v>0</v>
      </c>
      <c r="G129" s="70">
        <f t="shared" si="32"/>
        <v>0</v>
      </c>
      <c r="H129" s="68">
        <f t="shared" si="33"/>
        <v>1108.5822099</v>
      </c>
      <c r="I129" s="295">
        <f t="shared" si="55"/>
        <v>2208.2570488000711</v>
      </c>
      <c r="J129" s="122">
        <f>IF((I129)+K129&gt;I$148,N157-K129,(I129))</f>
        <v>2208.2570488000711</v>
      </c>
      <c r="K129" s="122">
        <f t="shared" si="54"/>
        <v>6756.908257</v>
      </c>
      <c r="L129" s="183">
        <f t="shared" si="56"/>
        <v>8965.1653058000702</v>
      </c>
      <c r="M129" s="122">
        <f t="shared" si="57"/>
        <v>2097.8441963600676</v>
      </c>
      <c r="N129" s="122">
        <f t="shared" si="58"/>
        <v>6419.0628441499994</v>
      </c>
      <c r="O129" s="122">
        <f t="shared" si="59"/>
        <v>8516.9070405100665</v>
      </c>
      <c r="P129" s="104">
        <f t="shared" si="60"/>
        <v>1987.4313439200639</v>
      </c>
      <c r="Q129" s="122">
        <f t="shared" si="61"/>
        <v>6081.2174313000005</v>
      </c>
      <c r="R129" s="122">
        <f t="shared" si="62"/>
        <v>8068.6487752200646</v>
      </c>
      <c r="S129" s="122">
        <f t="shared" si="63"/>
        <v>1766.605639040057</v>
      </c>
      <c r="T129" s="122">
        <f t="shared" si="64"/>
        <v>5405.5266056</v>
      </c>
      <c r="U129" s="122">
        <f t="shared" si="65"/>
        <v>7172.1322446400573</v>
      </c>
      <c r="V129" s="122">
        <f t="shared" si="66"/>
        <v>1545.7799341600496</v>
      </c>
      <c r="W129" s="122">
        <f t="shared" si="67"/>
        <v>4729.8357798999996</v>
      </c>
      <c r="X129" s="122">
        <f t="shared" si="68"/>
        <v>6275.615714060049</v>
      </c>
      <c r="Y129" s="122">
        <f t="shared" si="43"/>
        <v>1324.9542292800427</v>
      </c>
      <c r="Z129" s="122">
        <f t="shared" si="44"/>
        <v>4054.1449542</v>
      </c>
      <c r="AA129" s="52">
        <f t="shared" si="45"/>
        <v>5379.0991834800425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1.05232042</v>
      </c>
      <c r="E130" s="233">
        <f t="shared" si="31"/>
        <v>1099.6748388999999</v>
      </c>
      <c r="F130" s="326">
        <v>0</v>
      </c>
      <c r="G130" s="233">
        <f t="shared" si="32"/>
        <v>0</v>
      </c>
      <c r="H130" s="231">
        <f t="shared" si="33"/>
        <v>1099.6748388999999</v>
      </c>
      <c r="I130" s="296">
        <f t="shared" si="55"/>
        <v>1099.6748389000711</v>
      </c>
      <c r="J130" s="95">
        <f>IF((I130)+K130&gt;I$148,I$148-K130,(I130))</f>
        <v>1099.6748389000711</v>
      </c>
      <c r="K130" s="95">
        <f t="shared" si="54"/>
        <v>6756.908257</v>
      </c>
      <c r="L130" s="270">
        <f t="shared" si="56"/>
        <v>7856.5830959000714</v>
      </c>
      <c r="M130" s="95">
        <f t="shared" si="57"/>
        <v>1044.6910969550675</v>
      </c>
      <c r="N130" s="95">
        <f t="shared" si="58"/>
        <v>6419.0628441499994</v>
      </c>
      <c r="O130" s="95">
        <f t="shared" si="59"/>
        <v>7463.7539411050666</v>
      </c>
      <c r="P130" s="95">
        <f t="shared" si="60"/>
        <v>989.70735501006402</v>
      </c>
      <c r="Q130" s="95">
        <f t="shared" si="61"/>
        <v>6081.2174313000005</v>
      </c>
      <c r="R130" s="95">
        <f t="shared" si="62"/>
        <v>7070.9247863100645</v>
      </c>
      <c r="S130" s="95">
        <f t="shared" si="63"/>
        <v>879.73987112005693</v>
      </c>
      <c r="T130" s="95">
        <f t="shared" si="64"/>
        <v>5405.5266056</v>
      </c>
      <c r="U130" s="95">
        <f t="shared" si="65"/>
        <v>6285.2664767200567</v>
      </c>
      <c r="V130" s="95">
        <f t="shared" si="66"/>
        <v>769.77238723004973</v>
      </c>
      <c r="W130" s="95">
        <f t="shared" si="67"/>
        <v>4729.8357798999996</v>
      </c>
      <c r="X130" s="95">
        <f t="shared" si="68"/>
        <v>5499.608167130049</v>
      </c>
      <c r="Y130" s="95">
        <f t="shared" si="43"/>
        <v>659.80490334004264</v>
      </c>
      <c r="Z130" s="95">
        <f t="shared" si="44"/>
        <v>4054.1449542</v>
      </c>
      <c r="AA130" s="237">
        <f t="shared" si="45"/>
        <v>4713.949857540043</v>
      </c>
    </row>
    <row r="131" spans="1:34" ht="15" customHeight="1" thickBot="1">
      <c r="A131" s="248"/>
      <c r="B131" s="249" t="s">
        <v>170</v>
      </c>
      <c r="C131" s="249"/>
      <c r="D131" s="250"/>
      <c r="E131" s="251"/>
      <c r="F131" s="445">
        <f>'BENEFÍCIOS-SEM JRS E SEM CORREÇ'!F131:G131</f>
        <v>44378</v>
      </c>
      <c r="G131" s="445"/>
      <c r="H131" s="418">
        <f>SUM(H11:H130)</f>
        <v>121967.62779946004</v>
      </c>
      <c r="I131" s="419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1.0412828300000001</v>
      </c>
      <c r="E133" s="87">
        <f t="shared" ref="E133:E139" si="69">C133*D133</f>
        <v>1145.4111130000001</v>
      </c>
      <c r="F133" s="320">
        <v>0</v>
      </c>
      <c r="G133" s="87">
        <f t="shared" ref="G133:G139" si="70">E133*F133</f>
        <v>0</v>
      </c>
      <c r="H133" s="89">
        <f t="shared" ref="H133:H139" si="71">E133+G133</f>
        <v>1145.4111130000001</v>
      </c>
      <c r="I133" s="108">
        <f>I147</f>
        <v>6756.908257</v>
      </c>
      <c r="J133" s="128">
        <v>0</v>
      </c>
      <c r="K133" s="100">
        <f t="shared" ref="K133:K143" si="72">I133</f>
        <v>6756.908257</v>
      </c>
      <c r="L133" s="126">
        <f t="shared" ref="L133:L143" si="73">J133+K133</f>
        <v>6756.908257</v>
      </c>
      <c r="M133" s="54">
        <f>$J133*M$9</f>
        <v>0</v>
      </c>
      <c r="N133" s="123">
        <f>$K133*M$9</f>
        <v>6419.0628441499994</v>
      </c>
      <c r="O133" s="55">
        <f>M133+N133</f>
        <v>6419.0628441499994</v>
      </c>
      <c r="P133" s="54">
        <f>$J133*P$9</f>
        <v>0</v>
      </c>
      <c r="Q133" s="123">
        <f>$K133*P$9</f>
        <v>6081.2174313000005</v>
      </c>
      <c r="R133" s="55">
        <f>P133+Q133</f>
        <v>6081.2174313000005</v>
      </c>
      <c r="S133" s="54">
        <f>$J133*S$9</f>
        <v>0</v>
      </c>
      <c r="T133" s="123">
        <f>$K133*S$9</f>
        <v>5405.5266056</v>
      </c>
      <c r="U133" s="55">
        <f>S133+T133</f>
        <v>5405.5266056</v>
      </c>
      <c r="V133" s="54">
        <f>$J133*V$9</f>
        <v>0</v>
      </c>
      <c r="W133" s="123">
        <f>$K133*V$9</f>
        <v>4729.8357798999996</v>
      </c>
      <c r="X133" s="55">
        <f>V133+W133</f>
        <v>4729.8357798999996</v>
      </c>
      <c r="Y133" s="54">
        <f t="shared" ref="Y133:Y144" si="74">$J133*Y$9</f>
        <v>0</v>
      </c>
      <c r="Z133" s="54">
        <f t="shared" ref="Z133:Z144" si="75">$K133*Y$9</f>
        <v>4054.1449542</v>
      </c>
      <c r="AA133" s="55">
        <f t="shared" ref="AA133:AA144" si="76">Y133+Z133</f>
        <v>4054.1449542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1.0332236800000001</v>
      </c>
      <c r="E134" s="60">
        <f t="shared" si="69"/>
        <v>1136.5460480000002</v>
      </c>
      <c r="F134" s="325">
        <v>0</v>
      </c>
      <c r="G134" s="60">
        <f t="shared" si="70"/>
        <v>0</v>
      </c>
      <c r="H134" s="61">
        <f t="shared" si="71"/>
        <v>1136.5460480000002</v>
      </c>
      <c r="I134" s="106">
        <f t="shared" ref="I134:I144" si="77">I133-H133</f>
        <v>5611.4971439999999</v>
      </c>
      <c r="J134" s="63">
        <v>0</v>
      </c>
      <c r="K134" s="102">
        <f t="shared" si="72"/>
        <v>5611.4971439999999</v>
      </c>
      <c r="L134" s="127">
        <f t="shared" si="73"/>
        <v>5611.4971439999999</v>
      </c>
      <c r="M134" s="65">
        <f t="shared" ref="M134:M144" si="78">$J134*M$9</f>
        <v>0</v>
      </c>
      <c r="N134" s="102">
        <f t="shared" ref="N134:N139" si="79">$K134*M$9</f>
        <v>5330.9222867999997</v>
      </c>
      <c r="O134" s="66">
        <f t="shared" ref="O134:O139" si="80">M134+N134</f>
        <v>5330.9222867999997</v>
      </c>
      <c r="P134" s="65">
        <f t="shared" ref="P134:P144" si="81">$J134*P$9</f>
        <v>0</v>
      </c>
      <c r="Q134" s="102">
        <f t="shared" ref="Q134:Q139" si="82">$K134*P$9</f>
        <v>5050.3474296000004</v>
      </c>
      <c r="R134" s="66">
        <f t="shared" ref="R134:R139" si="83">P134+Q134</f>
        <v>5050.3474296000004</v>
      </c>
      <c r="S134" s="65">
        <f t="shared" ref="S134:S144" si="84">$J134*S$9</f>
        <v>0</v>
      </c>
      <c r="T134" s="102">
        <f t="shared" ref="T134:T139" si="85">$K134*S$9</f>
        <v>4489.1977151999999</v>
      </c>
      <c r="U134" s="66">
        <f t="shared" ref="U134:U139" si="86">S134+T134</f>
        <v>4489.1977151999999</v>
      </c>
      <c r="V134" s="65">
        <f t="shared" ref="V134:V144" si="87">$J134*V$9</f>
        <v>0</v>
      </c>
      <c r="W134" s="102">
        <f t="shared" ref="W134:W139" si="88">$K134*V$9</f>
        <v>3928.0480007999995</v>
      </c>
      <c r="X134" s="66">
        <f t="shared" ref="X134:X139" si="89">V134+W134</f>
        <v>3928.0480007999995</v>
      </c>
      <c r="Y134" s="65">
        <f t="shared" si="74"/>
        <v>0</v>
      </c>
      <c r="Z134" s="65">
        <f t="shared" si="75"/>
        <v>3366.8982864</v>
      </c>
      <c r="AA134" s="66">
        <f t="shared" si="76"/>
        <v>3366.8982864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1.0282879</v>
      </c>
      <c r="E135" s="70">
        <f t="shared" si="69"/>
        <v>1131.1166900000001</v>
      </c>
      <c r="F135" s="325">
        <v>0</v>
      </c>
      <c r="G135" s="70">
        <f t="shared" si="70"/>
        <v>0</v>
      </c>
      <c r="H135" s="71">
        <f t="shared" si="71"/>
        <v>1131.1166900000001</v>
      </c>
      <c r="I135" s="107">
        <f t="shared" si="77"/>
        <v>4474.9510959999998</v>
      </c>
      <c r="J135" s="73">
        <v>0</v>
      </c>
      <c r="K135" s="104">
        <f t="shared" si="72"/>
        <v>4474.9510959999998</v>
      </c>
      <c r="L135" s="129">
        <f t="shared" si="73"/>
        <v>4474.9510959999998</v>
      </c>
      <c r="M135" s="51">
        <f t="shared" si="78"/>
        <v>0</v>
      </c>
      <c r="N135" s="122">
        <f t="shared" si="79"/>
        <v>4251.2035411999996</v>
      </c>
      <c r="O135" s="52">
        <f t="shared" si="80"/>
        <v>4251.2035411999996</v>
      </c>
      <c r="P135" s="51">
        <f t="shared" si="81"/>
        <v>0</v>
      </c>
      <c r="Q135" s="122">
        <f t="shared" si="82"/>
        <v>4027.4559863999998</v>
      </c>
      <c r="R135" s="52">
        <f t="shared" si="83"/>
        <v>4027.4559863999998</v>
      </c>
      <c r="S135" s="51">
        <f t="shared" si="84"/>
        <v>0</v>
      </c>
      <c r="T135" s="122">
        <f t="shared" si="85"/>
        <v>3579.9608767999998</v>
      </c>
      <c r="U135" s="52">
        <f t="shared" si="86"/>
        <v>3579.9608767999998</v>
      </c>
      <c r="V135" s="51">
        <f t="shared" si="87"/>
        <v>0</v>
      </c>
      <c r="W135" s="122">
        <f t="shared" si="88"/>
        <v>3132.4657671999998</v>
      </c>
      <c r="X135" s="52">
        <f t="shared" si="89"/>
        <v>3132.4657671999998</v>
      </c>
      <c r="Y135" s="138">
        <f t="shared" si="74"/>
        <v>0</v>
      </c>
      <c r="Z135" s="138">
        <f t="shared" si="75"/>
        <v>2684.9706575999999</v>
      </c>
      <c r="AA135" s="130">
        <f t="shared" si="76"/>
        <v>2684.9706575999999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1.0188129399999999</v>
      </c>
      <c r="E136" s="60">
        <f>C136*D136</f>
        <v>1120.6942339999998</v>
      </c>
      <c r="F136" s="325">
        <v>0</v>
      </c>
      <c r="G136" s="60">
        <f>E136*F136</f>
        <v>0</v>
      </c>
      <c r="H136" s="61">
        <f>E136+G136</f>
        <v>1120.6942339999998</v>
      </c>
      <c r="I136" s="106">
        <f t="shared" si="77"/>
        <v>3343.8344059999999</v>
      </c>
      <c r="J136" s="63">
        <v>0</v>
      </c>
      <c r="K136" s="102">
        <f>I136</f>
        <v>3343.8344059999999</v>
      </c>
      <c r="L136" s="127">
        <f>J136+K136</f>
        <v>3343.8344059999999</v>
      </c>
      <c r="M136" s="65">
        <f t="shared" si="78"/>
        <v>0</v>
      </c>
      <c r="N136" s="102">
        <f>$K136*M$9</f>
        <v>3176.6426856999997</v>
      </c>
      <c r="O136" s="66">
        <f>M136+N136</f>
        <v>3176.6426856999997</v>
      </c>
      <c r="P136" s="65">
        <f t="shared" si="81"/>
        <v>0</v>
      </c>
      <c r="Q136" s="102">
        <f>$K136*P$9</f>
        <v>3009.4509653999999</v>
      </c>
      <c r="R136" s="66">
        <f>P136+Q136</f>
        <v>3009.4509653999999</v>
      </c>
      <c r="S136" s="65">
        <f t="shared" si="84"/>
        <v>0</v>
      </c>
      <c r="T136" s="102">
        <f>$K136*S$9</f>
        <v>2675.0675248000002</v>
      </c>
      <c r="U136" s="66">
        <f>S136+T136</f>
        <v>2675.0675248000002</v>
      </c>
      <c r="V136" s="65">
        <f t="shared" si="87"/>
        <v>0</v>
      </c>
      <c r="W136" s="102">
        <f>$K136*V$9</f>
        <v>2340.6840841999997</v>
      </c>
      <c r="X136" s="66">
        <f>V136+W136</f>
        <v>2340.6840841999997</v>
      </c>
      <c r="Y136" s="65">
        <f t="shared" si="74"/>
        <v>0</v>
      </c>
      <c r="Z136" s="65">
        <f t="shared" si="75"/>
        <v>2006.3006435999998</v>
      </c>
      <c r="AA136" s="66">
        <f t="shared" si="76"/>
        <v>2006.3006435999998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1.01273652</v>
      </c>
      <c r="E137" s="70">
        <f>C137*D137</f>
        <v>1114.010172</v>
      </c>
      <c r="F137" s="325">
        <v>0</v>
      </c>
      <c r="G137" s="70">
        <f>E137*F137</f>
        <v>0</v>
      </c>
      <c r="H137" s="71">
        <f>E137+G137</f>
        <v>1114.010172</v>
      </c>
      <c r="I137" s="107">
        <f t="shared" si="77"/>
        <v>2223.1401720000003</v>
      </c>
      <c r="J137" s="73">
        <v>0</v>
      </c>
      <c r="K137" s="104">
        <f>I137</f>
        <v>2223.1401720000003</v>
      </c>
      <c r="L137" s="129">
        <f>J137+K137</f>
        <v>2223.1401720000003</v>
      </c>
      <c r="M137" s="51">
        <f t="shared" si="78"/>
        <v>0</v>
      </c>
      <c r="N137" s="122">
        <f>$K137*M$9</f>
        <v>2111.9831634000002</v>
      </c>
      <c r="O137" s="52">
        <f>M137+N137</f>
        <v>2111.9831634000002</v>
      </c>
      <c r="P137" s="51">
        <f t="shared" si="81"/>
        <v>0</v>
      </c>
      <c r="Q137" s="122">
        <f>$K137*P$9</f>
        <v>2000.8261548000003</v>
      </c>
      <c r="R137" s="52">
        <f>P137+Q137</f>
        <v>2000.8261548000003</v>
      </c>
      <c r="S137" s="51">
        <f t="shared" si="84"/>
        <v>0</v>
      </c>
      <c r="T137" s="122">
        <f>$K137*S$9</f>
        <v>1778.5121376000004</v>
      </c>
      <c r="U137" s="52">
        <f>S137+T137</f>
        <v>1778.5121376000004</v>
      </c>
      <c r="V137" s="51">
        <f t="shared" si="87"/>
        <v>0</v>
      </c>
      <c r="W137" s="122">
        <f>$K137*V$9</f>
        <v>1556.1981204000001</v>
      </c>
      <c r="X137" s="52">
        <f>V137+W137</f>
        <v>1556.1981204000001</v>
      </c>
      <c r="Y137" s="138">
        <f t="shared" si="74"/>
        <v>0</v>
      </c>
      <c r="Z137" s="138">
        <f t="shared" si="75"/>
        <v>1333.8841032000003</v>
      </c>
      <c r="AA137" s="130">
        <f t="shared" si="76"/>
        <v>1333.8841032000003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1100</v>
      </c>
      <c r="D138" s="222">
        <f>'base(indices)'!G141</f>
        <v>1.0083</v>
      </c>
      <c r="E138" s="60">
        <f t="shared" si="69"/>
        <v>1109.1299999999999</v>
      </c>
      <c r="F138" s="325">
        <v>0</v>
      </c>
      <c r="G138" s="60">
        <f t="shared" si="70"/>
        <v>0</v>
      </c>
      <c r="H138" s="61">
        <f t="shared" si="71"/>
        <v>1109.1299999999999</v>
      </c>
      <c r="I138" s="106">
        <f t="shared" si="77"/>
        <v>1109.1300000000003</v>
      </c>
      <c r="J138" s="63">
        <v>0</v>
      </c>
      <c r="K138" s="102">
        <f t="shared" si="72"/>
        <v>1109.1300000000003</v>
      </c>
      <c r="L138" s="127">
        <f t="shared" si="73"/>
        <v>1109.1300000000003</v>
      </c>
      <c r="M138" s="65">
        <f t="shared" si="78"/>
        <v>0</v>
      </c>
      <c r="N138" s="102">
        <f t="shared" si="79"/>
        <v>1053.6735000000003</v>
      </c>
      <c r="O138" s="66">
        <f t="shared" si="80"/>
        <v>1053.6735000000003</v>
      </c>
      <c r="P138" s="65">
        <f t="shared" si="81"/>
        <v>0</v>
      </c>
      <c r="Q138" s="102">
        <f t="shared" si="82"/>
        <v>998.21700000000033</v>
      </c>
      <c r="R138" s="66">
        <f t="shared" si="83"/>
        <v>998.21700000000033</v>
      </c>
      <c r="S138" s="65">
        <f t="shared" si="84"/>
        <v>0</v>
      </c>
      <c r="T138" s="102">
        <f t="shared" si="85"/>
        <v>887.30400000000031</v>
      </c>
      <c r="U138" s="66">
        <f t="shared" si="86"/>
        <v>887.30400000000031</v>
      </c>
      <c r="V138" s="65">
        <f t="shared" si="87"/>
        <v>0</v>
      </c>
      <c r="W138" s="102">
        <f t="shared" si="88"/>
        <v>776.39100000000019</v>
      </c>
      <c r="X138" s="66">
        <f t="shared" si="89"/>
        <v>776.39100000000019</v>
      </c>
      <c r="Y138" s="65">
        <f t="shared" si="74"/>
        <v>0</v>
      </c>
      <c r="Z138" s="65">
        <f t="shared" si="75"/>
        <v>665.47800000000018</v>
      </c>
      <c r="AA138" s="66">
        <f t="shared" si="76"/>
        <v>665.47800000000018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0</v>
      </c>
      <c r="D139" s="222">
        <f>'base(indices)'!G142</f>
        <v>0</v>
      </c>
      <c r="E139" s="70">
        <f t="shared" si="69"/>
        <v>0</v>
      </c>
      <c r="F139" s="325">
        <v>0</v>
      </c>
      <c r="G139" s="70">
        <f t="shared" si="70"/>
        <v>0</v>
      </c>
      <c r="H139" s="71">
        <f t="shared" si="71"/>
        <v>0</v>
      </c>
      <c r="I139" s="107">
        <f t="shared" si="77"/>
        <v>0</v>
      </c>
      <c r="J139" s="73">
        <v>0</v>
      </c>
      <c r="K139" s="104">
        <f t="shared" si="72"/>
        <v>0</v>
      </c>
      <c r="L139" s="129">
        <f t="shared" si="73"/>
        <v>0</v>
      </c>
      <c r="M139" s="51">
        <f t="shared" si="78"/>
        <v>0</v>
      </c>
      <c r="N139" s="122">
        <f t="shared" si="79"/>
        <v>0</v>
      </c>
      <c r="O139" s="52">
        <f t="shared" si="80"/>
        <v>0</v>
      </c>
      <c r="P139" s="51">
        <f t="shared" si="81"/>
        <v>0</v>
      </c>
      <c r="Q139" s="122">
        <f t="shared" si="82"/>
        <v>0</v>
      </c>
      <c r="R139" s="52">
        <f t="shared" si="83"/>
        <v>0</v>
      </c>
      <c r="S139" s="51">
        <f t="shared" si="84"/>
        <v>0</v>
      </c>
      <c r="T139" s="122">
        <f t="shared" si="85"/>
        <v>0</v>
      </c>
      <c r="U139" s="52">
        <f t="shared" si="86"/>
        <v>0</v>
      </c>
      <c r="V139" s="51">
        <f t="shared" si="87"/>
        <v>0</v>
      </c>
      <c r="W139" s="122">
        <f t="shared" si="88"/>
        <v>0</v>
      </c>
      <c r="X139" s="52">
        <f t="shared" si="89"/>
        <v>0</v>
      </c>
      <c r="Y139" s="138">
        <f t="shared" si="74"/>
        <v>0</v>
      </c>
      <c r="Z139" s="138">
        <f t="shared" si="75"/>
        <v>0</v>
      </c>
      <c r="AA139" s="130">
        <f t="shared" si="76"/>
        <v>0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0</v>
      </c>
      <c r="D140" s="222">
        <f>'base(indices)'!G143</f>
        <v>0</v>
      </c>
      <c r="E140" s="60">
        <f>C140*D140</f>
        <v>0</v>
      </c>
      <c r="F140" s="325">
        <v>0</v>
      </c>
      <c r="G140" s="60">
        <f>E140*F140</f>
        <v>0</v>
      </c>
      <c r="H140" s="61">
        <f>E140+G140</f>
        <v>0</v>
      </c>
      <c r="I140" s="106">
        <f t="shared" si="77"/>
        <v>0</v>
      </c>
      <c r="J140" s="63">
        <v>0</v>
      </c>
      <c r="K140" s="102">
        <f t="shared" si="72"/>
        <v>0</v>
      </c>
      <c r="L140" s="127">
        <f t="shared" si="73"/>
        <v>0</v>
      </c>
      <c r="M140" s="65">
        <f t="shared" si="78"/>
        <v>0</v>
      </c>
      <c r="N140" s="102">
        <f>$K140*M$9</f>
        <v>0</v>
      </c>
      <c r="O140" s="66">
        <f>M140+N140</f>
        <v>0</v>
      </c>
      <c r="P140" s="65">
        <f t="shared" si="81"/>
        <v>0</v>
      </c>
      <c r="Q140" s="102">
        <f>$K140*P$9</f>
        <v>0</v>
      </c>
      <c r="R140" s="66">
        <f>P140+Q140</f>
        <v>0</v>
      </c>
      <c r="S140" s="65">
        <f t="shared" si="84"/>
        <v>0</v>
      </c>
      <c r="T140" s="102">
        <f>$K140*S$9</f>
        <v>0</v>
      </c>
      <c r="U140" s="66">
        <f>S140+T140</f>
        <v>0</v>
      </c>
      <c r="V140" s="65">
        <f t="shared" si="87"/>
        <v>0</v>
      </c>
      <c r="W140" s="102">
        <f>$K140*V$9</f>
        <v>0</v>
      </c>
      <c r="X140" s="66">
        <f>V140+W140</f>
        <v>0</v>
      </c>
      <c r="Y140" s="65">
        <f t="shared" si="74"/>
        <v>0</v>
      </c>
      <c r="Z140" s="65">
        <f t="shared" si="75"/>
        <v>0</v>
      </c>
      <c r="AA140" s="66">
        <f t="shared" si="76"/>
        <v>0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25">
        <v>0</v>
      </c>
      <c r="G141" s="70">
        <f>E141*F141</f>
        <v>0</v>
      </c>
      <c r="H141" s="71">
        <f>E141+G141</f>
        <v>0</v>
      </c>
      <c r="I141" s="107">
        <f t="shared" si="77"/>
        <v>0</v>
      </c>
      <c r="J141" s="73">
        <v>0</v>
      </c>
      <c r="K141" s="104">
        <f t="shared" si="72"/>
        <v>0</v>
      </c>
      <c r="L141" s="129">
        <f t="shared" si="73"/>
        <v>0</v>
      </c>
      <c r="M141" s="51">
        <f t="shared" si="78"/>
        <v>0</v>
      </c>
      <c r="N141" s="122">
        <f>$K141*M$9</f>
        <v>0</v>
      </c>
      <c r="O141" s="52">
        <f>M141+N141</f>
        <v>0</v>
      </c>
      <c r="P141" s="51">
        <f t="shared" si="81"/>
        <v>0</v>
      </c>
      <c r="Q141" s="122">
        <f>$K141*P$9</f>
        <v>0</v>
      </c>
      <c r="R141" s="52">
        <f>P141+Q141</f>
        <v>0</v>
      </c>
      <c r="S141" s="51">
        <f t="shared" si="84"/>
        <v>0</v>
      </c>
      <c r="T141" s="122">
        <f>$K141*S$9</f>
        <v>0</v>
      </c>
      <c r="U141" s="52">
        <f>S141+T141</f>
        <v>0</v>
      </c>
      <c r="V141" s="51">
        <f t="shared" si="87"/>
        <v>0</v>
      </c>
      <c r="W141" s="122">
        <f>$K141*V$9</f>
        <v>0</v>
      </c>
      <c r="X141" s="52">
        <f>V141+W141</f>
        <v>0</v>
      </c>
      <c r="Y141" s="138">
        <f t="shared" si="74"/>
        <v>0</v>
      </c>
      <c r="Z141" s="138">
        <f t="shared" si="75"/>
        <v>0</v>
      </c>
      <c r="AA141" s="130">
        <f t="shared" si="76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25">
        <v>0</v>
      </c>
      <c r="G142" s="60">
        <f>E142*F142</f>
        <v>0</v>
      </c>
      <c r="H142" s="61">
        <f>E142+G142</f>
        <v>0</v>
      </c>
      <c r="I142" s="106">
        <f t="shared" si="77"/>
        <v>0</v>
      </c>
      <c r="J142" s="63">
        <v>0</v>
      </c>
      <c r="K142" s="102">
        <f t="shared" si="72"/>
        <v>0</v>
      </c>
      <c r="L142" s="127">
        <f t="shared" si="73"/>
        <v>0</v>
      </c>
      <c r="M142" s="65">
        <f t="shared" si="78"/>
        <v>0</v>
      </c>
      <c r="N142" s="102">
        <f>$K142*M$9</f>
        <v>0</v>
      </c>
      <c r="O142" s="66">
        <f>M142+N142</f>
        <v>0</v>
      </c>
      <c r="P142" s="65">
        <f t="shared" si="81"/>
        <v>0</v>
      </c>
      <c r="Q142" s="102">
        <f>$K142*P$9</f>
        <v>0</v>
      </c>
      <c r="R142" s="66">
        <f>P142+Q142</f>
        <v>0</v>
      </c>
      <c r="S142" s="65">
        <f t="shared" si="84"/>
        <v>0</v>
      </c>
      <c r="T142" s="102">
        <f>$K142*S$9</f>
        <v>0</v>
      </c>
      <c r="U142" s="66">
        <f>S142+T142</f>
        <v>0</v>
      </c>
      <c r="V142" s="65">
        <f t="shared" si="87"/>
        <v>0</v>
      </c>
      <c r="W142" s="102">
        <f>$K142*V$9</f>
        <v>0</v>
      </c>
      <c r="X142" s="66">
        <f>V142+W142</f>
        <v>0</v>
      </c>
      <c r="Y142" s="65">
        <f t="shared" si="74"/>
        <v>0</v>
      </c>
      <c r="Z142" s="65">
        <f t="shared" si="75"/>
        <v>0</v>
      </c>
      <c r="AA142" s="66">
        <f t="shared" si="76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25">
        <v>0</v>
      </c>
      <c r="G143" s="70">
        <f>E143*F143</f>
        <v>0</v>
      </c>
      <c r="H143" s="71">
        <f>E143+G143</f>
        <v>0</v>
      </c>
      <c r="I143" s="107">
        <f t="shared" si="77"/>
        <v>0</v>
      </c>
      <c r="J143" s="73">
        <v>0</v>
      </c>
      <c r="K143" s="104">
        <f t="shared" si="72"/>
        <v>0</v>
      </c>
      <c r="L143" s="129">
        <f t="shared" si="73"/>
        <v>0</v>
      </c>
      <c r="M143" s="51">
        <f t="shared" si="78"/>
        <v>0</v>
      </c>
      <c r="N143" s="122">
        <f>$K143*M$9</f>
        <v>0</v>
      </c>
      <c r="O143" s="52">
        <f>M143+N143</f>
        <v>0</v>
      </c>
      <c r="P143" s="51">
        <f t="shared" si="81"/>
        <v>0</v>
      </c>
      <c r="Q143" s="122">
        <f>$K143*P$9</f>
        <v>0</v>
      </c>
      <c r="R143" s="52">
        <f>P143+Q143</f>
        <v>0</v>
      </c>
      <c r="S143" s="51">
        <f t="shared" si="84"/>
        <v>0</v>
      </c>
      <c r="T143" s="122">
        <f>$K143*S$9</f>
        <v>0</v>
      </c>
      <c r="U143" s="52">
        <f>S143+T143</f>
        <v>0</v>
      </c>
      <c r="V143" s="51">
        <f t="shared" si="87"/>
        <v>0</v>
      </c>
      <c r="W143" s="122">
        <f>$K143*V$9</f>
        <v>0</v>
      </c>
      <c r="X143" s="52">
        <f>V143+W143</f>
        <v>0</v>
      </c>
      <c r="Y143" s="138">
        <f t="shared" si="74"/>
        <v>0</v>
      </c>
      <c r="Z143" s="138">
        <f t="shared" si="75"/>
        <v>0</v>
      </c>
      <c r="AA143" s="130">
        <f t="shared" si="76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25">
        <v>0</v>
      </c>
      <c r="G144" s="70">
        <f>E144*F144</f>
        <v>0</v>
      </c>
      <c r="H144" s="71">
        <f>E144+G144</f>
        <v>0</v>
      </c>
      <c r="I144" s="106">
        <f t="shared" si="77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8"/>
        <v>0</v>
      </c>
      <c r="N144" s="102">
        <f>$K144*M$9</f>
        <v>0</v>
      </c>
      <c r="O144" s="66">
        <f>M144+N144</f>
        <v>0</v>
      </c>
      <c r="P144" s="65">
        <f t="shared" si="81"/>
        <v>0</v>
      </c>
      <c r="Q144" s="102">
        <f>$K144*P$9</f>
        <v>0</v>
      </c>
      <c r="R144" s="66">
        <f>P144+Q144</f>
        <v>0</v>
      </c>
      <c r="S144" s="65">
        <f t="shared" si="84"/>
        <v>0</v>
      </c>
      <c r="T144" s="102">
        <f>$K144*S$9</f>
        <v>0</v>
      </c>
      <c r="U144" s="66">
        <f>S144+T144</f>
        <v>0</v>
      </c>
      <c r="V144" s="65">
        <f t="shared" si="87"/>
        <v>0</v>
      </c>
      <c r="W144" s="102">
        <f>$K144*V$9</f>
        <v>0</v>
      </c>
      <c r="X144" s="66">
        <f>V144+W144</f>
        <v>0</v>
      </c>
      <c r="Y144" s="65">
        <f t="shared" si="74"/>
        <v>0</v>
      </c>
      <c r="Z144" s="65">
        <f t="shared" si="75"/>
        <v>0</v>
      </c>
      <c r="AA144" s="66">
        <f t="shared" si="76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33">
        <f>F131</f>
        <v>44378</v>
      </c>
      <c r="G147" s="433"/>
      <c r="H147" s="433"/>
      <c r="I147" s="422">
        <f>SUM(H133:H146)</f>
        <v>6756.908257</v>
      </c>
      <c r="J147" s="422"/>
      <c r="K147" s="32"/>
      <c r="L147" s="32"/>
      <c r="M147" s="32"/>
      <c r="P147" s="25"/>
    </row>
    <row r="148" spans="1:28">
      <c r="C148" s="32" t="s">
        <v>163</v>
      </c>
      <c r="D148" s="32"/>
      <c r="I148" s="213">
        <v>66000</v>
      </c>
    </row>
    <row r="150" spans="1:28">
      <c r="B150" s="28" t="s">
        <v>167</v>
      </c>
    </row>
    <row r="208" spans="12:15" ht="13.5">
      <c r="L208"/>
      <c r="M208" s="14"/>
      <c r="N208" s="8"/>
      <c r="O208" s="14"/>
    </row>
  </sheetData>
  <mergeCells count="22">
    <mergeCell ref="I147:J147"/>
    <mergeCell ref="F147:H147"/>
    <mergeCell ref="V9:X9"/>
    <mergeCell ref="Y9:AA9"/>
    <mergeCell ref="F131:G131"/>
    <mergeCell ref="H131:I131"/>
    <mergeCell ref="P9:R9"/>
    <mergeCell ref="S9:U9"/>
    <mergeCell ref="W7:X7"/>
    <mergeCell ref="A9:A10"/>
    <mergeCell ref="B9:B10"/>
    <mergeCell ref="C9:C10"/>
    <mergeCell ref="D9:D10"/>
    <mergeCell ref="E9:E10"/>
    <mergeCell ref="F9:F10"/>
    <mergeCell ref="G9:G10"/>
    <mergeCell ref="O7:P7"/>
    <mergeCell ref="I8:J8"/>
    <mergeCell ref="H9:H10"/>
    <mergeCell ref="I9:I10"/>
    <mergeCell ref="J9:L9"/>
    <mergeCell ref="M9:O9"/>
  </mergeCells>
  <conditionalFormatting sqref="E133">
    <cfRule type="cellIs" dxfId="2032" priority="531" stopIfTrue="1" operator="notEqual">
      <formula>""</formula>
    </cfRule>
  </conditionalFormatting>
  <conditionalFormatting sqref="E134 G134:H134">
    <cfRule type="cellIs" dxfId="2031" priority="527" stopIfTrue="1" operator="notEqual">
      <formula>""</formula>
    </cfRule>
  </conditionalFormatting>
  <conditionalFormatting sqref="E134">
    <cfRule type="cellIs" dxfId="2030" priority="525" stopIfTrue="1" operator="notEqual">
      <formula>""</formula>
    </cfRule>
  </conditionalFormatting>
  <conditionalFormatting sqref="E138 G138:H138">
    <cfRule type="cellIs" dxfId="2029" priority="517" stopIfTrue="1" operator="notEqual">
      <formula>""</formula>
    </cfRule>
  </conditionalFormatting>
  <conditionalFormatting sqref="E138">
    <cfRule type="cellIs" dxfId="2028" priority="515" stopIfTrue="1" operator="notEqual">
      <formula>""</formula>
    </cfRule>
  </conditionalFormatting>
  <conditionalFormatting sqref="F147">
    <cfRule type="cellIs" dxfId="2027" priority="509" stopIfTrue="1" operator="notEqual">
      <formula>""</formula>
    </cfRule>
  </conditionalFormatting>
  <conditionalFormatting sqref="J131:K132">
    <cfRule type="cellIs" dxfId="2026" priority="542" stopIfTrue="1" operator="notEqual">
      <formula>""</formula>
    </cfRule>
  </conditionalFormatting>
  <conditionalFormatting sqref="E133 G133:H133">
    <cfRule type="cellIs" dxfId="2025" priority="533" stopIfTrue="1" operator="notEqual">
      <formula>""</formula>
    </cfRule>
  </conditionalFormatting>
  <conditionalFormatting sqref="E145:H145">
    <cfRule type="cellIs" dxfId="2024" priority="537" stopIfTrue="1" operator="notEqual">
      <formula>""</formula>
    </cfRule>
  </conditionalFormatting>
  <conditionalFormatting sqref="H146">
    <cfRule type="cellIs" dxfId="2023" priority="538" stopIfTrue="1" operator="notEqual">
      <formula>""</formula>
    </cfRule>
  </conditionalFormatting>
  <conditionalFormatting sqref="E135 G135:H135">
    <cfRule type="cellIs" dxfId="2022" priority="521" stopIfTrue="1" operator="notEqual">
      <formula>""</formula>
    </cfRule>
  </conditionalFormatting>
  <conditionalFormatting sqref="E134 G134:H134">
    <cfRule type="cellIs" dxfId="2021" priority="526" stopIfTrue="1" operator="notEqual">
      <formula>""</formula>
    </cfRule>
  </conditionalFormatting>
  <conditionalFormatting sqref="E133 G133:H133">
    <cfRule type="cellIs" dxfId="2020" priority="532" stopIfTrue="1" operator="notEqual">
      <formula>""</formula>
    </cfRule>
  </conditionalFormatting>
  <conditionalFormatting sqref="F134:F135 F138:F144">
    <cfRule type="cellIs" dxfId="2019" priority="524" stopIfTrue="1" operator="notEqual">
      <formula>""</formula>
    </cfRule>
  </conditionalFormatting>
  <conditionalFormatting sqref="E135 G135:H135">
    <cfRule type="cellIs" dxfId="2018" priority="522" stopIfTrue="1" operator="notEqual">
      <formula>""</formula>
    </cfRule>
  </conditionalFormatting>
  <conditionalFormatting sqref="E135">
    <cfRule type="cellIs" dxfId="2017" priority="520" stopIfTrue="1" operator="notEqual">
      <formula>""</formula>
    </cfRule>
  </conditionalFormatting>
  <conditionalFormatting sqref="E138 G138:H138">
    <cfRule type="cellIs" dxfId="2016" priority="516" stopIfTrue="1" operator="notEqual">
      <formula>""</formula>
    </cfRule>
  </conditionalFormatting>
  <conditionalFormatting sqref="I146:X146">
    <cfRule type="cellIs" dxfId="2015" priority="541" stopIfTrue="1" operator="notEqual">
      <formula>""</formula>
    </cfRule>
  </conditionalFormatting>
  <conditionalFormatting sqref="F147">
    <cfRule type="cellIs" dxfId="2014" priority="508" stopIfTrue="1" operator="notEqual">
      <formula>""</formula>
    </cfRule>
  </conditionalFormatting>
  <conditionalFormatting sqref="E139 G139:H139">
    <cfRule type="cellIs" dxfId="2013" priority="512" stopIfTrue="1" operator="notEqual">
      <formula>""</formula>
    </cfRule>
  </conditionalFormatting>
  <conditionalFormatting sqref="E139 G139:H139">
    <cfRule type="cellIs" dxfId="2012" priority="511" stopIfTrue="1" operator="notEqual">
      <formula>""</formula>
    </cfRule>
  </conditionalFormatting>
  <conditionalFormatting sqref="F133">
    <cfRule type="cellIs" dxfId="2011" priority="530" stopIfTrue="1" operator="notEqual">
      <formula>""</formula>
    </cfRule>
  </conditionalFormatting>
  <conditionalFormatting sqref="F134:F135 F138:F144">
    <cfRule type="cellIs" dxfId="2010" priority="523" stopIfTrue="1" operator="notEqual">
      <formula>""</formula>
    </cfRule>
  </conditionalFormatting>
  <conditionalFormatting sqref="F131:F132">
    <cfRule type="cellIs" dxfId="2009" priority="539" stopIfTrue="1" operator="notEqual">
      <formula>""</formula>
    </cfRule>
  </conditionalFormatting>
  <conditionalFormatting sqref="E139">
    <cfRule type="cellIs" dxfId="2008" priority="510" stopIfTrue="1" operator="notEqual">
      <formula>""</formula>
    </cfRule>
  </conditionalFormatting>
  <conditionalFormatting sqref="F131:F132">
    <cfRule type="cellIs" dxfId="2007" priority="540" stopIfTrue="1" operator="notEqual">
      <formula>""</formula>
    </cfRule>
  </conditionalFormatting>
  <conditionalFormatting sqref="E140 G140:H140">
    <cfRule type="cellIs" dxfId="2006" priority="505" stopIfTrue="1" operator="notEqual">
      <formula>""</formula>
    </cfRule>
  </conditionalFormatting>
  <conditionalFormatting sqref="E140">
    <cfRule type="cellIs" dxfId="2005" priority="503" stopIfTrue="1" operator="notEqual">
      <formula>""</formula>
    </cfRule>
  </conditionalFormatting>
  <conditionalFormatting sqref="E140 G140:H140">
    <cfRule type="cellIs" dxfId="2004" priority="504" stopIfTrue="1" operator="notEqual">
      <formula>""</formula>
    </cfRule>
  </conditionalFormatting>
  <conditionalFormatting sqref="E141 G141:H141">
    <cfRule type="cellIs" dxfId="2003" priority="500" stopIfTrue="1" operator="notEqual">
      <formula>""</formula>
    </cfRule>
  </conditionalFormatting>
  <conditionalFormatting sqref="E141 G141:H141">
    <cfRule type="cellIs" dxfId="2002" priority="499" stopIfTrue="1" operator="notEqual">
      <formula>""</formula>
    </cfRule>
  </conditionalFormatting>
  <conditionalFormatting sqref="E87:E89 G87:H89">
    <cfRule type="cellIs" dxfId="2001" priority="466" stopIfTrue="1" operator="notEqual">
      <formula>""</formula>
    </cfRule>
  </conditionalFormatting>
  <conditionalFormatting sqref="E87:E89 G87:H89">
    <cfRule type="cellIs" dxfId="2000" priority="467" stopIfTrue="1" operator="notEqual">
      <formula>""</formula>
    </cfRule>
  </conditionalFormatting>
  <conditionalFormatting sqref="E141">
    <cfRule type="cellIs" dxfId="1999" priority="498" stopIfTrue="1" operator="notEqual">
      <formula>""</formula>
    </cfRule>
  </conditionalFormatting>
  <conditionalFormatting sqref="E137 G137:H137">
    <cfRule type="cellIs" dxfId="1998" priority="473" stopIfTrue="1" operator="notEqual">
      <formula>""</formula>
    </cfRule>
  </conditionalFormatting>
  <conditionalFormatting sqref="E137">
    <cfRule type="cellIs" dxfId="1997" priority="472" stopIfTrue="1" operator="notEqual">
      <formula>""</formula>
    </cfRule>
  </conditionalFormatting>
  <conditionalFormatting sqref="E142 G142:H142">
    <cfRule type="cellIs" dxfId="1996" priority="495" stopIfTrue="1" operator="notEqual">
      <formula>""</formula>
    </cfRule>
  </conditionalFormatting>
  <conditionalFormatting sqref="E142">
    <cfRule type="cellIs" dxfId="1995" priority="493" stopIfTrue="1" operator="notEqual">
      <formula>""</formula>
    </cfRule>
  </conditionalFormatting>
  <conditionalFormatting sqref="E142 G142:H142">
    <cfRule type="cellIs" dxfId="1994" priority="494" stopIfTrue="1" operator="notEqual">
      <formula>""</formula>
    </cfRule>
  </conditionalFormatting>
  <conditionalFormatting sqref="E143 G143:H143 H144">
    <cfRule type="cellIs" dxfId="1993" priority="490" stopIfTrue="1" operator="notEqual">
      <formula>""</formula>
    </cfRule>
  </conditionalFormatting>
  <conditionalFormatting sqref="E143 G143:H143 H144">
    <cfRule type="cellIs" dxfId="1992" priority="489" stopIfTrue="1" operator="notEqual">
      <formula>""</formula>
    </cfRule>
  </conditionalFormatting>
  <conditionalFormatting sqref="E143">
    <cfRule type="cellIs" dxfId="1991" priority="488" stopIfTrue="1" operator="notEqual">
      <formula>""</formula>
    </cfRule>
  </conditionalFormatting>
  <conditionalFormatting sqref="F136:F137">
    <cfRule type="cellIs" dxfId="1990" priority="476" stopIfTrue="1" operator="notEqual">
      <formula>""</formula>
    </cfRule>
  </conditionalFormatting>
  <conditionalFormatting sqref="F86">
    <cfRule type="cellIs" dxfId="1989" priority="468" stopIfTrue="1" operator="notEqual">
      <formula>""</formula>
    </cfRule>
  </conditionalFormatting>
  <conditionalFormatting sqref="E137 G137:H137">
    <cfRule type="cellIs" dxfId="1988" priority="474" stopIfTrue="1" operator="notEqual">
      <formula>""</formula>
    </cfRule>
  </conditionalFormatting>
  <conditionalFormatting sqref="E136 G136:H136">
    <cfRule type="cellIs" dxfId="1987" priority="479" stopIfTrue="1" operator="notEqual">
      <formula>""</formula>
    </cfRule>
  </conditionalFormatting>
  <conditionalFormatting sqref="F136:F137">
    <cfRule type="cellIs" dxfId="1986" priority="475" stopIfTrue="1" operator="notEqual">
      <formula>""</formula>
    </cfRule>
  </conditionalFormatting>
  <conditionalFormatting sqref="E11:E86 G11:H86 F11:F106">
    <cfRule type="cellIs" dxfId="1985" priority="471" stopIfTrue="1" operator="notEqual">
      <formula>""</formula>
    </cfRule>
  </conditionalFormatting>
  <conditionalFormatting sqref="F87:F89">
    <cfRule type="cellIs" dxfId="1984" priority="463" stopIfTrue="1" operator="notEqual">
      <formula>""</formula>
    </cfRule>
  </conditionalFormatting>
  <conditionalFormatting sqref="E90">
    <cfRule type="cellIs" dxfId="1983" priority="458" stopIfTrue="1" operator="notEqual">
      <formula>""</formula>
    </cfRule>
  </conditionalFormatting>
  <conditionalFormatting sqref="E91:E106">
    <cfRule type="cellIs" dxfId="1982" priority="451" stopIfTrue="1" operator="notEqual">
      <formula>""</formula>
    </cfRule>
  </conditionalFormatting>
  <conditionalFormatting sqref="F91:F106">
    <cfRule type="cellIs" dxfId="1981" priority="449" stopIfTrue="1" operator="notEqual">
      <formula>""</formula>
    </cfRule>
  </conditionalFormatting>
  <conditionalFormatting sqref="F90">
    <cfRule type="cellIs" dxfId="1980" priority="456" stopIfTrue="1" operator="notEqual">
      <formula>""</formula>
    </cfRule>
  </conditionalFormatting>
  <conditionalFormatting sqref="F90">
    <cfRule type="cellIs" dxfId="1979" priority="457" stopIfTrue="1" operator="notEqual">
      <formula>""</formula>
    </cfRule>
  </conditionalFormatting>
  <conditionalFormatting sqref="E91:E106 G91:H106">
    <cfRule type="cellIs" dxfId="1978" priority="452" stopIfTrue="1" operator="notEqual">
      <formula>""</formula>
    </cfRule>
  </conditionalFormatting>
  <conditionalFormatting sqref="F92">
    <cfRule type="cellIs" dxfId="1977" priority="450" stopIfTrue="1" operator="notEqual">
      <formula>""</formula>
    </cfRule>
  </conditionalFormatting>
  <conditionalFormatting sqref="F94:F106">
    <cfRule type="cellIs" dxfId="1976" priority="442" stopIfTrue="1" operator="notEqual">
      <formula>""</formula>
    </cfRule>
  </conditionalFormatting>
  <conditionalFormatting sqref="F94:F106">
    <cfRule type="cellIs" dxfId="1975" priority="441" stopIfTrue="1" operator="notEqual">
      <formula>""</formula>
    </cfRule>
  </conditionalFormatting>
  <conditionalFormatting sqref="E94:E106 G94:H106">
    <cfRule type="cellIs" dxfId="1974" priority="446" stopIfTrue="1" operator="notEqual">
      <formula>""</formula>
    </cfRule>
  </conditionalFormatting>
  <conditionalFormatting sqref="E94:E106 G94:H106">
    <cfRule type="cellIs" dxfId="1973" priority="445" stopIfTrue="1" operator="notEqual">
      <formula>""</formula>
    </cfRule>
  </conditionalFormatting>
  <conditionalFormatting sqref="E107:E108 G107:H108">
    <cfRule type="cellIs" dxfId="1972" priority="434" stopIfTrue="1" operator="notEqual">
      <formula>""</formula>
    </cfRule>
  </conditionalFormatting>
  <conditionalFormatting sqref="F107:F108">
    <cfRule type="cellIs" dxfId="1971" priority="432" stopIfTrue="1" operator="notEqual">
      <formula>""</formula>
    </cfRule>
  </conditionalFormatting>
  <conditionalFormatting sqref="E94:E106">
    <cfRule type="cellIs" dxfId="1970" priority="444" stopIfTrue="1" operator="notEqual">
      <formula>""</formula>
    </cfRule>
  </conditionalFormatting>
  <conditionalFormatting sqref="F107:F108">
    <cfRule type="cellIs" dxfId="1969" priority="438" stopIfTrue="1" operator="notEqual">
      <formula>""</formula>
    </cfRule>
  </conditionalFormatting>
  <conditionalFormatting sqref="E107:E108 G107:H108">
    <cfRule type="cellIs" dxfId="1968" priority="435" stopIfTrue="1" operator="notEqual">
      <formula>""</formula>
    </cfRule>
  </conditionalFormatting>
  <conditionalFormatting sqref="E107:E108">
    <cfRule type="cellIs" dxfId="1967" priority="433" stopIfTrue="1" operator="notEqual">
      <formula>""</formula>
    </cfRule>
  </conditionalFormatting>
  <conditionalFormatting sqref="E108">
    <cfRule type="cellIs" dxfId="1966" priority="427" stopIfTrue="1" operator="notEqual">
      <formula>""</formula>
    </cfRule>
  </conditionalFormatting>
  <conditionalFormatting sqref="F108">
    <cfRule type="cellIs" dxfId="1965" priority="426" stopIfTrue="1" operator="notEqual">
      <formula>""</formula>
    </cfRule>
  </conditionalFormatting>
  <conditionalFormatting sqref="E109:E110 G109:H110">
    <cfRule type="cellIs" dxfId="1964" priority="417" stopIfTrue="1" operator="notEqual">
      <formula>""</formula>
    </cfRule>
  </conditionalFormatting>
  <conditionalFormatting sqref="E110 G110:H110">
    <cfRule type="cellIs" dxfId="1963" priority="411" stopIfTrue="1" operator="notEqual">
      <formula>""</formula>
    </cfRule>
  </conditionalFormatting>
  <conditionalFormatting sqref="F108">
    <cfRule type="cellIs" dxfId="1962" priority="425" stopIfTrue="1" operator="notEqual">
      <formula>""</formula>
    </cfRule>
  </conditionalFormatting>
  <conditionalFormatting sqref="F109:F110">
    <cfRule type="cellIs" dxfId="1961" priority="421" stopIfTrue="1" operator="notEqual">
      <formula>""</formula>
    </cfRule>
  </conditionalFormatting>
  <conditionalFormatting sqref="E109:E110 G109:H110">
    <cfRule type="cellIs" dxfId="1960" priority="418" stopIfTrue="1" operator="notEqual">
      <formula>""</formula>
    </cfRule>
  </conditionalFormatting>
  <conditionalFormatting sqref="E110 G110:H110">
    <cfRule type="cellIs" dxfId="1959" priority="412" stopIfTrue="1" operator="notEqual">
      <formula>""</formula>
    </cfRule>
  </conditionalFormatting>
  <conditionalFormatting sqref="E110">
    <cfRule type="cellIs" dxfId="1958" priority="410" stopIfTrue="1" operator="notEqual">
      <formula>""</formula>
    </cfRule>
  </conditionalFormatting>
  <conditionalFormatting sqref="F110">
    <cfRule type="cellIs" dxfId="1957" priority="409" stopIfTrue="1" operator="notEqual">
      <formula>""</formula>
    </cfRule>
  </conditionalFormatting>
  <conditionalFormatting sqref="E111:E112 G111:H112">
    <cfRule type="cellIs" dxfId="1956" priority="401" stopIfTrue="1" operator="notEqual">
      <formula>""</formula>
    </cfRule>
  </conditionalFormatting>
  <conditionalFormatting sqref="F112">
    <cfRule type="cellIs" dxfId="1955" priority="392" stopIfTrue="1" operator="notEqual">
      <formula>""</formula>
    </cfRule>
  </conditionalFormatting>
  <conditionalFormatting sqref="F112">
    <cfRule type="cellIs" dxfId="1954" priority="390" stopIfTrue="1" operator="notEqual">
      <formula>""</formula>
    </cfRule>
  </conditionalFormatting>
  <conditionalFormatting sqref="E111:E112">
    <cfRule type="cellIs" dxfId="1953" priority="399" stopIfTrue="1" operator="notEqual">
      <formula>""</formula>
    </cfRule>
  </conditionalFormatting>
  <conditionalFormatting sqref="F111:F112">
    <cfRule type="cellIs" dxfId="1952" priority="404" stopIfTrue="1" operator="notEqual">
      <formula>""</formula>
    </cfRule>
  </conditionalFormatting>
  <conditionalFormatting sqref="E111:E112 G111:H112">
    <cfRule type="cellIs" dxfId="1951" priority="400" stopIfTrue="1" operator="notEqual">
      <formula>""</formula>
    </cfRule>
  </conditionalFormatting>
  <conditionalFormatting sqref="F111:F112">
    <cfRule type="cellIs" dxfId="1950" priority="398" stopIfTrue="1" operator="notEqual">
      <formula>""</formula>
    </cfRule>
  </conditionalFormatting>
  <conditionalFormatting sqref="E112">
    <cfRule type="cellIs" dxfId="1949" priority="393" stopIfTrue="1" operator="notEqual">
      <formula>""</formula>
    </cfRule>
  </conditionalFormatting>
  <conditionalFormatting sqref="F112">
    <cfRule type="cellIs" dxfId="1948" priority="391" stopIfTrue="1" operator="notEqual">
      <formula>""</formula>
    </cfRule>
  </conditionalFormatting>
  <conditionalFormatting sqref="C133:C144">
    <cfRule type="cellIs" dxfId="1947" priority="487" stopIfTrue="1" operator="notEqual">
      <formula>""</formula>
    </cfRule>
  </conditionalFormatting>
  <conditionalFormatting sqref="B145:C145 C133:C144">
    <cfRule type="cellIs" dxfId="1946" priority="486" stopIfTrue="1" operator="notEqual">
      <formula>""</formula>
    </cfRule>
  </conditionalFormatting>
  <conditionalFormatting sqref="E144 G144">
    <cfRule type="cellIs" dxfId="1945" priority="485" stopIfTrue="1" operator="notEqual">
      <formula>""</formula>
    </cfRule>
  </conditionalFormatting>
  <conditionalFormatting sqref="E144 G144">
    <cfRule type="cellIs" dxfId="1944" priority="484" stopIfTrue="1" operator="notEqual">
      <formula>""</formula>
    </cfRule>
  </conditionalFormatting>
  <conditionalFormatting sqref="E144">
    <cfRule type="cellIs" dxfId="1943" priority="483" stopIfTrue="1" operator="notEqual">
      <formula>""</formula>
    </cfRule>
  </conditionalFormatting>
  <conditionalFormatting sqref="Y146:AA146">
    <cfRule type="cellIs" dxfId="1942" priority="482" stopIfTrue="1" operator="notEqual">
      <formula>""</formula>
    </cfRule>
  </conditionalFormatting>
  <conditionalFormatting sqref="E136">
    <cfRule type="cellIs" dxfId="1941" priority="477" stopIfTrue="1" operator="notEqual">
      <formula>""</formula>
    </cfRule>
  </conditionalFormatting>
  <conditionalFormatting sqref="E136 G136:H136">
    <cfRule type="cellIs" dxfId="1940" priority="478" stopIfTrue="1" operator="notEqual">
      <formula>""</formula>
    </cfRule>
  </conditionalFormatting>
  <conditionalFormatting sqref="D11:D130">
    <cfRule type="cellIs" dxfId="1939" priority="470" stopIfTrue="1" operator="equal">
      <formula>"Total"</formula>
    </cfRule>
  </conditionalFormatting>
  <conditionalFormatting sqref="F88">
    <cfRule type="cellIs" dxfId="1938" priority="464" stopIfTrue="1" operator="notEqual">
      <formula>""</formula>
    </cfRule>
  </conditionalFormatting>
  <conditionalFormatting sqref="E87:E89">
    <cfRule type="cellIs" dxfId="1937" priority="465" stopIfTrue="1" operator="notEqual">
      <formula>""</formula>
    </cfRule>
  </conditionalFormatting>
  <conditionalFormatting sqref="E90 G90:H90">
    <cfRule type="cellIs" dxfId="1936" priority="460" stopIfTrue="1" operator="notEqual">
      <formula>""</formula>
    </cfRule>
  </conditionalFormatting>
  <conditionalFormatting sqref="E90 G90:H90">
    <cfRule type="cellIs" dxfId="1935" priority="459" stopIfTrue="1" operator="notEqual">
      <formula>""</formula>
    </cfRule>
  </conditionalFormatting>
  <conditionalFormatting sqref="E91:E106 G91:H106">
    <cfRule type="cellIs" dxfId="1934" priority="453" stopIfTrue="1" operator="notEqual">
      <formula>""</formula>
    </cfRule>
  </conditionalFormatting>
  <conditionalFormatting sqref="F94:F106">
    <cfRule type="cellIs" dxfId="1933" priority="443" stopIfTrue="1" operator="notEqual">
      <formula>""</formula>
    </cfRule>
  </conditionalFormatting>
  <conditionalFormatting sqref="E108 G108:H108">
    <cfRule type="cellIs" dxfId="1932" priority="428" stopIfTrue="1" operator="notEqual">
      <formula>""</formula>
    </cfRule>
  </conditionalFormatting>
  <conditionalFormatting sqref="E108 G108:H108">
    <cfRule type="cellIs" dxfId="1931" priority="429" stopIfTrue="1" operator="notEqual">
      <formula>""</formula>
    </cfRule>
  </conditionalFormatting>
  <conditionalFormatting sqref="F108">
    <cfRule type="cellIs" dxfId="1930" priority="424" stopIfTrue="1" operator="notEqual">
      <formula>""</formula>
    </cfRule>
  </conditionalFormatting>
  <conditionalFormatting sqref="E109:E110">
    <cfRule type="cellIs" dxfId="1929" priority="416" stopIfTrue="1" operator="notEqual">
      <formula>""</formula>
    </cfRule>
  </conditionalFormatting>
  <conditionalFormatting sqref="F109:F110">
    <cfRule type="cellIs" dxfId="1928" priority="415" stopIfTrue="1" operator="notEqual">
      <formula>""</formula>
    </cfRule>
  </conditionalFormatting>
  <conditionalFormatting sqref="F110">
    <cfRule type="cellIs" dxfId="1927" priority="408" stopIfTrue="1" operator="notEqual">
      <formula>""</formula>
    </cfRule>
  </conditionalFormatting>
  <conditionalFormatting sqref="F110">
    <cfRule type="cellIs" dxfId="1926" priority="407" stopIfTrue="1" operator="notEqual">
      <formula>""</formula>
    </cfRule>
  </conditionalFormatting>
  <conditionalFormatting sqref="E112 G112:H112">
    <cfRule type="cellIs" dxfId="1925" priority="394" stopIfTrue="1" operator="notEqual">
      <formula>""</formula>
    </cfRule>
  </conditionalFormatting>
  <conditionalFormatting sqref="E112 G112:H112">
    <cfRule type="cellIs" dxfId="1924" priority="395" stopIfTrue="1" operator="notEqual">
      <formula>""</formula>
    </cfRule>
  </conditionalFormatting>
  <conditionalFormatting sqref="F113:F114">
    <cfRule type="cellIs" dxfId="1923" priority="387" stopIfTrue="1" operator="notEqual">
      <formula>""</formula>
    </cfRule>
  </conditionalFormatting>
  <conditionalFormatting sqref="E113:E114 G113:H114">
    <cfRule type="cellIs" dxfId="1922" priority="384" stopIfTrue="1" operator="notEqual">
      <formula>""</formula>
    </cfRule>
  </conditionalFormatting>
  <conditionalFormatting sqref="E114 G114:H114">
    <cfRule type="cellIs" dxfId="1921" priority="377" stopIfTrue="1" operator="notEqual">
      <formula>""</formula>
    </cfRule>
  </conditionalFormatting>
  <conditionalFormatting sqref="F114">
    <cfRule type="cellIs" dxfId="1920" priority="375" stopIfTrue="1" operator="notEqual">
      <formula>""</formula>
    </cfRule>
  </conditionalFormatting>
  <conditionalFormatting sqref="E113:E114">
    <cfRule type="cellIs" dxfId="1919" priority="382" stopIfTrue="1" operator="notEqual">
      <formula>""</formula>
    </cfRule>
  </conditionalFormatting>
  <conditionalFormatting sqref="E113:E114 G113:H114">
    <cfRule type="cellIs" dxfId="1918" priority="383" stopIfTrue="1" operator="notEqual">
      <formula>""</formula>
    </cfRule>
  </conditionalFormatting>
  <conditionalFormatting sqref="F113:F114">
    <cfRule type="cellIs" dxfId="1917" priority="381" stopIfTrue="1" operator="notEqual">
      <formula>""</formula>
    </cfRule>
  </conditionalFormatting>
  <conditionalFormatting sqref="E114 G114:H114">
    <cfRule type="cellIs" dxfId="1916" priority="378" stopIfTrue="1" operator="notEqual">
      <formula>""</formula>
    </cfRule>
  </conditionalFormatting>
  <conditionalFormatting sqref="E114">
    <cfRule type="cellIs" dxfId="1915" priority="376" stopIfTrue="1" operator="notEqual">
      <formula>""</formula>
    </cfRule>
  </conditionalFormatting>
  <conditionalFormatting sqref="F114">
    <cfRule type="cellIs" dxfId="1914" priority="374" stopIfTrue="1" operator="notEqual">
      <formula>""</formula>
    </cfRule>
  </conditionalFormatting>
  <conditionalFormatting sqref="F114">
    <cfRule type="cellIs" dxfId="1913" priority="373" stopIfTrue="1" operator="notEqual">
      <formula>""</formula>
    </cfRule>
  </conditionalFormatting>
  <conditionalFormatting sqref="F115:F116">
    <cfRule type="cellIs" dxfId="1912" priority="370" stopIfTrue="1" operator="notEqual">
      <formula>""</formula>
    </cfRule>
  </conditionalFormatting>
  <conditionalFormatting sqref="E115:E116 G115:H116">
    <cfRule type="cellIs" dxfId="1911" priority="367" stopIfTrue="1" operator="notEqual">
      <formula>""</formula>
    </cfRule>
  </conditionalFormatting>
  <conditionalFormatting sqref="E116 G116:H116">
    <cfRule type="cellIs" dxfId="1910" priority="360" stopIfTrue="1" operator="notEqual">
      <formula>""</formula>
    </cfRule>
  </conditionalFormatting>
  <conditionalFormatting sqref="F116">
    <cfRule type="cellIs" dxfId="1909" priority="358" stopIfTrue="1" operator="notEqual">
      <formula>""</formula>
    </cfRule>
  </conditionalFormatting>
  <conditionalFormatting sqref="E115:E116">
    <cfRule type="cellIs" dxfId="1908" priority="365" stopIfTrue="1" operator="notEqual">
      <formula>""</formula>
    </cfRule>
  </conditionalFormatting>
  <conditionalFormatting sqref="E115:E116 G115:H116">
    <cfRule type="cellIs" dxfId="1907" priority="366" stopIfTrue="1" operator="notEqual">
      <formula>""</formula>
    </cfRule>
  </conditionalFormatting>
  <conditionalFormatting sqref="F115:F116">
    <cfRule type="cellIs" dxfId="1906" priority="364" stopIfTrue="1" operator="notEqual">
      <formula>""</formula>
    </cfRule>
  </conditionalFormatting>
  <conditionalFormatting sqref="E116 G116:H116">
    <cfRule type="cellIs" dxfId="1905" priority="361" stopIfTrue="1" operator="notEqual">
      <formula>""</formula>
    </cfRule>
  </conditionalFormatting>
  <conditionalFormatting sqref="E116">
    <cfRule type="cellIs" dxfId="1904" priority="359" stopIfTrue="1" operator="notEqual">
      <formula>""</formula>
    </cfRule>
  </conditionalFormatting>
  <conditionalFormatting sqref="F116">
    <cfRule type="cellIs" dxfId="1903" priority="357" stopIfTrue="1" operator="notEqual">
      <formula>""</formula>
    </cfRule>
  </conditionalFormatting>
  <conditionalFormatting sqref="F116">
    <cfRule type="cellIs" dxfId="1902" priority="356" stopIfTrue="1" operator="notEqual">
      <formula>""</formula>
    </cfRule>
  </conditionalFormatting>
  <conditionalFormatting sqref="F117:F130">
    <cfRule type="cellIs" dxfId="1901" priority="353" stopIfTrue="1" operator="notEqual">
      <formula>""</formula>
    </cfRule>
  </conditionalFormatting>
  <conditionalFormatting sqref="E117:E130 G117:H130">
    <cfRule type="cellIs" dxfId="1900" priority="35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9" priority="343" stopIfTrue="1" operator="notEqual">
      <formula>""</formula>
    </cfRule>
  </conditionalFormatting>
  <conditionalFormatting sqref="F118 F120 F122 F124 F126 F128 F130">
    <cfRule type="cellIs" dxfId="1898" priority="339" stopIfTrue="1" operator="notEqual">
      <formula>""</formula>
    </cfRule>
  </conditionalFormatting>
  <conditionalFormatting sqref="F118 F120 F122 F124 F126 F128 F130">
    <cfRule type="cellIs" dxfId="1897" priority="341" stopIfTrue="1" operator="notEqual">
      <formula>""</formula>
    </cfRule>
  </conditionalFormatting>
  <conditionalFormatting sqref="E117:E130">
    <cfRule type="cellIs" dxfId="1896" priority="348" stopIfTrue="1" operator="notEqual">
      <formula>""</formula>
    </cfRule>
  </conditionalFormatting>
  <conditionalFormatting sqref="E117:E130 G117:H130">
    <cfRule type="cellIs" dxfId="1895" priority="349" stopIfTrue="1" operator="notEqual">
      <formula>""</formula>
    </cfRule>
  </conditionalFormatting>
  <conditionalFormatting sqref="F117:F130">
    <cfRule type="cellIs" dxfId="1894" priority="347" stopIfTrue="1" operator="notEqual">
      <formula>""</formula>
    </cfRule>
  </conditionalFormatting>
  <conditionalFormatting sqref="F118 F120 F122 F124 F126 F128 F130">
    <cfRule type="cellIs" dxfId="1893" priority="340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892" priority="344" stopIfTrue="1" operator="notEqual">
      <formula>""</formula>
    </cfRule>
  </conditionalFormatting>
  <conditionalFormatting sqref="E118 E120 E122 E124 E126 E128 E130">
    <cfRule type="cellIs" dxfId="1891" priority="342" stopIfTrue="1" operator="notEqual">
      <formula>""</formula>
    </cfRule>
  </conditionalFormatting>
  <conditionalFormatting sqref="D9">
    <cfRule type="cellIs" dxfId="1890" priority="338" stopIfTrue="1" operator="equal">
      <formula>"Total"</formula>
    </cfRule>
  </conditionalFormatting>
  <conditionalFormatting sqref="D9">
    <cfRule type="cellIs" dxfId="1889" priority="337" stopIfTrue="1" operator="equal">
      <formula>"Total"</formula>
    </cfRule>
  </conditionalFormatting>
  <conditionalFormatting sqref="D145">
    <cfRule type="cellIs" dxfId="1888" priority="316" stopIfTrue="1" operator="equal">
      <formula>"Total"</formula>
    </cfRule>
  </conditionalFormatting>
  <conditionalFormatting sqref="D133">
    <cfRule type="cellIs" dxfId="1887" priority="313" stopIfTrue="1" operator="notEqual">
      <formula>""</formula>
    </cfRule>
  </conditionalFormatting>
  <conditionalFormatting sqref="D133">
    <cfRule type="cellIs" dxfId="1886" priority="315" stopIfTrue="1" operator="notEqual">
      <formula>""</formula>
    </cfRule>
  </conditionalFormatting>
  <conditionalFormatting sqref="D133">
    <cfRule type="cellIs" dxfId="1885" priority="314" stopIfTrue="1" operator="notEqual">
      <formula>""</formula>
    </cfRule>
  </conditionalFormatting>
  <conditionalFormatting sqref="D134:D144">
    <cfRule type="cellIs" dxfId="1884" priority="312" stopIfTrue="1" operator="equal">
      <formula>"Total"</formula>
    </cfRule>
  </conditionalFormatting>
  <conditionalFormatting sqref="C106 C11:C94">
    <cfRule type="cellIs" dxfId="1883" priority="311" stopIfTrue="1" operator="notEqual">
      <formula>""</formula>
    </cfRule>
  </conditionalFormatting>
  <conditionalFormatting sqref="C22">
    <cfRule type="cellIs" dxfId="1882" priority="310" stopIfTrue="1" operator="notEqual">
      <formula>""</formula>
    </cfRule>
  </conditionalFormatting>
  <conditionalFormatting sqref="C13:C24">
    <cfRule type="cellIs" dxfId="1881" priority="309" stopIfTrue="1" operator="notEqual">
      <formula>""</formula>
    </cfRule>
  </conditionalFormatting>
  <conditionalFormatting sqref="C106 C72:C82 C84:C94">
    <cfRule type="cellIs" dxfId="1880" priority="308" stopIfTrue="1" operator="notEqual">
      <formula>""</formula>
    </cfRule>
  </conditionalFormatting>
  <conditionalFormatting sqref="C83">
    <cfRule type="cellIs" dxfId="1879" priority="307" stopIfTrue="1" operator="notEqual">
      <formula>""</formula>
    </cfRule>
  </conditionalFormatting>
  <conditionalFormatting sqref="C83">
    <cfRule type="cellIs" dxfId="1878" priority="306" stopIfTrue="1" operator="notEqual">
      <formula>""</formula>
    </cfRule>
  </conditionalFormatting>
  <conditionalFormatting sqref="C84:C93">
    <cfRule type="cellIs" dxfId="1877" priority="302" stopIfTrue="1" operator="notEqual">
      <formula>""</formula>
    </cfRule>
  </conditionalFormatting>
  <conditionalFormatting sqref="C11:C22">
    <cfRule type="cellIs" dxfId="1876" priority="305" stopIfTrue="1" operator="notEqual">
      <formula>""</formula>
    </cfRule>
  </conditionalFormatting>
  <conditionalFormatting sqref="C72:C82">
    <cfRule type="cellIs" dxfId="1875" priority="304" stopIfTrue="1" operator="notEqual">
      <formula>""</formula>
    </cfRule>
  </conditionalFormatting>
  <conditionalFormatting sqref="C84:C93">
    <cfRule type="cellIs" dxfId="1874" priority="303" stopIfTrue="1" operator="notEqual">
      <formula>""</formula>
    </cfRule>
  </conditionalFormatting>
  <conditionalFormatting sqref="C83">
    <cfRule type="cellIs" dxfId="1873" priority="301" stopIfTrue="1" operator="notEqual">
      <formula>""</formula>
    </cfRule>
  </conditionalFormatting>
  <conditionalFormatting sqref="C83">
    <cfRule type="cellIs" dxfId="1872" priority="300" stopIfTrue="1" operator="notEqual">
      <formula>""</formula>
    </cfRule>
  </conditionalFormatting>
  <conditionalFormatting sqref="C72:C82">
    <cfRule type="cellIs" dxfId="1871" priority="299" stopIfTrue="1" operator="notEqual">
      <formula>""</formula>
    </cfRule>
  </conditionalFormatting>
  <conditionalFormatting sqref="C71">
    <cfRule type="cellIs" dxfId="1870" priority="298" stopIfTrue="1" operator="notEqual">
      <formula>""</formula>
    </cfRule>
  </conditionalFormatting>
  <conditionalFormatting sqref="C71">
    <cfRule type="cellIs" dxfId="1869" priority="297" stopIfTrue="1" operator="notEqual">
      <formula>""</formula>
    </cfRule>
  </conditionalFormatting>
  <conditionalFormatting sqref="C72:C81">
    <cfRule type="cellIs" dxfId="1868" priority="294" stopIfTrue="1" operator="notEqual">
      <formula>""</formula>
    </cfRule>
  </conditionalFormatting>
  <conditionalFormatting sqref="C60:C70">
    <cfRule type="cellIs" dxfId="1867" priority="296" stopIfTrue="1" operator="notEqual">
      <formula>""</formula>
    </cfRule>
  </conditionalFormatting>
  <conditionalFormatting sqref="C72:C81">
    <cfRule type="cellIs" dxfId="1866" priority="295" stopIfTrue="1" operator="notEqual">
      <formula>""</formula>
    </cfRule>
  </conditionalFormatting>
  <conditionalFormatting sqref="C84:C93">
    <cfRule type="cellIs" dxfId="1865" priority="293" stopIfTrue="1" operator="notEqual">
      <formula>""</formula>
    </cfRule>
  </conditionalFormatting>
  <conditionalFormatting sqref="C84:C93">
    <cfRule type="cellIs" dxfId="1864" priority="292" stopIfTrue="1" operator="notEqual">
      <formula>""</formula>
    </cfRule>
  </conditionalFormatting>
  <conditionalFormatting sqref="C83:C93">
    <cfRule type="cellIs" dxfId="1863" priority="291" stopIfTrue="1" operator="notEqual">
      <formula>""</formula>
    </cfRule>
  </conditionalFormatting>
  <conditionalFormatting sqref="C83:C93">
    <cfRule type="cellIs" dxfId="1862" priority="290" stopIfTrue="1" operator="notEqual">
      <formula>""</formula>
    </cfRule>
  </conditionalFormatting>
  <conditionalFormatting sqref="C11:C12 C14 C16 C18 C20">
    <cfRule type="cellIs" dxfId="1861" priority="289" stopIfTrue="1" operator="notEqual">
      <formula>""</formula>
    </cfRule>
  </conditionalFormatting>
  <conditionalFormatting sqref="C72:C82">
    <cfRule type="cellIs" dxfId="1860" priority="288" stopIfTrue="1" operator="notEqual">
      <formula>""</formula>
    </cfRule>
  </conditionalFormatting>
  <conditionalFormatting sqref="C71">
    <cfRule type="cellIs" dxfId="1859" priority="287" stopIfTrue="1" operator="notEqual">
      <formula>""</formula>
    </cfRule>
  </conditionalFormatting>
  <conditionalFormatting sqref="C71">
    <cfRule type="cellIs" dxfId="1858" priority="286" stopIfTrue="1" operator="notEqual">
      <formula>""</formula>
    </cfRule>
  </conditionalFormatting>
  <conditionalFormatting sqref="C72:C81">
    <cfRule type="cellIs" dxfId="1857" priority="283" stopIfTrue="1" operator="notEqual">
      <formula>""</formula>
    </cfRule>
  </conditionalFormatting>
  <conditionalFormatting sqref="C60:C70">
    <cfRule type="cellIs" dxfId="1856" priority="285" stopIfTrue="1" operator="notEqual">
      <formula>""</formula>
    </cfRule>
  </conditionalFormatting>
  <conditionalFormatting sqref="C72:C81">
    <cfRule type="cellIs" dxfId="1855" priority="284" stopIfTrue="1" operator="notEqual">
      <formula>""</formula>
    </cfRule>
  </conditionalFormatting>
  <conditionalFormatting sqref="C71">
    <cfRule type="cellIs" dxfId="1854" priority="282" stopIfTrue="1" operator="notEqual">
      <formula>""</formula>
    </cfRule>
  </conditionalFormatting>
  <conditionalFormatting sqref="C71">
    <cfRule type="cellIs" dxfId="1853" priority="281" stopIfTrue="1" operator="notEqual">
      <formula>""</formula>
    </cfRule>
  </conditionalFormatting>
  <conditionalFormatting sqref="C60:C70">
    <cfRule type="cellIs" dxfId="1852" priority="280" stopIfTrue="1" operator="notEqual">
      <formula>""</formula>
    </cfRule>
  </conditionalFormatting>
  <conditionalFormatting sqref="C59">
    <cfRule type="cellIs" dxfId="1851" priority="279" stopIfTrue="1" operator="notEqual">
      <formula>""</formula>
    </cfRule>
  </conditionalFormatting>
  <conditionalFormatting sqref="C59">
    <cfRule type="cellIs" dxfId="1850" priority="278" stopIfTrue="1" operator="notEqual">
      <formula>""</formula>
    </cfRule>
  </conditionalFormatting>
  <conditionalFormatting sqref="C60:C69">
    <cfRule type="cellIs" dxfId="1849" priority="275" stopIfTrue="1" operator="notEqual">
      <formula>""</formula>
    </cfRule>
  </conditionalFormatting>
  <conditionalFormatting sqref="C48:C58">
    <cfRule type="cellIs" dxfId="1848" priority="277" stopIfTrue="1" operator="notEqual">
      <formula>""</formula>
    </cfRule>
  </conditionalFormatting>
  <conditionalFormatting sqref="C60:C69">
    <cfRule type="cellIs" dxfId="1847" priority="276" stopIfTrue="1" operator="notEqual">
      <formula>""</formula>
    </cfRule>
  </conditionalFormatting>
  <conditionalFormatting sqref="C72:C81">
    <cfRule type="cellIs" dxfId="1846" priority="274" stopIfTrue="1" operator="notEqual">
      <formula>""</formula>
    </cfRule>
  </conditionalFormatting>
  <conditionalFormatting sqref="C72:C81">
    <cfRule type="cellIs" dxfId="1845" priority="273" stopIfTrue="1" operator="notEqual">
      <formula>""</formula>
    </cfRule>
  </conditionalFormatting>
  <conditionalFormatting sqref="B11:B130">
    <cfRule type="cellIs" dxfId="1844" priority="272" stopIfTrue="1" operator="notEqual">
      <formula>""</formula>
    </cfRule>
  </conditionalFormatting>
  <conditionalFormatting sqref="C83:C93">
    <cfRule type="cellIs" dxfId="1843" priority="271" stopIfTrue="1" operator="notEqual">
      <formula>""</formula>
    </cfRule>
  </conditionalFormatting>
  <conditionalFormatting sqref="C83:C93">
    <cfRule type="cellIs" dxfId="1842" priority="270" stopIfTrue="1" operator="notEqual">
      <formula>""</formula>
    </cfRule>
  </conditionalFormatting>
  <conditionalFormatting sqref="C11:C12 C14 C16 C18 C20">
    <cfRule type="cellIs" dxfId="1841" priority="269" stopIfTrue="1" operator="notEqual">
      <formula>""</formula>
    </cfRule>
  </conditionalFormatting>
  <conditionalFormatting sqref="C72:C82">
    <cfRule type="cellIs" dxfId="1840" priority="268" stopIfTrue="1" operator="notEqual">
      <formula>""</formula>
    </cfRule>
  </conditionalFormatting>
  <conditionalFormatting sqref="C71">
    <cfRule type="cellIs" dxfId="1839" priority="267" stopIfTrue="1" operator="notEqual">
      <formula>""</formula>
    </cfRule>
  </conditionalFormatting>
  <conditionalFormatting sqref="C71">
    <cfRule type="cellIs" dxfId="1838" priority="266" stopIfTrue="1" operator="notEqual">
      <formula>""</formula>
    </cfRule>
  </conditionalFormatting>
  <conditionalFormatting sqref="C72:C81">
    <cfRule type="cellIs" dxfId="1837" priority="263" stopIfTrue="1" operator="notEqual">
      <formula>""</formula>
    </cfRule>
  </conditionalFormatting>
  <conditionalFormatting sqref="C60:C70">
    <cfRule type="cellIs" dxfId="1836" priority="265" stopIfTrue="1" operator="notEqual">
      <formula>""</formula>
    </cfRule>
  </conditionalFormatting>
  <conditionalFormatting sqref="C72:C81">
    <cfRule type="cellIs" dxfId="1835" priority="264" stopIfTrue="1" operator="notEqual">
      <formula>""</formula>
    </cfRule>
  </conditionalFormatting>
  <conditionalFormatting sqref="C71">
    <cfRule type="cellIs" dxfId="1834" priority="262" stopIfTrue="1" operator="notEqual">
      <formula>""</formula>
    </cfRule>
  </conditionalFormatting>
  <conditionalFormatting sqref="C71">
    <cfRule type="cellIs" dxfId="1833" priority="261" stopIfTrue="1" operator="notEqual">
      <formula>""</formula>
    </cfRule>
  </conditionalFormatting>
  <conditionalFormatting sqref="C60:C70">
    <cfRule type="cellIs" dxfId="1832" priority="260" stopIfTrue="1" operator="notEqual">
      <formula>""</formula>
    </cfRule>
  </conditionalFormatting>
  <conditionalFormatting sqref="C59">
    <cfRule type="cellIs" dxfId="1831" priority="259" stopIfTrue="1" operator="notEqual">
      <formula>""</formula>
    </cfRule>
  </conditionalFormatting>
  <conditionalFormatting sqref="C59">
    <cfRule type="cellIs" dxfId="1830" priority="258" stopIfTrue="1" operator="notEqual">
      <formula>""</formula>
    </cfRule>
  </conditionalFormatting>
  <conditionalFormatting sqref="C60:C69">
    <cfRule type="cellIs" dxfId="1829" priority="255" stopIfTrue="1" operator="notEqual">
      <formula>""</formula>
    </cfRule>
  </conditionalFormatting>
  <conditionalFormatting sqref="C48:C58">
    <cfRule type="cellIs" dxfId="1828" priority="257" stopIfTrue="1" operator="notEqual">
      <formula>""</formula>
    </cfRule>
  </conditionalFormatting>
  <conditionalFormatting sqref="C60:C69">
    <cfRule type="cellIs" dxfId="1827" priority="256" stopIfTrue="1" operator="notEqual">
      <formula>""</formula>
    </cfRule>
  </conditionalFormatting>
  <conditionalFormatting sqref="C72:C81">
    <cfRule type="cellIs" dxfId="1826" priority="254" stopIfTrue="1" operator="notEqual">
      <formula>""</formula>
    </cfRule>
  </conditionalFormatting>
  <conditionalFormatting sqref="C72:C81">
    <cfRule type="cellIs" dxfId="1825" priority="253" stopIfTrue="1" operator="notEqual">
      <formula>""</formula>
    </cfRule>
  </conditionalFormatting>
  <conditionalFormatting sqref="C71:C81">
    <cfRule type="cellIs" dxfId="1824" priority="252" stopIfTrue="1" operator="notEqual">
      <formula>""</formula>
    </cfRule>
  </conditionalFormatting>
  <conditionalFormatting sqref="C71:C81">
    <cfRule type="cellIs" dxfId="1823" priority="251" stopIfTrue="1" operator="notEqual">
      <formula>""</formula>
    </cfRule>
  </conditionalFormatting>
  <conditionalFormatting sqref="C60:C70">
    <cfRule type="cellIs" dxfId="1822" priority="250" stopIfTrue="1" operator="notEqual">
      <formula>""</formula>
    </cfRule>
  </conditionalFormatting>
  <conditionalFormatting sqref="C59">
    <cfRule type="cellIs" dxfId="1821" priority="249" stopIfTrue="1" operator="notEqual">
      <formula>""</formula>
    </cfRule>
  </conditionalFormatting>
  <conditionalFormatting sqref="C59">
    <cfRule type="cellIs" dxfId="1820" priority="248" stopIfTrue="1" operator="notEqual">
      <formula>""</formula>
    </cfRule>
  </conditionalFormatting>
  <conditionalFormatting sqref="C60:C69">
    <cfRule type="cellIs" dxfId="1819" priority="245" stopIfTrue="1" operator="notEqual">
      <formula>""</formula>
    </cfRule>
  </conditionalFormatting>
  <conditionalFormatting sqref="C48:C58">
    <cfRule type="cellIs" dxfId="1818" priority="247" stopIfTrue="1" operator="notEqual">
      <formula>""</formula>
    </cfRule>
  </conditionalFormatting>
  <conditionalFormatting sqref="C60:C69">
    <cfRule type="cellIs" dxfId="1817" priority="246" stopIfTrue="1" operator="notEqual">
      <formula>""</formula>
    </cfRule>
  </conditionalFormatting>
  <conditionalFormatting sqref="C59">
    <cfRule type="cellIs" dxfId="1816" priority="244" stopIfTrue="1" operator="notEqual">
      <formula>""</formula>
    </cfRule>
  </conditionalFormatting>
  <conditionalFormatting sqref="C59">
    <cfRule type="cellIs" dxfId="1815" priority="243" stopIfTrue="1" operator="notEqual">
      <formula>""</formula>
    </cfRule>
  </conditionalFormatting>
  <conditionalFormatting sqref="C48:C58">
    <cfRule type="cellIs" dxfId="1814" priority="242" stopIfTrue="1" operator="notEqual">
      <formula>""</formula>
    </cfRule>
  </conditionalFormatting>
  <conditionalFormatting sqref="C47">
    <cfRule type="cellIs" dxfId="1813" priority="241" stopIfTrue="1" operator="notEqual">
      <formula>""</formula>
    </cfRule>
  </conditionalFormatting>
  <conditionalFormatting sqref="C47">
    <cfRule type="cellIs" dxfId="1812" priority="240" stopIfTrue="1" operator="notEqual">
      <formula>""</formula>
    </cfRule>
  </conditionalFormatting>
  <conditionalFormatting sqref="C48:C57">
    <cfRule type="cellIs" dxfId="1811" priority="237" stopIfTrue="1" operator="notEqual">
      <formula>""</formula>
    </cfRule>
  </conditionalFormatting>
  <conditionalFormatting sqref="C36:C46">
    <cfRule type="cellIs" dxfId="1810" priority="239" stopIfTrue="1" operator="notEqual">
      <formula>""</formula>
    </cfRule>
  </conditionalFormatting>
  <conditionalFormatting sqref="C48:C57">
    <cfRule type="cellIs" dxfId="1809" priority="238" stopIfTrue="1" operator="notEqual">
      <formula>""</formula>
    </cfRule>
  </conditionalFormatting>
  <conditionalFormatting sqref="C60:C69">
    <cfRule type="cellIs" dxfId="1808" priority="236" stopIfTrue="1" operator="notEqual">
      <formula>""</formula>
    </cfRule>
  </conditionalFormatting>
  <conditionalFormatting sqref="C60:C69">
    <cfRule type="cellIs" dxfId="1807" priority="235" stopIfTrue="1" operator="notEqual">
      <formula>""</formula>
    </cfRule>
  </conditionalFormatting>
  <conditionalFormatting sqref="C84:C93">
    <cfRule type="cellIs" dxfId="1806" priority="229" stopIfTrue="1" operator="notEqual">
      <formula>""</formula>
    </cfRule>
  </conditionalFormatting>
  <conditionalFormatting sqref="C84:C93">
    <cfRule type="cellIs" dxfId="1805" priority="228" stopIfTrue="1" operator="notEqual">
      <formula>""</formula>
    </cfRule>
  </conditionalFormatting>
  <conditionalFormatting sqref="C106 C72:C82 C84:C94">
    <cfRule type="cellIs" dxfId="1804" priority="234" stopIfTrue="1" operator="notEqual">
      <formula>""</formula>
    </cfRule>
  </conditionalFormatting>
  <conditionalFormatting sqref="C106 C72:C82 C84:C94">
    <cfRule type="cellIs" dxfId="1803" priority="227" stopIfTrue="1" operator="notEqual">
      <formula>""</formula>
    </cfRule>
  </conditionalFormatting>
  <conditionalFormatting sqref="C83">
    <cfRule type="cellIs" dxfId="1802" priority="226" stopIfTrue="1" operator="notEqual">
      <formula>""</formula>
    </cfRule>
  </conditionalFormatting>
  <conditionalFormatting sqref="C106 C72:C82 C84:C94">
    <cfRule type="cellIs" dxfId="1801" priority="233" stopIfTrue="1" operator="notEqual">
      <formula>""</formula>
    </cfRule>
  </conditionalFormatting>
  <conditionalFormatting sqref="C83">
    <cfRule type="cellIs" dxfId="1800" priority="232" stopIfTrue="1" operator="notEqual">
      <formula>""</formula>
    </cfRule>
  </conditionalFormatting>
  <conditionalFormatting sqref="C83">
    <cfRule type="cellIs" dxfId="1799" priority="231" stopIfTrue="1" operator="notEqual">
      <formula>""</formula>
    </cfRule>
  </conditionalFormatting>
  <conditionalFormatting sqref="C72:C82">
    <cfRule type="cellIs" dxfId="1798" priority="230" stopIfTrue="1" operator="notEqual">
      <formula>""</formula>
    </cfRule>
  </conditionalFormatting>
  <conditionalFormatting sqref="C72:C82">
    <cfRule type="cellIs" dxfId="1797" priority="219" stopIfTrue="1" operator="notEqual">
      <formula>""</formula>
    </cfRule>
  </conditionalFormatting>
  <conditionalFormatting sqref="C71">
    <cfRule type="cellIs" dxfId="1796" priority="218" stopIfTrue="1" operator="notEqual">
      <formula>""</formula>
    </cfRule>
  </conditionalFormatting>
  <conditionalFormatting sqref="C71">
    <cfRule type="cellIs" dxfId="1795" priority="217" stopIfTrue="1" operator="notEqual">
      <formula>""</formula>
    </cfRule>
  </conditionalFormatting>
  <conditionalFormatting sqref="C60:C70">
    <cfRule type="cellIs" dxfId="1794" priority="216" stopIfTrue="1" operator="notEqual">
      <formula>""</formula>
    </cfRule>
  </conditionalFormatting>
  <conditionalFormatting sqref="C83">
    <cfRule type="cellIs" dxfId="1793" priority="225" stopIfTrue="1" operator="notEqual">
      <formula>""</formula>
    </cfRule>
  </conditionalFormatting>
  <conditionalFormatting sqref="C84:C93">
    <cfRule type="cellIs" dxfId="1792" priority="222" stopIfTrue="1" operator="notEqual">
      <formula>""</formula>
    </cfRule>
  </conditionalFormatting>
  <conditionalFormatting sqref="C72:C82">
    <cfRule type="cellIs" dxfId="1791" priority="224" stopIfTrue="1" operator="notEqual">
      <formula>""</formula>
    </cfRule>
  </conditionalFormatting>
  <conditionalFormatting sqref="C84:C93">
    <cfRule type="cellIs" dxfId="1790" priority="223" stopIfTrue="1" operator="notEqual">
      <formula>""</formula>
    </cfRule>
  </conditionalFormatting>
  <conditionalFormatting sqref="C83">
    <cfRule type="cellIs" dxfId="1789" priority="221" stopIfTrue="1" operator="notEqual">
      <formula>""</formula>
    </cfRule>
  </conditionalFormatting>
  <conditionalFormatting sqref="C83">
    <cfRule type="cellIs" dxfId="1788" priority="220" stopIfTrue="1" operator="notEqual">
      <formula>""</formula>
    </cfRule>
  </conditionalFormatting>
  <conditionalFormatting sqref="C72:C81">
    <cfRule type="cellIs" dxfId="1787" priority="214" stopIfTrue="1" operator="notEqual">
      <formula>""</formula>
    </cfRule>
  </conditionalFormatting>
  <conditionalFormatting sqref="C72:C81">
    <cfRule type="cellIs" dxfId="1786" priority="215" stopIfTrue="1" operator="notEqual">
      <formula>""</formula>
    </cfRule>
  </conditionalFormatting>
  <conditionalFormatting sqref="C84:C93">
    <cfRule type="cellIs" dxfId="1785" priority="213" stopIfTrue="1" operator="notEqual">
      <formula>""</formula>
    </cfRule>
  </conditionalFormatting>
  <conditionalFormatting sqref="C84:C93">
    <cfRule type="cellIs" dxfId="1784" priority="212" stopIfTrue="1" operator="notEqual">
      <formula>""</formula>
    </cfRule>
  </conditionalFormatting>
  <conditionalFormatting sqref="C71">
    <cfRule type="cellIs" dxfId="1783" priority="201" stopIfTrue="1" operator="notEqual">
      <formula>""</formula>
    </cfRule>
  </conditionalFormatting>
  <conditionalFormatting sqref="C60:C70">
    <cfRule type="cellIs" dxfId="1782" priority="200" stopIfTrue="1" operator="notEqual">
      <formula>""</formula>
    </cfRule>
  </conditionalFormatting>
  <conditionalFormatting sqref="C106 C72:C82 C84:C94">
    <cfRule type="cellIs" dxfId="1781" priority="211" stopIfTrue="1" operator="notEqual">
      <formula>""</formula>
    </cfRule>
  </conditionalFormatting>
  <conditionalFormatting sqref="C83">
    <cfRule type="cellIs" dxfId="1780" priority="210" stopIfTrue="1" operator="notEqual">
      <formula>""</formula>
    </cfRule>
  </conditionalFormatting>
  <conditionalFormatting sqref="C83">
    <cfRule type="cellIs" dxfId="1779" priority="209" stopIfTrue="1" operator="notEqual">
      <formula>""</formula>
    </cfRule>
  </conditionalFormatting>
  <conditionalFormatting sqref="C84:C93">
    <cfRule type="cellIs" dxfId="1778" priority="206" stopIfTrue="1" operator="notEqual">
      <formula>""</formula>
    </cfRule>
  </conditionalFormatting>
  <conditionalFormatting sqref="C72:C82">
    <cfRule type="cellIs" dxfId="1777" priority="208" stopIfTrue="1" operator="notEqual">
      <formula>""</formula>
    </cfRule>
  </conditionalFormatting>
  <conditionalFormatting sqref="C84:C93">
    <cfRule type="cellIs" dxfId="1776" priority="207" stopIfTrue="1" operator="notEqual">
      <formula>""</formula>
    </cfRule>
  </conditionalFormatting>
  <conditionalFormatting sqref="C83">
    <cfRule type="cellIs" dxfId="1775" priority="205" stopIfTrue="1" operator="notEqual">
      <formula>""</formula>
    </cfRule>
  </conditionalFormatting>
  <conditionalFormatting sqref="C83">
    <cfRule type="cellIs" dxfId="1774" priority="204" stopIfTrue="1" operator="notEqual">
      <formula>""</formula>
    </cfRule>
  </conditionalFormatting>
  <conditionalFormatting sqref="C72:C82">
    <cfRule type="cellIs" dxfId="1773" priority="203" stopIfTrue="1" operator="notEqual">
      <formula>""</formula>
    </cfRule>
  </conditionalFormatting>
  <conditionalFormatting sqref="C71">
    <cfRule type="cellIs" dxfId="1772" priority="202" stopIfTrue="1" operator="notEqual">
      <formula>""</formula>
    </cfRule>
  </conditionalFormatting>
  <conditionalFormatting sqref="C72:C81">
    <cfRule type="cellIs" dxfId="1771" priority="198" stopIfTrue="1" operator="notEqual">
      <formula>""</formula>
    </cfRule>
  </conditionalFormatting>
  <conditionalFormatting sqref="C72:C81">
    <cfRule type="cellIs" dxfId="1770" priority="199" stopIfTrue="1" operator="notEqual">
      <formula>""</formula>
    </cfRule>
  </conditionalFormatting>
  <conditionalFormatting sqref="C84:C93">
    <cfRule type="cellIs" dxfId="1769" priority="197" stopIfTrue="1" operator="notEqual">
      <formula>""</formula>
    </cfRule>
  </conditionalFormatting>
  <conditionalFormatting sqref="C84:C93">
    <cfRule type="cellIs" dxfId="1768" priority="196" stopIfTrue="1" operator="notEqual">
      <formula>""</formula>
    </cfRule>
  </conditionalFormatting>
  <conditionalFormatting sqref="C83:C93">
    <cfRule type="cellIs" dxfId="1767" priority="195" stopIfTrue="1" operator="notEqual">
      <formula>""</formula>
    </cfRule>
  </conditionalFormatting>
  <conditionalFormatting sqref="C83:C93">
    <cfRule type="cellIs" dxfId="1766" priority="194" stopIfTrue="1" operator="notEqual">
      <formula>""</formula>
    </cfRule>
  </conditionalFormatting>
  <conditionalFormatting sqref="C72:C82">
    <cfRule type="cellIs" dxfId="1765" priority="193" stopIfTrue="1" operator="notEqual">
      <formula>""</formula>
    </cfRule>
  </conditionalFormatting>
  <conditionalFormatting sqref="C71">
    <cfRule type="cellIs" dxfId="1764" priority="192" stopIfTrue="1" operator="notEqual">
      <formula>""</formula>
    </cfRule>
  </conditionalFormatting>
  <conditionalFormatting sqref="C71">
    <cfRule type="cellIs" dxfId="1763" priority="191" stopIfTrue="1" operator="notEqual">
      <formula>""</formula>
    </cfRule>
  </conditionalFormatting>
  <conditionalFormatting sqref="C72:C81">
    <cfRule type="cellIs" dxfId="1762" priority="188" stopIfTrue="1" operator="notEqual">
      <formula>""</formula>
    </cfRule>
  </conditionalFormatting>
  <conditionalFormatting sqref="C60:C70">
    <cfRule type="cellIs" dxfId="1761" priority="190" stopIfTrue="1" operator="notEqual">
      <formula>""</formula>
    </cfRule>
  </conditionalFormatting>
  <conditionalFormatting sqref="C72:C81">
    <cfRule type="cellIs" dxfId="1760" priority="189" stopIfTrue="1" operator="notEqual">
      <formula>""</formula>
    </cfRule>
  </conditionalFormatting>
  <conditionalFormatting sqref="C71">
    <cfRule type="cellIs" dxfId="1759" priority="187" stopIfTrue="1" operator="notEqual">
      <formula>""</formula>
    </cfRule>
  </conditionalFormatting>
  <conditionalFormatting sqref="C71">
    <cfRule type="cellIs" dxfId="1758" priority="186" stopIfTrue="1" operator="notEqual">
      <formula>""</formula>
    </cfRule>
  </conditionalFormatting>
  <conditionalFormatting sqref="C60:C70">
    <cfRule type="cellIs" dxfId="1757" priority="185" stopIfTrue="1" operator="notEqual">
      <formula>""</formula>
    </cfRule>
  </conditionalFormatting>
  <conditionalFormatting sqref="C59">
    <cfRule type="cellIs" dxfId="1756" priority="184" stopIfTrue="1" operator="notEqual">
      <formula>""</formula>
    </cfRule>
  </conditionalFormatting>
  <conditionalFormatting sqref="C59">
    <cfRule type="cellIs" dxfId="1755" priority="183" stopIfTrue="1" operator="notEqual">
      <formula>""</formula>
    </cfRule>
  </conditionalFormatting>
  <conditionalFormatting sqref="C60:C69">
    <cfRule type="cellIs" dxfId="1754" priority="180" stopIfTrue="1" operator="notEqual">
      <formula>""</formula>
    </cfRule>
  </conditionalFormatting>
  <conditionalFormatting sqref="C48:C58">
    <cfRule type="cellIs" dxfId="1753" priority="182" stopIfTrue="1" operator="notEqual">
      <formula>""</formula>
    </cfRule>
  </conditionalFormatting>
  <conditionalFormatting sqref="C60:C69">
    <cfRule type="cellIs" dxfId="1752" priority="181" stopIfTrue="1" operator="notEqual">
      <formula>""</formula>
    </cfRule>
  </conditionalFormatting>
  <conditionalFormatting sqref="C72:C81">
    <cfRule type="cellIs" dxfId="1751" priority="179" stopIfTrue="1" operator="notEqual">
      <formula>""</formula>
    </cfRule>
  </conditionalFormatting>
  <conditionalFormatting sqref="C72:C81">
    <cfRule type="cellIs" dxfId="1750" priority="178" stopIfTrue="1" operator="notEqual">
      <formula>""</formula>
    </cfRule>
  </conditionalFormatting>
  <conditionalFormatting sqref="C96:C105">
    <cfRule type="cellIs" dxfId="1749" priority="171" stopIfTrue="1" operator="notEqual">
      <formula>""</formula>
    </cfRule>
  </conditionalFormatting>
  <conditionalFormatting sqref="C96:C105">
    <cfRule type="cellIs" dxfId="1748" priority="170" stopIfTrue="1" operator="notEqual">
      <formula>""</formula>
    </cfRule>
  </conditionalFormatting>
  <conditionalFormatting sqref="C95">
    <cfRule type="cellIs" dxfId="1747" priority="169" stopIfTrue="1" operator="notEqual">
      <formula>""</formula>
    </cfRule>
  </conditionalFormatting>
  <conditionalFormatting sqref="C95">
    <cfRule type="cellIs" dxfId="1746" priority="168" stopIfTrue="1" operator="notEqual">
      <formula>""</formula>
    </cfRule>
  </conditionalFormatting>
  <conditionalFormatting sqref="C96:C105">
    <cfRule type="cellIs" dxfId="1745" priority="167" stopIfTrue="1" operator="notEqual">
      <formula>""</formula>
    </cfRule>
  </conditionalFormatting>
  <conditionalFormatting sqref="C95">
    <cfRule type="cellIs" dxfId="1744" priority="177" stopIfTrue="1" operator="notEqual">
      <formula>""</formula>
    </cfRule>
  </conditionalFormatting>
  <conditionalFormatting sqref="C95:C105">
    <cfRule type="cellIs" dxfId="1743" priority="176" stopIfTrue="1" operator="notEqual">
      <formula>""</formula>
    </cfRule>
  </conditionalFormatting>
  <conditionalFormatting sqref="C95:C105">
    <cfRule type="cellIs" dxfId="1742" priority="175" stopIfTrue="1" operator="notEqual">
      <formula>""</formula>
    </cfRule>
  </conditionalFormatting>
  <conditionalFormatting sqref="C96:C105">
    <cfRule type="cellIs" dxfId="1741" priority="174" stopIfTrue="1" operator="notEqual">
      <formula>""</formula>
    </cfRule>
  </conditionalFormatting>
  <conditionalFormatting sqref="C95">
    <cfRule type="cellIs" dxfId="1740" priority="173" stopIfTrue="1" operator="notEqual">
      <formula>""</formula>
    </cfRule>
  </conditionalFormatting>
  <conditionalFormatting sqref="C95">
    <cfRule type="cellIs" dxfId="1739" priority="172" stopIfTrue="1" operator="notEqual">
      <formula>""</formula>
    </cfRule>
  </conditionalFormatting>
  <conditionalFormatting sqref="C96:C105">
    <cfRule type="cellIs" dxfId="1738" priority="166" stopIfTrue="1" operator="notEqual">
      <formula>""</formula>
    </cfRule>
  </conditionalFormatting>
  <conditionalFormatting sqref="C95:C105">
    <cfRule type="cellIs" dxfId="1737" priority="165" stopIfTrue="1" operator="notEqual">
      <formula>""</formula>
    </cfRule>
  </conditionalFormatting>
  <conditionalFormatting sqref="C95:C105">
    <cfRule type="cellIs" dxfId="1736" priority="164" stopIfTrue="1" operator="notEqual">
      <formula>""</formula>
    </cfRule>
  </conditionalFormatting>
  <conditionalFormatting sqref="C95:C105">
    <cfRule type="cellIs" dxfId="1735" priority="163" stopIfTrue="1" operator="notEqual">
      <formula>""</formula>
    </cfRule>
  </conditionalFormatting>
  <conditionalFormatting sqref="C95:C105">
    <cfRule type="cellIs" dxfId="1734" priority="162" stopIfTrue="1" operator="notEqual">
      <formula>""</formula>
    </cfRule>
  </conditionalFormatting>
  <conditionalFormatting sqref="C96:C105">
    <cfRule type="cellIs" dxfId="1733" priority="161" stopIfTrue="1" operator="notEqual">
      <formula>""</formula>
    </cfRule>
  </conditionalFormatting>
  <conditionalFormatting sqref="C96:C105">
    <cfRule type="cellIs" dxfId="1732" priority="160" stopIfTrue="1" operator="notEqual">
      <formula>""</formula>
    </cfRule>
  </conditionalFormatting>
  <conditionalFormatting sqref="C96:C105">
    <cfRule type="cellIs" dxfId="1731" priority="159" stopIfTrue="1" operator="notEqual">
      <formula>""</formula>
    </cfRule>
  </conditionalFormatting>
  <conditionalFormatting sqref="C96:C105">
    <cfRule type="cellIs" dxfId="1730" priority="158" stopIfTrue="1" operator="notEqual">
      <formula>""</formula>
    </cfRule>
  </conditionalFormatting>
  <conditionalFormatting sqref="C96:C105">
    <cfRule type="cellIs" dxfId="1729" priority="157" stopIfTrue="1" operator="notEqual">
      <formula>""</formula>
    </cfRule>
  </conditionalFormatting>
  <conditionalFormatting sqref="C118">
    <cfRule type="cellIs" dxfId="1728" priority="156" stopIfTrue="1" operator="notEqual">
      <formula>""</formula>
    </cfRule>
  </conditionalFormatting>
  <conditionalFormatting sqref="C118">
    <cfRule type="cellIs" dxfId="1727" priority="155" stopIfTrue="1" operator="notEqual">
      <formula>""</formula>
    </cfRule>
  </conditionalFormatting>
  <conditionalFormatting sqref="C107:C108">
    <cfRule type="cellIs" dxfId="1726" priority="154" stopIfTrue="1" operator="notEqual">
      <formula>""</formula>
    </cfRule>
  </conditionalFormatting>
  <conditionalFormatting sqref="C107:C108">
    <cfRule type="cellIs" dxfId="1725" priority="153" stopIfTrue="1" operator="notEqual">
      <formula>""</formula>
    </cfRule>
  </conditionalFormatting>
  <conditionalFormatting sqref="C96:C105 C107:C117 C119:C130">
    <cfRule type="cellIs" dxfId="1724" priority="152" stopIfTrue="1" operator="notEqual">
      <formula>""</formula>
    </cfRule>
  </conditionalFormatting>
  <conditionalFormatting sqref="C96:C105 C107:C117 C119:C130">
    <cfRule type="cellIs" dxfId="1723" priority="151" stopIfTrue="1" operator="notEqual">
      <formula>""</formula>
    </cfRule>
  </conditionalFormatting>
  <conditionalFormatting sqref="C12">
    <cfRule type="cellIs" dxfId="1722" priority="150" stopIfTrue="1" operator="notEqual">
      <formula>""</formula>
    </cfRule>
  </conditionalFormatting>
  <conditionalFormatting sqref="C71">
    <cfRule type="cellIs" dxfId="1721" priority="149" stopIfTrue="1" operator="notEqual">
      <formula>""</formula>
    </cfRule>
  </conditionalFormatting>
  <conditionalFormatting sqref="C71">
    <cfRule type="cellIs" dxfId="1720" priority="148" stopIfTrue="1" operator="notEqual">
      <formula>""</formula>
    </cfRule>
  </conditionalFormatting>
  <conditionalFormatting sqref="C72:C81">
    <cfRule type="cellIs" dxfId="1719" priority="145" stopIfTrue="1" operator="notEqual">
      <formula>""</formula>
    </cfRule>
  </conditionalFormatting>
  <conditionalFormatting sqref="C60:C70">
    <cfRule type="cellIs" dxfId="1718" priority="147" stopIfTrue="1" operator="notEqual">
      <formula>""</formula>
    </cfRule>
  </conditionalFormatting>
  <conditionalFormatting sqref="C72:C81">
    <cfRule type="cellIs" dxfId="1717" priority="146" stopIfTrue="1" operator="notEqual">
      <formula>""</formula>
    </cfRule>
  </conditionalFormatting>
  <conditionalFormatting sqref="C71">
    <cfRule type="cellIs" dxfId="1716" priority="144" stopIfTrue="1" operator="notEqual">
      <formula>""</formula>
    </cfRule>
  </conditionalFormatting>
  <conditionalFormatting sqref="C71">
    <cfRule type="cellIs" dxfId="1715" priority="143" stopIfTrue="1" operator="notEqual">
      <formula>""</formula>
    </cfRule>
  </conditionalFormatting>
  <conditionalFormatting sqref="C60:C70">
    <cfRule type="cellIs" dxfId="1714" priority="142" stopIfTrue="1" operator="notEqual">
      <formula>""</formula>
    </cfRule>
  </conditionalFormatting>
  <conditionalFormatting sqref="C59">
    <cfRule type="cellIs" dxfId="1713" priority="141" stopIfTrue="1" operator="notEqual">
      <formula>""</formula>
    </cfRule>
  </conditionalFormatting>
  <conditionalFormatting sqref="C59">
    <cfRule type="cellIs" dxfId="1712" priority="140" stopIfTrue="1" operator="notEqual">
      <formula>""</formula>
    </cfRule>
  </conditionalFormatting>
  <conditionalFormatting sqref="C60:C69">
    <cfRule type="cellIs" dxfId="1711" priority="137" stopIfTrue="1" operator="notEqual">
      <formula>""</formula>
    </cfRule>
  </conditionalFormatting>
  <conditionalFormatting sqref="C48:C58">
    <cfRule type="cellIs" dxfId="1710" priority="139" stopIfTrue="1" operator="notEqual">
      <formula>""</formula>
    </cfRule>
  </conditionalFormatting>
  <conditionalFormatting sqref="C60:C69">
    <cfRule type="cellIs" dxfId="1709" priority="138" stopIfTrue="1" operator="notEqual">
      <formula>""</formula>
    </cfRule>
  </conditionalFormatting>
  <conditionalFormatting sqref="C72:C81">
    <cfRule type="cellIs" dxfId="1708" priority="136" stopIfTrue="1" operator="notEqual">
      <formula>""</formula>
    </cfRule>
  </conditionalFormatting>
  <conditionalFormatting sqref="C72:C81">
    <cfRule type="cellIs" dxfId="1707" priority="135" stopIfTrue="1" operator="notEqual">
      <formula>""</formula>
    </cfRule>
  </conditionalFormatting>
  <conditionalFormatting sqref="C71:C81">
    <cfRule type="cellIs" dxfId="1706" priority="134" stopIfTrue="1" operator="notEqual">
      <formula>""</formula>
    </cfRule>
  </conditionalFormatting>
  <conditionalFormatting sqref="C71:C81">
    <cfRule type="cellIs" dxfId="1705" priority="133" stopIfTrue="1" operator="notEqual">
      <formula>""</formula>
    </cfRule>
  </conditionalFormatting>
  <conditionalFormatting sqref="C60:C70">
    <cfRule type="cellIs" dxfId="1704" priority="132" stopIfTrue="1" operator="notEqual">
      <formula>""</formula>
    </cfRule>
  </conditionalFormatting>
  <conditionalFormatting sqref="C59">
    <cfRule type="cellIs" dxfId="1703" priority="131" stopIfTrue="1" operator="notEqual">
      <formula>""</formula>
    </cfRule>
  </conditionalFormatting>
  <conditionalFormatting sqref="C59">
    <cfRule type="cellIs" dxfId="1702" priority="130" stopIfTrue="1" operator="notEqual">
      <formula>""</formula>
    </cfRule>
  </conditionalFormatting>
  <conditionalFormatting sqref="C60:C69">
    <cfRule type="cellIs" dxfId="1701" priority="127" stopIfTrue="1" operator="notEqual">
      <formula>""</formula>
    </cfRule>
  </conditionalFormatting>
  <conditionalFormatting sqref="C48:C58">
    <cfRule type="cellIs" dxfId="1700" priority="129" stopIfTrue="1" operator="notEqual">
      <formula>""</formula>
    </cfRule>
  </conditionalFormatting>
  <conditionalFormatting sqref="C60:C69">
    <cfRule type="cellIs" dxfId="1699" priority="128" stopIfTrue="1" operator="notEqual">
      <formula>""</formula>
    </cfRule>
  </conditionalFormatting>
  <conditionalFormatting sqref="C59">
    <cfRule type="cellIs" dxfId="1698" priority="126" stopIfTrue="1" operator="notEqual">
      <formula>""</formula>
    </cfRule>
  </conditionalFormatting>
  <conditionalFormatting sqref="C59">
    <cfRule type="cellIs" dxfId="1697" priority="125" stopIfTrue="1" operator="notEqual">
      <formula>""</formula>
    </cfRule>
  </conditionalFormatting>
  <conditionalFormatting sqref="C48:C58">
    <cfRule type="cellIs" dxfId="1696" priority="124" stopIfTrue="1" operator="notEqual">
      <formula>""</formula>
    </cfRule>
  </conditionalFormatting>
  <conditionalFormatting sqref="C47">
    <cfRule type="cellIs" dxfId="1695" priority="123" stopIfTrue="1" operator="notEqual">
      <formula>""</formula>
    </cfRule>
  </conditionalFormatting>
  <conditionalFormatting sqref="C47">
    <cfRule type="cellIs" dxfId="1694" priority="122" stopIfTrue="1" operator="notEqual">
      <formula>""</formula>
    </cfRule>
  </conditionalFormatting>
  <conditionalFormatting sqref="C48:C57">
    <cfRule type="cellIs" dxfId="1693" priority="119" stopIfTrue="1" operator="notEqual">
      <formula>""</formula>
    </cfRule>
  </conditionalFormatting>
  <conditionalFormatting sqref="C36:C46">
    <cfRule type="cellIs" dxfId="1692" priority="121" stopIfTrue="1" operator="notEqual">
      <formula>""</formula>
    </cfRule>
  </conditionalFormatting>
  <conditionalFormatting sqref="C48:C57">
    <cfRule type="cellIs" dxfId="1691" priority="120" stopIfTrue="1" operator="notEqual">
      <formula>""</formula>
    </cfRule>
  </conditionalFormatting>
  <conditionalFormatting sqref="C60:C69">
    <cfRule type="cellIs" dxfId="1690" priority="118" stopIfTrue="1" operator="notEqual">
      <formula>""</formula>
    </cfRule>
  </conditionalFormatting>
  <conditionalFormatting sqref="C60:C69">
    <cfRule type="cellIs" dxfId="1689" priority="117" stopIfTrue="1" operator="notEqual">
      <formula>""</formula>
    </cfRule>
  </conditionalFormatting>
  <conditionalFormatting sqref="C71:C81">
    <cfRule type="cellIs" dxfId="1688" priority="116" stopIfTrue="1" operator="notEqual">
      <formula>""</formula>
    </cfRule>
  </conditionalFormatting>
  <conditionalFormatting sqref="C71:C81">
    <cfRule type="cellIs" dxfId="1687" priority="115" stopIfTrue="1" operator="notEqual">
      <formula>""</formula>
    </cfRule>
  </conditionalFormatting>
  <conditionalFormatting sqref="C60:C70">
    <cfRule type="cellIs" dxfId="1686" priority="114" stopIfTrue="1" operator="notEqual">
      <formula>""</formula>
    </cfRule>
  </conditionalFormatting>
  <conditionalFormatting sqref="C59">
    <cfRule type="cellIs" dxfId="1685" priority="113" stopIfTrue="1" operator="notEqual">
      <formula>""</formula>
    </cfRule>
  </conditionalFormatting>
  <conditionalFormatting sqref="C59">
    <cfRule type="cellIs" dxfId="1684" priority="112" stopIfTrue="1" operator="notEqual">
      <formula>""</formula>
    </cfRule>
  </conditionalFormatting>
  <conditionalFormatting sqref="C60:C69">
    <cfRule type="cellIs" dxfId="1683" priority="109" stopIfTrue="1" operator="notEqual">
      <formula>""</formula>
    </cfRule>
  </conditionalFormatting>
  <conditionalFormatting sqref="C48:C58">
    <cfRule type="cellIs" dxfId="1682" priority="111" stopIfTrue="1" operator="notEqual">
      <formula>""</formula>
    </cfRule>
  </conditionalFormatting>
  <conditionalFormatting sqref="C60:C69">
    <cfRule type="cellIs" dxfId="1681" priority="110" stopIfTrue="1" operator="notEqual">
      <formula>""</formula>
    </cfRule>
  </conditionalFormatting>
  <conditionalFormatting sqref="C59">
    <cfRule type="cellIs" dxfId="1680" priority="108" stopIfTrue="1" operator="notEqual">
      <formula>""</formula>
    </cfRule>
  </conditionalFormatting>
  <conditionalFormatting sqref="C59">
    <cfRule type="cellIs" dxfId="1679" priority="107" stopIfTrue="1" operator="notEqual">
      <formula>""</formula>
    </cfRule>
  </conditionalFormatting>
  <conditionalFormatting sqref="C48:C58">
    <cfRule type="cellIs" dxfId="1678" priority="106" stopIfTrue="1" operator="notEqual">
      <formula>""</formula>
    </cfRule>
  </conditionalFormatting>
  <conditionalFormatting sqref="C47">
    <cfRule type="cellIs" dxfId="1677" priority="105" stopIfTrue="1" operator="notEqual">
      <formula>""</formula>
    </cfRule>
  </conditionalFormatting>
  <conditionalFormatting sqref="C47">
    <cfRule type="cellIs" dxfId="1676" priority="104" stopIfTrue="1" operator="notEqual">
      <formula>""</formula>
    </cfRule>
  </conditionalFormatting>
  <conditionalFormatting sqref="C48:C57">
    <cfRule type="cellIs" dxfId="1675" priority="101" stopIfTrue="1" operator="notEqual">
      <formula>""</formula>
    </cfRule>
  </conditionalFormatting>
  <conditionalFormatting sqref="C36:C46">
    <cfRule type="cellIs" dxfId="1674" priority="103" stopIfTrue="1" operator="notEqual">
      <formula>""</formula>
    </cfRule>
  </conditionalFormatting>
  <conditionalFormatting sqref="C48:C57">
    <cfRule type="cellIs" dxfId="1673" priority="102" stopIfTrue="1" operator="notEqual">
      <formula>""</formula>
    </cfRule>
  </conditionalFormatting>
  <conditionalFormatting sqref="C60:C69">
    <cfRule type="cellIs" dxfId="1672" priority="100" stopIfTrue="1" operator="notEqual">
      <formula>""</formula>
    </cfRule>
  </conditionalFormatting>
  <conditionalFormatting sqref="C60:C69">
    <cfRule type="cellIs" dxfId="1671" priority="99" stopIfTrue="1" operator="notEqual">
      <formula>""</formula>
    </cfRule>
  </conditionalFormatting>
  <conditionalFormatting sqref="C59:C69">
    <cfRule type="cellIs" dxfId="1670" priority="98" stopIfTrue="1" operator="notEqual">
      <formula>""</formula>
    </cfRule>
  </conditionalFormatting>
  <conditionalFormatting sqref="C59:C69">
    <cfRule type="cellIs" dxfId="1669" priority="97" stopIfTrue="1" operator="notEqual">
      <formula>""</formula>
    </cfRule>
  </conditionalFormatting>
  <conditionalFormatting sqref="C48:C58">
    <cfRule type="cellIs" dxfId="1668" priority="96" stopIfTrue="1" operator="notEqual">
      <formula>""</formula>
    </cfRule>
  </conditionalFormatting>
  <conditionalFormatting sqref="C47">
    <cfRule type="cellIs" dxfId="1667" priority="95" stopIfTrue="1" operator="notEqual">
      <formula>""</formula>
    </cfRule>
  </conditionalFormatting>
  <conditionalFormatting sqref="C47">
    <cfRule type="cellIs" dxfId="1666" priority="94" stopIfTrue="1" operator="notEqual">
      <formula>""</formula>
    </cfRule>
  </conditionalFormatting>
  <conditionalFormatting sqref="C48:C57">
    <cfRule type="cellIs" dxfId="1665" priority="91" stopIfTrue="1" operator="notEqual">
      <formula>""</formula>
    </cfRule>
  </conditionalFormatting>
  <conditionalFormatting sqref="C36:C46">
    <cfRule type="cellIs" dxfId="1664" priority="93" stopIfTrue="1" operator="notEqual">
      <formula>""</formula>
    </cfRule>
  </conditionalFormatting>
  <conditionalFormatting sqref="C48:C57">
    <cfRule type="cellIs" dxfId="1663" priority="92" stopIfTrue="1" operator="notEqual">
      <formula>""</formula>
    </cfRule>
  </conditionalFormatting>
  <conditionalFormatting sqref="C47">
    <cfRule type="cellIs" dxfId="1662" priority="90" stopIfTrue="1" operator="notEqual">
      <formula>""</formula>
    </cfRule>
  </conditionalFormatting>
  <conditionalFormatting sqref="C47">
    <cfRule type="cellIs" dxfId="1661" priority="89" stopIfTrue="1" operator="notEqual">
      <formula>""</formula>
    </cfRule>
  </conditionalFormatting>
  <conditionalFormatting sqref="C36:C46">
    <cfRule type="cellIs" dxfId="1660" priority="88" stopIfTrue="1" operator="notEqual">
      <formula>""</formula>
    </cfRule>
  </conditionalFormatting>
  <conditionalFormatting sqref="C35">
    <cfRule type="cellIs" dxfId="1659" priority="87" stopIfTrue="1" operator="notEqual">
      <formula>""</formula>
    </cfRule>
  </conditionalFormatting>
  <conditionalFormatting sqref="C35">
    <cfRule type="cellIs" dxfId="1658" priority="86" stopIfTrue="1" operator="notEqual">
      <formula>""</formula>
    </cfRule>
  </conditionalFormatting>
  <conditionalFormatting sqref="C36:C45">
    <cfRule type="cellIs" dxfId="1657" priority="83" stopIfTrue="1" operator="notEqual">
      <formula>""</formula>
    </cfRule>
  </conditionalFormatting>
  <conditionalFormatting sqref="C24:C34">
    <cfRule type="cellIs" dxfId="1656" priority="85" stopIfTrue="1" operator="notEqual">
      <formula>""</formula>
    </cfRule>
  </conditionalFormatting>
  <conditionalFormatting sqref="C36:C45">
    <cfRule type="cellIs" dxfId="1655" priority="84" stopIfTrue="1" operator="notEqual">
      <formula>""</formula>
    </cfRule>
  </conditionalFormatting>
  <conditionalFormatting sqref="C48:C57">
    <cfRule type="cellIs" dxfId="1654" priority="82" stopIfTrue="1" operator="notEqual">
      <formula>""</formula>
    </cfRule>
  </conditionalFormatting>
  <conditionalFormatting sqref="C48:C57">
    <cfRule type="cellIs" dxfId="1653" priority="81" stopIfTrue="1" operator="notEqual">
      <formula>""</formula>
    </cfRule>
  </conditionalFormatting>
  <conditionalFormatting sqref="C72:C81">
    <cfRule type="cellIs" dxfId="1652" priority="77" stopIfTrue="1" operator="notEqual">
      <formula>""</formula>
    </cfRule>
  </conditionalFormatting>
  <conditionalFormatting sqref="C72:C81">
    <cfRule type="cellIs" dxfId="1651" priority="76" stopIfTrue="1" operator="notEqual">
      <formula>""</formula>
    </cfRule>
  </conditionalFormatting>
  <conditionalFormatting sqref="C71">
    <cfRule type="cellIs" dxfId="1650" priority="75" stopIfTrue="1" operator="notEqual">
      <formula>""</formula>
    </cfRule>
  </conditionalFormatting>
  <conditionalFormatting sqref="C71">
    <cfRule type="cellIs" dxfId="1649" priority="80" stopIfTrue="1" operator="notEqual">
      <formula>""</formula>
    </cfRule>
  </conditionalFormatting>
  <conditionalFormatting sqref="C71">
    <cfRule type="cellIs" dxfId="1648" priority="79" stopIfTrue="1" operator="notEqual">
      <formula>""</formula>
    </cfRule>
  </conditionalFormatting>
  <conditionalFormatting sqref="C60:C70">
    <cfRule type="cellIs" dxfId="1647" priority="78" stopIfTrue="1" operator="notEqual">
      <formula>""</formula>
    </cfRule>
  </conditionalFormatting>
  <conditionalFormatting sqref="C60:C70">
    <cfRule type="cellIs" dxfId="1646" priority="68" stopIfTrue="1" operator="notEqual">
      <formula>""</formula>
    </cfRule>
  </conditionalFormatting>
  <conditionalFormatting sqref="C59">
    <cfRule type="cellIs" dxfId="1645" priority="67" stopIfTrue="1" operator="notEqual">
      <formula>""</formula>
    </cfRule>
  </conditionalFormatting>
  <conditionalFormatting sqref="C59">
    <cfRule type="cellIs" dxfId="1644" priority="66" stopIfTrue="1" operator="notEqual">
      <formula>""</formula>
    </cfRule>
  </conditionalFormatting>
  <conditionalFormatting sqref="C48:C58">
    <cfRule type="cellIs" dxfId="1643" priority="65" stopIfTrue="1" operator="notEqual">
      <formula>""</formula>
    </cfRule>
  </conditionalFormatting>
  <conditionalFormatting sqref="C71">
    <cfRule type="cellIs" dxfId="1642" priority="74" stopIfTrue="1" operator="notEqual">
      <formula>""</formula>
    </cfRule>
  </conditionalFormatting>
  <conditionalFormatting sqref="C72:C81">
    <cfRule type="cellIs" dxfId="1641" priority="71" stopIfTrue="1" operator="notEqual">
      <formula>""</formula>
    </cfRule>
  </conditionalFormatting>
  <conditionalFormatting sqref="C60:C70">
    <cfRule type="cellIs" dxfId="1640" priority="73" stopIfTrue="1" operator="notEqual">
      <formula>""</formula>
    </cfRule>
  </conditionalFormatting>
  <conditionalFormatting sqref="C72:C81">
    <cfRule type="cellIs" dxfId="1639" priority="72" stopIfTrue="1" operator="notEqual">
      <formula>""</formula>
    </cfRule>
  </conditionalFormatting>
  <conditionalFormatting sqref="C71">
    <cfRule type="cellIs" dxfId="1638" priority="70" stopIfTrue="1" operator="notEqual">
      <formula>""</formula>
    </cfRule>
  </conditionalFormatting>
  <conditionalFormatting sqref="C71">
    <cfRule type="cellIs" dxfId="1637" priority="69" stopIfTrue="1" operator="notEqual">
      <formula>""</formula>
    </cfRule>
  </conditionalFormatting>
  <conditionalFormatting sqref="C60:C69">
    <cfRule type="cellIs" dxfId="1636" priority="63" stopIfTrue="1" operator="notEqual">
      <formula>""</formula>
    </cfRule>
  </conditionalFormatting>
  <conditionalFormatting sqref="C60:C69">
    <cfRule type="cellIs" dxfId="1635" priority="64" stopIfTrue="1" operator="notEqual">
      <formula>""</formula>
    </cfRule>
  </conditionalFormatting>
  <conditionalFormatting sqref="C72:C81">
    <cfRule type="cellIs" dxfId="1634" priority="62" stopIfTrue="1" operator="notEqual">
      <formula>""</formula>
    </cfRule>
  </conditionalFormatting>
  <conditionalFormatting sqref="C72:C81">
    <cfRule type="cellIs" dxfId="1633" priority="61" stopIfTrue="1" operator="notEqual">
      <formula>""</formula>
    </cfRule>
  </conditionalFormatting>
  <conditionalFormatting sqref="C59">
    <cfRule type="cellIs" dxfId="1632" priority="51" stopIfTrue="1" operator="notEqual">
      <formula>""</formula>
    </cfRule>
  </conditionalFormatting>
  <conditionalFormatting sqref="C48:C58">
    <cfRule type="cellIs" dxfId="1631" priority="50" stopIfTrue="1" operator="notEqual">
      <formula>""</formula>
    </cfRule>
  </conditionalFormatting>
  <conditionalFormatting sqref="C71">
    <cfRule type="cellIs" dxfId="1630" priority="60" stopIfTrue="1" operator="notEqual">
      <formula>""</formula>
    </cfRule>
  </conditionalFormatting>
  <conditionalFormatting sqref="C71">
    <cfRule type="cellIs" dxfId="1629" priority="59" stopIfTrue="1" operator="notEqual">
      <formula>""</formula>
    </cfRule>
  </conditionalFormatting>
  <conditionalFormatting sqref="C72:C81">
    <cfRule type="cellIs" dxfId="1628" priority="56" stopIfTrue="1" operator="notEqual">
      <formula>""</formula>
    </cfRule>
  </conditionalFormatting>
  <conditionalFormatting sqref="C60:C70">
    <cfRule type="cellIs" dxfId="1627" priority="58" stopIfTrue="1" operator="notEqual">
      <formula>""</formula>
    </cfRule>
  </conditionalFormatting>
  <conditionalFormatting sqref="C72:C81">
    <cfRule type="cellIs" dxfId="1626" priority="57" stopIfTrue="1" operator="notEqual">
      <formula>""</formula>
    </cfRule>
  </conditionalFormatting>
  <conditionalFormatting sqref="C71">
    <cfRule type="cellIs" dxfId="1625" priority="55" stopIfTrue="1" operator="notEqual">
      <formula>""</formula>
    </cfRule>
  </conditionalFormatting>
  <conditionalFormatting sqref="C71">
    <cfRule type="cellIs" dxfId="1624" priority="54" stopIfTrue="1" operator="notEqual">
      <formula>""</formula>
    </cfRule>
  </conditionalFormatting>
  <conditionalFormatting sqref="C60:C70">
    <cfRule type="cellIs" dxfId="1623" priority="53" stopIfTrue="1" operator="notEqual">
      <formula>""</formula>
    </cfRule>
  </conditionalFormatting>
  <conditionalFormatting sqref="C59">
    <cfRule type="cellIs" dxfId="1622" priority="52" stopIfTrue="1" operator="notEqual">
      <formula>""</formula>
    </cfRule>
  </conditionalFormatting>
  <conditionalFormatting sqref="C60:C69">
    <cfRule type="cellIs" dxfId="1621" priority="48" stopIfTrue="1" operator="notEqual">
      <formula>""</formula>
    </cfRule>
  </conditionalFormatting>
  <conditionalFormatting sqref="C60:C69">
    <cfRule type="cellIs" dxfId="1620" priority="49" stopIfTrue="1" operator="notEqual">
      <formula>""</formula>
    </cfRule>
  </conditionalFormatting>
  <conditionalFormatting sqref="C72:C81">
    <cfRule type="cellIs" dxfId="1619" priority="47" stopIfTrue="1" operator="notEqual">
      <formula>""</formula>
    </cfRule>
  </conditionalFormatting>
  <conditionalFormatting sqref="C72:C81">
    <cfRule type="cellIs" dxfId="1618" priority="46" stopIfTrue="1" operator="notEqual">
      <formula>""</formula>
    </cfRule>
  </conditionalFormatting>
  <conditionalFormatting sqref="C71:C81">
    <cfRule type="cellIs" dxfId="1617" priority="45" stopIfTrue="1" operator="notEqual">
      <formula>""</formula>
    </cfRule>
  </conditionalFormatting>
  <conditionalFormatting sqref="C71:C81">
    <cfRule type="cellIs" dxfId="1616" priority="44" stopIfTrue="1" operator="notEqual">
      <formula>""</formula>
    </cfRule>
  </conditionalFormatting>
  <conditionalFormatting sqref="C60:C70">
    <cfRule type="cellIs" dxfId="1615" priority="43" stopIfTrue="1" operator="notEqual">
      <formula>""</formula>
    </cfRule>
  </conditionalFormatting>
  <conditionalFormatting sqref="C59">
    <cfRule type="cellIs" dxfId="1614" priority="42" stopIfTrue="1" operator="notEqual">
      <formula>""</formula>
    </cfRule>
  </conditionalFormatting>
  <conditionalFormatting sqref="C59">
    <cfRule type="cellIs" dxfId="1613" priority="41" stopIfTrue="1" operator="notEqual">
      <formula>""</formula>
    </cfRule>
  </conditionalFormatting>
  <conditionalFormatting sqref="C60:C69">
    <cfRule type="cellIs" dxfId="1612" priority="38" stopIfTrue="1" operator="notEqual">
      <formula>""</formula>
    </cfRule>
  </conditionalFormatting>
  <conditionalFormatting sqref="C48:C58">
    <cfRule type="cellIs" dxfId="1611" priority="40" stopIfTrue="1" operator="notEqual">
      <formula>""</formula>
    </cfRule>
  </conditionalFormatting>
  <conditionalFormatting sqref="C60:C69">
    <cfRule type="cellIs" dxfId="1610" priority="39" stopIfTrue="1" operator="notEqual">
      <formula>""</formula>
    </cfRule>
  </conditionalFormatting>
  <conditionalFormatting sqref="C59">
    <cfRule type="cellIs" dxfId="1609" priority="37" stopIfTrue="1" operator="notEqual">
      <formula>""</formula>
    </cfRule>
  </conditionalFormatting>
  <conditionalFormatting sqref="C59">
    <cfRule type="cellIs" dxfId="1608" priority="36" stopIfTrue="1" operator="notEqual">
      <formula>""</formula>
    </cfRule>
  </conditionalFormatting>
  <conditionalFormatting sqref="C48:C58">
    <cfRule type="cellIs" dxfId="1607" priority="35" stopIfTrue="1" operator="notEqual">
      <formula>""</formula>
    </cfRule>
  </conditionalFormatting>
  <conditionalFormatting sqref="C47">
    <cfRule type="cellIs" dxfId="1606" priority="34" stopIfTrue="1" operator="notEqual">
      <formula>""</formula>
    </cfRule>
  </conditionalFormatting>
  <conditionalFormatting sqref="C47">
    <cfRule type="cellIs" dxfId="1605" priority="33" stopIfTrue="1" operator="notEqual">
      <formula>""</formula>
    </cfRule>
  </conditionalFormatting>
  <conditionalFormatting sqref="C48:C57">
    <cfRule type="cellIs" dxfId="1604" priority="30" stopIfTrue="1" operator="notEqual">
      <formula>""</formula>
    </cfRule>
  </conditionalFormatting>
  <conditionalFormatting sqref="C36:C46">
    <cfRule type="cellIs" dxfId="1603" priority="32" stopIfTrue="1" operator="notEqual">
      <formula>""</formula>
    </cfRule>
  </conditionalFormatting>
  <conditionalFormatting sqref="C48:C57">
    <cfRule type="cellIs" dxfId="1602" priority="31" stopIfTrue="1" operator="notEqual">
      <formula>""</formula>
    </cfRule>
  </conditionalFormatting>
  <conditionalFormatting sqref="C60:C69">
    <cfRule type="cellIs" dxfId="1601" priority="29" stopIfTrue="1" operator="notEqual">
      <formula>""</formula>
    </cfRule>
  </conditionalFormatting>
  <conditionalFormatting sqref="C60:C69">
    <cfRule type="cellIs" dxfId="1600" priority="28" stopIfTrue="1" operator="notEqual">
      <formula>""</formula>
    </cfRule>
  </conditionalFormatting>
  <conditionalFormatting sqref="C84:C93">
    <cfRule type="cellIs" dxfId="1599" priority="21" stopIfTrue="1" operator="notEqual">
      <formula>""</formula>
    </cfRule>
  </conditionalFormatting>
  <conditionalFormatting sqref="C84:C93">
    <cfRule type="cellIs" dxfId="1598" priority="20" stopIfTrue="1" operator="notEqual">
      <formula>""</formula>
    </cfRule>
  </conditionalFormatting>
  <conditionalFormatting sqref="C83">
    <cfRule type="cellIs" dxfId="1597" priority="19" stopIfTrue="1" operator="notEqual">
      <formula>""</formula>
    </cfRule>
  </conditionalFormatting>
  <conditionalFormatting sqref="C83">
    <cfRule type="cellIs" dxfId="1596" priority="18" stopIfTrue="1" operator="notEqual">
      <formula>""</formula>
    </cfRule>
  </conditionalFormatting>
  <conditionalFormatting sqref="C84:C93">
    <cfRule type="cellIs" dxfId="1595" priority="17" stopIfTrue="1" operator="notEqual">
      <formula>""</formula>
    </cfRule>
  </conditionalFormatting>
  <conditionalFormatting sqref="C83">
    <cfRule type="cellIs" dxfId="1594" priority="27" stopIfTrue="1" operator="notEqual">
      <formula>""</formula>
    </cfRule>
  </conditionalFormatting>
  <conditionalFormatting sqref="C83:C93">
    <cfRule type="cellIs" dxfId="1593" priority="26" stopIfTrue="1" operator="notEqual">
      <formula>""</formula>
    </cfRule>
  </conditionalFormatting>
  <conditionalFormatting sqref="C83:C93">
    <cfRule type="cellIs" dxfId="1592" priority="25" stopIfTrue="1" operator="notEqual">
      <formula>""</formula>
    </cfRule>
  </conditionalFormatting>
  <conditionalFormatting sqref="C84:C93">
    <cfRule type="cellIs" dxfId="1591" priority="24" stopIfTrue="1" operator="notEqual">
      <formula>""</formula>
    </cfRule>
  </conditionalFormatting>
  <conditionalFormatting sqref="C83">
    <cfRule type="cellIs" dxfId="1590" priority="23" stopIfTrue="1" operator="notEqual">
      <formula>""</formula>
    </cfRule>
  </conditionalFormatting>
  <conditionalFormatting sqref="C83">
    <cfRule type="cellIs" dxfId="1589" priority="22" stopIfTrue="1" operator="notEqual">
      <formula>""</formula>
    </cfRule>
  </conditionalFormatting>
  <conditionalFormatting sqref="C84:C93">
    <cfRule type="cellIs" dxfId="1588" priority="16" stopIfTrue="1" operator="notEqual">
      <formula>""</formula>
    </cfRule>
  </conditionalFormatting>
  <conditionalFormatting sqref="C83:C93">
    <cfRule type="cellIs" dxfId="1587" priority="15" stopIfTrue="1" operator="notEqual">
      <formula>""</formula>
    </cfRule>
  </conditionalFormatting>
  <conditionalFormatting sqref="C83:C93">
    <cfRule type="cellIs" dxfId="1586" priority="14" stopIfTrue="1" operator="notEqual">
      <formula>""</formula>
    </cfRule>
  </conditionalFormatting>
  <conditionalFormatting sqref="C83:C93">
    <cfRule type="cellIs" dxfId="1585" priority="13" stopIfTrue="1" operator="notEqual">
      <formula>""</formula>
    </cfRule>
  </conditionalFormatting>
  <conditionalFormatting sqref="C83:C93">
    <cfRule type="cellIs" dxfId="1584" priority="12" stopIfTrue="1" operator="notEqual">
      <formula>""</formula>
    </cfRule>
  </conditionalFormatting>
  <conditionalFormatting sqref="C84:C93">
    <cfRule type="cellIs" dxfId="1583" priority="11" stopIfTrue="1" operator="notEqual">
      <formula>""</formula>
    </cfRule>
  </conditionalFormatting>
  <conditionalFormatting sqref="C84:C93">
    <cfRule type="cellIs" dxfId="1582" priority="10" stopIfTrue="1" operator="notEqual">
      <formula>""</formula>
    </cfRule>
  </conditionalFormatting>
  <conditionalFormatting sqref="C84:C93">
    <cfRule type="cellIs" dxfId="1581" priority="9" stopIfTrue="1" operator="notEqual">
      <formula>""</formula>
    </cfRule>
  </conditionalFormatting>
  <conditionalFormatting sqref="C84:C93">
    <cfRule type="cellIs" dxfId="1580" priority="8" stopIfTrue="1" operator="notEqual">
      <formula>""</formula>
    </cfRule>
  </conditionalFormatting>
  <conditionalFormatting sqref="C84:C93">
    <cfRule type="cellIs" dxfId="1579" priority="7" stopIfTrue="1" operator="notEqual">
      <formula>""</formula>
    </cfRule>
  </conditionalFormatting>
  <conditionalFormatting sqref="C106">
    <cfRule type="cellIs" dxfId="1578" priority="6" stopIfTrue="1" operator="notEqual">
      <formula>""</formula>
    </cfRule>
  </conditionalFormatting>
  <conditionalFormatting sqref="C106">
    <cfRule type="cellIs" dxfId="1577" priority="5" stopIfTrue="1" operator="notEqual">
      <formula>""</formula>
    </cfRule>
  </conditionalFormatting>
  <conditionalFormatting sqref="C95:C96">
    <cfRule type="cellIs" dxfId="1576" priority="4" stopIfTrue="1" operator="notEqual">
      <formula>""</formula>
    </cfRule>
  </conditionalFormatting>
  <conditionalFormatting sqref="C95:C96">
    <cfRule type="cellIs" dxfId="1575" priority="3" stopIfTrue="1" operator="notEqual">
      <formula>""</formula>
    </cfRule>
  </conditionalFormatting>
  <conditionalFormatting sqref="B133:B144">
    <cfRule type="cellIs" dxfId="1574" priority="2" stopIfTrue="1" operator="notEqual">
      <formula>""</formula>
    </cfRule>
  </conditionalFormatting>
  <conditionalFormatting sqref="B133:B144">
    <cfRule type="cellIs" dxfId="1573" priority="1" stopIfTrue="1" operator="notEqual">
      <formula>""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53"/>
  <sheetViews>
    <sheetView view="pageBreakPreview" zoomScale="110" zoomScaleNormal="110" zoomScaleSheetLayoutView="110" workbookViewId="0">
      <pane ySplit="10" topLeftCell="A135" activePane="bottomLeft" state="frozen"/>
      <selection pane="bottomLeft" activeCell="J139" sqref="J139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5.28515625" style="1" customWidth="1"/>
    <col min="5" max="5" width="5.140625" style="1" customWidth="1"/>
    <col min="6" max="6" width="6.28515625" style="1" customWidth="1"/>
    <col min="7" max="7" width="3.7109375" style="1" customWidth="1"/>
    <col min="8" max="8" width="5.85546875" style="1" customWidth="1"/>
    <col min="9" max="9" width="7.5703125" style="1" customWidth="1"/>
    <col min="10" max="27" width="6.7109375" style="1" customWidth="1"/>
    <col min="30" max="30" width="10" bestFit="1" customWidth="1"/>
    <col min="33" max="33" width="10.85546875" customWidth="1"/>
    <col min="34" max="34" width="9.85546875" customWidth="1"/>
    <col min="37" max="37" width="10" bestFit="1" customWidth="1"/>
  </cols>
  <sheetData>
    <row r="3" spans="1:35" ht="9.75" customHeight="1">
      <c r="I3" s="3" t="s">
        <v>2</v>
      </c>
      <c r="J3" s="2"/>
      <c r="K3" s="2"/>
      <c r="L3" s="2"/>
      <c r="M3" s="2"/>
      <c r="N3" s="2"/>
    </row>
    <row r="4" spans="1:35" ht="9.75" customHeight="1">
      <c r="I4" s="3" t="s">
        <v>174</v>
      </c>
      <c r="J4" s="2"/>
      <c r="K4" s="2"/>
      <c r="L4" s="2"/>
      <c r="M4" s="2"/>
      <c r="N4" s="2"/>
    </row>
    <row r="5" spans="1:35">
      <c r="I5" s="4" t="s">
        <v>1</v>
      </c>
    </row>
    <row r="6" spans="1:35" ht="2.25" customHeight="1"/>
    <row r="7" spans="1:35" ht="13.5" customHeight="1">
      <c r="B7" s="114" t="s">
        <v>191</v>
      </c>
      <c r="C7" s="114"/>
      <c r="D7" s="114"/>
      <c r="E7" s="114"/>
      <c r="F7" s="114"/>
      <c r="G7" s="114"/>
      <c r="H7" s="45"/>
      <c r="I7" s="45"/>
      <c r="J7" s="45"/>
      <c r="K7" s="462" t="s">
        <v>190</v>
      </c>
      <c r="L7" s="462"/>
      <c r="M7" s="363">
        <f>'base(indices)'!K1</f>
        <v>44013</v>
      </c>
      <c r="N7" s="110"/>
      <c r="O7" s="110"/>
      <c r="T7" s="115" t="s">
        <v>156</v>
      </c>
      <c r="U7" s="21"/>
      <c r="V7" s="21"/>
      <c r="W7" s="390">
        <f>'base(indices)'!H1</f>
        <v>44378</v>
      </c>
      <c r="X7" s="390"/>
    </row>
    <row r="8" spans="1:35" ht="13.5" thickBot="1">
      <c r="B8" s="6" t="str">
        <f>'BENEFÍCIOS-SEM JRS E SEM CORREÇ'!B8</f>
        <v>Obs: D.I.P. (Data Início Pgto-Adm) em:</v>
      </c>
      <c r="C8" s="6"/>
      <c r="F8" s="5"/>
      <c r="G8" s="5"/>
      <c r="I8" s="434">
        <f>'BENEFÍCIOS-SEM JRS E SEM CORREÇ'!I8:I8</f>
        <v>44378</v>
      </c>
      <c r="J8" s="434"/>
      <c r="K8" s="273"/>
      <c r="L8" s="109"/>
      <c r="M8" s="110"/>
      <c r="N8" s="111"/>
      <c r="O8" s="110"/>
    </row>
    <row r="9" spans="1:35" ht="12.75" customHeight="1" thickBot="1">
      <c r="A9" s="423" t="s">
        <v>42</v>
      </c>
      <c r="B9" s="453" t="s">
        <v>4</v>
      </c>
      <c r="C9" s="455" t="s">
        <v>36</v>
      </c>
      <c r="D9" s="457" t="s">
        <v>37</v>
      </c>
      <c r="E9" s="457" t="s">
        <v>43</v>
      </c>
      <c r="F9" s="414" t="s">
        <v>164</v>
      </c>
      <c r="G9" s="414" t="s">
        <v>165</v>
      </c>
      <c r="H9" s="406" t="s">
        <v>157</v>
      </c>
      <c r="I9" s="449" t="s">
        <v>160</v>
      </c>
      <c r="J9" s="440" t="s">
        <v>161</v>
      </c>
      <c r="K9" s="451"/>
      <c r="L9" s="452"/>
      <c r="M9" s="446">
        <v>0.95</v>
      </c>
      <c r="N9" s="447"/>
      <c r="O9" s="448"/>
      <c r="P9" s="442">
        <v>0.9</v>
      </c>
      <c r="Q9" s="443"/>
      <c r="R9" s="444"/>
      <c r="S9" s="446">
        <v>0.8</v>
      </c>
      <c r="T9" s="447"/>
      <c r="U9" s="448"/>
      <c r="V9" s="442">
        <v>0.7</v>
      </c>
      <c r="W9" s="443"/>
      <c r="X9" s="444"/>
      <c r="Y9" s="442">
        <v>0.6</v>
      </c>
      <c r="Z9" s="443"/>
      <c r="AA9" s="444"/>
    </row>
    <row r="10" spans="1:35" ht="28.5" customHeight="1" thickBot="1">
      <c r="A10" s="424"/>
      <c r="B10" s="454"/>
      <c r="C10" s="456"/>
      <c r="D10" s="458"/>
      <c r="E10" s="458"/>
      <c r="F10" s="415"/>
      <c r="G10" s="415"/>
      <c r="H10" s="407"/>
      <c r="I10" s="450"/>
      <c r="J10" s="167" t="s">
        <v>38</v>
      </c>
      <c r="K10" s="206" t="s">
        <v>82</v>
      </c>
      <c r="L10" s="207" t="s">
        <v>0</v>
      </c>
      <c r="M10" s="208" t="s">
        <v>38</v>
      </c>
      <c r="N10" s="206" t="s">
        <v>82</v>
      </c>
      <c r="O10" s="208" t="s">
        <v>133</v>
      </c>
      <c r="P10" s="199" t="s">
        <v>38</v>
      </c>
      <c r="Q10" s="206" t="s">
        <v>82</v>
      </c>
      <c r="R10" s="209" t="s">
        <v>39</v>
      </c>
      <c r="S10" s="208" t="s">
        <v>38</v>
      </c>
      <c r="T10" s="206" t="s">
        <v>82</v>
      </c>
      <c r="U10" s="208" t="s">
        <v>46</v>
      </c>
      <c r="V10" s="208" t="s">
        <v>38</v>
      </c>
      <c r="W10" s="206" t="s">
        <v>82</v>
      </c>
      <c r="X10" s="208" t="s">
        <v>47</v>
      </c>
      <c r="Y10" s="208" t="s">
        <v>38</v>
      </c>
      <c r="Z10" s="206" t="s">
        <v>82</v>
      </c>
      <c r="AA10" s="208" t="s">
        <v>48</v>
      </c>
    </row>
    <row r="11" spans="1:35" ht="13.5" customHeight="1">
      <c r="A11" s="162">
        <v>120</v>
      </c>
      <c r="B11" s="160">
        <v>40544</v>
      </c>
      <c r="C11" s="47">
        <f>'BENEFÍCIOS-SEM JRS E SEM CORREÇ'!C11</f>
        <v>540</v>
      </c>
      <c r="D11" s="306">
        <f>'base(indices)'!G16</f>
        <v>1.41318974</v>
      </c>
      <c r="E11" s="163">
        <f t="shared" ref="E11:E74" si="0">C11*D11</f>
        <v>763.12245959999996</v>
      </c>
      <c r="F11" s="359">
        <f>'base(indices)'!I16</f>
        <v>1.5918000000000002E-2</v>
      </c>
      <c r="G11" s="87">
        <f t="shared" ref="G11:G74" si="1">E11*F11</f>
        <v>12.147383311912801</v>
      </c>
      <c r="H11" s="89">
        <f t="shared" ref="H11:H74" si="2">E11+G11</f>
        <v>775.26984291191275</v>
      </c>
      <c r="I11" s="298">
        <f>H131</f>
        <v>134067.54258318077</v>
      </c>
      <c r="J11" s="123">
        <f>IF((I11-H$21+(H$21/12*12))+K11&gt;I149,I149-K11,(I11-H$21+(H$21/12*12)))</f>
        <v>59205.332814122463</v>
      </c>
      <c r="K11" s="123">
        <f t="shared" ref="K11:K74" si="3">I$148</f>
        <v>6794.667185877538</v>
      </c>
      <c r="L11" s="123">
        <f t="shared" ref="L11:L20" si="4">J11+K11</f>
        <v>66000</v>
      </c>
      <c r="M11" s="123">
        <f t="shared" ref="M11:M20" si="5">J11*M$9</f>
        <v>56245.066173416337</v>
      </c>
      <c r="N11" s="123">
        <f t="shared" ref="N11:N20" si="6">K11*M$9</f>
        <v>6454.9338265836604</v>
      </c>
      <c r="O11" s="123">
        <f t="shared" ref="O11:O20" si="7">M11+N11</f>
        <v>62700</v>
      </c>
      <c r="P11" s="100">
        <f t="shared" ref="P11:P29" si="8">J11*$P$9</f>
        <v>53284.799532710218</v>
      </c>
      <c r="Q11" s="123">
        <f t="shared" ref="Q11:Q74" si="9">K11*P$9</f>
        <v>6115.2004672897847</v>
      </c>
      <c r="R11" s="123">
        <f>P11+Q11</f>
        <v>59400</v>
      </c>
      <c r="S11" s="123">
        <f t="shared" ref="S11:S74" si="10">J11*S$9</f>
        <v>47364.266251297973</v>
      </c>
      <c r="T11" s="123">
        <f t="shared" ref="T11:T74" si="11">K11*S$9</f>
        <v>5435.7337487020304</v>
      </c>
      <c r="U11" s="123">
        <f t="shared" ref="U11:U74" si="12">S11+T11</f>
        <v>52800</v>
      </c>
      <c r="V11" s="123">
        <f t="shared" ref="V11:V74" si="13">J11*V$9</f>
        <v>41443.732969885721</v>
      </c>
      <c r="W11" s="123">
        <f t="shared" ref="W11:W74" si="14">K11*V$9</f>
        <v>4756.2670301142762</v>
      </c>
      <c r="X11" s="123">
        <f t="shared" ref="X11:X74" si="15">V11+W11</f>
        <v>46200</v>
      </c>
      <c r="Y11" s="123">
        <f t="shared" ref="Y11:Y74" si="16">J11*Y$9</f>
        <v>35523.199688473476</v>
      </c>
      <c r="Z11" s="123">
        <f t="shared" ref="Z11:Z74" si="17">K11*Y$9</f>
        <v>4076.8003115265228</v>
      </c>
      <c r="AA11" s="55">
        <f t="shared" ref="AA11:AA74" si="18">Y11+Z11</f>
        <v>39600</v>
      </c>
      <c r="AB11" s="18"/>
      <c r="AC11" s="18"/>
      <c r="AD11" s="18"/>
      <c r="AE11" s="18"/>
      <c r="AF11" s="18"/>
      <c r="AG11" s="19"/>
      <c r="AH11" s="18"/>
      <c r="AI11" s="18"/>
    </row>
    <row r="12" spans="1:35" s="30" customFormat="1" ht="13.5" customHeight="1">
      <c r="A12" s="285">
        <v>119</v>
      </c>
      <c r="B12" s="56">
        <v>40575</v>
      </c>
      <c r="C12" s="68">
        <f>'BENEFÍCIOS-SEM JRS E SEM CORREÇ'!C12</f>
        <v>540</v>
      </c>
      <c r="D12" s="316">
        <f>'base(indices)'!G17</f>
        <v>1.41218003</v>
      </c>
      <c r="E12" s="58">
        <f t="shared" si="0"/>
        <v>762.57721620000007</v>
      </c>
      <c r="F12" s="360">
        <f>'base(indices)'!I17</f>
        <v>1.5918000000000002E-2</v>
      </c>
      <c r="G12" s="60">
        <f t="shared" si="1"/>
        <v>12.138704127471602</v>
      </c>
      <c r="H12" s="61">
        <f t="shared" si="2"/>
        <v>774.71592032747162</v>
      </c>
      <c r="I12" s="299">
        <f>I11-H11</f>
        <v>133292.27274026885</v>
      </c>
      <c r="J12" s="102">
        <f>IF((I12-H$21+(H$21/12*11))+K12&gt;I149,I149-K12,(I12-H$21+(H$21/12*11)))</f>
        <v>59205.332814122463</v>
      </c>
      <c r="K12" s="102">
        <f t="shared" si="3"/>
        <v>6794.667185877538</v>
      </c>
      <c r="L12" s="102">
        <f t="shared" si="4"/>
        <v>66000</v>
      </c>
      <c r="M12" s="102">
        <f t="shared" si="5"/>
        <v>56245.066173416337</v>
      </c>
      <c r="N12" s="102">
        <f t="shared" si="6"/>
        <v>6454.9338265836604</v>
      </c>
      <c r="O12" s="102">
        <f t="shared" si="7"/>
        <v>62700</v>
      </c>
      <c r="P12" s="102">
        <f t="shared" si="8"/>
        <v>53284.799532710218</v>
      </c>
      <c r="Q12" s="102">
        <f t="shared" si="9"/>
        <v>6115.2004672897847</v>
      </c>
      <c r="R12" s="102">
        <f t="shared" ref="R12:R36" si="19">P12+Q12</f>
        <v>59400</v>
      </c>
      <c r="S12" s="102">
        <f t="shared" si="10"/>
        <v>47364.266251297973</v>
      </c>
      <c r="T12" s="102">
        <f t="shared" si="11"/>
        <v>5435.7337487020304</v>
      </c>
      <c r="U12" s="102">
        <f t="shared" si="12"/>
        <v>52800</v>
      </c>
      <c r="V12" s="102">
        <f t="shared" si="13"/>
        <v>41443.732969885721</v>
      </c>
      <c r="W12" s="102">
        <f t="shared" si="14"/>
        <v>4756.2670301142762</v>
      </c>
      <c r="X12" s="102">
        <f t="shared" si="15"/>
        <v>46200</v>
      </c>
      <c r="Y12" s="102">
        <f t="shared" si="16"/>
        <v>35523.199688473476</v>
      </c>
      <c r="Z12" s="102">
        <f t="shared" si="17"/>
        <v>4076.8003115265228</v>
      </c>
      <c r="AA12" s="66">
        <f t="shared" si="18"/>
        <v>39600</v>
      </c>
      <c r="AB12" s="36"/>
      <c r="AC12" s="36"/>
      <c r="AD12" s="36"/>
      <c r="AE12" s="36"/>
      <c r="AF12" s="36"/>
      <c r="AG12" s="37"/>
      <c r="AH12" s="36"/>
      <c r="AI12" s="36"/>
    </row>
    <row r="13" spans="1:35" ht="13.5" customHeight="1">
      <c r="A13" s="285">
        <v>118</v>
      </c>
      <c r="B13" s="56">
        <v>40603</v>
      </c>
      <c r="C13" s="68">
        <f>'BENEFÍCIOS-SEM JRS E SEM CORREÇ'!C13</f>
        <v>545</v>
      </c>
      <c r="D13" s="316">
        <f>'base(indices)'!G18</f>
        <v>1.41144044</v>
      </c>
      <c r="E13" s="69">
        <f t="shared" si="0"/>
        <v>769.23503979999998</v>
      </c>
      <c r="F13" s="360">
        <f>'base(indices)'!I18</f>
        <v>1.5918000000000002E-2</v>
      </c>
      <c r="G13" s="70">
        <f t="shared" si="1"/>
        <v>12.244683363536401</v>
      </c>
      <c r="H13" s="71">
        <f t="shared" si="2"/>
        <v>781.47972316353639</v>
      </c>
      <c r="I13" s="300">
        <f t="shared" ref="I13:I76" si="20">I12-H12</f>
        <v>132517.55681994138</v>
      </c>
      <c r="J13" s="122">
        <f>IF((I13-H$21+(H$21/12*10))+K13&gt;I149,I149-K13,(I13-H$21+(H$21/12*10)))</f>
        <v>59205.332814122463</v>
      </c>
      <c r="K13" s="122">
        <f t="shared" si="3"/>
        <v>6794.667185877538</v>
      </c>
      <c r="L13" s="122">
        <f t="shared" si="4"/>
        <v>66000</v>
      </c>
      <c r="M13" s="122">
        <f t="shared" si="5"/>
        <v>56245.066173416337</v>
      </c>
      <c r="N13" s="122">
        <f t="shared" si="6"/>
        <v>6454.9338265836604</v>
      </c>
      <c r="O13" s="122">
        <f t="shared" si="7"/>
        <v>62700</v>
      </c>
      <c r="P13" s="104">
        <f t="shared" si="8"/>
        <v>53284.799532710218</v>
      </c>
      <c r="Q13" s="122">
        <f t="shared" si="9"/>
        <v>6115.2004672897847</v>
      </c>
      <c r="R13" s="122">
        <f t="shared" si="19"/>
        <v>59400</v>
      </c>
      <c r="S13" s="122">
        <f t="shared" si="10"/>
        <v>47364.266251297973</v>
      </c>
      <c r="T13" s="122">
        <f t="shared" si="11"/>
        <v>5435.7337487020304</v>
      </c>
      <c r="U13" s="122">
        <f t="shared" si="12"/>
        <v>52800</v>
      </c>
      <c r="V13" s="122">
        <f t="shared" si="13"/>
        <v>41443.732969885721</v>
      </c>
      <c r="W13" s="122">
        <f t="shared" si="14"/>
        <v>4756.2670301142762</v>
      </c>
      <c r="X13" s="122">
        <f t="shared" si="15"/>
        <v>46200</v>
      </c>
      <c r="Y13" s="122">
        <f t="shared" si="16"/>
        <v>35523.199688473476</v>
      </c>
      <c r="Z13" s="122">
        <f t="shared" si="17"/>
        <v>4076.8003115265228</v>
      </c>
      <c r="AA13" s="52">
        <f t="shared" si="18"/>
        <v>39600</v>
      </c>
      <c r="AB13" s="18"/>
      <c r="AC13" s="18"/>
      <c r="AD13" s="18"/>
      <c r="AE13" s="18"/>
      <c r="AF13" s="18"/>
      <c r="AG13" s="19"/>
      <c r="AH13" s="18"/>
      <c r="AI13" s="18"/>
    </row>
    <row r="14" spans="1:35" s="30" customFormat="1" ht="13.5" customHeight="1">
      <c r="A14" s="285">
        <v>117</v>
      </c>
      <c r="B14" s="56">
        <v>40634</v>
      </c>
      <c r="C14" s="68">
        <f>'BENEFÍCIOS-SEM JRS E SEM CORREÇ'!C14</f>
        <v>545</v>
      </c>
      <c r="D14" s="316">
        <f>'base(indices)'!G19</f>
        <v>1.4097318400000001</v>
      </c>
      <c r="E14" s="58">
        <f t="shared" si="0"/>
        <v>768.30385280000007</v>
      </c>
      <c r="F14" s="360">
        <f>'base(indices)'!I19</f>
        <v>1.5918000000000002E-2</v>
      </c>
      <c r="G14" s="60">
        <f t="shared" si="1"/>
        <v>12.229860728870403</v>
      </c>
      <c r="H14" s="61">
        <f t="shared" si="2"/>
        <v>780.53371352887052</v>
      </c>
      <c r="I14" s="299">
        <f t="shared" si="20"/>
        <v>131736.07709677785</v>
      </c>
      <c r="J14" s="102">
        <f>IF((I14-H$21+(H$21/12*9))+K14&gt;I149,I149-K14,(I14-H$21+(H$21/12*9)))</f>
        <v>59205.332814122463</v>
      </c>
      <c r="K14" s="102">
        <f t="shared" si="3"/>
        <v>6794.667185877538</v>
      </c>
      <c r="L14" s="102">
        <f t="shared" si="4"/>
        <v>66000</v>
      </c>
      <c r="M14" s="102">
        <f t="shared" si="5"/>
        <v>56245.066173416337</v>
      </c>
      <c r="N14" s="102">
        <f t="shared" si="6"/>
        <v>6454.9338265836604</v>
      </c>
      <c r="O14" s="102">
        <f t="shared" si="7"/>
        <v>62700</v>
      </c>
      <c r="P14" s="102">
        <f t="shared" si="8"/>
        <v>53284.799532710218</v>
      </c>
      <c r="Q14" s="102">
        <f t="shared" si="9"/>
        <v>6115.2004672897847</v>
      </c>
      <c r="R14" s="102">
        <f t="shared" si="19"/>
        <v>59400</v>
      </c>
      <c r="S14" s="102">
        <f t="shared" si="10"/>
        <v>47364.266251297973</v>
      </c>
      <c r="T14" s="102">
        <f t="shared" si="11"/>
        <v>5435.7337487020304</v>
      </c>
      <c r="U14" s="102">
        <f t="shared" si="12"/>
        <v>52800</v>
      </c>
      <c r="V14" s="102">
        <f t="shared" si="13"/>
        <v>41443.732969885721</v>
      </c>
      <c r="W14" s="102">
        <f t="shared" si="14"/>
        <v>4756.2670301142762</v>
      </c>
      <c r="X14" s="102">
        <f t="shared" si="15"/>
        <v>46200</v>
      </c>
      <c r="Y14" s="102">
        <f t="shared" si="16"/>
        <v>35523.199688473476</v>
      </c>
      <c r="Z14" s="102">
        <f t="shared" si="17"/>
        <v>4076.8003115265228</v>
      </c>
      <c r="AA14" s="66">
        <f t="shared" si="18"/>
        <v>39600</v>
      </c>
      <c r="AB14" s="36"/>
      <c r="AC14" s="36"/>
      <c r="AD14" s="36"/>
      <c r="AE14" s="36"/>
      <c r="AF14" s="36"/>
      <c r="AG14" s="37"/>
      <c r="AH14" s="36"/>
      <c r="AI14" s="36"/>
    </row>
    <row r="15" spans="1:35" ht="13.5" customHeight="1">
      <c r="A15" s="285">
        <v>116</v>
      </c>
      <c r="B15" s="56">
        <v>40664</v>
      </c>
      <c r="C15" s="68">
        <f>'BENEFÍCIOS-SEM JRS E SEM CORREÇ'!C15</f>
        <v>545</v>
      </c>
      <c r="D15" s="316">
        <f>'base(indices)'!G20</f>
        <v>1.40921184</v>
      </c>
      <c r="E15" s="69">
        <f t="shared" si="0"/>
        <v>768.02045280000004</v>
      </c>
      <c r="F15" s="360">
        <f>'base(indices)'!I20</f>
        <v>1.5918000000000002E-2</v>
      </c>
      <c r="G15" s="70">
        <f t="shared" si="1"/>
        <v>12.225349567670403</v>
      </c>
      <c r="H15" s="71">
        <f t="shared" si="2"/>
        <v>780.24580236767042</v>
      </c>
      <c r="I15" s="300">
        <f t="shared" si="20"/>
        <v>130955.54338324898</v>
      </c>
      <c r="J15" s="122">
        <f>IF((I15-H$21+(H$21/12*8))+K15&gt;I149,I149-K15,(I15-H$21+(H$21/12*8)))</f>
        <v>59205.332814122463</v>
      </c>
      <c r="K15" s="122">
        <f t="shared" si="3"/>
        <v>6794.667185877538</v>
      </c>
      <c r="L15" s="122">
        <f t="shared" si="4"/>
        <v>66000</v>
      </c>
      <c r="M15" s="122">
        <f t="shared" si="5"/>
        <v>56245.066173416337</v>
      </c>
      <c r="N15" s="122">
        <f t="shared" si="6"/>
        <v>6454.9338265836604</v>
      </c>
      <c r="O15" s="122">
        <f t="shared" si="7"/>
        <v>62700</v>
      </c>
      <c r="P15" s="104">
        <f t="shared" si="8"/>
        <v>53284.799532710218</v>
      </c>
      <c r="Q15" s="122">
        <f t="shared" si="9"/>
        <v>6115.2004672897847</v>
      </c>
      <c r="R15" s="122">
        <f t="shared" si="19"/>
        <v>59400</v>
      </c>
      <c r="S15" s="122">
        <f t="shared" si="10"/>
        <v>47364.266251297973</v>
      </c>
      <c r="T15" s="122">
        <f t="shared" si="11"/>
        <v>5435.7337487020304</v>
      </c>
      <c r="U15" s="122">
        <f t="shared" si="12"/>
        <v>52800</v>
      </c>
      <c r="V15" s="122">
        <f t="shared" si="13"/>
        <v>41443.732969885721</v>
      </c>
      <c r="W15" s="122">
        <f t="shared" si="14"/>
        <v>4756.2670301142762</v>
      </c>
      <c r="X15" s="122">
        <f t="shared" si="15"/>
        <v>46200</v>
      </c>
      <c r="Y15" s="122">
        <f t="shared" si="16"/>
        <v>35523.199688473476</v>
      </c>
      <c r="Z15" s="122">
        <f t="shared" si="17"/>
        <v>4076.8003115265228</v>
      </c>
      <c r="AA15" s="52">
        <f t="shared" si="18"/>
        <v>39600</v>
      </c>
      <c r="AB15" s="18"/>
      <c r="AC15" s="18"/>
      <c r="AD15" s="18"/>
      <c r="AE15" s="18"/>
      <c r="AF15" s="18"/>
      <c r="AG15" s="19"/>
      <c r="AH15" s="18"/>
      <c r="AI15" s="18"/>
    </row>
    <row r="16" spans="1:35" s="30" customFormat="1" ht="13.5" customHeight="1">
      <c r="A16" s="285">
        <v>115</v>
      </c>
      <c r="B16" s="56">
        <v>40695</v>
      </c>
      <c r="C16" s="68">
        <f>'BENEFÍCIOS-SEM JRS E SEM CORREÇ'!C16</f>
        <v>545</v>
      </c>
      <c r="D16" s="316">
        <f>'base(indices)'!G21</f>
        <v>1.40700285</v>
      </c>
      <c r="E16" s="58">
        <f t="shared" si="0"/>
        <v>766.81655324999997</v>
      </c>
      <c r="F16" s="360">
        <f>'base(indices)'!I21</f>
        <v>1.5918000000000002E-2</v>
      </c>
      <c r="G16" s="60">
        <f t="shared" si="1"/>
        <v>12.206185894633501</v>
      </c>
      <c r="H16" s="61">
        <f t="shared" si="2"/>
        <v>779.02273914463342</v>
      </c>
      <c r="I16" s="299">
        <f t="shared" si="20"/>
        <v>130175.29758088131</v>
      </c>
      <c r="J16" s="102">
        <f>IF((I16-H$21+(H$21/12*7))+K16&gt;I149,I149-K16,(I16-H$21+(H$21/12*7)))</f>
        <v>59205.332814122463</v>
      </c>
      <c r="K16" s="102">
        <f t="shared" si="3"/>
        <v>6794.667185877538</v>
      </c>
      <c r="L16" s="102">
        <f t="shared" si="4"/>
        <v>66000</v>
      </c>
      <c r="M16" s="102">
        <f t="shared" si="5"/>
        <v>56245.066173416337</v>
      </c>
      <c r="N16" s="102">
        <f t="shared" si="6"/>
        <v>6454.9338265836604</v>
      </c>
      <c r="O16" s="102">
        <f t="shared" si="7"/>
        <v>62700</v>
      </c>
      <c r="P16" s="102">
        <f t="shared" si="8"/>
        <v>53284.799532710218</v>
      </c>
      <c r="Q16" s="102">
        <f t="shared" si="9"/>
        <v>6115.2004672897847</v>
      </c>
      <c r="R16" s="102">
        <f t="shared" si="19"/>
        <v>59400</v>
      </c>
      <c r="S16" s="102">
        <f t="shared" si="10"/>
        <v>47364.266251297973</v>
      </c>
      <c r="T16" s="102">
        <f t="shared" si="11"/>
        <v>5435.7337487020304</v>
      </c>
      <c r="U16" s="102">
        <f t="shared" si="12"/>
        <v>52800</v>
      </c>
      <c r="V16" s="102">
        <f t="shared" si="13"/>
        <v>41443.732969885721</v>
      </c>
      <c r="W16" s="102">
        <f t="shared" si="14"/>
        <v>4756.2670301142762</v>
      </c>
      <c r="X16" s="102">
        <f t="shared" si="15"/>
        <v>46200</v>
      </c>
      <c r="Y16" s="102">
        <f t="shared" si="16"/>
        <v>35523.199688473476</v>
      </c>
      <c r="Z16" s="102">
        <f t="shared" si="17"/>
        <v>4076.8003115265228</v>
      </c>
      <c r="AA16" s="66">
        <f t="shared" si="18"/>
        <v>39600</v>
      </c>
      <c r="AB16" s="36"/>
      <c r="AC16" s="36"/>
      <c r="AD16" s="36"/>
      <c r="AE16" s="36"/>
      <c r="AF16" s="36"/>
      <c r="AG16" s="37"/>
      <c r="AH16" s="36"/>
      <c r="AI16" s="36"/>
    </row>
    <row r="17" spans="1:35" ht="13.5" customHeight="1">
      <c r="A17" s="285">
        <v>114</v>
      </c>
      <c r="B17" s="56">
        <v>40725</v>
      </c>
      <c r="C17" s="68">
        <f>'BENEFÍCIOS-SEM JRS E SEM CORREÇ'!C17</f>
        <v>545</v>
      </c>
      <c r="D17" s="316">
        <f>'base(indices)'!G22</f>
        <v>1.40543719</v>
      </c>
      <c r="E17" s="69">
        <f t="shared" si="0"/>
        <v>765.96326854999995</v>
      </c>
      <c r="F17" s="360">
        <f>'base(indices)'!I22</f>
        <v>1.5918000000000002E-2</v>
      </c>
      <c r="G17" s="70">
        <f t="shared" si="1"/>
        <v>12.192603308778901</v>
      </c>
      <c r="H17" s="71">
        <f t="shared" si="2"/>
        <v>778.15587185877882</v>
      </c>
      <c r="I17" s="300">
        <f t="shared" si="20"/>
        <v>129396.27484173667</v>
      </c>
      <c r="J17" s="122">
        <f>IF((I17-H$21+(H$21/12*6))+K17&gt;I149,I149-K17,(I17-H$21+(H$21/12*6)))</f>
        <v>59205.332814122463</v>
      </c>
      <c r="K17" s="122">
        <f t="shared" si="3"/>
        <v>6794.667185877538</v>
      </c>
      <c r="L17" s="122">
        <f t="shared" si="4"/>
        <v>66000</v>
      </c>
      <c r="M17" s="122">
        <f t="shared" si="5"/>
        <v>56245.066173416337</v>
      </c>
      <c r="N17" s="122">
        <f t="shared" si="6"/>
        <v>6454.9338265836604</v>
      </c>
      <c r="O17" s="122">
        <f t="shared" si="7"/>
        <v>62700</v>
      </c>
      <c r="P17" s="104">
        <f t="shared" si="8"/>
        <v>53284.799532710218</v>
      </c>
      <c r="Q17" s="122">
        <f t="shared" si="9"/>
        <v>6115.2004672897847</v>
      </c>
      <c r="R17" s="122">
        <f t="shared" si="19"/>
        <v>59400</v>
      </c>
      <c r="S17" s="122">
        <f t="shared" si="10"/>
        <v>47364.266251297973</v>
      </c>
      <c r="T17" s="122">
        <f t="shared" si="11"/>
        <v>5435.7337487020304</v>
      </c>
      <c r="U17" s="122">
        <f t="shared" si="12"/>
        <v>52800</v>
      </c>
      <c r="V17" s="122">
        <f t="shared" si="13"/>
        <v>41443.732969885721</v>
      </c>
      <c r="W17" s="122">
        <f t="shared" si="14"/>
        <v>4756.2670301142762</v>
      </c>
      <c r="X17" s="122">
        <f t="shared" si="15"/>
        <v>46200</v>
      </c>
      <c r="Y17" s="122">
        <f t="shared" si="16"/>
        <v>35523.199688473476</v>
      </c>
      <c r="Z17" s="122">
        <f t="shared" si="17"/>
        <v>4076.8003115265228</v>
      </c>
      <c r="AA17" s="52">
        <f t="shared" si="18"/>
        <v>39600</v>
      </c>
      <c r="AB17" s="18"/>
      <c r="AC17" s="18"/>
      <c r="AD17" s="18"/>
      <c r="AE17" s="18"/>
      <c r="AF17" s="18"/>
      <c r="AG17" s="19"/>
      <c r="AH17" s="18"/>
      <c r="AI17" s="18"/>
    </row>
    <row r="18" spans="1:35" s="30" customFormat="1" ht="13.5" customHeight="1">
      <c r="A18" s="285">
        <v>113</v>
      </c>
      <c r="B18" s="56">
        <v>40756</v>
      </c>
      <c r="C18" s="68">
        <f>'BENEFÍCIOS-SEM JRS E SEM CORREÇ'!C18</f>
        <v>545</v>
      </c>
      <c r="D18" s="316">
        <f>'base(indices)'!G23</f>
        <v>1.4037120300000001</v>
      </c>
      <c r="E18" s="58">
        <f t="shared" si="0"/>
        <v>765.02305635000005</v>
      </c>
      <c r="F18" s="360">
        <f>'base(indices)'!I23</f>
        <v>1.5918000000000002E-2</v>
      </c>
      <c r="G18" s="60">
        <f t="shared" si="1"/>
        <v>12.177637010979302</v>
      </c>
      <c r="H18" s="61">
        <f t="shared" si="2"/>
        <v>777.20069336097936</v>
      </c>
      <c r="I18" s="299">
        <f>I17-H17</f>
        <v>128618.11896987789</v>
      </c>
      <c r="J18" s="102">
        <f>IF((I18-H$21+(H$21/12*5))+K18&gt;I149,I149-K18,(I18-H$21+(H$21/12*5)))</f>
        <v>59205.332814122463</v>
      </c>
      <c r="K18" s="102">
        <f t="shared" si="3"/>
        <v>6794.667185877538</v>
      </c>
      <c r="L18" s="102">
        <f t="shared" si="4"/>
        <v>66000</v>
      </c>
      <c r="M18" s="102">
        <f t="shared" si="5"/>
        <v>56245.066173416337</v>
      </c>
      <c r="N18" s="102">
        <f t="shared" si="6"/>
        <v>6454.9338265836604</v>
      </c>
      <c r="O18" s="102">
        <f t="shared" si="7"/>
        <v>62700</v>
      </c>
      <c r="P18" s="102">
        <f>J18*$P$9</f>
        <v>53284.799532710218</v>
      </c>
      <c r="Q18" s="102">
        <f t="shared" si="9"/>
        <v>6115.2004672897847</v>
      </c>
      <c r="R18" s="102">
        <f t="shared" si="19"/>
        <v>59400</v>
      </c>
      <c r="S18" s="102">
        <f t="shared" si="10"/>
        <v>47364.266251297973</v>
      </c>
      <c r="T18" s="102">
        <f t="shared" si="11"/>
        <v>5435.7337487020304</v>
      </c>
      <c r="U18" s="102">
        <f t="shared" si="12"/>
        <v>52800</v>
      </c>
      <c r="V18" s="102">
        <f t="shared" si="13"/>
        <v>41443.732969885721</v>
      </c>
      <c r="W18" s="102">
        <f t="shared" si="14"/>
        <v>4756.2670301142762</v>
      </c>
      <c r="X18" s="102">
        <f t="shared" si="15"/>
        <v>46200</v>
      </c>
      <c r="Y18" s="102">
        <f t="shared" si="16"/>
        <v>35523.199688473476</v>
      </c>
      <c r="Z18" s="102">
        <f t="shared" si="17"/>
        <v>4076.8003115265228</v>
      </c>
      <c r="AA18" s="66">
        <f t="shared" si="18"/>
        <v>39600</v>
      </c>
      <c r="AB18" s="36"/>
      <c r="AC18" s="36"/>
      <c r="AD18" s="36"/>
      <c r="AE18" s="36"/>
      <c r="AF18" s="36"/>
      <c r="AG18" s="37"/>
      <c r="AH18" s="36"/>
      <c r="AI18" s="36"/>
    </row>
    <row r="19" spans="1:35" ht="13.5" customHeight="1">
      <c r="A19" s="285">
        <v>112</v>
      </c>
      <c r="B19" s="56">
        <v>40787</v>
      </c>
      <c r="C19" s="68">
        <f>'BENEFÍCIOS-SEM JRS E SEM CORREÇ'!C19</f>
        <v>545</v>
      </c>
      <c r="D19" s="316">
        <f>'base(indices)'!G24</f>
        <v>1.40080396</v>
      </c>
      <c r="E19" s="69">
        <f t="shared" si="0"/>
        <v>763.43815819999998</v>
      </c>
      <c r="F19" s="360">
        <f>'base(indices)'!I24</f>
        <v>1.5918000000000002E-2</v>
      </c>
      <c r="G19" s="70">
        <f t="shared" si="1"/>
        <v>12.152408602227601</v>
      </c>
      <c r="H19" s="71">
        <f t="shared" si="2"/>
        <v>775.59056680222761</v>
      </c>
      <c r="I19" s="300">
        <f t="shared" si="20"/>
        <v>127840.91827651691</v>
      </c>
      <c r="J19" s="122">
        <f>IF((I19-H$21+(H$21/12*4))+K19&gt;I149,I149-K19,(I19-H$21+(H$21/12*4)))</f>
        <v>59205.332814122463</v>
      </c>
      <c r="K19" s="122">
        <f t="shared" si="3"/>
        <v>6794.667185877538</v>
      </c>
      <c r="L19" s="122">
        <f t="shared" si="4"/>
        <v>66000</v>
      </c>
      <c r="M19" s="122">
        <f t="shared" si="5"/>
        <v>56245.066173416337</v>
      </c>
      <c r="N19" s="122">
        <f t="shared" si="6"/>
        <v>6454.9338265836604</v>
      </c>
      <c r="O19" s="122">
        <f t="shared" si="7"/>
        <v>62700</v>
      </c>
      <c r="P19" s="104">
        <f t="shared" si="8"/>
        <v>53284.799532710218</v>
      </c>
      <c r="Q19" s="122">
        <f t="shared" si="9"/>
        <v>6115.2004672897847</v>
      </c>
      <c r="R19" s="122">
        <f t="shared" si="19"/>
        <v>59400</v>
      </c>
      <c r="S19" s="122">
        <f t="shared" si="10"/>
        <v>47364.266251297973</v>
      </c>
      <c r="T19" s="122">
        <f t="shared" si="11"/>
        <v>5435.7337487020304</v>
      </c>
      <c r="U19" s="122">
        <f t="shared" si="12"/>
        <v>52800</v>
      </c>
      <c r="V19" s="122">
        <f t="shared" si="13"/>
        <v>41443.732969885721</v>
      </c>
      <c r="W19" s="122">
        <f t="shared" si="14"/>
        <v>4756.2670301142762</v>
      </c>
      <c r="X19" s="122">
        <f t="shared" si="15"/>
        <v>46200</v>
      </c>
      <c r="Y19" s="122">
        <f t="shared" si="16"/>
        <v>35523.199688473476</v>
      </c>
      <c r="Z19" s="122">
        <f t="shared" si="17"/>
        <v>4076.8003115265228</v>
      </c>
      <c r="AA19" s="52">
        <f t="shared" si="18"/>
        <v>39600</v>
      </c>
      <c r="AB19" s="18"/>
      <c r="AC19" s="18"/>
      <c r="AD19" s="18"/>
      <c r="AE19" s="18"/>
      <c r="AF19" s="18"/>
      <c r="AG19" s="19"/>
      <c r="AH19" s="18"/>
      <c r="AI19" s="18"/>
    </row>
    <row r="20" spans="1:35" s="30" customFormat="1" ht="13.5" customHeight="1">
      <c r="A20" s="285">
        <v>111</v>
      </c>
      <c r="B20" s="56">
        <v>40817</v>
      </c>
      <c r="C20" s="68">
        <f>'BENEFÍCIOS-SEM JRS E SEM CORREÇ'!C20</f>
        <v>545</v>
      </c>
      <c r="D20" s="316">
        <f>'base(indices)'!G25</f>
        <v>1.39940036</v>
      </c>
      <c r="E20" s="58">
        <f t="shared" si="0"/>
        <v>762.67319620000001</v>
      </c>
      <c r="F20" s="360">
        <f>'base(indices)'!I25</f>
        <v>1.5918000000000002E-2</v>
      </c>
      <c r="G20" s="60">
        <f t="shared" si="1"/>
        <v>12.140231937111601</v>
      </c>
      <c r="H20" s="61">
        <f t="shared" si="2"/>
        <v>774.8134281371116</v>
      </c>
      <c r="I20" s="299">
        <f t="shared" si="20"/>
        <v>127065.32770971468</v>
      </c>
      <c r="J20" s="102">
        <f>IF((I20-H$21+(H$21/12*3))+K20&gt;I149,I149-K20,(I20-H$21+(H$21/12*3)))</f>
        <v>59205.332814122463</v>
      </c>
      <c r="K20" s="102">
        <f t="shared" si="3"/>
        <v>6794.667185877538</v>
      </c>
      <c r="L20" s="102">
        <f t="shared" si="4"/>
        <v>66000</v>
      </c>
      <c r="M20" s="102">
        <f t="shared" si="5"/>
        <v>56245.066173416337</v>
      </c>
      <c r="N20" s="102">
        <f t="shared" si="6"/>
        <v>6454.9338265836604</v>
      </c>
      <c r="O20" s="102">
        <f t="shared" si="7"/>
        <v>62700</v>
      </c>
      <c r="P20" s="102">
        <f t="shared" si="8"/>
        <v>53284.799532710218</v>
      </c>
      <c r="Q20" s="102">
        <f t="shared" si="9"/>
        <v>6115.2004672897847</v>
      </c>
      <c r="R20" s="102">
        <f t="shared" si="19"/>
        <v>59400</v>
      </c>
      <c r="S20" s="102">
        <f t="shared" si="10"/>
        <v>47364.266251297973</v>
      </c>
      <c r="T20" s="102">
        <f t="shared" si="11"/>
        <v>5435.7337487020304</v>
      </c>
      <c r="U20" s="102">
        <f t="shared" si="12"/>
        <v>52800</v>
      </c>
      <c r="V20" s="102">
        <f t="shared" si="13"/>
        <v>41443.732969885721</v>
      </c>
      <c r="W20" s="102">
        <f t="shared" si="14"/>
        <v>4756.2670301142762</v>
      </c>
      <c r="X20" s="102">
        <f t="shared" si="15"/>
        <v>46200</v>
      </c>
      <c r="Y20" s="102">
        <f t="shared" si="16"/>
        <v>35523.199688473476</v>
      </c>
      <c r="Z20" s="102">
        <f t="shared" si="17"/>
        <v>4076.8003115265228</v>
      </c>
      <c r="AA20" s="66">
        <f t="shared" si="18"/>
        <v>39600</v>
      </c>
      <c r="AB20" s="36"/>
      <c r="AC20" s="36"/>
      <c r="AD20" s="36"/>
      <c r="AE20" s="36"/>
      <c r="AF20" s="36"/>
      <c r="AG20" s="37"/>
      <c r="AH20" s="36"/>
      <c r="AI20" s="36"/>
    </row>
    <row r="21" spans="1:35" ht="13.5" customHeight="1">
      <c r="A21" s="285">
        <v>110</v>
      </c>
      <c r="B21" s="56">
        <v>40848</v>
      </c>
      <c r="C21" s="68">
        <f>'BENEFÍCIOS-SEM JRS E SEM CORREÇ'!C21</f>
        <v>545</v>
      </c>
      <c r="D21" s="316">
        <f>'base(indices)'!G26</f>
        <v>1.3985332699999999</v>
      </c>
      <c r="E21" s="69">
        <f t="shared" si="0"/>
        <v>762.20063214999993</v>
      </c>
      <c r="F21" s="360">
        <f>'base(indices)'!I26</f>
        <v>1.5918000000000002E-2</v>
      </c>
      <c r="G21" s="70">
        <f t="shared" si="1"/>
        <v>12.1327096625637</v>
      </c>
      <c r="H21" s="71">
        <f t="shared" si="2"/>
        <v>774.33334181256362</v>
      </c>
      <c r="I21" s="300">
        <f t="shared" si="20"/>
        <v>126290.51428157756</v>
      </c>
      <c r="J21" s="122">
        <f>IF((I21-H$21+(H$21/12*2))+K21&gt;I149,I149-K21,(I21-H$21+(H$21/12*2)))</f>
        <v>59205.332814122463</v>
      </c>
      <c r="K21" s="122">
        <f t="shared" si="3"/>
        <v>6794.667185877538</v>
      </c>
      <c r="L21" s="122">
        <f>J21+K21</f>
        <v>66000</v>
      </c>
      <c r="M21" s="122">
        <f>J21*M$9</f>
        <v>56245.066173416337</v>
      </c>
      <c r="N21" s="122">
        <f>K21*M$9</f>
        <v>6454.9338265836604</v>
      </c>
      <c r="O21" s="122">
        <f>M21+N21</f>
        <v>62700</v>
      </c>
      <c r="P21" s="104">
        <f t="shared" si="8"/>
        <v>53284.799532710218</v>
      </c>
      <c r="Q21" s="122">
        <f t="shared" si="9"/>
        <v>6115.2004672897847</v>
      </c>
      <c r="R21" s="122">
        <f t="shared" si="19"/>
        <v>59400</v>
      </c>
      <c r="S21" s="122">
        <f t="shared" si="10"/>
        <v>47364.266251297973</v>
      </c>
      <c r="T21" s="122">
        <f t="shared" si="11"/>
        <v>5435.7337487020304</v>
      </c>
      <c r="U21" s="122">
        <f t="shared" si="12"/>
        <v>52800</v>
      </c>
      <c r="V21" s="122">
        <f t="shared" si="13"/>
        <v>41443.732969885721</v>
      </c>
      <c r="W21" s="122">
        <f t="shared" si="14"/>
        <v>4756.2670301142762</v>
      </c>
      <c r="X21" s="122">
        <f t="shared" si="15"/>
        <v>46200</v>
      </c>
      <c r="Y21" s="122">
        <f t="shared" si="16"/>
        <v>35523.199688473476</v>
      </c>
      <c r="Z21" s="122">
        <f t="shared" si="17"/>
        <v>4076.8003115265228</v>
      </c>
      <c r="AA21" s="52">
        <f t="shared" si="18"/>
        <v>39600</v>
      </c>
      <c r="AB21" s="18"/>
      <c r="AC21" s="18"/>
      <c r="AD21" s="18"/>
      <c r="AE21" s="18"/>
      <c r="AF21" s="18"/>
      <c r="AG21" s="19"/>
      <c r="AH21" s="18"/>
      <c r="AI21" s="18"/>
    </row>
    <row r="22" spans="1:35" s="30" customFormat="1" ht="13.5" customHeight="1" thickBot="1">
      <c r="A22" s="286">
        <v>109</v>
      </c>
      <c r="B22" s="76">
        <v>40878</v>
      </c>
      <c r="C22" s="77">
        <f>'BENEFÍCIOS-SEM JRS E SEM CORREÇ'!C22</f>
        <v>1090</v>
      </c>
      <c r="D22" s="317">
        <f>'base(indices)'!G27</f>
        <v>1.3976318000000001</v>
      </c>
      <c r="E22" s="279">
        <f t="shared" si="0"/>
        <v>1523.418662</v>
      </c>
      <c r="F22" s="361">
        <f>'base(indices)'!I27</f>
        <v>1.5918000000000002E-2</v>
      </c>
      <c r="G22" s="233">
        <f t="shared" si="1"/>
        <v>24.249778261716003</v>
      </c>
      <c r="H22" s="287">
        <f t="shared" si="2"/>
        <v>1547.6684402617161</v>
      </c>
      <c r="I22" s="301">
        <f>I21-H21</f>
        <v>125516.18093976499</v>
      </c>
      <c r="J22" s="95">
        <f>IF((I22-H$21+(H21/12*1))+K22&gt;I149,I149-K22,(I22-H$21+(H$21/12*1)))</f>
        <v>59205.332814122463</v>
      </c>
      <c r="K22" s="95">
        <f t="shared" si="3"/>
        <v>6794.667185877538</v>
      </c>
      <c r="L22" s="95">
        <f>J22+K22</f>
        <v>66000</v>
      </c>
      <c r="M22" s="95">
        <f>J22*M$9</f>
        <v>56245.066173416337</v>
      </c>
      <c r="N22" s="95">
        <f t="shared" ref="N22:N85" si="21">K22*M$9</f>
        <v>6454.9338265836604</v>
      </c>
      <c r="O22" s="95">
        <f t="shared" ref="O22:O85" si="22">M22+N22</f>
        <v>62700</v>
      </c>
      <c r="P22" s="95">
        <f t="shared" si="8"/>
        <v>53284.799532710218</v>
      </c>
      <c r="Q22" s="95">
        <f t="shared" si="9"/>
        <v>6115.2004672897847</v>
      </c>
      <c r="R22" s="95">
        <f t="shared" si="19"/>
        <v>59400</v>
      </c>
      <c r="S22" s="95">
        <f t="shared" si="10"/>
        <v>47364.266251297973</v>
      </c>
      <c r="T22" s="95">
        <f t="shared" si="11"/>
        <v>5435.7337487020304</v>
      </c>
      <c r="U22" s="95">
        <f t="shared" si="12"/>
        <v>52800</v>
      </c>
      <c r="V22" s="95">
        <f t="shared" si="13"/>
        <v>41443.732969885721</v>
      </c>
      <c r="W22" s="95">
        <f t="shared" si="14"/>
        <v>4756.2670301142762</v>
      </c>
      <c r="X22" s="95">
        <f t="shared" si="15"/>
        <v>46200</v>
      </c>
      <c r="Y22" s="95">
        <f t="shared" si="16"/>
        <v>35523.199688473476</v>
      </c>
      <c r="Z22" s="95">
        <f t="shared" si="17"/>
        <v>4076.8003115265228</v>
      </c>
      <c r="AA22" s="237">
        <f t="shared" si="18"/>
        <v>39600</v>
      </c>
      <c r="AB22" s="36"/>
      <c r="AC22" s="36"/>
      <c r="AD22" s="36"/>
      <c r="AE22" s="36"/>
      <c r="AF22" s="36"/>
      <c r="AG22" s="37"/>
      <c r="AH22" s="36"/>
      <c r="AI22" s="36"/>
    </row>
    <row r="23" spans="1:35" ht="13.5" customHeight="1">
      <c r="A23" s="288">
        <v>108</v>
      </c>
      <c r="B23" s="160">
        <v>40909</v>
      </c>
      <c r="C23" s="47">
        <f>'BENEFÍCIOS-SEM JRS E SEM CORREÇ'!C23</f>
        <v>622</v>
      </c>
      <c r="D23" s="306">
        <f>'base(indices)'!G28</f>
        <v>1.39632344</v>
      </c>
      <c r="E23" s="163">
        <f t="shared" si="0"/>
        <v>868.51317968000001</v>
      </c>
      <c r="F23" s="359">
        <f>'base(indices)'!I28</f>
        <v>1.5918000000000002E-2</v>
      </c>
      <c r="G23" s="87">
        <f t="shared" si="1"/>
        <v>13.824992794146242</v>
      </c>
      <c r="H23" s="89">
        <f t="shared" si="2"/>
        <v>882.33817247414629</v>
      </c>
      <c r="I23" s="298">
        <f t="shared" si="20"/>
        <v>123968.51249950328</v>
      </c>
      <c r="J23" s="123">
        <f>IF((I23-H$33+(H$33/12*12))+K23&gt;I149,I149-K23,(I23-H$33+(H$33/12*12)))</f>
        <v>59205.332814122463</v>
      </c>
      <c r="K23" s="123">
        <f t="shared" si="3"/>
        <v>6794.667185877538</v>
      </c>
      <c r="L23" s="123">
        <f t="shared" ref="L23:L86" si="23">J23+K23</f>
        <v>66000</v>
      </c>
      <c r="M23" s="123">
        <f t="shared" ref="M23:M86" si="24">J23*M$9</f>
        <v>56245.066173416337</v>
      </c>
      <c r="N23" s="123">
        <f t="shared" si="21"/>
        <v>6454.9338265836604</v>
      </c>
      <c r="O23" s="123">
        <f t="shared" si="22"/>
        <v>62700</v>
      </c>
      <c r="P23" s="100">
        <f>J23*$P$9</f>
        <v>53284.799532710218</v>
      </c>
      <c r="Q23" s="123">
        <f t="shared" si="9"/>
        <v>6115.2004672897847</v>
      </c>
      <c r="R23" s="123">
        <f t="shared" si="19"/>
        <v>59400</v>
      </c>
      <c r="S23" s="123">
        <f t="shared" si="10"/>
        <v>47364.266251297973</v>
      </c>
      <c r="T23" s="123">
        <f t="shared" si="11"/>
        <v>5435.7337487020304</v>
      </c>
      <c r="U23" s="123">
        <f t="shared" si="12"/>
        <v>52800</v>
      </c>
      <c r="V23" s="123">
        <f t="shared" si="13"/>
        <v>41443.732969885721</v>
      </c>
      <c r="W23" s="123">
        <f t="shared" si="14"/>
        <v>4756.2670301142762</v>
      </c>
      <c r="X23" s="123">
        <f t="shared" si="15"/>
        <v>46200</v>
      </c>
      <c r="Y23" s="123">
        <f t="shared" si="16"/>
        <v>35523.199688473476</v>
      </c>
      <c r="Z23" s="123">
        <f t="shared" si="17"/>
        <v>4076.8003115265228</v>
      </c>
      <c r="AA23" s="55">
        <f t="shared" si="18"/>
        <v>39600</v>
      </c>
      <c r="AB23" s="18"/>
      <c r="AC23" s="18"/>
      <c r="AD23" s="18"/>
      <c r="AE23" s="18"/>
      <c r="AF23" s="18"/>
      <c r="AG23" s="19"/>
      <c r="AH23" s="18"/>
      <c r="AI23" s="18"/>
    </row>
    <row r="24" spans="1:35" s="30" customFormat="1" ht="13.5" customHeight="1">
      <c r="A24" s="285">
        <v>107</v>
      </c>
      <c r="B24" s="56">
        <v>40940</v>
      </c>
      <c r="C24" s="68">
        <f>'BENEFÍCIOS-SEM JRS E SEM CORREÇ'!C24</f>
        <v>622</v>
      </c>
      <c r="D24" s="316">
        <f>'base(indices)'!G29</f>
        <v>1.3951180599999999</v>
      </c>
      <c r="E24" s="58">
        <f t="shared" si="0"/>
        <v>867.76343331999999</v>
      </c>
      <c r="F24" s="360">
        <f>'base(indices)'!I29</f>
        <v>1.5918000000000002E-2</v>
      </c>
      <c r="G24" s="60">
        <f t="shared" si="1"/>
        <v>13.813058331587762</v>
      </c>
      <c r="H24" s="61">
        <f t="shared" si="2"/>
        <v>881.57649165158773</v>
      </c>
      <c r="I24" s="299">
        <f t="shared" si="20"/>
        <v>123086.17432702913</v>
      </c>
      <c r="J24" s="102">
        <f>IF((I24-H$33+(H$33/12*11))+K24&gt;I149,I149-K24,(I24-H$33+(H$33/12*11)))</f>
        <v>59205.332814122463</v>
      </c>
      <c r="K24" s="102">
        <f t="shared" si="3"/>
        <v>6794.667185877538</v>
      </c>
      <c r="L24" s="102">
        <f t="shared" si="23"/>
        <v>66000</v>
      </c>
      <c r="M24" s="102">
        <f t="shared" si="24"/>
        <v>56245.066173416337</v>
      </c>
      <c r="N24" s="102">
        <f t="shared" si="21"/>
        <v>6454.9338265836604</v>
      </c>
      <c r="O24" s="102">
        <f t="shared" si="22"/>
        <v>62700</v>
      </c>
      <c r="P24" s="102">
        <f t="shared" si="8"/>
        <v>53284.799532710218</v>
      </c>
      <c r="Q24" s="102">
        <f t="shared" si="9"/>
        <v>6115.2004672897847</v>
      </c>
      <c r="R24" s="102">
        <f t="shared" si="19"/>
        <v>59400</v>
      </c>
      <c r="S24" s="102">
        <f t="shared" si="10"/>
        <v>47364.266251297973</v>
      </c>
      <c r="T24" s="102">
        <f t="shared" si="11"/>
        <v>5435.7337487020304</v>
      </c>
      <c r="U24" s="102">
        <f t="shared" si="12"/>
        <v>52800</v>
      </c>
      <c r="V24" s="102">
        <f t="shared" si="13"/>
        <v>41443.732969885721</v>
      </c>
      <c r="W24" s="102">
        <f t="shared" si="14"/>
        <v>4756.2670301142762</v>
      </c>
      <c r="X24" s="102">
        <f t="shared" si="15"/>
        <v>46200</v>
      </c>
      <c r="Y24" s="102">
        <f t="shared" si="16"/>
        <v>35523.199688473476</v>
      </c>
      <c r="Z24" s="102">
        <f t="shared" si="17"/>
        <v>4076.8003115265228</v>
      </c>
      <c r="AA24" s="66">
        <f t="shared" si="18"/>
        <v>39600</v>
      </c>
      <c r="AB24" s="36"/>
      <c r="AC24" s="36"/>
      <c r="AD24" s="36"/>
      <c r="AE24" s="36"/>
      <c r="AF24" s="36"/>
      <c r="AG24" s="37"/>
      <c r="AH24" s="36"/>
      <c r="AI24" s="36"/>
    </row>
    <row r="25" spans="1:35" ht="13.5" customHeight="1">
      <c r="A25" s="285">
        <v>106</v>
      </c>
      <c r="B25" s="56">
        <v>40969</v>
      </c>
      <c r="C25" s="68">
        <f>'BENEFÍCIOS-SEM JRS E SEM CORREÇ'!C25</f>
        <v>622</v>
      </c>
      <c r="D25" s="316">
        <f>'base(indices)'!G30</f>
        <v>1.3951180599999999</v>
      </c>
      <c r="E25" s="69">
        <f t="shared" si="0"/>
        <v>867.76343331999999</v>
      </c>
      <c r="F25" s="360">
        <f>'base(indices)'!I30</f>
        <v>1.5918000000000002E-2</v>
      </c>
      <c r="G25" s="70">
        <f t="shared" si="1"/>
        <v>13.813058331587762</v>
      </c>
      <c r="H25" s="71">
        <f t="shared" si="2"/>
        <v>881.57649165158773</v>
      </c>
      <c r="I25" s="300">
        <f t="shared" si="20"/>
        <v>122204.59783537754</v>
      </c>
      <c r="J25" s="122">
        <f>IF((I25-H$33+(H$33/12*10))+K25&gt;I149,I149-K25,(I25-H$33+(H$33/12*10)))</f>
        <v>59205.332814122463</v>
      </c>
      <c r="K25" s="122">
        <f t="shared" si="3"/>
        <v>6794.667185877538</v>
      </c>
      <c r="L25" s="122">
        <f t="shared" si="23"/>
        <v>66000</v>
      </c>
      <c r="M25" s="122">
        <f t="shared" si="24"/>
        <v>56245.066173416337</v>
      </c>
      <c r="N25" s="122">
        <f t="shared" si="21"/>
        <v>6454.9338265836604</v>
      </c>
      <c r="O25" s="122">
        <f t="shared" si="22"/>
        <v>62700</v>
      </c>
      <c r="P25" s="104">
        <f t="shared" si="8"/>
        <v>53284.799532710218</v>
      </c>
      <c r="Q25" s="122">
        <f t="shared" si="9"/>
        <v>6115.2004672897847</v>
      </c>
      <c r="R25" s="122">
        <f t="shared" si="19"/>
        <v>59400</v>
      </c>
      <c r="S25" s="122">
        <f t="shared" si="10"/>
        <v>47364.266251297973</v>
      </c>
      <c r="T25" s="122">
        <f t="shared" si="11"/>
        <v>5435.7337487020304</v>
      </c>
      <c r="U25" s="122">
        <f t="shared" si="12"/>
        <v>52800</v>
      </c>
      <c r="V25" s="122">
        <f t="shared" si="13"/>
        <v>41443.732969885721</v>
      </c>
      <c r="W25" s="122">
        <f t="shared" si="14"/>
        <v>4756.2670301142762</v>
      </c>
      <c r="X25" s="122">
        <f t="shared" si="15"/>
        <v>46200</v>
      </c>
      <c r="Y25" s="122">
        <f t="shared" si="16"/>
        <v>35523.199688473476</v>
      </c>
      <c r="Z25" s="122">
        <f t="shared" si="17"/>
        <v>4076.8003115265228</v>
      </c>
      <c r="AA25" s="52">
        <f t="shared" si="18"/>
        <v>39600</v>
      </c>
      <c r="AB25" s="18"/>
      <c r="AC25" s="18"/>
      <c r="AD25" s="18"/>
      <c r="AE25" s="18"/>
      <c r="AF25" s="18"/>
      <c r="AG25" s="19"/>
      <c r="AH25" s="18"/>
      <c r="AI25" s="18"/>
    </row>
    <row r="26" spans="1:35" s="30" customFormat="1" ht="13.5" customHeight="1">
      <c r="A26" s="285">
        <v>105</v>
      </c>
      <c r="B26" s="56">
        <v>41000</v>
      </c>
      <c r="C26" s="68">
        <f>'BENEFÍCIOS-SEM JRS E SEM CORREÇ'!C26</f>
        <v>622</v>
      </c>
      <c r="D26" s="316">
        <f>'base(indices)'!G31</f>
        <v>1.39362966</v>
      </c>
      <c r="E26" s="58">
        <f t="shared" si="0"/>
        <v>866.83764852000002</v>
      </c>
      <c r="F26" s="360">
        <f>'base(indices)'!I31</f>
        <v>1.5918000000000002E-2</v>
      </c>
      <c r="G26" s="60">
        <f t="shared" si="1"/>
        <v>13.798321689141362</v>
      </c>
      <c r="H26" s="61">
        <f t="shared" si="2"/>
        <v>880.63597020914142</v>
      </c>
      <c r="I26" s="299">
        <f t="shared" si="20"/>
        <v>121323.02134372595</v>
      </c>
      <c r="J26" s="102">
        <f>IF((I26-H$33+(H$33/12*9))+K26&gt;I149,I149-K26,(I26-H$33+(H$33/12*9)))</f>
        <v>59205.332814122463</v>
      </c>
      <c r="K26" s="102">
        <f t="shared" si="3"/>
        <v>6794.667185877538</v>
      </c>
      <c r="L26" s="102">
        <f t="shared" si="23"/>
        <v>66000</v>
      </c>
      <c r="M26" s="102">
        <f t="shared" si="24"/>
        <v>56245.066173416337</v>
      </c>
      <c r="N26" s="102">
        <f t="shared" si="21"/>
        <v>6454.9338265836604</v>
      </c>
      <c r="O26" s="102">
        <f t="shared" si="22"/>
        <v>62700</v>
      </c>
      <c r="P26" s="102">
        <f t="shared" si="8"/>
        <v>53284.799532710218</v>
      </c>
      <c r="Q26" s="102">
        <f t="shared" si="9"/>
        <v>6115.2004672897847</v>
      </c>
      <c r="R26" s="102">
        <f t="shared" si="19"/>
        <v>59400</v>
      </c>
      <c r="S26" s="102">
        <f t="shared" si="10"/>
        <v>47364.266251297973</v>
      </c>
      <c r="T26" s="102">
        <f t="shared" si="11"/>
        <v>5435.7337487020304</v>
      </c>
      <c r="U26" s="102">
        <f t="shared" si="12"/>
        <v>52800</v>
      </c>
      <c r="V26" s="102">
        <f t="shared" si="13"/>
        <v>41443.732969885721</v>
      </c>
      <c r="W26" s="102">
        <f t="shared" si="14"/>
        <v>4756.2670301142762</v>
      </c>
      <c r="X26" s="102">
        <f t="shared" si="15"/>
        <v>46200</v>
      </c>
      <c r="Y26" s="102">
        <f t="shared" si="16"/>
        <v>35523.199688473476</v>
      </c>
      <c r="Z26" s="102">
        <f t="shared" si="17"/>
        <v>4076.8003115265228</v>
      </c>
      <c r="AA26" s="66">
        <f t="shared" si="18"/>
        <v>39600</v>
      </c>
      <c r="AB26" s="36"/>
      <c r="AC26" s="36"/>
      <c r="AD26" s="36"/>
      <c r="AE26" s="36"/>
      <c r="AF26" s="36"/>
      <c r="AG26" s="37"/>
      <c r="AH26" s="36"/>
      <c r="AI26" s="36"/>
    </row>
    <row r="27" spans="1:35" ht="13.5" customHeight="1">
      <c r="A27" s="285">
        <v>104</v>
      </c>
      <c r="B27" s="56">
        <v>41030</v>
      </c>
      <c r="C27" s="68">
        <f>'BENEFÍCIOS-SEM JRS E SEM CORREÇ'!C27</f>
        <v>622</v>
      </c>
      <c r="D27" s="316">
        <f>'base(indices)'!G32</f>
        <v>1.3933133799999999</v>
      </c>
      <c r="E27" s="69">
        <f t="shared" si="0"/>
        <v>866.64092235999999</v>
      </c>
      <c r="F27" s="360">
        <f>'base(indices)'!I32</f>
        <v>1.5918000000000002E-2</v>
      </c>
      <c r="G27" s="70">
        <f t="shared" si="1"/>
        <v>13.795190202126481</v>
      </c>
      <c r="H27" s="71">
        <f t="shared" si="2"/>
        <v>880.43611256212648</v>
      </c>
      <c r="I27" s="300">
        <f t="shared" si="20"/>
        <v>120442.38537351681</v>
      </c>
      <c r="J27" s="122">
        <f>IF((I27-H$33+(H$33/12*8))+K27&gt;I149,I149-K27,(I27-H$33+(H$33/12*8)))</f>
        <v>59205.332814122463</v>
      </c>
      <c r="K27" s="122">
        <f t="shared" si="3"/>
        <v>6794.667185877538</v>
      </c>
      <c r="L27" s="122">
        <f t="shared" si="23"/>
        <v>66000</v>
      </c>
      <c r="M27" s="122">
        <f t="shared" si="24"/>
        <v>56245.066173416337</v>
      </c>
      <c r="N27" s="122">
        <f t="shared" si="21"/>
        <v>6454.9338265836604</v>
      </c>
      <c r="O27" s="122">
        <f t="shared" si="22"/>
        <v>62700</v>
      </c>
      <c r="P27" s="104">
        <f t="shared" si="8"/>
        <v>53284.799532710218</v>
      </c>
      <c r="Q27" s="122">
        <f t="shared" si="9"/>
        <v>6115.2004672897847</v>
      </c>
      <c r="R27" s="122">
        <f t="shared" si="19"/>
        <v>59400</v>
      </c>
      <c r="S27" s="122">
        <f t="shared" si="10"/>
        <v>47364.266251297973</v>
      </c>
      <c r="T27" s="122">
        <f t="shared" si="11"/>
        <v>5435.7337487020304</v>
      </c>
      <c r="U27" s="122">
        <f t="shared" si="12"/>
        <v>52800</v>
      </c>
      <c r="V27" s="122">
        <f t="shared" si="13"/>
        <v>41443.732969885721</v>
      </c>
      <c r="W27" s="122">
        <f t="shared" si="14"/>
        <v>4756.2670301142762</v>
      </c>
      <c r="X27" s="122">
        <f t="shared" si="15"/>
        <v>46200</v>
      </c>
      <c r="Y27" s="122">
        <f t="shared" si="16"/>
        <v>35523.199688473476</v>
      </c>
      <c r="Z27" s="122">
        <f t="shared" si="17"/>
        <v>4076.8003115265228</v>
      </c>
      <c r="AA27" s="52">
        <f t="shared" si="18"/>
        <v>39600</v>
      </c>
      <c r="AB27" s="18"/>
      <c r="AC27" s="18"/>
      <c r="AD27" s="18"/>
      <c r="AE27" s="18"/>
      <c r="AF27" s="18"/>
      <c r="AG27" s="19"/>
      <c r="AH27" s="18"/>
      <c r="AI27" s="18"/>
    </row>
    <row r="28" spans="1:35" s="30" customFormat="1" ht="13.5" customHeight="1">
      <c r="A28" s="285">
        <v>103</v>
      </c>
      <c r="B28" s="56">
        <v>41061</v>
      </c>
      <c r="C28" s="68">
        <f>'BENEFÍCIOS-SEM JRS E SEM CORREÇ'!C28</f>
        <v>622</v>
      </c>
      <c r="D28" s="316">
        <f>'base(indices)'!G33</f>
        <v>1.3926616199999999</v>
      </c>
      <c r="E28" s="58">
        <f t="shared" si="0"/>
        <v>866.23552763999999</v>
      </c>
      <c r="F28" s="360">
        <f>'base(indices)'!I33</f>
        <v>1.5918000000000002E-2</v>
      </c>
      <c r="G28" s="60">
        <f t="shared" si="1"/>
        <v>13.788737128973521</v>
      </c>
      <c r="H28" s="61">
        <f t="shared" si="2"/>
        <v>880.02426476897347</v>
      </c>
      <c r="I28" s="299">
        <f t="shared" si="20"/>
        <v>119561.94926095469</v>
      </c>
      <c r="J28" s="102">
        <f>IF((I28-H$33+(H$33/12*7))+K28&gt;I149,I149-K28,(I28-H$33+(H$33/12*7)))</f>
        <v>59205.332814122463</v>
      </c>
      <c r="K28" s="102">
        <f t="shared" si="3"/>
        <v>6794.667185877538</v>
      </c>
      <c r="L28" s="102">
        <f t="shared" si="23"/>
        <v>66000</v>
      </c>
      <c r="M28" s="102">
        <f t="shared" si="24"/>
        <v>56245.066173416337</v>
      </c>
      <c r="N28" s="102">
        <f t="shared" si="21"/>
        <v>6454.9338265836604</v>
      </c>
      <c r="O28" s="102">
        <f t="shared" si="22"/>
        <v>62700</v>
      </c>
      <c r="P28" s="102">
        <f t="shared" si="8"/>
        <v>53284.799532710218</v>
      </c>
      <c r="Q28" s="102">
        <f t="shared" si="9"/>
        <v>6115.2004672897847</v>
      </c>
      <c r="R28" s="102">
        <f t="shared" si="19"/>
        <v>59400</v>
      </c>
      <c r="S28" s="102">
        <f t="shared" si="10"/>
        <v>47364.266251297973</v>
      </c>
      <c r="T28" s="102">
        <f t="shared" si="11"/>
        <v>5435.7337487020304</v>
      </c>
      <c r="U28" s="102">
        <f t="shared" si="12"/>
        <v>52800</v>
      </c>
      <c r="V28" s="102">
        <f t="shared" si="13"/>
        <v>41443.732969885721</v>
      </c>
      <c r="W28" s="102">
        <f t="shared" si="14"/>
        <v>4756.2670301142762</v>
      </c>
      <c r="X28" s="102">
        <f t="shared" si="15"/>
        <v>46200</v>
      </c>
      <c r="Y28" s="102">
        <f t="shared" si="16"/>
        <v>35523.199688473476</v>
      </c>
      <c r="Z28" s="102">
        <f t="shared" si="17"/>
        <v>4076.8003115265228</v>
      </c>
      <c r="AA28" s="66">
        <f t="shared" si="18"/>
        <v>39600</v>
      </c>
      <c r="AB28" s="36"/>
      <c r="AC28" s="36"/>
      <c r="AD28" s="36"/>
      <c r="AE28" s="36"/>
      <c r="AF28" s="36"/>
      <c r="AG28" s="37"/>
      <c r="AH28" s="36"/>
      <c r="AI28" s="36"/>
    </row>
    <row r="29" spans="1:35" ht="13.5" customHeight="1">
      <c r="A29" s="285">
        <v>102</v>
      </c>
      <c r="B29" s="56">
        <v>41091</v>
      </c>
      <c r="C29" s="68">
        <f>'BENEFÍCIOS-SEM JRS E SEM CORREÇ'!C29</f>
        <v>622</v>
      </c>
      <c r="D29" s="316">
        <f>'base(indices)'!G34</f>
        <v>1.3926616199999999</v>
      </c>
      <c r="E29" s="69">
        <f>C29*D29</f>
        <v>866.23552763999999</v>
      </c>
      <c r="F29" s="360">
        <f>'base(indices)'!I34</f>
        <v>1.5918000000000002E-2</v>
      </c>
      <c r="G29" s="70">
        <f t="shared" si="1"/>
        <v>13.788737128973521</v>
      </c>
      <c r="H29" s="71">
        <f t="shared" si="2"/>
        <v>880.02426476897347</v>
      </c>
      <c r="I29" s="300">
        <f t="shared" si="20"/>
        <v>118681.92499618571</v>
      </c>
      <c r="J29" s="122">
        <f>IF((I29-H$33+(H$33/12*6))+K29&gt;I149,I149-K29,(I29-H$33+(H$33/12*6)))</f>
        <v>59205.332814122463</v>
      </c>
      <c r="K29" s="122">
        <f t="shared" si="3"/>
        <v>6794.667185877538</v>
      </c>
      <c r="L29" s="122">
        <f t="shared" si="23"/>
        <v>66000</v>
      </c>
      <c r="M29" s="122">
        <f t="shared" si="24"/>
        <v>56245.066173416337</v>
      </c>
      <c r="N29" s="122">
        <f t="shared" si="21"/>
        <v>6454.9338265836604</v>
      </c>
      <c r="O29" s="122">
        <f t="shared" si="22"/>
        <v>62700</v>
      </c>
      <c r="P29" s="104">
        <f t="shared" si="8"/>
        <v>53284.799532710218</v>
      </c>
      <c r="Q29" s="122">
        <f t="shared" si="9"/>
        <v>6115.2004672897847</v>
      </c>
      <c r="R29" s="122">
        <f t="shared" si="19"/>
        <v>59400</v>
      </c>
      <c r="S29" s="122">
        <f t="shared" si="10"/>
        <v>47364.266251297973</v>
      </c>
      <c r="T29" s="122">
        <f t="shared" si="11"/>
        <v>5435.7337487020304</v>
      </c>
      <c r="U29" s="122">
        <f t="shared" si="12"/>
        <v>52800</v>
      </c>
      <c r="V29" s="122">
        <f t="shared" si="13"/>
        <v>41443.732969885721</v>
      </c>
      <c r="W29" s="122">
        <f t="shared" si="14"/>
        <v>4756.2670301142762</v>
      </c>
      <c r="X29" s="122">
        <f t="shared" si="15"/>
        <v>46200</v>
      </c>
      <c r="Y29" s="122">
        <f t="shared" si="16"/>
        <v>35523.199688473476</v>
      </c>
      <c r="Z29" s="122">
        <f t="shared" si="17"/>
        <v>4076.8003115265228</v>
      </c>
      <c r="AA29" s="52">
        <f t="shared" si="18"/>
        <v>39600</v>
      </c>
      <c r="AB29" s="18"/>
      <c r="AC29" s="18"/>
      <c r="AD29" s="18"/>
      <c r="AE29" s="18"/>
      <c r="AF29" s="18"/>
      <c r="AG29" s="19"/>
      <c r="AH29" s="18"/>
      <c r="AI29" s="18"/>
    </row>
    <row r="30" spans="1:35" s="30" customFormat="1" ht="13.5" customHeight="1">
      <c r="A30" s="285">
        <v>101</v>
      </c>
      <c r="B30" s="56">
        <v>41122</v>
      </c>
      <c r="C30" s="68">
        <f>'BENEFÍCIOS-SEM JRS E SEM CORREÇ'!C30</f>
        <v>622</v>
      </c>
      <c r="D30" s="316">
        <f>'base(indices)'!G35</f>
        <v>1.3924611</v>
      </c>
      <c r="E30" s="58">
        <f t="shared" si="0"/>
        <v>866.11080419999996</v>
      </c>
      <c r="F30" s="360">
        <f>'base(indices)'!I35</f>
        <v>1.5918000000000002E-2</v>
      </c>
      <c r="G30" s="60">
        <f t="shared" si="1"/>
        <v>13.786751781255601</v>
      </c>
      <c r="H30" s="61">
        <f t="shared" si="2"/>
        <v>879.89755598125555</v>
      </c>
      <c r="I30" s="299">
        <f t="shared" si="20"/>
        <v>117801.90073141674</v>
      </c>
      <c r="J30" s="102">
        <f>IF((I30-H$33+(H$33/12*5))+K30&gt;I149,I149-K30,(I30-H$33+(H$33/12*5)))</f>
        <v>59205.332814122463</v>
      </c>
      <c r="K30" s="102">
        <f t="shared" si="3"/>
        <v>6794.667185877538</v>
      </c>
      <c r="L30" s="102">
        <f t="shared" si="23"/>
        <v>66000</v>
      </c>
      <c r="M30" s="102">
        <f t="shared" si="24"/>
        <v>56245.066173416337</v>
      </c>
      <c r="N30" s="102">
        <f t="shared" si="21"/>
        <v>6454.9338265836604</v>
      </c>
      <c r="O30" s="102">
        <f t="shared" si="22"/>
        <v>62700</v>
      </c>
      <c r="P30" s="102">
        <f>J30*$P$9</f>
        <v>53284.799532710218</v>
      </c>
      <c r="Q30" s="102">
        <f t="shared" si="9"/>
        <v>6115.2004672897847</v>
      </c>
      <c r="R30" s="102">
        <f t="shared" si="19"/>
        <v>59400</v>
      </c>
      <c r="S30" s="102">
        <f t="shared" si="10"/>
        <v>47364.266251297973</v>
      </c>
      <c r="T30" s="102">
        <f t="shared" si="11"/>
        <v>5435.7337487020304</v>
      </c>
      <c r="U30" s="102">
        <f t="shared" si="12"/>
        <v>52800</v>
      </c>
      <c r="V30" s="102">
        <f t="shared" si="13"/>
        <v>41443.732969885721</v>
      </c>
      <c r="W30" s="102">
        <f t="shared" si="14"/>
        <v>4756.2670301142762</v>
      </c>
      <c r="X30" s="102">
        <f t="shared" si="15"/>
        <v>46200</v>
      </c>
      <c r="Y30" s="102">
        <f t="shared" si="16"/>
        <v>35523.199688473476</v>
      </c>
      <c r="Z30" s="102">
        <f t="shared" si="17"/>
        <v>4076.8003115265228</v>
      </c>
      <c r="AA30" s="66">
        <f t="shared" si="18"/>
        <v>39600</v>
      </c>
      <c r="AB30" s="36"/>
      <c r="AC30" s="36"/>
      <c r="AD30" s="36"/>
      <c r="AE30" s="36"/>
      <c r="AF30" s="36"/>
      <c r="AG30" s="37"/>
      <c r="AH30" s="36"/>
      <c r="AI30" s="36"/>
    </row>
    <row r="31" spans="1:35" ht="13.5" customHeight="1">
      <c r="A31" s="285">
        <v>100</v>
      </c>
      <c r="B31" s="56">
        <v>41153</v>
      </c>
      <c r="C31" s="68">
        <f>'BENEFÍCIOS-SEM JRS E SEM CORREÇ'!C31</f>
        <v>622</v>
      </c>
      <c r="D31" s="316">
        <f>'base(indices)'!G36</f>
        <v>1.3922898500000001</v>
      </c>
      <c r="E31" s="69">
        <f t="shared" si="0"/>
        <v>866.00428670000008</v>
      </c>
      <c r="F31" s="360">
        <f>'base(indices)'!I36</f>
        <v>1.5918000000000002E-2</v>
      </c>
      <c r="G31" s="70">
        <f t="shared" si="1"/>
        <v>13.785056235690602</v>
      </c>
      <c r="H31" s="71">
        <f t="shared" si="2"/>
        <v>879.78934293569068</v>
      </c>
      <c r="I31" s="300">
        <f t="shared" si="20"/>
        <v>116922.00317543549</v>
      </c>
      <c r="J31" s="122">
        <f>IF((I31-H$33+(H$33/12*4))+K31&gt;I149,I149-K31,(I31-H$33+(H$33/12*4)))</f>
        <v>59205.332814122463</v>
      </c>
      <c r="K31" s="122">
        <f t="shared" si="3"/>
        <v>6794.667185877538</v>
      </c>
      <c r="L31" s="122">
        <f t="shared" si="23"/>
        <v>66000</v>
      </c>
      <c r="M31" s="122">
        <f t="shared" si="24"/>
        <v>56245.066173416337</v>
      </c>
      <c r="N31" s="122">
        <f t="shared" si="21"/>
        <v>6454.9338265836604</v>
      </c>
      <c r="O31" s="122">
        <f t="shared" si="22"/>
        <v>62700</v>
      </c>
      <c r="P31" s="104">
        <f>J31*$P$9</f>
        <v>53284.799532710218</v>
      </c>
      <c r="Q31" s="122">
        <f t="shared" si="9"/>
        <v>6115.2004672897847</v>
      </c>
      <c r="R31" s="122">
        <f t="shared" si="19"/>
        <v>59400</v>
      </c>
      <c r="S31" s="122">
        <f t="shared" si="10"/>
        <v>47364.266251297973</v>
      </c>
      <c r="T31" s="122">
        <f t="shared" si="11"/>
        <v>5435.7337487020304</v>
      </c>
      <c r="U31" s="122">
        <f t="shared" si="12"/>
        <v>52800</v>
      </c>
      <c r="V31" s="122">
        <f t="shared" si="13"/>
        <v>41443.732969885721</v>
      </c>
      <c r="W31" s="122">
        <f t="shared" si="14"/>
        <v>4756.2670301142762</v>
      </c>
      <c r="X31" s="122">
        <f t="shared" si="15"/>
        <v>46200</v>
      </c>
      <c r="Y31" s="122">
        <f t="shared" si="16"/>
        <v>35523.199688473476</v>
      </c>
      <c r="Z31" s="122">
        <f t="shared" si="17"/>
        <v>4076.8003115265228</v>
      </c>
      <c r="AA31" s="52">
        <f t="shared" si="18"/>
        <v>39600</v>
      </c>
      <c r="AB31" s="18"/>
      <c r="AC31" s="18"/>
      <c r="AD31" s="18"/>
      <c r="AE31" s="18"/>
      <c r="AF31" s="18"/>
      <c r="AG31" s="19"/>
      <c r="AH31" s="18"/>
      <c r="AI31" s="18"/>
    </row>
    <row r="32" spans="1:35" s="30" customFormat="1" ht="13.5" customHeight="1">
      <c r="A32" s="285">
        <v>99</v>
      </c>
      <c r="B32" s="56">
        <v>41183</v>
      </c>
      <c r="C32" s="68">
        <f>'BENEFÍCIOS-SEM JRS E SEM CORREÇ'!C32</f>
        <v>622</v>
      </c>
      <c r="D32" s="316">
        <f>'base(indices)'!G37</f>
        <v>1.3922898500000001</v>
      </c>
      <c r="E32" s="58">
        <f t="shared" si="0"/>
        <v>866.00428670000008</v>
      </c>
      <c r="F32" s="360">
        <f>'base(indices)'!I37</f>
        <v>1.5918000000000002E-2</v>
      </c>
      <c r="G32" s="60">
        <f t="shared" si="1"/>
        <v>13.785056235690602</v>
      </c>
      <c r="H32" s="61">
        <f t="shared" si="2"/>
        <v>879.78934293569068</v>
      </c>
      <c r="I32" s="299">
        <f t="shared" si="20"/>
        <v>116042.21383249979</v>
      </c>
      <c r="J32" s="102">
        <f>IF((I32-H$33+(H$33/12*3))+K32&gt;I149,I149-K32,(I32-H$33+(H$33/12*3)))</f>
        <v>59205.332814122463</v>
      </c>
      <c r="K32" s="102">
        <f t="shared" si="3"/>
        <v>6794.667185877538</v>
      </c>
      <c r="L32" s="102">
        <f t="shared" si="23"/>
        <v>66000</v>
      </c>
      <c r="M32" s="102">
        <f t="shared" si="24"/>
        <v>56245.066173416337</v>
      </c>
      <c r="N32" s="102">
        <f t="shared" si="21"/>
        <v>6454.9338265836604</v>
      </c>
      <c r="O32" s="102">
        <f t="shared" si="22"/>
        <v>62700</v>
      </c>
      <c r="P32" s="102">
        <f t="shared" ref="P32:P49" si="25">J32*$P$9</f>
        <v>53284.799532710218</v>
      </c>
      <c r="Q32" s="102">
        <f t="shared" si="9"/>
        <v>6115.2004672897847</v>
      </c>
      <c r="R32" s="102">
        <f t="shared" si="19"/>
        <v>59400</v>
      </c>
      <c r="S32" s="102">
        <f t="shared" si="10"/>
        <v>47364.266251297973</v>
      </c>
      <c r="T32" s="102">
        <f t="shared" si="11"/>
        <v>5435.7337487020304</v>
      </c>
      <c r="U32" s="102">
        <f t="shared" si="12"/>
        <v>52800</v>
      </c>
      <c r="V32" s="102">
        <f t="shared" si="13"/>
        <v>41443.732969885721</v>
      </c>
      <c r="W32" s="102">
        <f t="shared" si="14"/>
        <v>4756.2670301142762</v>
      </c>
      <c r="X32" s="102">
        <f t="shared" si="15"/>
        <v>46200</v>
      </c>
      <c r="Y32" s="102">
        <f t="shared" si="16"/>
        <v>35523.199688473476</v>
      </c>
      <c r="Z32" s="102">
        <f t="shared" si="17"/>
        <v>4076.8003115265228</v>
      </c>
      <c r="AA32" s="66">
        <f t="shared" si="18"/>
        <v>39600</v>
      </c>
      <c r="AB32" s="36"/>
      <c r="AC32" s="36"/>
      <c r="AD32" s="36"/>
      <c r="AE32" s="36"/>
      <c r="AF32" s="36"/>
      <c r="AG32" s="37"/>
      <c r="AH32" s="36"/>
      <c r="AI32" s="36"/>
    </row>
    <row r="33" spans="1:35" ht="13.5" customHeight="1">
      <c r="A33" s="285">
        <v>98</v>
      </c>
      <c r="B33" s="56">
        <v>41214</v>
      </c>
      <c r="C33" s="68">
        <f>'BENEFÍCIOS-SEM JRS E SEM CORREÇ'!C33</f>
        <v>622</v>
      </c>
      <c r="D33" s="316">
        <f>'base(indices)'!G38</f>
        <v>1.3922898500000001</v>
      </c>
      <c r="E33" s="69">
        <f t="shared" si="0"/>
        <v>866.00428670000008</v>
      </c>
      <c r="F33" s="360">
        <f>'base(indices)'!I38</f>
        <v>1.5918000000000002E-2</v>
      </c>
      <c r="G33" s="70">
        <f t="shared" si="1"/>
        <v>13.785056235690602</v>
      </c>
      <c r="H33" s="71">
        <f t="shared" si="2"/>
        <v>879.78934293569068</v>
      </c>
      <c r="I33" s="300">
        <f t="shared" si="20"/>
        <v>115162.4244895641</v>
      </c>
      <c r="J33" s="122">
        <f>IF((I33-H$33+(H$33/12*2))+K33&gt;I149,I149-K33,(I33-H$33+(H$33/12*2)))</f>
        <v>59205.332814122463</v>
      </c>
      <c r="K33" s="122">
        <f t="shared" si="3"/>
        <v>6794.667185877538</v>
      </c>
      <c r="L33" s="122">
        <f t="shared" si="23"/>
        <v>66000</v>
      </c>
      <c r="M33" s="122">
        <f t="shared" si="24"/>
        <v>56245.066173416337</v>
      </c>
      <c r="N33" s="122">
        <f t="shared" si="21"/>
        <v>6454.9338265836604</v>
      </c>
      <c r="O33" s="122">
        <f t="shared" si="22"/>
        <v>62700</v>
      </c>
      <c r="P33" s="104">
        <f t="shared" si="25"/>
        <v>53284.799532710218</v>
      </c>
      <c r="Q33" s="122">
        <f t="shared" si="9"/>
        <v>6115.2004672897847</v>
      </c>
      <c r="R33" s="122">
        <f t="shared" si="19"/>
        <v>59400</v>
      </c>
      <c r="S33" s="122">
        <f t="shared" si="10"/>
        <v>47364.266251297973</v>
      </c>
      <c r="T33" s="122">
        <f t="shared" si="11"/>
        <v>5435.7337487020304</v>
      </c>
      <c r="U33" s="122">
        <f t="shared" si="12"/>
        <v>52800</v>
      </c>
      <c r="V33" s="122">
        <f t="shared" si="13"/>
        <v>41443.732969885721</v>
      </c>
      <c r="W33" s="122">
        <f t="shared" si="14"/>
        <v>4756.2670301142762</v>
      </c>
      <c r="X33" s="122">
        <f t="shared" si="15"/>
        <v>46200</v>
      </c>
      <c r="Y33" s="122">
        <f t="shared" si="16"/>
        <v>35523.199688473476</v>
      </c>
      <c r="Z33" s="122">
        <f t="shared" si="17"/>
        <v>4076.8003115265228</v>
      </c>
      <c r="AA33" s="52">
        <f t="shared" si="18"/>
        <v>39600</v>
      </c>
      <c r="AB33" s="18"/>
      <c r="AC33" s="18"/>
      <c r="AD33" s="18"/>
      <c r="AE33" s="18"/>
      <c r="AF33" s="18"/>
      <c r="AG33" s="19"/>
      <c r="AH33" s="18"/>
      <c r="AI33" s="18"/>
    </row>
    <row r="34" spans="1:35" s="30" customFormat="1" ht="13.5" customHeight="1" thickBot="1">
      <c r="A34" s="286">
        <v>97</v>
      </c>
      <c r="B34" s="76">
        <v>41244</v>
      </c>
      <c r="C34" s="77">
        <f>'BENEFÍCIOS-SEM JRS E SEM CORREÇ'!C34</f>
        <v>1244</v>
      </c>
      <c r="D34" s="317">
        <f>'base(indices)'!G39</f>
        <v>1.3922898500000001</v>
      </c>
      <c r="E34" s="279">
        <f t="shared" si="0"/>
        <v>1732.0085734000002</v>
      </c>
      <c r="F34" s="361">
        <f>'base(indices)'!I39</f>
        <v>1.5918000000000002E-2</v>
      </c>
      <c r="G34" s="233">
        <f t="shared" si="1"/>
        <v>27.570112471381204</v>
      </c>
      <c r="H34" s="287">
        <f t="shared" si="2"/>
        <v>1759.5786858713814</v>
      </c>
      <c r="I34" s="301">
        <f t="shared" si="20"/>
        <v>114282.63514662841</v>
      </c>
      <c r="J34" s="95">
        <f>IF((I34-H$33+(H$33/12*1))+K34&gt;I149,I149-K34,(I34-H$33+(H$33/12*1)))</f>
        <v>59205.332814122463</v>
      </c>
      <c r="K34" s="95">
        <f t="shared" si="3"/>
        <v>6794.667185877538</v>
      </c>
      <c r="L34" s="95">
        <f t="shared" si="23"/>
        <v>66000</v>
      </c>
      <c r="M34" s="95">
        <f t="shared" si="24"/>
        <v>56245.066173416337</v>
      </c>
      <c r="N34" s="95">
        <f t="shared" si="21"/>
        <v>6454.9338265836604</v>
      </c>
      <c r="O34" s="95">
        <f t="shared" si="22"/>
        <v>62700</v>
      </c>
      <c r="P34" s="95">
        <f t="shared" si="25"/>
        <v>53284.799532710218</v>
      </c>
      <c r="Q34" s="95">
        <f t="shared" si="9"/>
        <v>6115.2004672897847</v>
      </c>
      <c r="R34" s="95">
        <f t="shared" si="19"/>
        <v>59400</v>
      </c>
      <c r="S34" s="95">
        <f t="shared" si="10"/>
        <v>47364.266251297973</v>
      </c>
      <c r="T34" s="95">
        <f t="shared" si="11"/>
        <v>5435.7337487020304</v>
      </c>
      <c r="U34" s="95">
        <f t="shared" si="12"/>
        <v>52800</v>
      </c>
      <c r="V34" s="95">
        <f t="shared" si="13"/>
        <v>41443.732969885721</v>
      </c>
      <c r="W34" s="95">
        <f t="shared" si="14"/>
        <v>4756.2670301142762</v>
      </c>
      <c r="X34" s="95">
        <f t="shared" si="15"/>
        <v>46200</v>
      </c>
      <c r="Y34" s="95">
        <f t="shared" si="16"/>
        <v>35523.199688473476</v>
      </c>
      <c r="Z34" s="95">
        <f t="shared" si="17"/>
        <v>4076.8003115265228</v>
      </c>
      <c r="AA34" s="237">
        <f t="shared" si="18"/>
        <v>39600</v>
      </c>
      <c r="AB34" s="36"/>
      <c r="AC34" s="36"/>
      <c r="AD34" s="36"/>
      <c r="AE34" s="36"/>
      <c r="AF34" s="36"/>
      <c r="AG34" s="37"/>
      <c r="AH34" s="36"/>
      <c r="AI34" s="36"/>
    </row>
    <row r="35" spans="1:35" ht="13.5" customHeight="1">
      <c r="A35" s="288">
        <v>96</v>
      </c>
      <c r="B35" s="160">
        <v>41275</v>
      </c>
      <c r="C35" s="47">
        <f>'BENEFÍCIOS-SEM JRS E SEM CORREÇ'!C35</f>
        <v>678</v>
      </c>
      <c r="D35" s="306">
        <f>'base(indices)'!G40</f>
        <v>1.3922898500000001</v>
      </c>
      <c r="E35" s="163">
        <f t="shared" si="0"/>
        <v>943.97251830000005</v>
      </c>
      <c r="F35" s="359">
        <f>'base(indices)'!I40</f>
        <v>1.5918000000000002E-2</v>
      </c>
      <c r="G35" s="87">
        <f t="shared" si="1"/>
        <v>15.026154546299402</v>
      </c>
      <c r="H35" s="89">
        <f t="shared" si="2"/>
        <v>958.99867284629943</v>
      </c>
      <c r="I35" s="298">
        <f t="shared" si="20"/>
        <v>112523.05646075703</v>
      </c>
      <c r="J35" s="123">
        <f>IF((I35-H$45+(H$45))+K35&gt;I149,I149-K35,(I35-H$45+(H$45)))</f>
        <v>59205.332814122463</v>
      </c>
      <c r="K35" s="123">
        <f t="shared" si="3"/>
        <v>6794.667185877538</v>
      </c>
      <c r="L35" s="123">
        <f t="shared" si="23"/>
        <v>66000</v>
      </c>
      <c r="M35" s="123">
        <f t="shared" si="24"/>
        <v>56245.066173416337</v>
      </c>
      <c r="N35" s="123">
        <f t="shared" si="21"/>
        <v>6454.9338265836604</v>
      </c>
      <c r="O35" s="123">
        <f t="shared" si="22"/>
        <v>62700</v>
      </c>
      <c r="P35" s="100">
        <f t="shared" si="25"/>
        <v>53284.799532710218</v>
      </c>
      <c r="Q35" s="123">
        <f t="shared" si="9"/>
        <v>6115.2004672897847</v>
      </c>
      <c r="R35" s="123">
        <f t="shared" si="19"/>
        <v>59400</v>
      </c>
      <c r="S35" s="123">
        <f t="shared" si="10"/>
        <v>47364.266251297973</v>
      </c>
      <c r="T35" s="123">
        <f t="shared" si="11"/>
        <v>5435.7337487020304</v>
      </c>
      <c r="U35" s="123">
        <f t="shared" si="12"/>
        <v>52800</v>
      </c>
      <c r="V35" s="123">
        <f t="shared" si="13"/>
        <v>41443.732969885721</v>
      </c>
      <c r="W35" s="123">
        <f t="shared" si="14"/>
        <v>4756.2670301142762</v>
      </c>
      <c r="X35" s="123">
        <f t="shared" si="15"/>
        <v>46200</v>
      </c>
      <c r="Y35" s="123">
        <f t="shared" si="16"/>
        <v>35523.199688473476</v>
      </c>
      <c r="Z35" s="123">
        <f t="shared" si="17"/>
        <v>4076.8003115265228</v>
      </c>
      <c r="AA35" s="55">
        <f t="shared" si="18"/>
        <v>39600</v>
      </c>
      <c r="AB35" s="18"/>
      <c r="AC35" s="18"/>
      <c r="AD35" s="18"/>
      <c r="AE35" s="18"/>
      <c r="AF35" s="18"/>
      <c r="AG35" s="19"/>
      <c r="AH35" s="18"/>
      <c r="AI35" s="18"/>
    </row>
    <row r="36" spans="1:35" s="30" customFormat="1" ht="13.5" customHeight="1">
      <c r="A36" s="285">
        <v>95</v>
      </c>
      <c r="B36" s="56">
        <v>41306</v>
      </c>
      <c r="C36" s="68">
        <f>'BENEFÍCIOS-SEM JRS E SEM CORREÇ'!C36</f>
        <v>678</v>
      </c>
      <c r="D36" s="316">
        <f>'base(indices)'!G41</f>
        <v>1.3922898500000001</v>
      </c>
      <c r="E36" s="58">
        <f t="shared" si="0"/>
        <v>943.97251830000005</v>
      </c>
      <c r="F36" s="360">
        <f>'base(indices)'!I41</f>
        <v>1.5918000000000002E-2</v>
      </c>
      <c r="G36" s="60">
        <f t="shared" si="1"/>
        <v>15.026154546299402</v>
      </c>
      <c r="H36" s="61">
        <f t="shared" si="2"/>
        <v>958.99867284629943</v>
      </c>
      <c r="I36" s="299">
        <f t="shared" si="20"/>
        <v>111564.05778791073</v>
      </c>
      <c r="J36" s="102">
        <f>IF((I36-H$45+(H$45/12*11))+K36&gt;I149,I149-K36,(I36-H$45+(H$45/12*11)))</f>
        <v>59205.332814122463</v>
      </c>
      <c r="K36" s="102">
        <f t="shared" si="3"/>
        <v>6794.667185877538</v>
      </c>
      <c r="L36" s="102">
        <f t="shared" si="23"/>
        <v>66000</v>
      </c>
      <c r="M36" s="102">
        <f t="shared" si="24"/>
        <v>56245.066173416337</v>
      </c>
      <c r="N36" s="102">
        <f t="shared" si="21"/>
        <v>6454.9338265836604</v>
      </c>
      <c r="O36" s="102">
        <f t="shared" si="22"/>
        <v>62700</v>
      </c>
      <c r="P36" s="102">
        <f t="shared" si="25"/>
        <v>53284.799532710218</v>
      </c>
      <c r="Q36" s="102">
        <f t="shared" si="9"/>
        <v>6115.2004672897847</v>
      </c>
      <c r="R36" s="102">
        <f t="shared" si="19"/>
        <v>59400</v>
      </c>
      <c r="S36" s="102">
        <f t="shared" si="10"/>
        <v>47364.266251297973</v>
      </c>
      <c r="T36" s="102">
        <f t="shared" si="11"/>
        <v>5435.7337487020304</v>
      </c>
      <c r="U36" s="102">
        <f t="shared" si="12"/>
        <v>52800</v>
      </c>
      <c r="V36" s="102">
        <f t="shared" si="13"/>
        <v>41443.732969885721</v>
      </c>
      <c r="W36" s="102">
        <f t="shared" si="14"/>
        <v>4756.2670301142762</v>
      </c>
      <c r="X36" s="102">
        <f t="shared" si="15"/>
        <v>46200</v>
      </c>
      <c r="Y36" s="102">
        <f t="shared" si="16"/>
        <v>35523.199688473476</v>
      </c>
      <c r="Z36" s="102">
        <f t="shared" si="17"/>
        <v>4076.8003115265228</v>
      </c>
      <c r="AA36" s="66">
        <f t="shared" si="18"/>
        <v>39600</v>
      </c>
      <c r="AB36" s="36"/>
      <c r="AC36" s="36"/>
      <c r="AD36" s="36"/>
      <c r="AE36" s="36"/>
      <c r="AF36" s="36"/>
      <c r="AG36" s="37"/>
      <c r="AH36" s="36"/>
      <c r="AI36" s="36"/>
    </row>
    <row r="37" spans="1:35" ht="13.5" customHeight="1">
      <c r="A37" s="285">
        <v>94</v>
      </c>
      <c r="B37" s="46">
        <v>41334</v>
      </c>
      <c r="C37" s="68">
        <f>'BENEFÍCIOS-SEM JRS E SEM CORREÇ'!C37</f>
        <v>678</v>
      </c>
      <c r="D37" s="316">
        <f>'base(indices)'!G42</f>
        <v>1.3922898500000001</v>
      </c>
      <c r="E37" s="69">
        <f t="shared" si="0"/>
        <v>943.97251830000005</v>
      </c>
      <c r="F37" s="360">
        <f>'base(indices)'!I42</f>
        <v>1.5918000000000002E-2</v>
      </c>
      <c r="G37" s="70">
        <f t="shared" si="1"/>
        <v>15.026154546299402</v>
      </c>
      <c r="H37" s="71">
        <f t="shared" si="2"/>
        <v>958.99867284629943</v>
      </c>
      <c r="I37" s="300">
        <f t="shared" si="20"/>
        <v>110605.05911506443</v>
      </c>
      <c r="J37" s="122">
        <f>IF((I37-H$45+(H$45/12*10))+K37&gt;I149,I149-K37,(I37-H$45+(H$45/12*10)))</f>
        <v>59205.332814122463</v>
      </c>
      <c r="K37" s="122">
        <f t="shared" si="3"/>
        <v>6794.667185877538</v>
      </c>
      <c r="L37" s="104">
        <f t="shared" si="23"/>
        <v>66000</v>
      </c>
      <c r="M37" s="122">
        <f t="shared" si="24"/>
        <v>56245.066173416337</v>
      </c>
      <c r="N37" s="122">
        <f t="shared" si="21"/>
        <v>6454.9338265836604</v>
      </c>
      <c r="O37" s="122">
        <f t="shared" si="22"/>
        <v>62700</v>
      </c>
      <c r="P37" s="104">
        <f t="shared" si="25"/>
        <v>53284.799532710218</v>
      </c>
      <c r="Q37" s="122">
        <f t="shared" si="9"/>
        <v>6115.2004672897847</v>
      </c>
      <c r="R37" s="122">
        <f>P37+Q37</f>
        <v>59400</v>
      </c>
      <c r="S37" s="122">
        <f t="shared" si="10"/>
        <v>47364.266251297973</v>
      </c>
      <c r="T37" s="122">
        <f t="shared" si="11"/>
        <v>5435.7337487020304</v>
      </c>
      <c r="U37" s="122">
        <f t="shared" si="12"/>
        <v>52800</v>
      </c>
      <c r="V37" s="122">
        <f t="shared" si="13"/>
        <v>41443.732969885721</v>
      </c>
      <c r="W37" s="122">
        <f t="shared" si="14"/>
        <v>4756.2670301142762</v>
      </c>
      <c r="X37" s="122">
        <f t="shared" si="15"/>
        <v>46200</v>
      </c>
      <c r="Y37" s="122">
        <f t="shared" si="16"/>
        <v>35523.199688473476</v>
      </c>
      <c r="Z37" s="122">
        <f t="shared" si="17"/>
        <v>4076.8003115265228</v>
      </c>
      <c r="AA37" s="52">
        <f t="shared" si="18"/>
        <v>39600</v>
      </c>
      <c r="AB37" s="18"/>
      <c r="AC37" s="18"/>
      <c r="AD37" s="18"/>
      <c r="AE37" s="18"/>
      <c r="AF37" s="18"/>
      <c r="AG37" s="19"/>
      <c r="AH37" s="18"/>
      <c r="AI37" s="18"/>
    </row>
    <row r="38" spans="1:35" s="30" customFormat="1" ht="13.5" customHeight="1">
      <c r="A38" s="285">
        <v>93</v>
      </c>
      <c r="B38" s="56">
        <v>41365</v>
      </c>
      <c r="C38" s="68">
        <f>'BENEFÍCIOS-SEM JRS E SEM CORREÇ'!C38</f>
        <v>678</v>
      </c>
      <c r="D38" s="316">
        <f>'base(indices)'!G43</f>
        <v>1.3922898500000001</v>
      </c>
      <c r="E38" s="58">
        <f t="shared" si="0"/>
        <v>943.97251830000005</v>
      </c>
      <c r="F38" s="360">
        <f>'base(indices)'!I43</f>
        <v>1.5918000000000002E-2</v>
      </c>
      <c r="G38" s="60">
        <f t="shared" si="1"/>
        <v>15.026154546299402</v>
      </c>
      <c r="H38" s="61">
        <f t="shared" si="2"/>
        <v>958.99867284629943</v>
      </c>
      <c r="I38" s="299">
        <f t="shared" si="20"/>
        <v>109646.06044221813</v>
      </c>
      <c r="J38" s="102">
        <f>IF((I38-H$45+(H$45/12*9))+K38&gt;I149,I149-K38,(I38-H$45+(H$45/12*9)))</f>
        <v>59205.332814122463</v>
      </c>
      <c r="K38" s="102">
        <f t="shared" si="3"/>
        <v>6794.667185877538</v>
      </c>
      <c r="L38" s="103">
        <f t="shared" si="23"/>
        <v>66000</v>
      </c>
      <c r="M38" s="102">
        <f t="shared" si="24"/>
        <v>56245.066173416337</v>
      </c>
      <c r="N38" s="102">
        <f t="shared" si="21"/>
        <v>6454.9338265836604</v>
      </c>
      <c r="O38" s="102">
        <f t="shared" si="22"/>
        <v>62700</v>
      </c>
      <c r="P38" s="102">
        <f>J38*$P$9</f>
        <v>53284.799532710218</v>
      </c>
      <c r="Q38" s="102">
        <f t="shared" si="9"/>
        <v>6115.2004672897847</v>
      </c>
      <c r="R38" s="102">
        <f t="shared" ref="R38:R53" si="26">P38+Q38</f>
        <v>59400</v>
      </c>
      <c r="S38" s="102">
        <f t="shared" si="10"/>
        <v>47364.266251297973</v>
      </c>
      <c r="T38" s="102">
        <f t="shared" si="11"/>
        <v>5435.7337487020304</v>
      </c>
      <c r="U38" s="102">
        <f t="shared" si="12"/>
        <v>52800</v>
      </c>
      <c r="V38" s="102">
        <f t="shared" si="13"/>
        <v>41443.732969885721</v>
      </c>
      <c r="W38" s="102">
        <f t="shared" si="14"/>
        <v>4756.2670301142762</v>
      </c>
      <c r="X38" s="102">
        <f t="shared" si="15"/>
        <v>46200</v>
      </c>
      <c r="Y38" s="102">
        <f t="shared" si="16"/>
        <v>35523.199688473476</v>
      </c>
      <c r="Z38" s="102">
        <f t="shared" si="17"/>
        <v>4076.8003115265228</v>
      </c>
      <c r="AA38" s="66">
        <f t="shared" si="18"/>
        <v>39600</v>
      </c>
      <c r="AB38" s="36"/>
      <c r="AC38" s="36"/>
      <c r="AD38" s="36"/>
      <c r="AE38" s="36"/>
      <c r="AF38" s="36"/>
      <c r="AG38" s="37"/>
      <c r="AH38" s="36"/>
      <c r="AI38" s="36"/>
    </row>
    <row r="39" spans="1:35" ht="13.5" customHeight="1">
      <c r="A39" s="285">
        <v>92</v>
      </c>
      <c r="B39" s="46">
        <v>41395</v>
      </c>
      <c r="C39" s="68">
        <f>'BENEFÍCIOS-SEM JRS E SEM CORREÇ'!C39</f>
        <v>678</v>
      </c>
      <c r="D39" s="316">
        <f>'base(indices)'!G44</f>
        <v>1.3922898500000001</v>
      </c>
      <c r="E39" s="69">
        <f t="shared" si="0"/>
        <v>943.97251830000005</v>
      </c>
      <c r="F39" s="360">
        <f>'base(indices)'!I44</f>
        <v>1.5918000000000002E-2</v>
      </c>
      <c r="G39" s="70">
        <f t="shared" si="1"/>
        <v>15.026154546299402</v>
      </c>
      <c r="H39" s="71">
        <f t="shared" si="2"/>
        <v>958.99867284629943</v>
      </c>
      <c r="I39" s="300">
        <f t="shared" si="20"/>
        <v>108687.06176937184</v>
      </c>
      <c r="J39" s="122">
        <f>IF((I39-H$45+(H$45/12*8))+K39&gt;I149,I149-K39,(I39-H$45+(H$45/12*8)))</f>
        <v>59205.332814122463</v>
      </c>
      <c r="K39" s="122">
        <f t="shared" si="3"/>
        <v>6794.667185877538</v>
      </c>
      <c r="L39" s="122">
        <f t="shared" si="23"/>
        <v>66000</v>
      </c>
      <c r="M39" s="122">
        <f t="shared" si="24"/>
        <v>56245.066173416337</v>
      </c>
      <c r="N39" s="122">
        <f t="shared" si="21"/>
        <v>6454.9338265836604</v>
      </c>
      <c r="O39" s="122">
        <f t="shared" si="22"/>
        <v>62700</v>
      </c>
      <c r="P39" s="104">
        <f t="shared" si="25"/>
        <v>53284.799532710218</v>
      </c>
      <c r="Q39" s="122">
        <f t="shared" si="9"/>
        <v>6115.2004672897847</v>
      </c>
      <c r="R39" s="122">
        <f t="shared" si="26"/>
        <v>59400</v>
      </c>
      <c r="S39" s="122">
        <f t="shared" si="10"/>
        <v>47364.266251297973</v>
      </c>
      <c r="T39" s="122">
        <f t="shared" si="11"/>
        <v>5435.7337487020304</v>
      </c>
      <c r="U39" s="122">
        <f t="shared" si="12"/>
        <v>52800</v>
      </c>
      <c r="V39" s="122">
        <f t="shared" si="13"/>
        <v>41443.732969885721</v>
      </c>
      <c r="W39" s="122">
        <f t="shared" si="14"/>
        <v>4756.2670301142762</v>
      </c>
      <c r="X39" s="122">
        <f t="shared" si="15"/>
        <v>46200</v>
      </c>
      <c r="Y39" s="122">
        <f t="shared" si="16"/>
        <v>35523.199688473476</v>
      </c>
      <c r="Z39" s="122">
        <f t="shared" si="17"/>
        <v>4076.8003115265228</v>
      </c>
      <c r="AA39" s="52">
        <f t="shared" si="18"/>
        <v>39600</v>
      </c>
      <c r="AB39" s="18"/>
      <c r="AC39" s="18"/>
      <c r="AD39" s="18"/>
      <c r="AE39" s="18"/>
      <c r="AF39" s="18"/>
      <c r="AG39" s="19"/>
      <c r="AH39" s="18"/>
      <c r="AI39" s="18"/>
    </row>
    <row r="40" spans="1:35" s="30" customFormat="1" ht="13.5" customHeight="1">
      <c r="A40" s="285">
        <v>91</v>
      </c>
      <c r="B40" s="56">
        <v>41426</v>
      </c>
      <c r="C40" s="68">
        <f>'BENEFÍCIOS-SEM JRS E SEM CORREÇ'!C40</f>
        <v>678</v>
      </c>
      <c r="D40" s="316">
        <f>'base(indices)'!G45</f>
        <v>1.3922898500000001</v>
      </c>
      <c r="E40" s="58">
        <f t="shared" si="0"/>
        <v>943.97251830000005</v>
      </c>
      <c r="F40" s="360">
        <f>'base(indices)'!I45</f>
        <v>1.5918000000000002E-2</v>
      </c>
      <c r="G40" s="60">
        <f t="shared" si="1"/>
        <v>15.026154546299402</v>
      </c>
      <c r="H40" s="61">
        <f t="shared" si="2"/>
        <v>958.99867284629943</v>
      </c>
      <c r="I40" s="299">
        <f t="shared" si="20"/>
        <v>107728.06309652554</v>
      </c>
      <c r="J40" s="102">
        <f>IF((I40-H$45+(H$45/12*7))+K40&gt;I149,I149-K40,(I40-H$45+(H$45/12*7)))</f>
        <v>59205.332814122463</v>
      </c>
      <c r="K40" s="102">
        <f t="shared" si="3"/>
        <v>6794.667185877538</v>
      </c>
      <c r="L40" s="103">
        <f t="shared" si="23"/>
        <v>66000</v>
      </c>
      <c r="M40" s="102">
        <f t="shared" si="24"/>
        <v>56245.066173416337</v>
      </c>
      <c r="N40" s="102">
        <f t="shared" si="21"/>
        <v>6454.9338265836604</v>
      </c>
      <c r="O40" s="102">
        <f t="shared" si="22"/>
        <v>62700</v>
      </c>
      <c r="P40" s="102">
        <f t="shared" si="25"/>
        <v>53284.799532710218</v>
      </c>
      <c r="Q40" s="102">
        <f t="shared" si="9"/>
        <v>6115.2004672897847</v>
      </c>
      <c r="R40" s="102">
        <f t="shared" si="26"/>
        <v>59400</v>
      </c>
      <c r="S40" s="102">
        <f t="shared" si="10"/>
        <v>47364.266251297973</v>
      </c>
      <c r="T40" s="102">
        <f t="shared" si="11"/>
        <v>5435.7337487020304</v>
      </c>
      <c r="U40" s="102">
        <f t="shared" si="12"/>
        <v>52800</v>
      </c>
      <c r="V40" s="102">
        <f t="shared" si="13"/>
        <v>41443.732969885721</v>
      </c>
      <c r="W40" s="102">
        <f t="shared" si="14"/>
        <v>4756.2670301142762</v>
      </c>
      <c r="X40" s="102">
        <f t="shared" si="15"/>
        <v>46200</v>
      </c>
      <c r="Y40" s="102">
        <f t="shared" si="16"/>
        <v>35523.199688473476</v>
      </c>
      <c r="Z40" s="102">
        <f t="shared" si="17"/>
        <v>4076.8003115265228</v>
      </c>
      <c r="AA40" s="66">
        <f t="shared" si="18"/>
        <v>39600</v>
      </c>
      <c r="AB40" s="36"/>
      <c r="AC40" s="36"/>
      <c r="AD40" s="36"/>
      <c r="AE40" s="36"/>
      <c r="AF40" s="36"/>
      <c r="AG40" s="37"/>
      <c r="AH40" s="36"/>
      <c r="AI40" s="36"/>
    </row>
    <row r="41" spans="1:35" ht="13.5" customHeight="1">
      <c r="A41" s="285">
        <v>90</v>
      </c>
      <c r="B41" s="46">
        <v>41456</v>
      </c>
      <c r="C41" s="68">
        <f>'BENEFÍCIOS-SEM JRS E SEM CORREÇ'!C41</f>
        <v>678</v>
      </c>
      <c r="D41" s="316">
        <f>'base(indices)'!G46</f>
        <v>1.3922898500000001</v>
      </c>
      <c r="E41" s="69">
        <f t="shared" si="0"/>
        <v>943.97251830000005</v>
      </c>
      <c r="F41" s="360">
        <f>'base(indices)'!I46</f>
        <v>1.5918000000000002E-2</v>
      </c>
      <c r="G41" s="70">
        <f t="shared" si="1"/>
        <v>15.026154546299402</v>
      </c>
      <c r="H41" s="71">
        <f t="shared" si="2"/>
        <v>958.99867284629943</v>
      </c>
      <c r="I41" s="300">
        <f t="shared" si="20"/>
        <v>106769.06442367924</v>
      </c>
      <c r="J41" s="122">
        <f>IF((I41-H$45+(H$45/12*6))+K41&gt;I149,I149-K41,(I41-H$45+(H$45/12*6)))</f>
        <v>59205.332814122463</v>
      </c>
      <c r="K41" s="122">
        <f t="shared" si="3"/>
        <v>6794.667185877538</v>
      </c>
      <c r="L41" s="122">
        <f t="shared" si="23"/>
        <v>66000</v>
      </c>
      <c r="M41" s="122">
        <f t="shared" si="24"/>
        <v>56245.066173416337</v>
      </c>
      <c r="N41" s="122">
        <f t="shared" si="21"/>
        <v>6454.9338265836604</v>
      </c>
      <c r="O41" s="122">
        <f t="shared" si="22"/>
        <v>62700</v>
      </c>
      <c r="P41" s="104">
        <f t="shared" si="25"/>
        <v>53284.799532710218</v>
      </c>
      <c r="Q41" s="122">
        <f t="shared" si="9"/>
        <v>6115.2004672897847</v>
      </c>
      <c r="R41" s="122">
        <f t="shared" si="26"/>
        <v>59400</v>
      </c>
      <c r="S41" s="122">
        <f t="shared" si="10"/>
        <v>47364.266251297973</v>
      </c>
      <c r="T41" s="122">
        <f t="shared" si="11"/>
        <v>5435.7337487020304</v>
      </c>
      <c r="U41" s="122">
        <f t="shared" si="12"/>
        <v>52800</v>
      </c>
      <c r="V41" s="122">
        <f t="shared" si="13"/>
        <v>41443.732969885721</v>
      </c>
      <c r="W41" s="122">
        <f t="shared" si="14"/>
        <v>4756.2670301142762</v>
      </c>
      <c r="X41" s="122">
        <f t="shared" si="15"/>
        <v>46200</v>
      </c>
      <c r="Y41" s="122">
        <f t="shared" si="16"/>
        <v>35523.199688473476</v>
      </c>
      <c r="Z41" s="122">
        <f t="shared" si="17"/>
        <v>4076.8003115265228</v>
      </c>
      <c r="AA41" s="52">
        <f t="shared" si="18"/>
        <v>39600</v>
      </c>
      <c r="AB41" s="18"/>
      <c r="AC41" s="18"/>
      <c r="AD41" s="18"/>
      <c r="AE41" s="18"/>
      <c r="AF41" s="18"/>
      <c r="AG41" s="19"/>
      <c r="AH41" s="18"/>
      <c r="AI41" s="18"/>
    </row>
    <row r="42" spans="1:35" s="30" customFormat="1" ht="13.5" customHeight="1">
      <c r="A42" s="285">
        <v>89</v>
      </c>
      <c r="B42" s="56">
        <v>41487</v>
      </c>
      <c r="C42" s="68">
        <f>'BENEFÍCIOS-SEM JRS E SEM CORREÇ'!C42</f>
        <v>678</v>
      </c>
      <c r="D42" s="316">
        <f>'base(indices)'!G47</f>
        <v>1.39199892</v>
      </c>
      <c r="E42" s="58">
        <f t="shared" si="0"/>
        <v>943.77526776000002</v>
      </c>
      <c r="F42" s="360">
        <f>'base(indices)'!I47</f>
        <v>1.5918000000000002E-2</v>
      </c>
      <c r="G42" s="60">
        <f t="shared" si="1"/>
        <v>15.023014712203683</v>
      </c>
      <c r="H42" s="61">
        <f t="shared" si="2"/>
        <v>958.79828247220371</v>
      </c>
      <c r="I42" s="299">
        <f t="shared" si="20"/>
        <v>105810.06575083295</v>
      </c>
      <c r="J42" s="102">
        <f>IF((I42-H$45+(H$45/12*5))+K42&gt;I149,I149-K42,(I42-H$45+(H$45/12*5)))</f>
        <v>59205.332814122463</v>
      </c>
      <c r="K42" s="102">
        <f t="shared" si="3"/>
        <v>6794.667185877538</v>
      </c>
      <c r="L42" s="103">
        <f t="shared" si="23"/>
        <v>66000</v>
      </c>
      <c r="M42" s="102">
        <f t="shared" si="24"/>
        <v>56245.066173416337</v>
      </c>
      <c r="N42" s="102">
        <f t="shared" si="21"/>
        <v>6454.9338265836604</v>
      </c>
      <c r="O42" s="102">
        <f t="shared" si="22"/>
        <v>62700</v>
      </c>
      <c r="P42" s="102">
        <f t="shared" si="25"/>
        <v>53284.799532710218</v>
      </c>
      <c r="Q42" s="102">
        <f t="shared" si="9"/>
        <v>6115.2004672897847</v>
      </c>
      <c r="R42" s="102">
        <f t="shared" si="26"/>
        <v>59400</v>
      </c>
      <c r="S42" s="102">
        <f t="shared" si="10"/>
        <v>47364.266251297973</v>
      </c>
      <c r="T42" s="102">
        <f t="shared" si="11"/>
        <v>5435.7337487020304</v>
      </c>
      <c r="U42" s="102">
        <f t="shared" si="12"/>
        <v>52800</v>
      </c>
      <c r="V42" s="102">
        <f t="shared" si="13"/>
        <v>41443.732969885721</v>
      </c>
      <c r="W42" s="102">
        <f t="shared" si="14"/>
        <v>4756.2670301142762</v>
      </c>
      <c r="X42" s="102">
        <f t="shared" si="15"/>
        <v>46200</v>
      </c>
      <c r="Y42" s="102">
        <f t="shared" si="16"/>
        <v>35523.199688473476</v>
      </c>
      <c r="Z42" s="102">
        <f t="shared" si="17"/>
        <v>4076.8003115265228</v>
      </c>
      <c r="AA42" s="66">
        <f t="shared" si="18"/>
        <v>39600</v>
      </c>
      <c r="AB42" s="36"/>
      <c r="AC42" s="36"/>
      <c r="AD42" s="36"/>
      <c r="AE42" s="36"/>
      <c r="AF42" s="36"/>
      <c r="AG42" s="37"/>
      <c r="AH42" s="36"/>
      <c r="AI42" s="36"/>
    </row>
    <row r="43" spans="1:35" ht="13.5" customHeight="1">
      <c r="A43" s="285">
        <v>88</v>
      </c>
      <c r="B43" s="46">
        <v>41518</v>
      </c>
      <c r="C43" s="68">
        <f>'BENEFÍCIOS-SEM JRS E SEM CORREÇ'!C43</f>
        <v>678</v>
      </c>
      <c r="D43" s="316">
        <f>'base(indices)'!G48</f>
        <v>1.39199892</v>
      </c>
      <c r="E43" s="69">
        <f t="shared" si="0"/>
        <v>943.77526776000002</v>
      </c>
      <c r="F43" s="360">
        <f>'base(indices)'!I48</f>
        <v>1.5918000000000002E-2</v>
      </c>
      <c r="G43" s="70">
        <f t="shared" si="1"/>
        <v>15.023014712203683</v>
      </c>
      <c r="H43" s="71">
        <f t="shared" si="2"/>
        <v>958.79828247220371</v>
      </c>
      <c r="I43" s="300">
        <f t="shared" si="20"/>
        <v>104851.26746836075</v>
      </c>
      <c r="J43" s="122">
        <f>IF((I43-H$45+(H$45/12*4))+K43&gt;I149,I149-K43,(I43-H$45+(H$45/12*4)))</f>
        <v>59205.332814122463</v>
      </c>
      <c r="K43" s="122">
        <f t="shared" si="3"/>
        <v>6794.667185877538</v>
      </c>
      <c r="L43" s="122">
        <f t="shared" si="23"/>
        <v>66000</v>
      </c>
      <c r="M43" s="122">
        <f t="shared" si="24"/>
        <v>56245.066173416337</v>
      </c>
      <c r="N43" s="122">
        <f t="shared" si="21"/>
        <v>6454.9338265836604</v>
      </c>
      <c r="O43" s="122">
        <f t="shared" si="22"/>
        <v>62700</v>
      </c>
      <c r="P43" s="104">
        <f t="shared" si="25"/>
        <v>53284.799532710218</v>
      </c>
      <c r="Q43" s="122">
        <f t="shared" si="9"/>
        <v>6115.2004672897847</v>
      </c>
      <c r="R43" s="122">
        <f t="shared" si="26"/>
        <v>59400</v>
      </c>
      <c r="S43" s="122">
        <f t="shared" si="10"/>
        <v>47364.266251297973</v>
      </c>
      <c r="T43" s="122">
        <f t="shared" si="11"/>
        <v>5435.7337487020304</v>
      </c>
      <c r="U43" s="122">
        <f t="shared" si="12"/>
        <v>52800</v>
      </c>
      <c r="V43" s="122">
        <f t="shared" si="13"/>
        <v>41443.732969885721</v>
      </c>
      <c r="W43" s="122">
        <f t="shared" si="14"/>
        <v>4756.2670301142762</v>
      </c>
      <c r="X43" s="122">
        <f t="shared" si="15"/>
        <v>46200</v>
      </c>
      <c r="Y43" s="122">
        <f t="shared" si="16"/>
        <v>35523.199688473476</v>
      </c>
      <c r="Z43" s="122">
        <f t="shared" si="17"/>
        <v>4076.8003115265228</v>
      </c>
      <c r="AA43" s="52">
        <f t="shared" si="18"/>
        <v>39600</v>
      </c>
      <c r="AB43" s="18"/>
      <c r="AC43" s="18"/>
      <c r="AD43" s="18"/>
      <c r="AE43" s="18"/>
      <c r="AF43" s="18"/>
      <c r="AG43" s="19"/>
      <c r="AH43" s="18"/>
      <c r="AI43" s="18"/>
    </row>
    <row r="44" spans="1:35" s="30" customFormat="1" ht="13.5" customHeight="1">
      <c r="A44" s="285">
        <v>87</v>
      </c>
      <c r="B44" s="56">
        <v>41548</v>
      </c>
      <c r="C44" s="68">
        <f>'BENEFÍCIOS-SEM JRS E SEM CORREÇ'!C44</f>
        <v>678</v>
      </c>
      <c r="D44" s="316">
        <f>'base(indices)'!G49</f>
        <v>1.39188896</v>
      </c>
      <c r="E44" s="58">
        <f t="shared" si="0"/>
        <v>943.70071487999996</v>
      </c>
      <c r="F44" s="360">
        <f>'base(indices)'!I49</f>
        <v>1.5918000000000002E-2</v>
      </c>
      <c r="G44" s="60">
        <f t="shared" si="1"/>
        <v>15.021827979459841</v>
      </c>
      <c r="H44" s="61">
        <f t="shared" si="2"/>
        <v>958.72254285945985</v>
      </c>
      <c r="I44" s="299">
        <f t="shared" si="20"/>
        <v>103892.46918588855</v>
      </c>
      <c r="J44" s="102">
        <f>IF((I44-H$45+(H$45/12*3))+K44&gt;I149,I149-K44,(I44-H$45+(H$45/12*3)))</f>
        <v>59205.332814122463</v>
      </c>
      <c r="K44" s="102">
        <f t="shared" si="3"/>
        <v>6794.667185877538</v>
      </c>
      <c r="L44" s="103">
        <f t="shared" si="23"/>
        <v>66000</v>
      </c>
      <c r="M44" s="102">
        <f t="shared" si="24"/>
        <v>56245.066173416337</v>
      </c>
      <c r="N44" s="102">
        <f t="shared" si="21"/>
        <v>6454.9338265836604</v>
      </c>
      <c r="O44" s="102">
        <f t="shared" si="22"/>
        <v>62700</v>
      </c>
      <c r="P44" s="102">
        <f t="shared" si="25"/>
        <v>53284.799532710218</v>
      </c>
      <c r="Q44" s="102">
        <f t="shared" si="9"/>
        <v>6115.2004672897847</v>
      </c>
      <c r="R44" s="102">
        <f t="shared" si="26"/>
        <v>59400</v>
      </c>
      <c r="S44" s="102">
        <f t="shared" si="10"/>
        <v>47364.266251297973</v>
      </c>
      <c r="T44" s="102">
        <f t="shared" si="11"/>
        <v>5435.7337487020304</v>
      </c>
      <c r="U44" s="102">
        <f t="shared" si="12"/>
        <v>52800</v>
      </c>
      <c r="V44" s="102">
        <f t="shared" si="13"/>
        <v>41443.732969885721</v>
      </c>
      <c r="W44" s="102">
        <f t="shared" si="14"/>
        <v>4756.2670301142762</v>
      </c>
      <c r="X44" s="102">
        <f t="shared" si="15"/>
        <v>46200</v>
      </c>
      <c r="Y44" s="102">
        <f t="shared" si="16"/>
        <v>35523.199688473476</v>
      </c>
      <c r="Z44" s="102">
        <f t="shared" si="17"/>
        <v>4076.8003115265228</v>
      </c>
      <c r="AA44" s="66">
        <f t="shared" si="18"/>
        <v>39600</v>
      </c>
      <c r="AB44" s="36"/>
      <c r="AC44" s="36"/>
      <c r="AD44" s="36"/>
      <c r="AE44" s="36"/>
      <c r="AF44" s="36"/>
      <c r="AG44" s="37"/>
      <c r="AH44" s="36"/>
      <c r="AI44" s="36"/>
    </row>
    <row r="45" spans="1:35" ht="13.5" customHeight="1">
      <c r="A45" s="285">
        <v>86</v>
      </c>
      <c r="B45" s="46">
        <v>41579</v>
      </c>
      <c r="C45" s="68">
        <f>'BENEFÍCIOS-SEM JRS E SEM CORREÇ'!C45</f>
        <v>678</v>
      </c>
      <c r="D45" s="316">
        <f>'base(indices)'!G50</f>
        <v>1.3906095999999999</v>
      </c>
      <c r="E45" s="69">
        <f t="shared" si="0"/>
        <v>942.83330879999994</v>
      </c>
      <c r="F45" s="360">
        <f>'base(indices)'!I50</f>
        <v>1.5918000000000002E-2</v>
      </c>
      <c r="G45" s="70">
        <f t="shared" si="1"/>
        <v>15.0080206094784</v>
      </c>
      <c r="H45" s="71">
        <f t="shared" si="2"/>
        <v>957.84132940947836</v>
      </c>
      <c r="I45" s="300">
        <f t="shared" si="20"/>
        <v>102933.7466430291</v>
      </c>
      <c r="J45" s="122">
        <f>IF((I45-H$45+(H$45/12*2))+K45&gt;I149,I149-K45,(I45-H$45+(H$45/12*2)))</f>
        <v>59205.332814122463</v>
      </c>
      <c r="K45" s="122">
        <f t="shared" si="3"/>
        <v>6794.667185877538</v>
      </c>
      <c r="L45" s="122">
        <f t="shared" si="23"/>
        <v>66000</v>
      </c>
      <c r="M45" s="122">
        <f t="shared" si="24"/>
        <v>56245.066173416337</v>
      </c>
      <c r="N45" s="122">
        <f t="shared" si="21"/>
        <v>6454.9338265836604</v>
      </c>
      <c r="O45" s="122">
        <f t="shared" si="22"/>
        <v>62700</v>
      </c>
      <c r="P45" s="104">
        <f t="shared" si="25"/>
        <v>53284.799532710218</v>
      </c>
      <c r="Q45" s="122">
        <f t="shared" si="9"/>
        <v>6115.2004672897847</v>
      </c>
      <c r="R45" s="122">
        <f t="shared" si="26"/>
        <v>59400</v>
      </c>
      <c r="S45" s="122">
        <f t="shared" si="10"/>
        <v>47364.266251297973</v>
      </c>
      <c r="T45" s="122">
        <f t="shared" si="11"/>
        <v>5435.7337487020304</v>
      </c>
      <c r="U45" s="122">
        <f t="shared" si="12"/>
        <v>52800</v>
      </c>
      <c r="V45" s="122">
        <f t="shared" si="13"/>
        <v>41443.732969885721</v>
      </c>
      <c r="W45" s="122">
        <f t="shared" si="14"/>
        <v>4756.2670301142762</v>
      </c>
      <c r="X45" s="122">
        <f t="shared" si="15"/>
        <v>46200</v>
      </c>
      <c r="Y45" s="122">
        <f t="shared" si="16"/>
        <v>35523.199688473476</v>
      </c>
      <c r="Z45" s="122">
        <f t="shared" si="17"/>
        <v>4076.8003115265228</v>
      </c>
      <c r="AA45" s="52">
        <f t="shared" si="18"/>
        <v>39600</v>
      </c>
      <c r="AB45" s="18"/>
      <c r="AC45" s="18"/>
      <c r="AD45" s="18"/>
      <c r="AE45" s="18"/>
      <c r="AF45" s="18"/>
      <c r="AG45" s="19"/>
      <c r="AH45" s="18"/>
      <c r="AI45" s="18"/>
    </row>
    <row r="46" spans="1:35" s="30" customFormat="1" ht="13.5" customHeight="1" thickBot="1">
      <c r="A46" s="286">
        <v>85</v>
      </c>
      <c r="B46" s="76">
        <v>41609</v>
      </c>
      <c r="C46" s="77">
        <f>'BENEFÍCIOS-SEM JRS E SEM CORREÇ'!C46</f>
        <v>1356</v>
      </c>
      <c r="D46" s="317">
        <f>'base(indices)'!G51</f>
        <v>1.3903218100000001</v>
      </c>
      <c r="E46" s="279">
        <f>C46*D46</f>
        <v>1885.2763743600001</v>
      </c>
      <c r="F46" s="361">
        <f>'base(indices)'!I51</f>
        <v>1.5918000000000002E-2</v>
      </c>
      <c r="G46" s="233">
        <f t="shared" si="1"/>
        <v>30.009829327062484</v>
      </c>
      <c r="H46" s="287">
        <f t="shared" si="2"/>
        <v>1915.2862036870627</v>
      </c>
      <c r="I46" s="301">
        <f t="shared" si="20"/>
        <v>101975.90531361962</v>
      </c>
      <c r="J46" s="95">
        <f>IF((I46-H$45+(H$45/12*1))+K46&gt;I149,I149-K46,(I46-H$45+(H$45/12*1)))</f>
        <v>59205.332814122463</v>
      </c>
      <c r="K46" s="95">
        <f t="shared" si="3"/>
        <v>6794.667185877538</v>
      </c>
      <c r="L46" s="236">
        <f t="shared" si="23"/>
        <v>66000</v>
      </c>
      <c r="M46" s="95">
        <f t="shared" si="24"/>
        <v>56245.066173416337</v>
      </c>
      <c r="N46" s="95">
        <f t="shared" si="21"/>
        <v>6454.9338265836604</v>
      </c>
      <c r="O46" s="95">
        <f t="shared" si="22"/>
        <v>62700</v>
      </c>
      <c r="P46" s="95">
        <f t="shared" si="25"/>
        <v>53284.799532710218</v>
      </c>
      <c r="Q46" s="95">
        <f t="shared" si="9"/>
        <v>6115.2004672897847</v>
      </c>
      <c r="R46" s="95">
        <f t="shared" si="26"/>
        <v>59400</v>
      </c>
      <c r="S46" s="95">
        <f t="shared" si="10"/>
        <v>47364.266251297973</v>
      </c>
      <c r="T46" s="95">
        <f t="shared" si="11"/>
        <v>5435.7337487020304</v>
      </c>
      <c r="U46" s="95">
        <f t="shared" si="12"/>
        <v>52800</v>
      </c>
      <c r="V46" s="95">
        <f t="shared" si="13"/>
        <v>41443.732969885721</v>
      </c>
      <c r="W46" s="95">
        <f t="shared" si="14"/>
        <v>4756.2670301142762</v>
      </c>
      <c r="X46" s="95">
        <f t="shared" si="15"/>
        <v>46200</v>
      </c>
      <c r="Y46" s="95">
        <f t="shared" si="16"/>
        <v>35523.199688473476</v>
      </c>
      <c r="Z46" s="95">
        <f t="shared" si="17"/>
        <v>4076.8003115265228</v>
      </c>
      <c r="AA46" s="237">
        <f t="shared" si="18"/>
        <v>39600</v>
      </c>
      <c r="AB46" s="36"/>
      <c r="AC46" s="36"/>
      <c r="AD46" s="36"/>
      <c r="AE46" s="36"/>
      <c r="AF46" s="36"/>
      <c r="AG46" s="37"/>
      <c r="AH46" s="36"/>
      <c r="AI46" s="36"/>
    </row>
    <row r="47" spans="1:35" ht="13.5" customHeight="1">
      <c r="A47" s="288">
        <v>84</v>
      </c>
      <c r="B47" s="160">
        <v>41640</v>
      </c>
      <c r="C47" s="47">
        <f>'BENEFÍCIOS-SEM JRS E SEM CORREÇ'!C47</f>
        <v>724</v>
      </c>
      <c r="D47" s="306">
        <f>'base(indices)'!G52</f>
        <v>1.3896353299999999</v>
      </c>
      <c r="E47" s="163">
        <f t="shared" si="0"/>
        <v>1006.09597892</v>
      </c>
      <c r="F47" s="359">
        <f>'base(indices)'!I52</f>
        <v>1.5918000000000002E-2</v>
      </c>
      <c r="G47" s="87">
        <f t="shared" si="1"/>
        <v>16.015035792448561</v>
      </c>
      <c r="H47" s="89">
        <f t="shared" si="2"/>
        <v>1022.1110147124485</v>
      </c>
      <c r="I47" s="298">
        <f t="shared" si="20"/>
        <v>100060.61910993255</v>
      </c>
      <c r="J47" s="123">
        <f>IF((I47-H$57+(H$57))+K47&gt;I149,I149-K47,(I47-H$57+(H$57)))</f>
        <v>59205.332814122463</v>
      </c>
      <c r="K47" s="123">
        <f t="shared" si="3"/>
        <v>6794.667185877538</v>
      </c>
      <c r="L47" s="123">
        <f t="shared" si="23"/>
        <v>66000</v>
      </c>
      <c r="M47" s="123">
        <f t="shared" si="24"/>
        <v>56245.066173416337</v>
      </c>
      <c r="N47" s="123">
        <f t="shared" si="21"/>
        <v>6454.9338265836604</v>
      </c>
      <c r="O47" s="123">
        <f t="shared" si="22"/>
        <v>62700</v>
      </c>
      <c r="P47" s="100">
        <f t="shared" si="25"/>
        <v>53284.799532710218</v>
      </c>
      <c r="Q47" s="123">
        <f t="shared" si="9"/>
        <v>6115.2004672897847</v>
      </c>
      <c r="R47" s="123">
        <f t="shared" si="26"/>
        <v>59400</v>
      </c>
      <c r="S47" s="123">
        <f t="shared" si="10"/>
        <v>47364.266251297973</v>
      </c>
      <c r="T47" s="123">
        <f t="shared" si="11"/>
        <v>5435.7337487020304</v>
      </c>
      <c r="U47" s="123">
        <f t="shared" si="12"/>
        <v>52800</v>
      </c>
      <c r="V47" s="123">
        <f t="shared" si="13"/>
        <v>41443.732969885721</v>
      </c>
      <c r="W47" s="123">
        <f t="shared" si="14"/>
        <v>4756.2670301142762</v>
      </c>
      <c r="X47" s="123">
        <f t="shared" si="15"/>
        <v>46200</v>
      </c>
      <c r="Y47" s="123">
        <f t="shared" si="16"/>
        <v>35523.199688473476</v>
      </c>
      <c r="Z47" s="123">
        <f t="shared" si="17"/>
        <v>4076.8003115265228</v>
      </c>
      <c r="AA47" s="55">
        <f t="shared" si="18"/>
        <v>39600</v>
      </c>
      <c r="AB47" s="18"/>
      <c r="AC47" s="18"/>
      <c r="AD47" s="18"/>
      <c r="AE47" s="18"/>
      <c r="AF47" s="18"/>
      <c r="AG47" s="19"/>
      <c r="AH47" s="18"/>
      <c r="AI47" s="18"/>
    </row>
    <row r="48" spans="1:35" s="30" customFormat="1" ht="13.5" customHeight="1">
      <c r="A48" s="285">
        <v>83</v>
      </c>
      <c r="B48" s="56">
        <v>41671</v>
      </c>
      <c r="C48" s="68">
        <f>'BENEFÍCIOS-SEM JRS E SEM CORREÇ'!C48</f>
        <v>724</v>
      </c>
      <c r="D48" s="316">
        <f>'base(indices)'!G53</f>
        <v>1.38807236</v>
      </c>
      <c r="E48" s="58">
        <f t="shared" si="0"/>
        <v>1004.96438864</v>
      </c>
      <c r="F48" s="360">
        <f>'base(indices)'!I53</f>
        <v>1.5918000000000002E-2</v>
      </c>
      <c r="G48" s="60">
        <f t="shared" si="1"/>
        <v>15.997023138371523</v>
      </c>
      <c r="H48" s="61">
        <f t="shared" si="2"/>
        <v>1020.9614117783716</v>
      </c>
      <c r="I48" s="299">
        <f t="shared" si="20"/>
        <v>99038.50809522011</v>
      </c>
      <c r="J48" s="102">
        <f>IF((I48-H$57+(H$57/12*11))+K48&gt;I149,I149-K48,(I48-H$57+(H$57/12*11)))</f>
        <v>59205.332814122463</v>
      </c>
      <c r="K48" s="102">
        <f t="shared" si="3"/>
        <v>6794.667185877538</v>
      </c>
      <c r="L48" s="103">
        <f t="shared" si="23"/>
        <v>66000</v>
      </c>
      <c r="M48" s="102">
        <f t="shared" si="24"/>
        <v>56245.066173416337</v>
      </c>
      <c r="N48" s="102">
        <f t="shared" si="21"/>
        <v>6454.9338265836604</v>
      </c>
      <c r="O48" s="102">
        <f t="shared" si="22"/>
        <v>62700</v>
      </c>
      <c r="P48" s="102">
        <f t="shared" si="25"/>
        <v>53284.799532710218</v>
      </c>
      <c r="Q48" s="102">
        <f t="shared" si="9"/>
        <v>6115.2004672897847</v>
      </c>
      <c r="R48" s="102">
        <f t="shared" si="26"/>
        <v>59400</v>
      </c>
      <c r="S48" s="102">
        <f t="shared" si="10"/>
        <v>47364.266251297973</v>
      </c>
      <c r="T48" s="102">
        <f t="shared" si="11"/>
        <v>5435.7337487020304</v>
      </c>
      <c r="U48" s="102">
        <f t="shared" si="12"/>
        <v>52800</v>
      </c>
      <c r="V48" s="102">
        <f t="shared" si="13"/>
        <v>41443.732969885721</v>
      </c>
      <c r="W48" s="102">
        <f t="shared" si="14"/>
        <v>4756.2670301142762</v>
      </c>
      <c r="X48" s="102">
        <f t="shared" si="15"/>
        <v>46200</v>
      </c>
      <c r="Y48" s="102">
        <f t="shared" si="16"/>
        <v>35523.199688473476</v>
      </c>
      <c r="Z48" s="102">
        <f t="shared" si="17"/>
        <v>4076.8003115265228</v>
      </c>
      <c r="AA48" s="66">
        <f t="shared" si="18"/>
        <v>39600</v>
      </c>
      <c r="AB48" s="36"/>
      <c r="AC48" s="36"/>
      <c r="AD48" s="36"/>
      <c r="AE48" s="36"/>
      <c r="AF48" s="36"/>
      <c r="AG48" s="37"/>
      <c r="AH48" s="36"/>
      <c r="AI48" s="36"/>
    </row>
    <row r="49" spans="1:35" ht="13.5" customHeight="1">
      <c r="A49" s="285">
        <v>82</v>
      </c>
      <c r="B49" s="46">
        <v>41699</v>
      </c>
      <c r="C49" s="68">
        <f>'BENEFÍCIOS-SEM JRS E SEM CORREÇ'!C49</f>
        <v>724</v>
      </c>
      <c r="D49" s="316">
        <f>'base(indices)'!G54</f>
        <v>1.38732736</v>
      </c>
      <c r="E49" s="69">
        <f t="shared" si="0"/>
        <v>1004.42500864</v>
      </c>
      <c r="F49" s="360">
        <f>'base(indices)'!I54</f>
        <v>1.5918000000000002E-2</v>
      </c>
      <c r="G49" s="70">
        <f t="shared" si="1"/>
        <v>15.988437287531521</v>
      </c>
      <c r="H49" s="71">
        <f t="shared" si="2"/>
        <v>1020.4134459275315</v>
      </c>
      <c r="I49" s="300">
        <f t="shared" si="20"/>
        <v>98017.546683441731</v>
      </c>
      <c r="J49" s="122">
        <f>IF((I49-H$57+(H$57/12*10))+K49&gt;I149,I149-K49,(I49-H$57+(H$57/12*10)))</f>
        <v>59205.332814122463</v>
      </c>
      <c r="K49" s="122">
        <f t="shared" si="3"/>
        <v>6794.667185877538</v>
      </c>
      <c r="L49" s="122">
        <f t="shared" si="23"/>
        <v>66000</v>
      </c>
      <c r="M49" s="122">
        <f t="shared" si="24"/>
        <v>56245.066173416337</v>
      </c>
      <c r="N49" s="122">
        <f t="shared" si="21"/>
        <v>6454.9338265836604</v>
      </c>
      <c r="O49" s="122">
        <f t="shared" si="22"/>
        <v>62700</v>
      </c>
      <c r="P49" s="104">
        <f t="shared" si="25"/>
        <v>53284.799532710218</v>
      </c>
      <c r="Q49" s="122">
        <f t="shared" si="9"/>
        <v>6115.2004672897847</v>
      </c>
      <c r="R49" s="122">
        <f t="shared" si="26"/>
        <v>59400</v>
      </c>
      <c r="S49" s="122">
        <f t="shared" si="10"/>
        <v>47364.266251297973</v>
      </c>
      <c r="T49" s="122">
        <f t="shared" si="11"/>
        <v>5435.7337487020304</v>
      </c>
      <c r="U49" s="122">
        <f t="shared" si="12"/>
        <v>52800</v>
      </c>
      <c r="V49" s="122">
        <f t="shared" si="13"/>
        <v>41443.732969885721</v>
      </c>
      <c r="W49" s="122">
        <f t="shared" si="14"/>
        <v>4756.2670301142762</v>
      </c>
      <c r="X49" s="122">
        <f t="shared" si="15"/>
        <v>46200</v>
      </c>
      <c r="Y49" s="122">
        <f t="shared" si="16"/>
        <v>35523.199688473476</v>
      </c>
      <c r="Z49" s="122">
        <f t="shared" si="17"/>
        <v>4076.8003115265228</v>
      </c>
      <c r="AA49" s="52">
        <f t="shared" si="18"/>
        <v>39600</v>
      </c>
      <c r="AB49" s="18"/>
      <c r="AC49" s="18"/>
      <c r="AD49" s="18"/>
      <c r="AE49" s="18"/>
      <c r="AF49" s="18"/>
      <c r="AG49" s="19"/>
      <c r="AH49" s="18"/>
      <c r="AI49" s="18"/>
    </row>
    <row r="50" spans="1:35" s="30" customFormat="1" ht="13.5" customHeight="1">
      <c r="A50" s="285">
        <v>81</v>
      </c>
      <c r="B50" s="56">
        <v>41730</v>
      </c>
      <c r="C50" s="68">
        <f>'BENEFÍCIOS-SEM JRS E SEM CORREÇ'!C50</f>
        <v>724</v>
      </c>
      <c r="D50" s="316">
        <f>'base(indices)'!G55</f>
        <v>1.38695843</v>
      </c>
      <c r="E50" s="58">
        <f t="shared" si="0"/>
        <v>1004.1579033199999</v>
      </c>
      <c r="F50" s="360">
        <f>'base(indices)'!I55</f>
        <v>1.5918000000000002E-2</v>
      </c>
      <c r="G50" s="60">
        <f t="shared" si="1"/>
        <v>15.98418550504776</v>
      </c>
      <c r="H50" s="61">
        <f t="shared" si="2"/>
        <v>1020.1420888250477</v>
      </c>
      <c r="I50" s="299">
        <f t="shared" si="20"/>
        <v>96997.133237514194</v>
      </c>
      <c r="J50" s="102">
        <f>IF((I50-H$57+(H$57/12*9))+K50&gt;I149,I149-K50,(I50-H$57+(H$57/12*9)))</f>
        <v>59205.332814122463</v>
      </c>
      <c r="K50" s="102">
        <f t="shared" si="3"/>
        <v>6794.667185877538</v>
      </c>
      <c r="L50" s="103">
        <f t="shared" si="23"/>
        <v>66000</v>
      </c>
      <c r="M50" s="102">
        <f t="shared" si="24"/>
        <v>56245.066173416337</v>
      </c>
      <c r="N50" s="102">
        <f t="shared" si="21"/>
        <v>6454.9338265836604</v>
      </c>
      <c r="O50" s="102">
        <f t="shared" si="22"/>
        <v>62700</v>
      </c>
      <c r="P50" s="102">
        <f>J50*$P$9</f>
        <v>53284.799532710218</v>
      </c>
      <c r="Q50" s="102">
        <f t="shared" si="9"/>
        <v>6115.2004672897847</v>
      </c>
      <c r="R50" s="102">
        <f t="shared" si="26"/>
        <v>59400</v>
      </c>
      <c r="S50" s="102">
        <f t="shared" si="10"/>
        <v>47364.266251297973</v>
      </c>
      <c r="T50" s="102">
        <f t="shared" si="11"/>
        <v>5435.7337487020304</v>
      </c>
      <c r="U50" s="102">
        <f t="shared" si="12"/>
        <v>52800</v>
      </c>
      <c r="V50" s="102">
        <f t="shared" si="13"/>
        <v>41443.732969885721</v>
      </c>
      <c r="W50" s="102">
        <f t="shared" si="14"/>
        <v>4756.2670301142762</v>
      </c>
      <c r="X50" s="102">
        <f t="shared" si="15"/>
        <v>46200</v>
      </c>
      <c r="Y50" s="102">
        <f t="shared" si="16"/>
        <v>35523.199688473476</v>
      </c>
      <c r="Z50" s="102">
        <f t="shared" si="17"/>
        <v>4076.8003115265228</v>
      </c>
      <c r="AA50" s="66">
        <f t="shared" si="18"/>
        <v>39600</v>
      </c>
      <c r="AB50" s="36"/>
      <c r="AC50" s="36"/>
      <c r="AD50" s="36"/>
      <c r="AE50" s="36"/>
      <c r="AF50" s="36"/>
      <c r="AG50" s="37"/>
      <c r="AH50" s="36"/>
      <c r="AI50" s="36"/>
    </row>
    <row r="51" spans="1:35" ht="13.5" customHeight="1">
      <c r="A51" s="285">
        <v>80</v>
      </c>
      <c r="B51" s="46">
        <v>41760</v>
      </c>
      <c r="C51" s="68">
        <f>'BENEFÍCIOS-SEM JRS E SEM CORREÇ'!C51</f>
        <v>724</v>
      </c>
      <c r="D51" s="316">
        <f>'base(indices)'!G56</f>
        <v>1.3863221100000001</v>
      </c>
      <c r="E51" s="69">
        <f t="shared" si="0"/>
        <v>1003.69720764</v>
      </c>
      <c r="F51" s="360">
        <f>'base(indices)'!I56</f>
        <v>1.5918000000000002E-2</v>
      </c>
      <c r="G51" s="70">
        <f t="shared" si="1"/>
        <v>15.976852151213521</v>
      </c>
      <c r="H51" s="71">
        <f t="shared" si="2"/>
        <v>1019.6740597912135</v>
      </c>
      <c r="I51" s="300">
        <f t="shared" si="20"/>
        <v>95976.991148689151</v>
      </c>
      <c r="J51" s="122">
        <f>IF((I51-H$57+(H$57/12*8))+K51&gt;I149,I149-K51,(I51-H$57+(H$57/12*8)))</f>
        <v>59205.332814122463</v>
      </c>
      <c r="K51" s="122">
        <f t="shared" si="3"/>
        <v>6794.667185877538</v>
      </c>
      <c r="L51" s="122">
        <f t="shared" si="23"/>
        <v>66000</v>
      </c>
      <c r="M51" s="122">
        <f t="shared" si="24"/>
        <v>56245.066173416337</v>
      </c>
      <c r="N51" s="122">
        <f t="shared" si="21"/>
        <v>6454.9338265836604</v>
      </c>
      <c r="O51" s="122">
        <f t="shared" si="22"/>
        <v>62700</v>
      </c>
      <c r="P51" s="104">
        <f>J51*$P$9</f>
        <v>53284.799532710218</v>
      </c>
      <c r="Q51" s="122">
        <f t="shared" si="9"/>
        <v>6115.2004672897847</v>
      </c>
      <c r="R51" s="122">
        <f t="shared" si="26"/>
        <v>59400</v>
      </c>
      <c r="S51" s="122">
        <f t="shared" si="10"/>
        <v>47364.266251297973</v>
      </c>
      <c r="T51" s="122">
        <f t="shared" si="11"/>
        <v>5435.7337487020304</v>
      </c>
      <c r="U51" s="122">
        <f t="shared" si="12"/>
        <v>52800</v>
      </c>
      <c r="V51" s="122">
        <f t="shared" si="13"/>
        <v>41443.732969885721</v>
      </c>
      <c r="W51" s="122">
        <f t="shared" si="14"/>
        <v>4756.2670301142762</v>
      </c>
      <c r="X51" s="122">
        <f t="shared" si="15"/>
        <v>46200</v>
      </c>
      <c r="Y51" s="122">
        <f t="shared" si="16"/>
        <v>35523.199688473476</v>
      </c>
      <c r="Z51" s="122">
        <f t="shared" si="17"/>
        <v>4076.8003115265228</v>
      </c>
      <c r="AA51" s="52">
        <f t="shared" si="18"/>
        <v>39600</v>
      </c>
      <c r="AB51" s="18"/>
      <c r="AC51" s="18"/>
      <c r="AD51" s="18"/>
      <c r="AE51" s="18"/>
      <c r="AF51" s="18"/>
      <c r="AG51" s="19"/>
      <c r="AH51" s="18"/>
      <c r="AI51" s="18"/>
    </row>
    <row r="52" spans="1:35" s="30" customFormat="1" ht="13.5" customHeight="1">
      <c r="A52" s="285">
        <v>79</v>
      </c>
      <c r="B52" s="56">
        <v>41791</v>
      </c>
      <c r="C52" s="68">
        <f>'BENEFÍCIOS-SEM JRS E SEM CORREÇ'!C52</f>
        <v>724</v>
      </c>
      <c r="D52" s="316">
        <f>'base(indices)'!G57</f>
        <v>1.3854852799999999</v>
      </c>
      <c r="E52" s="58">
        <f t="shared" si="0"/>
        <v>1003.0913427199999</v>
      </c>
      <c r="F52" s="360">
        <f>'base(indices)'!I57</f>
        <v>1.5918000000000002E-2</v>
      </c>
      <c r="G52" s="60">
        <f t="shared" si="1"/>
        <v>15.967207993416961</v>
      </c>
      <c r="H52" s="61">
        <f t="shared" si="2"/>
        <v>1019.0585507134169</v>
      </c>
      <c r="I52" s="299">
        <f t="shared" si="20"/>
        <v>94957.317088897937</v>
      </c>
      <c r="J52" s="102">
        <f>IF((I52-H$57+(H$57/12*7))+K52&gt;I149,I149-K52,(I52-H$57+(H$57/12*7)))</f>
        <v>59205.332814122463</v>
      </c>
      <c r="K52" s="102">
        <f t="shared" si="3"/>
        <v>6794.667185877538</v>
      </c>
      <c r="L52" s="103">
        <f t="shared" si="23"/>
        <v>66000</v>
      </c>
      <c r="M52" s="102">
        <f t="shared" si="24"/>
        <v>56245.066173416337</v>
      </c>
      <c r="N52" s="102">
        <f t="shared" si="21"/>
        <v>6454.9338265836604</v>
      </c>
      <c r="O52" s="102">
        <f t="shared" si="22"/>
        <v>62700</v>
      </c>
      <c r="P52" s="102">
        <f t="shared" ref="P52:P71" si="27">J52*$P$9</f>
        <v>53284.799532710218</v>
      </c>
      <c r="Q52" s="102">
        <f t="shared" si="9"/>
        <v>6115.2004672897847</v>
      </c>
      <c r="R52" s="102">
        <f t="shared" si="26"/>
        <v>59400</v>
      </c>
      <c r="S52" s="102">
        <f t="shared" si="10"/>
        <v>47364.266251297973</v>
      </c>
      <c r="T52" s="102">
        <f t="shared" si="11"/>
        <v>5435.7337487020304</v>
      </c>
      <c r="U52" s="102">
        <f t="shared" si="12"/>
        <v>52800</v>
      </c>
      <c r="V52" s="102">
        <f t="shared" si="13"/>
        <v>41443.732969885721</v>
      </c>
      <c r="W52" s="102">
        <f t="shared" si="14"/>
        <v>4756.2670301142762</v>
      </c>
      <c r="X52" s="102">
        <f t="shared" si="15"/>
        <v>46200</v>
      </c>
      <c r="Y52" s="102">
        <f t="shared" si="16"/>
        <v>35523.199688473476</v>
      </c>
      <c r="Z52" s="102">
        <f t="shared" si="17"/>
        <v>4076.8003115265228</v>
      </c>
      <c r="AA52" s="66">
        <f t="shared" si="18"/>
        <v>39600</v>
      </c>
      <c r="AB52" s="36"/>
      <c r="AC52" s="36"/>
      <c r="AD52" s="36"/>
      <c r="AE52" s="36"/>
      <c r="AF52" s="36"/>
      <c r="AG52" s="37"/>
      <c r="AH52" s="36"/>
      <c r="AI52" s="36"/>
    </row>
    <row r="53" spans="1:35" ht="13.5" customHeight="1">
      <c r="A53" s="285">
        <v>78</v>
      </c>
      <c r="B53" s="46">
        <v>41821</v>
      </c>
      <c r="C53" s="68">
        <f>'BENEFÍCIOS-SEM JRS E SEM CORREÇ'!C53</f>
        <v>724</v>
      </c>
      <c r="D53" s="316">
        <f>'base(indices)'!G58</f>
        <v>1.38484132</v>
      </c>
      <c r="E53" s="69">
        <f t="shared" si="0"/>
        <v>1002.62511568</v>
      </c>
      <c r="F53" s="360">
        <f>'base(indices)'!I58</f>
        <v>1.5918000000000002E-2</v>
      </c>
      <c r="G53" s="70">
        <f t="shared" si="1"/>
        <v>15.959786591394241</v>
      </c>
      <c r="H53" s="71">
        <f t="shared" si="2"/>
        <v>1018.5849022713943</v>
      </c>
      <c r="I53" s="300">
        <f t="shared" si="20"/>
        <v>93938.258538184513</v>
      </c>
      <c r="J53" s="122">
        <f>IF((I53-H$57+(H$57/12*6))+K53&gt;I149,I149-K53,(I53-H$57+(H$57/12*6)))</f>
        <v>59205.332814122463</v>
      </c>
      <c r="K53" s="122">
        <f t="shared" si="3"/>
        <v>6794.667185877538</v>
      </c>
      <c r="L53" s="122">
        <f t="shared" si="23"/>
        <v>66000</v>
      </c>
      <c r="M53" s="122">
        <f t="shared" si="24"/>
        <v>56245.066173416337</v>
      </c>
      <c r="N53" s="122">
        <f t="shared" si="21"/>
        <v>6454.9338265836604</v>
      </c>
      <c r="O53" s="122">
        <f t="shared" si="22"/>
        <v>62700</v>
      </c>
      <c r="P53" s="104">
        <f t="shared" si="27"/>
        <v>53284.799532710218</v>
      </c>
      <c r="Q53" s="122">
        <f t="shared" si="9"/>
        <v>6115.2004672897847</v>
      </c>
      <c r="R53" s="122">
        <f t="shared" si="26"/>
        <v>59400</v>
      </c>
      <c r="S53" s="122">
        <f t="shared" si="10"/>
        <v>47364.266251297973</v>
      </c>
      <c r="T53" s="122">
        <f t="shared" si="11"/>
        <v>5435.7337487020304</v>
      </c>
      <c r="U53" s="122">
        <f t="shared" si="12"/>
        <v>52800</v>
      </c>
      <c r="V53" s="122">
        <f t="shared" si="13"/>
        <v>41443.732969885721</v>
      </c>
      <c r="W53" s="122">
        <f t="shared" si="14"/>
        <v>4756.2670301142762</v>
      </c>
      <c r="X53" s="122">
        <f t="shared" si="15"/>
        <v>46200</v>
      </c>
      <c r="Y53" s="122">
        <f t="shared" si="16"/>
        <v>35523.199688473476</v>
      </c>
      <c r="Z53" s="122">
        <f t="shared" si="17"/>
        <v>4076.8003115265228</v>
      </c>
      <c r="AA53" s="52">
        <f t="shared" si="18"/>
        <v>39600</v>
      </c>
      <c r="AB53" s="18"/>
      <c r="AC53" s="18"/>
      <c r="AD53" s="18"/>
      <c r="AE53" s="18"/>
      <c r="AF53" s="18"/>
      <c r="AG53" s="19"/>
      <c r="AH53" s="18"/>
      <c r="AI53" s="18"/>
    </row>
    <row r="54" spans="1:35" s="30" customFormat="1" ht="13.5" customHeight="1">
      <c r="A54" s="285">
        <v>77</v>
      </c>
      <c r="B54" s="56">
        <v>41852</v>
      </c>
      <c r="C54" s="68">
        <f>'BENEFÍCIOS-SEM JRS E SEM CORREÇ'!C54</f>
        <v>724</v>
      </c>
      <c r="D54" s="316">
        <f>'base(indices)'!G59</f>
        <v>1.3833832399999999</v>
      </c>
      <c r="E54" s="58">
        <f t="shared" si="0"/>
        <v>1001.56946576</v>
      </c>
      <c r="F54" s="360">
        <f>'base(indices)'!I59</f>
        <v>1.5918000000000002E-2</v>
      </c>
      <c r="G54" s="60">
        <f t="shared" si="1"/>
        <v>15.94298275596768</v>
      </c>
      <c r="H54" s="61">
        <f t="shared" si="2"/>
        <v>1017.5124485159677</v>
      </c>
      <c r="I54" s="299">
        <f t="shared" si="20"/>
        <v>92919.673635913117</v>
      </c>
      <c r="J54" s="102">
        <f>IF((I54-H$57+(H$57/12*5))+K54&gt;I149,I149-K54,(I54-H$57+(H$57/12*5)))</f>
        <v>59205.332814122463</v>
      </c>
      <c r="K54" s="102">
        <f t="shared" si="3"/>
        <v>6794.667185877538</v>
      </c>
      <c r="L54" s="103">
        <f t="shared" si="23"/>
        <v>66000</v>
      </c>
      <c r="M54" s="102">
        <f t="shared" si="24"/>
        <v>56245.066173416337</v>
      </c>
      <c r="N54" s="102">
        <f t="shared" si="21"/>
        <v>6454.9338265836604</v>
      </c>
      <c r="O54" s="102">
        <f t="shared" si="22"/>
        <v>62700</v>
      </c>
      <c r="P54" s="102">
        <f t="shared" si="27"/>
        <v>53284.799532710218</v>
      </c>
      <c r="Q54" s="102">
        <f t="shared" si="9"/>
        <v>6115.2004672897847</v>
      </c>
      <c r="R54" s="102">
        <f>P54+Q54</f>
        <v>59400</v>
      </c>
      <c r="S54" s="102">
        <f t="shared" si="10"/>
        <v>47364.266251297973</v>
      </c>
      <c r="T54" s="102">
        <f t="shared" si="11"/>
        <v>5435.7337487020304</v>
      </c>
      <c r="U54" s="102">
        <f t="shared" si="12"/>
        <v>52800</v>
      </c>
      <c r="V54" s="102">
        <f t="shared" si="13"/>
        <v>41443.732969885721</v>
      </c>
      <c r="W54" s="102">
        <f t="shared" si="14"/>
        <v>4756.2670301142762</v>
      </c>
      <c r="X54" s="102">
        <f t="shared" si="15"/>
        <v>46200</v>
      </c>
      <c r="Y54" s="102">
        <f t="shared" si="16"/>
        <v>35523.199688473476</v>
      </c>
      <c r="Z54" s="102">
        <f t="shared" si="17"/>
        <v>4076.8003115265228</v>
      </c>
      <c r="AA54" s="66">
        <f t="shared" si="18"/>
        <v>39600</v>
      </c>
      <c r="AB54" s="36"/>
      <c r="AC54" s="36"/>
      <c r="AD54" s="36"/>
      <c r="AE54" s="36"/>
      <c r="AF54" s="36"/>
      <c r="AG54" s="37"/>
      <c r="AH54" s="36"/>
      <c r="AI54" s="36"/>
    </row>
    <row r="55" spans="1:35" ht="13.5" customHeight="1">
      <c r="A55" s="285">
        <v>76</v>
      </c>
      <c r="B55" s="46">
        <v>41883</v>
      </c>
      <c r="C55" s="68">
        <f>'BENEFÍCIOS-SEM JRS E SEM CORREÇ'!C55</f>
        <v>724</v>
      </c>
      <c r="D55" s="316">
        <f>'base(indices)'!G60</f>
        <v>1.38255094</v>
      </c>
      <c r="E55" s="69">
        <f t="shared" si="0"/>
        <v>1000.96688056</v>
      </c>
      <c r="F55" s="360">
        <f>'base(indices)'!I60</f>
        <v>1.5918000000000002E-2</v>
      </c>
      <c r="G55" s="70">
        <f t="shared" si="1"/>
        <v>15.933390804754083</v>
      </c>
      <c r="H55" s="71">
        <f t="shared" si="2"/>
        <v>1016.9002713647542</v>
      </c>
      <c r="I55" s="300">
        <f t="shared" si="20"/>
        <v>91902.161187397156</v>
      </c>
      <c r="J55" s="122">
        <f>IF((I55-H$57+(H$57/12*4))+K55&gt;I149,I149-K55,(I55-H$57+(H$57/12*4)))</f>
        <v>59205.332814122463</v>
      </c>
      <c r="K55" s="122">
        <f t="shared" si="3"/>
        <v>6794.667185877538</v>
      </c>
      <c r="L55" s="122">
        <f t="shared" si="23"/>
        <v>66000</v>
      </c>
      <c r="M55" s="122">
        <f t="shared" si="24"/>
        <v>56245.066173416337</v>
      </c>
      <c r="N55" s="122">
        <f t="shared" si="21"/>
        <v>6454.9338265836604</v>
      </c>
      <c r="O55" s="122">
        <f t="shared" si="22"/>
        <v>62700</v>
      </c>
      <c r="P55" s="104">
        <f t="shared" si="27"/>
        <v>53284.799532710218</v>
      </c>
      <c r="Q55" s="122">
        <f t="shared" si="9"/>
        <v>6115.2004672897847</v>
      </c>
      <c r="R55" s="122">
        <f t="shared" ref="R55:R73" si="28">P55+Q55</f>
        <v>59400</v>
      </c>
      <c r="S55" s="122">
        <f t="shared" si="10"/>
        <v>47364.266251297973</v>
      </c>
      <c r="T55" s="122">
        <f t="shared" si="11"/>
        <v>5435.7337487020304</v>
      </c>
      <c r="U55" s="122">
        <f t="shared" si="12"/>
        <v>52800</v>
      </c>
      <c r="V55" s="122">
        <f t="shared" si="13"/>
        <v>41443.732969885721</v>
      </c>
      <c r="W55" s="122">
        <f t="shared" si="14"/>
        <v>4756.2670301142762</v>
      </c>
      <c r="X55" s="122">
        <f t="shared" si="15"/>
        <v>46200</v>
      </c>
      <c r="Y55" s="122">
        <f t="shared" si="16"/>
        <v>35523.199688473476</v>
      </c>
      <c r="Z55" s="122">
        <f t="shared" si="17"/>
        <v>4076.8003115265228</v>
      </c>
      <c r="AA55" s="52">
        <f t="shared" si="18"/>
        <v>39600</v>
      </c>
      <c r="AB55" s="18"/>
      <c r="AC55" s="18"/>
      <c r="AD55" s="18"/>
      <c r="AE55" s="18"/>
      <c r="AF55" s="18"/>
      <c r="AG55" s="19"/>
      <c r="AH55" s="18"/>
      <c r="AI55" s="18"/>
    </row>
    <row r="56" spans="1:35" s="30" customFormat="1" ht="13.5" customHeight="1">
      <c r="A56" s="285">
        <v>75</v>
      </c>
      <c r="B56" s="56">
        <v>41913</v>
      </c>
      <c r="C56" s="68">
        <f>'BENEFÍCIOS-SEM JRS E SEM CORREÇ'!C56</f>
        <v>724</v>
      </c>
      <c r="D56" s="316">
        <f>'base(indices)'!G61</f>
        <v>1.3813450300000001</v>
      </c>
      <c r="E56" s="58">
        <f t="shared" si="0"/>
        <v>1000.0938017200001</v>
      </c>
      <c r="F56" s="360">
        <f>'base(indices)'!I61</f>
        <v>1.5918000000000002E-2</v>
      </c>
      <c r="G56" s="60">
        <f t="shared" si="1"/>
        <v>15.919493135778962</v>
      </c>
      <c r="H56" s="61">
        <f t="shared" si="2"/>
        <v>1016.013294855779</v>
      </c>
      <c r="I56" s="299">
        <f t="shared" si="20"/>
        <v>90885.260916032406</v>
      </c>
      <c r="J56" s="102">
        <f>IF((I56-H$57+(H$57/12*3))+K56&gt;I149,I149-K56,(I56-H$57+(H$57/12*3)))</f>
        <v>59205.332814122463</v>
      </c>
      <c r="K56" s="102">
        <f t="shared" si="3"/>
        <v>6794.667185877538</v>
      </c>
      <c r="L56" s="103">
        <f t="shared" si="23"/>
        <v>66000</v>
      </c>
      <c r="M56" s="102">
        <f t="shared" si="24"/>
        <v>56245.066173416337</v>
      </c>
      <c r="N56" s="102">
        <f t="shared" si="21"/>
        <v>6454.9338265836604</v>
      </c>
      <c r="O56" s="102">
        <f t="shared" si="22"/>
        <v>62700</v>
      </c>
      <c r="P56" s="102">
        <f t="shared" si="27"/>
        <v>53284.799532710218</v>
      </c>
      <c r="Q56" s="102">
        <f t="shared" si="9"/>
        <v>6115.2004672897847</v>
      </c>
      <c r="R56" s="102">
        <f t="shared" si="28"/>
        <v>59400</v>
      </c>
      <c r="S56" s="102">
        <f t="shared" si="10"/>
        <v>47364.266251297973</v>
      </c>
      <c r="T56" s="102">
        <f t="shared" si="11"/>
        <v>5435.7337487020304</v>
      </c>
      <c r="U56" s="102">
        <f t="shared" si="12"/>
        <v>52800</v>
      </c>
      <c r="V56" s="102">
        <f t="shared" si="13"/>
        <v>41443.732969885721</v>
      </c>
      <c r="W56" s="102">
        <f t="shared" si="14"/>
        <v>4756.2670301142762</v>
      </c>
      <c r="X56" s="102">
        <f t="shared" si="15"/>
        <v>46200</v>
      </c>
      <c r="Y56" s="102">
        <f t="shared" si="16"/>
        <v>35523.199688473476</v>
      </c>
      <c r="Z56" s="102">
        <f t="shared" si="17"/>
        <v>4076.8003115265228</v>
      </c>
      <c r="AA56" s="66">
        <f t="shared" si="18"/>
        <v>39600</v>
      </c>
      <c r="AB56" s="36"/>
      <c r="AC56" s="36"/>
      <c r="AD56" s="36"/>
      <c r="AE56" s="36"/>
      <c r="AF56" s="36"/>
      <c r="AG56" s="37"/>
      <c r="AH56" s="36"/>
      <c r="AI56" s="36"/>
    </row>
    <row r="57" spans="1:35" ht="13.5" customHeight="1">
      <c r="A57" s="285">
        <v>74</v>
      </c>
      <c r="B57" s="46">
        <v>41944</v>
      </c>
      <c r="C57" s="68">
        <f>'BENEFÍCIOS-SEM JRS E SEM CORREÇ'!C57</f>
        <v>724</v>
      </c>
      <c r="D57" s="316">
        <f>'base(indices)'!G62</f>
        <v>1.3799126799999999</v>
      </c>
      <c r="E57" s="69">
        <f t="shared" si="0"/>
        <v>999.05678031999992</v>
      </c>
      <c r="F57" s="360">
        <f>'base(indices)'!I62</f>
        <v>1.5918000000000002E-2</v>
      </c>
      <c r="G57" s="70">
        <f t="shared" si="1"/>
        <v>15.90298582913376</v>
      </c>
      <c r="H57" s="71">
        <f t="shared" si="2"/>
        <v>1014.9597661491337</v>
      </c>
      <c r="I57" s="300">
        <f t="shared" si="20"/>
        <v>89869.247621176633</v>
      </c>
      <c r="J57" s="122">
        <f>IF((I57-H$57+(H$57/12*2))+K57&gt;I149,I149-K57,(I57-H$57+(H$57/12*2)))</f>
        <v>59205.332814122463</v>
      </c>
      <c r="K57" s="122">
        <f t="shared" si="3"/>
        <v>6794.667185877538</v>
      </c>
      <c r="L57" s="122">
        <f t="shared" si="23"/>
        <v>66000</v>
      </c>
      <c r="M57" s="122">
        <f t="shared" si="24"/>
        <v>56245.066173416337</v>
      </c>
      <c r="N57" s="122">
        <f t="shared" si="21"/>
        <v>6454.9338265836604</v>
      </c>
      <c r="O57" s="122">
        <f t="shared" si="22"/>
        <v>62700</v>
      </c>
      <c r="P57" s="104">
        <f t="shared" si="27"/>
        <v>53284.799532710218</v>
      </c>
      <c r="Q57" s="122">
        <f t="shared" si="9"/>
        <v>6115.2004672897847</v>
      </c>
      <c r="R57" s="122">
        <f t="shared" si="28"/>
        <v>59400</v>
      </c>
      <c r="S57" s="122">
        <f t="shared" si="10"/>
        <v>47364.266251297973</v>
      </c>
      <c r="T57" s="122">
        <f t="shared" si="11"/>
        <v>5435.7337487020304</v>
      </c>
      <c r="U57" s="122">
        <f t="shared" si="12"/>
        <v>52800</v>
      </c>
      <c r="V57" s="122">
        <f t="shared" si="13"/>
        <v>41443.732969885721</v>
      </c>
      <c r="W57" s="122">
        <f t="shared" si="14"/>
        <v>4756.2670301142762</v>
      </c>
      <c r="X57" s="122">
        <f t="shared" si="15"/>
        <v>46200</v>
      </c>
      <c r="Y57" s="122">
        <f t="shared" si="16"/>
        <v>35523.199688473476</v>
      </c>
      <c r="Z57" s="122">
        <f t="shared" si="17"/>
        <v>4076.8003115265228</v>
      </c>
      <c r="AA57" s="52">
        <f t="shared" si="18"/>
        <v>39600</v>
      </c>
      <c r="AB57" s="18"/>
      <c r="AC57" s="18"/>
      <c r="AD57" s="18"/>
      <c r="AE57" s="18"/>
      <c r="AF57" s="18"/>
      <c r="AG57" s="19"/>
      <c r="AH57" s="18"/>
      <c r="AI57" s="18"/>
    </row>
    <row r="58" spans="1:35" s="30" customFormat="1" ht="13.5" customHeight="1" thickBot="1">
      <c r="A58" s="286">
        <v>73</v>
      </c>
      <c r="B58" s="76">
        <v>41974</v>
      </c>
      <c r="C58" s="77">
        <f>'BENEFÍCIOS-SEM JRS E SEM CORREÇ'!C58</f>
        <v>1448</v>
      </c>
      <c r="D58" s="317">
        <f>'base(indices)'!G63</f>
        <v>1.3792465</v>
      </c>
      <c r="E58" s="279">
        <f t="shared" si="0"/>
        <v>1997.1489320000001</v>
      </c>
      <c r="F58" s="361">
        <f>'base(indices)'!I63</f>
        <v>1.5918000000000002E-2</v>
      </c>
      <c r="G58" s="233">
        <f t="shared" si="1"/>
        <v>31.790616699576002</v>
      </c>
      <c r="H58" s="287">
        <f t="shared" si="2"/>
        <v>2028.9395486995761</v>
      </c>
      <c r="I58" s="301">
        <f t="shared" si="20"/>
        <v>88854.287855027505</v>
      </c>
      <c r="J58" s="95">
        <f>IF((I58-H$57+(H$57/12*1))+K58&gt;I149,I149-K58,(I58-H$57+(H$57/12*1)))</f>
        <v>59205.332814122463</v>
      </c>
      <c r="K58" s="95">
        <f t="shared" si="3"/>
        <v>6794.667185877538</v>
      </c>
      <c r="L58" s="236">
        <f t="shared" si="23"/>
        <v>66000</v>
      </c>
      <c r="M58" s="95">
        <f t="shared" si="24"/>
        <v>56245.066173416337</v>
      </c>
      <c r="N58" s="95">
        <f t="shared" si="21"/>
        <v>6454.9338265836604</v>
      </c>
      <c r="O58" s="95">
        <f t="shared" si="22"/>
        <v>62700</v>
      </c>
      <c r="P58" s="95">
        <f t="shared" si="27"/>
        <v>53284.799532710218</v>
      </c>
      <c r="Q58" s="95">
        <f t="shared" si="9"/>
        <v>6115.2004672897847</v>
      </c>
      <c r="R58" s="95">
        <f t="shared" si="28"/>
        <v>59400</v>
      </c>
      <c r="S58" s="95">
        <f t="shared" si="10"/>
        <v>47364.266251297973</v>
      </c>
      <c r="T58" s="95">
        <f t="shared" si="11"/>
        <v>5435.7337487020304</v>
      </c>
      <c r="U58" s="95">
        <f t="shared" si="12"/>
        <v>52800</v>
      </c>
      <c r="V58" s="95">
        <f t="shared" si="13"/>
        <v>41443.732969885721</v>
      </c>
      <c r="W58" s="95">
        <f t="shared" si="14"/>
        <v>4756.2670301142762</v>
      </c>
      <c r="X58" s="95">
        <f t="shared" si="15"/>
        <v>46200</v>
      </c>
      <c r="Y58" s="95">
        <f t="shared" si="16"/>
        <v>35523.199688473476</v>
      </c>
      <c r="Z58" s="95">
        <f t="shared" si="17"/>
        <v>4076.8003115265228</v>
      </c>
      <c r="AA58" s="237">
        <f t="shared" si="18"/>
        <v>39600</v>
      </c>
      <c r="AB58" s="36"/>
      <c r="AC58" s="36"/>
      <c r="AD58" s="36"/>
      <c r="AE58" s="36"/>
      <c r="AF58" s="36"/>
      <c r="AG58" s="37"/>
      <c r="AH58" s="36"/>
      <c r="AI58" s="36"/>
    </row>
    <row r="59" spans="1:35" ht="13.5" customHeight="1">
      <c r="A59" s="288">
        <v>72</v>
      </c>
      <c r="B59" s="160">
        <v>42005</v>
      </c>
      <c r="C59" s="47">
        <f>'BENEFÍCIOS-SEM JRS E SEM CORREÇ'!C59</f>
        <v>788</v>
      </c>
      <c r="D59" s="306">
        <f>'base(indices)'!G64</f>
        <v>1.37779568</v>
      </c>
      <c r="E59" s="163">
        <f t="shared" si="0"/>
        <v>1085.7029958400001</v>
      </c>
      <c r="F59" s="359">
        <f>'base(indices)'!I64</f>
        <v>1.5918000000000002E-2</v>
      </c>
      <c r="G59" s="87">
        <f t="shared" si="1"/>
        <v>17.282220287781122</v>
      </c>
      <c r="H59" s="89">
        <f t="shared" si="2"/>
        <v>1102.9852161277813</v>
      </c>
      <c r="I59" s="298">
        <f t="shared" si="20"/>
        <v>86825.348306327927</v>
      </c>
      <c r="J59" s="123">
        <f>IF((I59-H$69+(H$69))+K59&gt;I149,I149-K59,(I59-H$69+(H$69)))</f>
        <v>59205.332814122463</v>
      </c>
      <c r="K59" s="123">
        <f t="shared" si="3"/>
        <v>6794.667185877538</v>
      </c>
      <c r="L59" s="123">
        <f t="shared" si="23"/>
        <v>66000</v>
      </c>
      <c r="M59" s="123">
        <f t="shared" si="24"/>
        <v>56245.066173416337</v>
      </c>
      <c r="N59" s="123">
        <f t="shared" si="21"/>
        <v>6454.9338265836604</v>
      </c>
      <c r="O59" s="123">
        <f t="shared" si="22"/>
        <v>62700</v>
      </c>
      <c r="P59" s="100">
        <f t="shared" si="27"/>
        <v>53284.799532710218</v>
      </c>
      <c r="Q59" s="123">
        <f t="shared" si="9"/>
        <v>6115.2004672897847</v>
      </c>
      <c r="R59" s="123">
        <f t="shared" si="28"/>
        <v>59400</v>
      </c>
      <c r="S59" s="123">
        <f t="shared" si="10"/>
        <v>47364.266251297973</v>
      </c>
      <c r="T59" s="123">
        <f t="shared" si="11"/>
        <v>5435.7337487020304</v>
      </c>
      <c r="U59" s="123">
        <f t="shared" si="12"/>
        <v>52800</v>
      </c>
      <c r="V59" s="123">
        <f t="shared" si="13"/>
        <v>41443.732969885721</v>
      </c>
      <c r="W59" s="123">
        <f t="shared" si="14"/>
        <v>4756.2670301142762</v>
      </c>
      <c r="X59" s="123">
        <f t="shared" si="15"/>
        <v>46200</v>
      </c>
      <c r="Y59" s="123">
        <f t="shared" si="16"/>
        <v>35523.199688473476</v>
      </c>
      <c r="Z59" s="123">
        <f t="shared" si="17"/>
        <v>4076.8003115265228</v>
      </c>
      <c r="AA59" s="55">
        <f t="shared" si="18"/>
        <v>39600</v>
      </c>
      <c r="AB59" s="18"/>
      <c r="AC59" s="18"/>
      <c r="AD59" s="18"/>
      <c r="AE59" s="18"/>
      <c r="AF59" s="18"/>
      <c r="AG59" s="19"/>
      <c r="AH59" s="18"/>
      <c r="AI59" s="18"/>
    </row>
    <row r="60" spans="1:35" s="30" customFormat="1" ht="13.5" customHeight="1">
      <c r="A60" s="285">
        <v>71</v>
      </c>
      <c r="B60" s="56">
        <v>42036</v>
      </c>
      <c r="C60" s="68">
        <f>'BENEFÍCIOS-SEM JRS E SEM CORREÇ'!C60</f>
        <v>788</v>
      </c>
      <c r="D60" s="316">
        <f>'base(indices)'!G65</f>
        <v>1.37658704</v>
      </c>
      <c r="E60" s="58">
        <f t="shared" si="0"/>
        <v>1084.75058752</v>
      </c>
      <c r="F60" s="360">
        <f>'base(indices)'!I65</f>
        <v>1.5918000000000002E-2</v>
      </c>
      <c r="G60" s="60">
        <f t="shared" si="1"/>
        <v>17.267059852143362</v>
      </c>
      <c r="H60" s="61">
        <f t="shared" si="2"/>
        <v>1102.0176473721433</v>
      </c>
      <c r="I60" s="299">
        <f t="shared" si="20"/>
        <v>85722.363090200146</v>
      </c>
      <c r="J60" s="102">
        <f>IF((I60-H$69+(H$69/12*11))+K60&gt;I149,I149-K60,(I60-H$69+(H$69/12*11)))</f>
        <v>59205.332814122463</v>
      </c>
      <c r="K60" s="102">
        <f t="shared" si="3"/>
        <v>6794.667185877538</v>
      </c>
      <c r="L60" s="103">
        <f t="shared" si="23"/>
        <v>66000</v>
      </c>
      <c r="M60" s="102">
        <f t="shared" si="24"/>
        <v>56245.066173416337</v>
      </c>
      <c r="N60" s="102">
        <f t="shared" si="21"/>
        <v>6454.9338265836604</v>
      </c>
      <c r="O60" s="102">
        <f t="shared" si="22"/>
        <v>62700</v>
      </c>
      <c r="P60" s="102">
        <f t="shared" si="27"/>
        <v>53284.799532710218</v>
      </c>
      <c r="Q60" s="102">
        <f t="shared" si="9"/>
        <v>6115.2004672897847</v>
      </c>
      <c r="R60" s="102">
        <f t="shared" si="28"/>
        <v>59400</v>
      </c>
      <c r="S60" s="102">
        <f t="shared" si="10"/>
        <v>47364.266251297973</v>
      </c>
      <c r="T60" s="102">
        <f t="shared" si="11"/>
        <v>5435.7337487020304</v>
      </c>
      <c r="U60" s="102">
        <f t="shared" si="12"/>
        <v>52800</v>
      </c>
      <c r="V60" s="102">
        <f t="shared" si="13"/>
        <v>41443.732969885721</v>
      </c>
      <c r="W60" s="102">
        <f t="shared" si="14"/>
        <v>4756.2670301142762</v>
      </c>
      <c r="X60" s="102">
        <f t="shared" si="15"/>
        <v>46200</v>
      </c>
      <c r="Y60" s="102">
        <f t="shared" si="16"/>
        <v>35523.199688473476</v>
      </c>
      <c r="Z60" s="102">
        <f t="shared" si="17"/>
        <v>4076.8003115265228</v>
      </c>
      <c r="AA60" s="66">
        <f t="shared" si="18"/>
        <v>39600</v>
      </c>
      <c r="AB60" s="36"/>
      <c r="AC60" s="36"/>
      <c r="AD60" s="36"/>
      <c r="AE60" s="36"/>
      <c r="AF60" s="36"/>
      <c r="AG60" s="37"/>
      <c r="AH60" s="36"/>
      <c r="AI60" s="36"/>
    </row>
    <row r="61" spans="1:35" ht="13.5" customHeight="1">
      <c r="A61" s="285">
        <v>70</v>
      </c>
      <c r="B61" s="46">
        <v>42064</v>
      </c>
      <c r="C61" s="68">
        <f>'BENEFÍCIOS-SEM JRS E SEM CORREÇ'!C61</f>
        <v>788</v>
      </c>
      <c r="D61" s="316">
        <f>'base(indices)'!G66</f>
        <v>1.37635581</v>
      </c>
      <c r="E61" s="69">
        <f t="shared" si="0"/>
        <v>1084.5683782799999</v>
      </c>
      <c r="F61" s="360">
        <f>'base(indices)'!I66</f>
        <v>1.5918000000000002E-2</v>
      </c>
      <c r="G61" s="70">
        <f t="shared" si="1"/>
        <v>17.26415944546104</v>
      </c>
      <c r="H61" s="71">
        <f t="shared" si="2"/>
        <v>1101.832537725461</v>
      </c>
      <c r="I61" s="300">
        <f t="shared" si="20"/>
        <v>84620.345442828009</v>
      </c>
      <c r="J61" s="122">
        <f>IF((I61-H$69+(H$69/12*10))+K61&gt;I149,I149-K61,(I61-H$69+(H$69/12*10)))</f>
        <v>59205.332814122463</v>
      </c>
      <c r="K61" s="122">
        <f t="shared" si="3"/>
        <v>6794.667185877538</v>
      </c>
      <c r="L61" s="122">
        <f t="shared" si="23"/>
        <v>66000</v>
      </c>
      <c r="M61" s="122">
        <f t="shared" si="24"/>
        <v>56245.066173416337</v>
      </c>
      <c r="N61" s="122">
        <f t="shared" si="21"/>
        <v>6454.9338265836604</v>
      </c>
      <c r="O61" s="122">
        <f t="shared" si="22"/>
        <v>62700</v>
      </c>
      <c r="P61" s="104">
        <f t="shared" si="27"/>
        <v>53284.799532710218</v>
      </c>
      <c r="Q61" s="122">
        <f t="shared" si="9"/>
        <v>6115.2004672897847</v>
      </c>
      <c r="R61" s="122">
        <f t="shared" si="28"/>
        <v>59400</v>
      </c>
      <c r="S61" s="122">
        <f t="shared" si="10"/>
        <v>47364.266251297973</v>
      </c>
      <c r="T61" s="122">
        <f t="shared" si="11"/>
        <v>5435.7337487020304</v>
      </c>
      <c r="U61" s="122">
        <f t="shared" si="12"/>
        <v>52800</v>
      </c>
      <c r="V61" s="122">
        <f t="shared" si="13"/>
        <v>41443.732969885721</v>
      </c>
      <c r="W61" s="122">
        <f t="shared" si="14"/>
        <v>4756.2670301142762</v>
      </c>
      <c r="X61" s="122">
        <f t="shared" si="15"/>
        <v>46200</v>
      </c>
      <c r="Y61" s="122">
        <f t="shared" si="16"/>
        <v>35523.199688473476</v>
      </c>
      <c r="Z61" s="122">
        <f t="shared" si="17"/>
        <v>4076.8003115265228</v>
      </c>
      <c r="AA61" s="52">
        <f t="shared" si="18"/>
        <v>39600</v>
      </c>
      <c r="AB61" s="18"/>
      <c r="AC61" s="18"/>
      <c r="AD61" s="18"/>
      <c r="AE61" s="18"/>
      <c r="AF61" s="18"/>
      <c r="AG61" s="19"/>
      <c r="AH61" s="18"/>
      <c r="AI61" s="18"/>
    </row>
    <row r="62" spans="1:35" s="30" customFormat="1" ht="13.5" customHeight="1">
      <c r="A62" s="285">
        <v>69</v>
      </c>
      <c r="B62" s="56">
        <v>42095</v>
      </c>
      <c r="C62" s="68">
        <f>'BENEFÍCIOS-SEM JRS E SEM CORREÇ'!C62</f>
        <v>788</v>
      </c>
      <c r="D62" s="316">
        <f>'base(indices)'!G67</f>
        <v>1.37457436</v>
      </c>
      <c r="E62" s="58">
        <f t="shared" si="0"/>
        <v>1083.16459568</v>
      </c>
      <c r="F62" s="360">
        <f>'base(indices)'!I67</f>
        <v>1.5918000000000002E-2</v>
      </c>
      <c r="G62" s="60">
        <f t="shared" si="1"/>
        <v>17.241814034034242</v>
      </c>
      <c r="H62" s="61">
        <f t="shared" si="2"/>
        <v>1100.4064097140342</v>
      </c>
      <c r="I62" s="299">
        <f t="shared" si="20"/>
        <v>83518.512905102543</v>
      </c>
      <c r="J62" s="102">
        <f>IF((I62-H$69+(H$69/12*9))+K62&gt;I149,I149-K62,(I62-H$69+(H$69/12*9)))</f>
        <v>59205.332814122463</v>
      </c>
      <c r="K62" s="102">
        <f t="shared" si="3"/>
        <v>6794.667185877538</v>
      </c>
      <c r="L62" s="103">
        <f t="shared" si="23"/>
        <v>66000</v>
      </c>
      <c r="M62" s="102">
        <f t="shared" si="24"/>
        <v>56245.066173416337</v>
      </c>
      <c r="N62" s="102">
        <f t="shared" si="21"/>
        <v>6454.9338265836604</v>
      </c>
      <c r="O62" s="102">
        <f t="shared" si="22"/>
        <v>62700</v>
      </c>
      <c r="P62" s="102">
        <f t="shared" si="27"/>
        <v>53284.799532710218</v>
      </c>
      <c r="Q62" s="102">
        <f t="shared" si="9"/>
        <v>6115.2004672897847</v>
      </c>
      <c r="R62" s="102">
        <f t="shared" si="28"/>
        <v>59400</v>
      </c>
      <c r="S62" s="102">
        <f t="shared" si="10"/>
        <v>47364.266251297973</v>
      </c>
      <c r="T62" s="102">
        <f t="shared" si="11"/>
        <v>5435.7337487020304</v>
      </c>
      <c r="U62" s="102">
        <f t="shared" si="12"/>
        <v>52800</v>
      </c>
      <c r="V62" s="102">
        <f t="shared" si="13"/>
        <v>41443.732969885721</v>
      </c>
      <c r="W62" s="102">
        <f t="shared" si="14"/>
        <v>4756.2670301142762</v>
      </c>
      <c r="X62" s="102">
        <f t="shared" si="15"/>
        <v>46200</v>
      </c>
      <c r="Y62" s="102">
        <f t="shared" si="16"/>
        <v>35523.199688473476</v>
      </c>
      <c r="Z62" s="102">
        <f t="shared" si="17"/>
        <v>4076.8003115265228</v>
      </c>
      <c r="AA62" s="66">
        <f t="shared" si="18"/>
        <v>39600</v>
      </c>
      <c r="AB62" s="36"/>
      <c r="AC62" s="36"/>
      <c r="AD62" s="36"/>
      <c r="AE62" s="36"/>
      <c r="AF62" s="36"/>
      <c r="AG62" s="37"/>
      <c r="AH62" s="36"/>
      <c r="AI62" s="36"/>
    </row>
    <row r="63" spans="1:35" ht="13.5" customHeight="1">
      <c r="A63" s="285">
        <v>68</v>
      </c>
      <c r="B63" s="46">
        <v>42125</v>
      </c>
      <c r="C63" s="68">
        <f>'BENEFÍCIOS-SEM JRS E SEM CORREÇ'!C63</f>
        <v>788</v>
      </c>
      <c r="D63" s="316">
        <f>'base(indices)'!G68</f>
        <v>1.3600221299999999</v>
      </c>
      <c r="E63" s="69">
        <f t="shared" si="0"/>
        <v>1071.69743844</v>
      </c>
      <c r="F63" s="360">
        <f>'base(indices)'!I68</f>
        <v>1.5918000000000002E-2</v>
      </c>
      <c r="G63" s="70">
        <f t="shared" si="1"/>
        <v>17.059279825087923</v>
      </c>
      <c r="H63" s="71">
        <f t="shared" si="2"/>
        <v>1088.756718265088</v>
      </c>
      <c r="I63" s="300">
        <f t="shared" si="20"/>
        <v>82418.106495388507</v>
      </c>
      <c r="J63" s="122">
        <f>IF((I63-H$69+(H$69/12*8))+K63&gt;I149,I149-K63,(I63-H$69+(H$69/12*8)))</f>
        <v>59205.332814122463</v>
      </c>
      <c r="K63" s="122">
        <f t="shared" si="3"/>
        <v>6794.667185877538</v>
      </c>
      <c r="L63" s="122">
        <f t="shared" si="23"/>
        <v>66000</v>
      </c>
      <c r="M63" s="122">
        <f t="shared" si="24"/>
        <v>56245.066173416337</v>
      </c>
      <c r="N63" s="122">
        <f t="shared" si="21"/>
        <v>6454.9338265836604</v>
      </c>
      <c r="O63" s="122">
        <f t="shared" si="22"/>
        <v>62700</v>
      </c>
      <c r="P63" s="104">
        <f t="shared" si="27"/>
        <v>53284.799532710218</v>
      </c>
      <c r="Q63" s="122">
        <f t="shared" si="9"/>
        <v>6115.2004672897847</v>
      </c>
      <c r="R63" s="122">
        <f t="shared" si="28"/>
        <v>59400</v>
      </c>
      <c r="S63" s="122">
        <f t="shared" si="10"/>
        <v>47364.266251297973</v>
      </c>
      <c r="T63" s="122">
        <f t="shared" si="11"/>
        <v>5435.7337487020304</v>
      </c>
      <c r="U63" s="122">
        <f t="shared" si="12"/>
        <v>52800</v>
      </c>
      <c r="V63" s="122">
        <f t="shared" si="13"/>
        <v>41443.732969885721</v>
      </c>
      <c r="W63" s="122">
        <f t="shared" si="14"/>
        <v>4756.2670301142762</v>
      </c>
      <c r="X63" s="122">
        <f t="shared" si="15"/>
        <v>46200</v>
      </c>
      <c r="Y63" s="122">
        <f t="shared" si="16"/>
        <v>35523.199688473476</v>
      </c>
      <c r="Z63" s="122">
        <f t="shared" si="17"/>
        <v>4076.8003115265228</v>
      </c>
      <c r="AA63" s="52">
        <f t="shared" si="18"/>
        <v>39600</v>
      </c>
      <c r="AB63" s="18"/>
      <c r="AC63" s="18"/>
      <c r="AD63" s="18"/>
      <c r="AE63" s="18"/>
      <c r="AF63" s="18"/>
      <c r="AG63" s="19"/>
      <c r="AH63" s="18"/>
      <c r="AI63" s="18"/>
    </row>
    <row r="64" spans="1:35" s="30" customFormat="1" ht="13.5" customHeight="1">
      <c r="A64" s="285">
        <v>67</v>
      </c>
      <c r="B64" s="56">
        <v>42156</v>
      </c>
      <c r="C64" s="68">
        <f>'BENEFÍCIOS-SEM JRS E SEM CORREÇ'!C64</f>
        <v>788</v>
      </c>
      <c r="D64" s="316">
        <f>'base(indices)'!G69</f>
        <v>1.3519106599999999</v>
      </c>
      <c r="E64" s="58">
        <f t="shared" si="0"/>
        <v>1065.30560008</v>
      </c>
      <c r="F64" s="360">
        <f>'base(indices)'!I69</f>
        <v>1.5918000000000002E-2</v>
      </c>
      <c r="G64" s="60">
        <f t="shared" si="1"/>
        <v>16.957534542073443</v>
      </c>
      <c r="H64" s="61">
        <f t="shared" si="2"/>
        <v>1082.2631346220735</v>
      </c>
      <c r="I64" s="299">
        <f t="shared" si="20"/>
        <v>81329.349777123425</v>
      </c>
      <c r="J64" s="102">
        <f>IF((I64-H$69+(H$69/12*7))+K64&gt;I149,I149-K64,(I64-H$69+(H$69/12*7)))</f>
        <v>59205.332814122463</v>
      </c>
      <c r="K64" s="102">
        <f t="shared" si="3"/>
        <v>6794.667185877538</v>
      </c>
      <c r="L64" s="103">
        <f t="shared" si="23"/>
        <v>66000</v>
      </c>
      <c r="M64" s="102">
        <f t="shared" si="24"/>
        <v>56245.066173416337</v>
      </c>
      <c r="N64" s="102">
        <f t="shared" si="21"/>
        <v>6454.9338265836604</v>
      </c>
      <c r="O64" s="102">
        <f t="shared" si="22"/>
        <v>62700</v>
      </c>
      <c r="P64" s="102">
        <f t="shared" si="27"/>
        <v>53284.799532710218</v>
      </c>
      <c r="Q64" s="102">
        <f t="shared" si="9"/>
        <v>6115.2004672897847</v>
      </c>
      <c r="R64" s="102">
        <f t="shared" si="28"/>
        <v>59400</v>
      </c>
      <c r="S64" s="102">
        <f t="shared" si="10"/>
        <v>47364.266251297973</v>
      </c>
      <c r="T64" s="102">
        <f t="shared" si="11"/>
        <v>5435.7337487020304</v>
      </c>
      <c r="U64" s="102">
        <f t="shared" si="12"/>
        <v>52800</v>
      </c>
      <c r="V64" s="102">
        <f t="shared" si="13"/>
        <v>41443.732969885721</v>
      </c>
      <c r="W64" s="102">
        <f t="shared" si="14"/>
        <v>4756.2670301142762</v>
      </c>
      <c r="X64" s="102">
        <f t="shared" si="15"/>
        <v>46200</v>
      </c>
      <c r="Y64" s="102">
        <f t="shared" si="16"/>
        <v>35523.199688473476</v>
      </c>
      <c r="Z64" s="102">
        <f t="shared" si="17"/>
        <v>4076.8003115265228</v>
      </c>
      <c r="AA64" s="66">
        <f t="shared" si="18"/>
        <v>39600</v>
      </c>
      <c r="AB64" s="36"/>
      <c r="AC64" s="36"/>
      <c r="AD64" s="36"/>
      <c r="AE64" s="36"/>
      <c r="AF64" s="36"/>
      <c r="AG64" s="37"/>
      <c r="AH64" s="36"/>
      <c r="AI64" s="36"/>
    </row>
    <row r="65" spans="1:35" ht="13.5" customHeight="1">
      <c r="A65" s="285">
        <v>66</v>
      </c>
      <c r="B65" s="46">
        <v>42186</v>
      </c>
      <c r="C65" s="68">
        <f>'BENEFÍCIOS-SEM JRS E SEM CORREÇ'!C65</f>
        <v>788</v>
      </c>
      <c r="D65" s="316">
        <f>'base(indices)'!G70</f>
        <v>1.33865795</v>
      </c>
      <c r="E65" s="69">
        <f t="shared" si="0"/>
        <v>1054.8624646000001</v>
      </c>
      <c r="F65" s="360">
        <f>'base(indices)'!I70</f>
        <v>1.5918000000000002E-2</v>
      </c>
      <c r="G65" s="70">
        <f t="shared" si="1"/>
        <v>16.791300711502803</v>
      </c>
      <c r="H65" s="71">
        <f t="shared" si="2"/>
        <v>1071.6537653115029</v>
      </c>
      <c r="I65" s="300">
        <f t="shared" si="20"/>
        <v>80247.086642501352</v>
      </c>
      <c r="J65" s="122">
        <f>IF((I65-H$69+(H$69/12*6))+K65&gt;I149,I149-K65,(I65-H$69+(H$69/12*6)))</f>
        <v>59205.332814122463</v>
      </c>
      <c r="K65" s="122">
        <f t="shared" si="3"/>
        <v>6794.667185877538</v>
      </c>
      <c r="L65" s="122">
        <f t="shared" si="23"/>
        <v>66000</v>
      </c>
      <c r="M65" s="122">
        <f t="shared" si="24"/>
        <v>56245.066173416337</v>
      </c>
      <c r="N65" s="122">
        <f t="shared" si="21"/>
        <v>6454.9338265836604</v>
      </c>
      <c r="O65" s="122">
        <f t="shared" si="22"/>
        <v>62700</v>
      </c>
      <c r="P65" s="104">
        <f t="shared" si="27"/>
        <v>53284.799532710218</v>
      </c>
      <c r="Q65" s="122">
        <f t="shared" si="9"/>
        <v>6115.2004672897847</v>
      </c>
      <c r="R65" s="122">
        <f t="shared" si="28"/>
        <v>59400</v>
      </c>
      <c r="S65" s="122">
        <f t="shared" si="10"/>
        <v>47364.266251297973</v>
      </c>
      <c r="T65" s="122">
        <f t="shared" si="11"/>
        <v>5435.7337487020304</v>
      </c>
      <c r="U65" s="122">
        <f t="shared" si="12"/>
        <v>52800</v>
      </c>
      <c r="V65" s="122">
        <f t="shared" si="13"/>
        <v>41443.732969885721</v>
      </c>
      <c r="W65" s="122">
        <f t="shared" si="14"/>
        <v>4756.2670301142762</v>
      </c>
      <c r="X65" s="122">
        <f t="shared" si="15"/>
        <v>46200</v>
      </c>
      <c r="Y65" s="122">
        <f t="shared" si="16"/>
        <v>35523.199688473476</v>
      </c>
      <c r="Z65" s="122">
        <f t="shared" si="17"/>
        <v>4076.8003115265228</v>
      </c>
      <c r="AA65" s="52">
        <f t="shared" si="18"/>
        <v>39600</v>
      </c>
      <c r="AB65" s="18"/>
      <c r="AC65" s="18"/>
      <c r="AD65" s="18"/>
      <c r="AE65" s="18"/>
      <c r="AF65" s="18"/>
      <c r="AG65" s="19"/>
      <c r="AH65" s="18"/>
      <c r="AI65" s="18"/>
    </row>
    <row r="66" spans="1:35" s="30" customFormat="1" ht="13.5" customHeight="1">
      <c r="A66" s="285">
        <v>65</v>
      </c>
      <c r="B66" s="56">
        <v>42217</v>
      </c>
      <c r="C66" s="68">
        <f>'BENEFÍCIOS-SEM JRS E SEM CORREÇ'!C66</f>
        <v>788</v>
      </c>
      <c r="D66" s="316">
        <f>'base(indices)'!G71</f>
        <v>1.3308061900000001</v>
      </c>
      <c r="E66" s="58">
        <f t="shared" si="0"/>
        <v>1048.6752777200002</v>
      </c>
      <c r="F66" s="360">
        <f>'base(indices)'!I71</f>
        <v>1.5918000000000002E-2</v>
      </c>
      <c r="G66" s="60">
        <f t="shared" si="1"/>
        <v>16.692813070746965</v>
      </c>
      <c r="H66" s="61">
        <f t="shared" si="2"/>
        <v>1065.3680907907471</v>
      </c>
      <c r="I66" s="299">
        <f t="shared" si="20"/>
        <v>79175.432877189844</v>
      </c>
      <c r="J66" s="102">
        <f>IF((I66-H$69+(H$69/12*5))+K66&gt;I149,I149-K66,(I66-H$69+(H$69/12*5)))</f>
        <v>59205.332814122463</v>
      </c>
      <c r="K66" s="102">
        <f t="shared" si="3"/>
        <v>6794.667185877538</v>
      </c>
      <c r="L66" s="103">
        <f t="shared" si="23"/>
        <v>66000</v>
      </c>
      <c r="M66" s="102">
        <f t="shared" si="24"/>
        <v>56245.066173416337</v>
      </c>
      <c r="N66" s="102">
        <f t="shared" si="21"/>
        <v>6454.9338265836604</v>
      </c>
      <c r="O66" s="102">
        <f t="shared" si="22"/>
        <v>62700</v>
      </c>
      <c r="P66" s="102">
        <f t="shared" si="27"/>
        <v>53284.799532710218</v>
      </c>
      <c r="Q66" s="102">
        <f t="shared" si="9"/>
        <v>6115.2004672897847</v>
      </c>
      <c r="R66" s="102">
        <f t="shared" si="28"/>
        <v>59400</v>
      </c>
      <c r="S66" s="102">
        <f t="shared" si="10"/>
        <v>47364.266251297973</v>
      </c>
      <c r="T66" s="102">
        <f t="shared" si="11"/>
        <v>5435.7337487020304</v>
      </c>
      <c r="U66" s="102">
        <f t="shared" si="12"/>
        <v>52800</v>
      </c>
      <c r="V66" s="102">
        <f t="shared" si="13"/>
        <v>41443.732969885721</v>
      </c>
      <c r="W66" s="102">
        <f t="shared" si="14"/>
        <v>4756.2670301142762</v>
      </c>
      <c r="X66" s="102">
        <f t="shared" si="15"/>
        <v>46200</v>
      </c>
      <c r="Y66" s="102">
        <f t="shared" si="16"/>
        <v>35523.199688473476</v>
      </c>
      <c r="Z66" s="102">
        <f t="shared" si="17"/>
        <v>4076.8003115265228</v>
      </c>
      <c r="AA66" s="66">
        <f t="shared" si="18"/>
        <v>39600</v>
      </c>
      <c r="AB66" s="36"/>
      <c r="AC66" s="36"/>
      <c r="AD66" s="36"/>
      <c r="AE66" s="36"/>
      <c r="AF66" s="36"/>
      <c r="AG66" s="37"/>
      <c r="AH66" s="36"/>
      <c r="AI66" s="36"/>
    </row>
    <row r="67" spans="1:35" ht="13.5" customHeight="1">
      <c r="A67" s="285">
        <v>64</v>
      </c>
      <c r="B67" s="46">
        <v>42248</v>
      </c>
      <c r="C67" s="68">
        <f>'BENEFÍCIOS-SEM JRS E SEM CORREÇ'!C67</f>
        <v>788</v>
      </c>
      <c r="D67" s="316">
        <f>'base(indices)'!G72</f>
        <v>1.3251082300000001</v>
      </c>
      <c r="E67" s="69">
        <f t="shared" si="0"/>
        <v>1044.18528524</v>
      </c>
      <c r="F67" s="360">
        <f>'base(indices)'!I72</f>
        <v>1.5918000000000002E-2</v>
      </c>
      <c r="G67" s="70">
        <f t="shared" si="1"/>
        <v>16.62134137045032</v>
      </c>
      <c r="H67" s="71">
        <f t="shared" si="2"/>
        <v>1060.8066266104504</v>
      </c>
      <c r="I67" s="300">
        <f t="shared" si="20"/>
        <v>78110.064786399103</v>
      </c>
      <c r="J67" s="122">
        <f>IF((I67-H$69+(H$69/12*4))+K67&gt;I149,I149-K67,(I67-H$69+(H$69/12*4)))</f>
        <v>59205.332814122463</v>
      </c>
      <c r="K67" s="122">
        <f t="shared" si="3"/>
        <v>6794.667185877538</v>
      </c>
      <c r="L67" s="122">
        <f t="shared" si="23"/>
        <v>66000</v>
      </c>
      <c r="M67" s="122">
        <f t="shared" si="24"/>
        <v>56245.066173416337</v>
      </c>
      <c r="N67" s="122">
        <f t="shared" si="21"/>
        <v>6454.9338265836604</v>
      </c>
      <c r="O67" s="122">
        <f t="shared" si="22"/>
        <v>62700</v>
      </c>
      <c r="P67" s="104">
        <f t="shared" si="27"/>
        <v>53284.799532710218</v>
      </c>
      <c r="Q67" s="122">
        <f t="shared" si="9"/>
        <v>6115.2004672897847</v>
      </c>
      <c r="R67" s="122">
        <f t="shared" si="28"/>
        <v>59400</v>
      </c>
      <c r="S67" s="122">
        <f t="shared" si="10"/>
        <v>47364.266251297973</v>
      </c>
      <c r="T67" s="122">
        <f t="shared" si="11"/>
        <v>5435.7337487020304</v>
      </c>
      <c r="U67" s="122">
        <f t="shared" si="12"/>
        <v>52800</v>
      </c>
      <c r="V67" s="122">
        <f t="shared" si="13"/>
        <v>41443.732969885721</v>
      </c>
      <c r="W67" s="122">
        <f t="shared" si="14"/>
        <v>4756.2670301142762</v>
      </c>
      <c r="X67" s="122">
        <f t="shared" si="15"/>
        <v>46200</v>
      </c>
      <c r="Y67" s="122">
        <f t="shared" si="16"/>
        <v>35523.199688473476</v>
      </c>
      <c r="Z67" s="122">
        <f t="shared" si="17"/>
        <v>4076.8003115265228</v>
      </c>
      <c r="AA67" s="52">
        <f t="shared" si="18"/>
        <v>39600</v>
      </c>
      <c r="AB67" s="18"/>
      <c r="AC67" s="18"/>
      <c r="AD67" s="18"/>
      <c r="AE67" s="18"/>
      <c r="AF67" s="18"/>
      <c r="AG67" s="19"/>
      <c r="AH67" s="18"/>
      <c r="AI67" s="18"/>
    </row>
    <row r="68" spans="1:35" s="30" customFormat="1" ht="13.5" customHeight="1">
      <c r="A68" s="285">
        <v>63</v>
      </c>
      <c r="B68" s="56">
        <v>42278</v>
      </c>
      <c r="C68" s="68">
        <f>'BENEFÍCIOS-SEM JRS E SEM CORREÇ'!C68</f>
        <v>788</v>
      </c>
      <c r="D68" s="316">
        <f>'base(indices)'!G73</f>
        <v>1.3199603799999999</v>
      </c>
      <c r="E68" s="58">
        <f t="shared" si="0"/>
        <v>1040.12877944</v>
      </c>
      <c r="F68" s="360">
        <f>'base(indices)'!I73</f>
        <v>1.5918000000000002E-2</v>
      </c>
      <c r="G68" s="60">
        <f t="shared" si="1"/>
        <v>16.556769911125922</v>
      </c>
      <c r="H68" s="61">
        <f t="shared" si="2"/>
        <v>1056.6855493511259</v>
      </c>
      <c r="I68" s="299">
        <f t="shared" si="20"/>
        <v>77049.25815978866</v>
      </c>
      <c r="J68" s="102">
        <f>IF((I68-H$69+(H$69/12*3))+K68&gt;I149,I149-K68,(I68-H$69+(H$69/12*3)))</f>
        <v>59205.332814122463</v>
      </c>
      <c r="K68" s="102">
        <f t="shared" si="3"/>
        <v>6794.667185877538</v>
      </c>
      <c r="L68" s="103">
        <f t="shared" si="23"/>
        <v>66000</v>
      </c>
      <c r="M68" s="102">
        <f t="shared" si="24"/>
        <v>56245.066173416337</v>
      </c>
      <c r="N68" s="102">
        <f t="shared" si="21"/>
        <v>6454.9338265836604</v>
      </c>
      <c r="O68" s="102">
        <f t="shared" si="22"/>
        <v>62700</v>
      </c>
      <c r="P68" s="102">
        <f t="shared" si="27"/>
        <v>53284.799532710218</v>
      </c>
      <c r="Q68" s="102">
        <f t="shared" si="9"/>
        <v>6115.2004672897847</v>
      </c>
      <c r="R68" s="102">
        <f t="shared" si="28"/>
        <v>59400</v>
      </c>
      <c r="S68" s="102">
        <f t="shared" si="10"/>
        <v>47364.266251297973</v>
      </c>
      <c r="T68" s="102">
        <f t="shared" si="11"/>
        <v>5435.7337487020304</v>
      </c>
      <c r="U68" s="102">
        <f t="shared" si="12"/>
        <v>52800</v>
      </c>
      <c r="V68" s="102">
        <f t="shared" si="13"/>
        <v>41443.732969885721</v>
      </c>
      <c r="W68" s="102">
        <f t="shared" si="14"/>
        <v>4756.2670301142762</v>
      </c>
      <c r="X68" s="102">
        <f t="shared" si="15"/>
        <v>46200</v>
      </c>
      <c r="Y68" s="102">
        <f t="shared" si="16"/>
        <v>35523.199688473476</v>
      </c>
      <c r="Z68" s="102">
        <f t="shared" si="17"/>
        <v>4076.8003115265228</v>
      </c>
      <c r="AA68" s="66">
        <f t="shared" si="18"/>
        <v>39600</v>
      </c>
      <c r="AB68" s="36"/>
      <c r="AC68" s="36"/>
      <c r="AD68" s="36"/>
      <c r="AE68" s="36"/>
      <c r="AF68" s="36"/>
      <c r="AG68" s="37"/>
      <c r="AH68" s="36"/>
      <c r="AI68" s="36"/>
    </row>
    <row r="69" spans="1:35" ht="13.5" customHeight="1">
      <c r="A69" s="285">
        <v>62</v>
      </c>
      <c r="B69" s="46">
        <v>42309</v>
      </c>
      <c r="C69" s="68">
        <f>'BENEFÍCIOS-SEM JRS E SEM CORREÇ'!C69</f>
        <v>788</v>
      </c>
      <c r="D69" s="316">
        <f>'base(indices)'!G74</f>
        <v>1.31130576</v>
      </c>
      <c r="E69" s="69">
        <f t="shared" si="0"/>
        <v>1033.3089388799999</v>
      </c>
      <c r="F69" s="360">
        <f>'base(indices)'!I74</f>
        <v>1.5918000000000002E-2</v>
      </c>
      <c r="G69" s="70">
        <f t="shared" si="1"/>
        <v>16.448211689091842</v>
      </c>
      <c r="H69" s="71">
        <f t="shared" si="2"/>
        <v>1049.7571505690917</v>
      </c>
      <c r="I69" s="300">
        <f t="shared" si="20"/>
        <v>75992.572610437535</v>
      </c>
      <c r="J69" s="122">
        <f>IF((I69-H$69+(H$69/12*2))+K69&gt;I149,I149-K69,(I69-H$69+(H$69/12*2)))</f>
        <v>59205.332814122463</v>
      </c>
      <c r="K69" s="122">
        <f t="shared" si="3"/>
        <v>6794.667185877538</v>
      </c>
      <c r="L69" s="122">
        <f t="shared" si="23"/>
        <v>66000</v>
      </c>
      <c r="M69" s="122">
        <f t="shared" si="24"/>
        <v>56245.066173416337</v>
      </c>
      <c r="N69" s="122">
        <f t="shared" si="21"/>
        <v>6454.9338265836604</v>
      </c>
      <c r="O69" s="122">
        <f t="shared" si="22"/>
        <v>62700</v>
      </c>
      <c r="P69" s="104">
        <f t="shared" si="27"/>
        <v>53284.799532710218</v>
      </c>
      <c r="Q69" s="122">
        <f t="shared" si="9"/>
        <v>6115.2004672897847</v>
      </c>
      <c r="R69" s="122">
        <f t="shared" si="28"/>
        <v>59400</v>
      </c>
      <c r="S69" s="122">
        <f t="shared" si="10"/>
        <v>47364.266251297973</v>
      </c>
      <c r="T69" s="122">
        <f t="shared" si="11"/>
        <v>5435.7337487020304</v>
      </c>
      <c r="U69" s="122">
        <f t="shared" si="12"/>
        <v>52800</v>
      </c>
      <c r="V69" s="122">
        <f t="shared" si="13"/>
        <v>41443.732969885721</v>
      </c>
      <c r="W69" s="122">
        <f t="shared" si="14"/>
        <v>4756.2670301142762</v>
      </c>
      <c r="X69" s="122">
        <f t="shared" si="15"/>
        <v>46200</v>
      </c>
      <c r="Y69" s="122">
        <f t="shared" si="16"/>
        <v>35523.199688473476</v>
      </c>
      <c r="Z69" s="122">
        <f t="shared" si="17"/>
        <v>4076.8003115265228</v>
      </c>
      <c r="AA69" s="52">
        <f t="shared" si="18"/>
        <v>39600</v>
      </c>
      <c r="AB69" s="18"/>
      <c r="AC69" s="18"/>
      <c r="AD69" s="18"/>
      <c r="AE69" s="18"/>
      <c r="AF69" s="18"/>
      <c r="AG69" s="19"/>
      <c r="AH69" s="18"/>
      <c r="AI69" s="18"/>
    </row>
    <row r="70" spans="1:35" s="30" customFormat="1" ht="13.5" customHeight="1" thickBot="1">
      <c r="A70" s="286">
        <v>61</v>
      </c>
      <c r="B70" s="76">
        <v>42339</v>
      </c>
      <c r="C70" s="77">
        <f>'BENEFÍCIOS-SEM JRS E SEM CORREÇ'!C70</f>
        <v>1576</v>
      </c>
      <c r="D70" s="317">
        <f>'base(indices)'!G75</f>
        <v>1.3002536099999999</v>
      </c>
      <c r="E70" s="279">
        <f t="shared" si="0"/>
        <v>2049.1996893599999</v>
      </c>
      <c r="F70" s="361">
        <f>'base(indices)'!I75</f>
        <v>1.5918000000000002E-2</v>
      </c>
      <c r="G70" s="233">
        <f t="shared" si="1"/>
        <v>32.619160655232484</v>
      </c>
      <c r="H70" s="287">
        <f t="shared" si="2"/>
        <v>2081.8188500152323</v>
      </c>
      <c r="I70" s="301">
        <f t="shared" si="20"/>
        <v>74942.815459868449</v>
      </c>
      <c r="J70" s="95">
        <f>IF((I70-H$69+(H$69/12*1))+K70&gt;I149,I149-K70,(I70-H$69+(H$69/12*1)))</f>
        <v>59205.332814122463</v>
      </c>
      <c r="K70" s="95">
        <f t="shared" si="3"/>
        <v>6794.667185877538</v>
      </c>
      <c r="L70" s="236">
        <f t="shared" si="23"/>
        <v>66000</v>
      </c>
      <c r="M70" s="95">
        <f t="shared" si="24"/>
        <v>56245.066173416337</v>
      </c>
      <c r="N70" s="95">
        <f t="shared" si="21"/>
        <v>6454.9338265836604</v>
      </c>
      <c r="O70" s="95">
        <f t="shared" si="22"/>
        <v>62700</v>
      </c>
      <c r="P70" s="95">
        <f t="shared" si="27"/>
        <v>53284.799532710218</v>
      </c>
      <c r="Q70" s="95">
        <f t="shared" si="9"/>
        <v>6115.2004672897847</v>
      </c>
      <c r="R70" s="95">
        <f t="shared" si="28"/>
        <v>59400</v>
      </c>
      <c r="S70" s="95">
        <f t="shared" si="10"/>
        <v>47364.266251297973</v>
      </c>
      <c r="T70" s="95">
        <f t="shared" si="11"/>
        <v>5435.7337487020304</v>
      </c>
      <c r="U70" s="95">
        <f t="shared" si="12"/>
        <v>52800</v>
      </c>
      <c r="V70" s="95">
        <f t="shared" si="13"/>
        <v>41443.732969885721</v>
      </c>
      <c r="W70" s="95">
        <f t="shared" si="14"/>
        <v>4756.2670301142762</v>
      </c>
      <c r="X70" s="95">
        <f t="shared" si="15"/>
        <v>46200</v>
      </c>
      <c r="Y70" s="95">
        <f t="shared" si="16"/>
        <v>35523.199688473476</v>
      </c>
      <c r="Z70" s="95">
        <f t="shared" si="17"/>
        <v>4076.8003115265228</v>
      </c>
      <c r="AA70" s="237">
        <f t="shared" si="18"/>
        <v>39600</v>
      </c>
      <c r="AB70" s="36"/>
      <c r="AC70" s="36"/>
      <c r="AD70" s="36"/>
      <c r="AE70" s="36"/>
      <c r="AF70" s="36"/>
      <c r="AG70" s="37"/>
      <c r="AH70" s="36"/>
      <c r="AI70" s="36"/>
    </row>
    <row r="71" spans="1:35" ht="13.5" customHeight="1">
      <c r="A71" s="288">
        <v>60</v>
      </c>
      <c r="B71" s="160">
        <v>42370</v>
      </c>
      <c r="C71" s="47">
        <f>'BENEFÍCIOS-SEM JRS E SEM CORREÇ'!C71</f>
        <v>880</v>
      </c>
      <c r="D71" s="306">
        <f>'base(indices)'!G76</f>
        <v>1.2850895499999999</v>
      </c>
      <c r="E71" s="163">
        <f t="shared" si="0"/>
        <v>1130.8788039999999</v>
      </c>
      <c r="F71" s="359">
        <f>'base(indices)'!I76</f>
        <v>1.5918000000000002E-2</v>
      </c>
      <c r="G71" s="87">
        <f t="shared" si="1"/>
        <v>18.001328802072003</v>
      </c>
      <c r="H71" s="89">
        <f t="shared" si="2"/>
        <v>1148.880132802072</v>
      </c>
      <c r="I71" s="298">
        <f t="shared" si="20"/>
        <v>72860.996609853217</v>
      </c>
      <c r="J71" s="123">
        <f>IF((I71-H$81+(H$81))+K71&gt;I149,I149-K71,(I71-H$81+(H$81)))</f>
        <v>59205.332814122463</v>
      </c>
      <c r="K71" s="123">
        <f t="shared" si="3"/>
        <v>6794.667185877538</v>
      </c>
      <c r="L71" s="123">
        <f t="shared" si="23"/>
        <v>66000</v>
      </c>
      <c r="M71" s="123">
        <f t="shared" si="24"/>
        <v>56245.066173416337</v>
      </c>
      <c r="N71" s="123">
        <f t="shared" si="21"/>
        <v>6454.9338265836604</v>
      </c>
      <c r="O71" s="123">
        <f t="shared" si="22"/>
        <v>62700</v>
      </c>
      <c r="P71" s="100">
        <f t="shared" si="27"/>
        <v>53284.799532710218</v>
      </c>
      <c r="Q71" s="123">
        <f t="shared" si="9"/>
        <v>6115.2004672897847</v>
      </c>
      <c r="R71" s="123">
        <f t="shared" si="28"/>
        <v>59400</v>
      </c>
      <c r="S71" s="123">
        <f t="shared" si="10"/>
        <v>47364.266251297973</v>
      </c>
      <c r="T71" s="123">
        <f t="shared" si="11"/>
        <v>5435.7337487020304</v>
      </c>
      <c r="U71" s="123">
        <f t="shared" si="12"/>
        <v>52800</v>
      </c>
      <c r="V71" s="123">
        <f t="shared" si="13"/>
        <v>41443.732969885721</v>
      </c>
      <c r="W71" s="123">
        <f t="shared" si="14"/>
        <v>4756.2670301142762</v>
      </c>
      <c r="X71" s="123">
        <f t="shared" si="15"/>
        <v>46200</v>
      </c>
      <c r="Y71" s="123">
        <f t="shared" si="16"/>
        <v>35523.199688473476</v>
      </c>
      <c r="Z71" s="123">
        <f t="shared" si="17"/>
        <v>4076.8003115265228</v>
      </c>
      <c r="AA71" s="55">
        <f t="shared" si="18"/>
        <v>39600</v>
      </c>
      <c r="AB71" s="18"/>
      <c r="AC71" s="18"/>
      <c r="AD71" s="18"/>
      <c r="AE71" s="18"/>
      <c r="AF71" s="18"/>
      <c r="AG71" s="19"/>
      <c r="AH71" s="18"/>
      <c r="AI71" s="18"/>
    </row>
    <row r="72" spans="1:35" s="30" customFormat="1" ht="13.5" customHeight="1">
      <c r="A72" s="285">
        <v>59</v>
      </c>
      <c r="B72" s="56">
        <v>42401</v>
      </c>
      <c r="C72" s="68">
        <f>'BENEFÍCIOS-SEM JRS E SEM CORREÇ'!C72</f>
        <v>880</v>
      </c>
      <c r="D72" s="316">
        <f>'base(indices)'!G77</f>
        <v>1.27337451</v>
      </c>
      <c r="E72" s="58">
        <f t="shared" si="0"/>
        <v>1120.5695688000001</v>
      </c>
      <c r="F72" s="360">
        <f>'base(indices)'!I77</f>
        <v>1.5918000000000002E-2</v>
      </c>
      <c r="G72" s="60">
        <f t="shared" si="1"/>
        <v>17.837226396158403</v>
      </c>
      <c r="H72" s="61">
        <f t="shared" si="2"/>
        <v>1138.4067951961586</v>
      </c>
      <c r="I72" s="299">
        <f t="shared" si="20"/>
        <v>71712.116477051139</v>
      </c>
      <c r="J72" s="102">
        <f>IF((I72-H$81+(H$81/12*11))+K72&gt;I149,I149-K72,(I72-H$81+(H$81/12*11)))</f>
        <v>59205.332814122463</v>
      </c>
      <c r="K72" s="102">
        <f t="shared" si="3"/>
        <v>6794.667185877538</v>
      </c>
      <c r="L72" s="103">
        <f t="shared" si="23"/>
        <v>66000</v>
      </c>
      <c r="M72" s="102">
        <f t="shared" si="24"/>
        <v>56245.066173416337</v>
      </c>
      <c r="N72" s="102">
        <f t="shared" si="21"/>
        <v>6454.9338265836604</v>
      </c>
      <c r="O72" s="102">
        <f t="shared" si="22"/>
        <v>62700</v>
      </c>
      <c r="P72" s="102">
        <f>J72*$P$9</f>
        <v>53284.799532710218</v>
      </c>
      <c r="Q72" s="102">
        <f t="shared" si="9"/>
        <v>6115.2004672897847</v>
      </c>
      <c r="R72" s="102">
        <f t="shared" si="28"/>
        <v>59400</v>
      </c>
      <c r="S72" s="102">
        <f t="shared" si="10"/>
        <v>47364.266251297973</v>
      </c>
      <c r="T72" s="102">
        <f t="shared" si="11"/>
        <v>5435.7337487020304</v>
      </c>
      <c r="U72" s="102">
        <f t="shared" si="12"/>
        <v>52800</v>
      </c>
      <c r="V72" s="102">
        <f t="shared" si="13"/>
        <v>41443.732969885721</v>
      </c>
      <c r="W72" s="102">
        <f t="shared" si="14"/>
        <v>4756.2670301142762</v>
      </c>
      <c r="X72" s="102">
        <f t="shared" si="15"/>
        <v>46200</v>
      </c>
      <c r="Y72" s="102">
        <f t="shared" si="16"/>
        <v>35523.199688473476</v>
      </c>
      <c r="Z72" s="102">
        <f t="shared" si="17"/>
        <v>4076.8003115265228</v>
      </c>
      <c r="AA72" s="66">
        <f t="shared" si="18"/>
        <v>39600</v>
      </c>
      <c r="AB72" s="36"/>
      <c r="AC72" s="36"/>
      <c r="AD72" s="36"/>
      <c r="AE72" s="36"/>
      <c r="AF72" s="36"/>
      <c r="AG72" s="37"/>
      <c r="AH72" s="36"/>
      <c r="AI72" s="36"/>
    </row>
    <row r="73" spans="1:35" ht="13.5" customHeight="1">
      <c r="A73" s="285">
        <v>58</v>
      </c>
      <c r="B73" s="46">
        <v>42430</v>
      </c>
      <c r="C73" s="68">
        <f>'BENEFÍCIOS-SEM JRS E SEM CORREÇ'!C73</f>
        <v>880</v>
      </c>
      <c r="D73" s="316">
        <f>'base(indices)'!G78</f>
        <v>1.25554576</v>
      </c>
      <c r="E73" s="69">
        <f t="shared" si="0"/>
        <v>1104.8802688000001</v>
      </c>
      <c r="F73" s="360">
        <f>'base(indices)'!I78</f>
        <v>1.5918000000000002E-2</v>
      </c>
      <c r="G73" s="70">
        <f t="shared" si="1"/>
        <v>17.587484118758404</v>
      </c>
      <c r="H73" s="71">
        <f t="shared" si="2"/>
        <v>1122.4677529187584</v>
      </c>
      <c r="I73" s="300">
        <f t="shared" si="20"/>
        <v>70573.709681854976</v>
      </c>
      <c r="J73" s="122">
        <f>IF((I73-H$81+(H$81/12*10))+K73&gt;I149,I149-K73,(I73-H$81+(H$81/12*10)))</f>
        <v>59205.332814122463</v>
      </c>
      <c r="K73" s="122">
        <f t="shared" si="3"/>
        <v>6794.667185877538</v>
      </c>
      <c r="L73" s="122">
        <f t="shared" si="23"/>
        <v>66000</v>
      </c>
      <c r="M73" s="122">
        <f t="shared" si="24"/>
        <v>56245.066173416337</v>
      </c>
      <c r="N73" s="122">
        <f t="shared" si="21"/>
        <v>6454.9338265836604</v>
      </c>
      <c r="O73" s="122">
        <f t="shared" si="22"/>
        <v>62700</v>
      </c>
      <c r="P73" s="104">
        <f>J73*$P$9</f>
        <v>53284.799532710218</v>
      </c>
      <c r="Q73" s="122">
        <f t="shared" si="9"/>
        <v>6115.2004672897847</v>
      </c>
      <c r="R73" s="122">
        <f t="shared" si="28"/>
        <v>59400</v>
      </c>
      <c r="S73" s="122">
        <f t="shared" si="10"/>
        <v>47364.266251297973</v>
      </c>
      <c r="T73" s="122">
        <f t="shared" si="11"/>
        <v>5435.7337487020304</v>
      </c>
      <c r="U73" s="122">
        <f t="shared" si="12"/>
        <v>52800</v>
      </c>
      <c r="V73" s="122">
        <f t="shared" si="13"/>
        <v>41443.732969885721</v>
      </c>
      <c r="W73" s="122">
        <f t="shared" si="14"/>
        <v>4756.2670301142762</v>
      </c>
      <c r="X73" s="122">
        <f t="shared" si="15"/>
        <v>46200</v>
      </c>
      <c r="Y73" s="122">
        <f t="shared" si="16"/>
        <v>35523.199688473476</v>
      </c>
      <c r="Z73" s="122">
        <f t="shared" si="17"/>
        <v>4076.8003115265228</v>
      </c>
      <c r="AA73" s="52">
        <f t="shared" si="18"/>
        <v>39600</v>
      </c>
      <c r="AB73" s="18"/>
      <c r="AC73" s="18"/>
      <c r="AD73" s="18"/>
      <c r="AE73" s="18"/>
      <c r="AF73" s="18"/>
      <c r="AG73" s="19"/>
      <c r="AH73" s="18"/>
      <c r="AI73" s="18"/>
    </row>
    <row r="74" spans="1:35" s="30" customFormat="1" ht="13.5" customHeight="1">
      <c r="A74" s="285">
        <v>57</v>
      </c>
      <c r="B74" s="56">
        <v>42461</v>
      </c>
      <c r="C74" s="68">
        <f>'BENEFÍCIOS-SEM JRS E SEM CORREÇ'!C74</f>
        <v>880</v>
      </c>
      <c r="D74" s="316">
        <f>'base(indices)'!G79</f>
        <v>1.25017003</v>
      </c>
      <c r="E74" s="58">
        <f t="shared" si="0"/>
        <v>1100.1496264</v>
      </c>
      <c r="F74" s="360">
        <f>'base(indices)'!I79</f>
        <v>1.5918000000000002E-2</v>
      </c>
      <c r="G74" s="60">
        <f t="shared" si="1"/>
        <v>17.5121817530352</v>
      </c>
      <c r="H74" s="61">
        <f t="shared" si="2"/>
        <v>1117.6618081530353</v>
      </c>
      <c r="I74" s="299">
        <f t="shared" si="20"/>
        <v>69451.241928936215</v>
      </c>
      <c r="J74" s="102">
        <f>IF((I74-H$81+(H$81/12*9))+K74&gt;I149,I149-K74,(I74-H$81+(H$81/12*9)))</f>
        <v>59205.332814122463</v>
      </c>
      <c r="K74" s="102">
        <f t="shared" si="3"/>
        <v>6794.667185877538</v>
      </c>
      <c r="L74" s="103">
        <f t="shared" si="23"/>
        <v>66000</v>
      </c>
      <c r="M74" s="102">
        <f t="shared" si="24"/>
        <v>56245.066173416337</v>
      </c>
      <c r="N74" s="102">
        <f t="shared" si="21"/>
        <v>6454.9338265836604</v>
      </c>
      <c r="O74" s="102">
        <f t="shared" si="22"/>
        <v>62700</v>
      </c>
      <c r="P74" s="102">
        <f t="shared" ref="P74:P130" si="29">J74*$P$9</f>
        <v>53284.799532710218</v>
      </c>
      <c r="Q74" s="102">
        <f t="shared" si="9"/>
        <v>6115.2004672897847</v>
      </c>
      <c r="R74" s="102">
        <f>P74+Q74</f>
        <v>59400</v>
      </c>
      <c r="S74" s="102">
        <f t="shared" si="10"/>
        <v>47364.266251297973</v>
      </c>
      <c r="T74" s="102">
        <f t="shared" si="11"/>
        <v>5435.7337487020304</v>
      </c>
      <c r="U74" s="102">
        <f t="shared" si="12"/>
        <v>52800</v>
      </c>
      <c r="V74" s="102">
        <f t="shared" si="13"/>
        <v>41443.732969885721</v>
      </c>
      <c r="W74" s="102">
        <f t="shared" si="14"/>
        <v>4756.2670301142762</v>
      </c>
      <c r="X74" s="102">
        <f t="shared" si="15"/>
        <v>46200</v>
      </c>
      <c r="Y74" s="102">
        <f t="shared" si="16"/>
        <v>35523.199688473476</v>
      </c>
      <c r="Z74" s="102">
        <f t="shared" si="17"/>
        <v>4076.8003115265228</v>
      </c>
      <c r="AA74" s="66">
        <f t="shared" si="18"/>
        <v>39600</v>
      </c>
      <c r="AB74" s="36"/>
      <c r="AC74" s="36"/>
      <c r="AD74" s="36"/>
      <c r="AE74" s="36"/>
      <c r="AF74" s="36"/>
      <c r="AG74" s="37"/>
      <c r="AH74" s="36"/>
      <c r="AI74" s="36"/>
    </row>
    <row r="75" spans="1:35" ht="13.5" customHeight="1">
      <c r="A75" s="285">
        <v>56</v>
      </c>
      <c r="B75" s="46">
        <v>42491</v>
      </c>
      <c r="C75" s="68">
        <f>'BENEFÍCIOS-SEM JRS E SEM CORREÇ'!C75</f>
        <v>880</v>
      </c>
      <c r="D75" s="316">
        <f>'base(indices)'!G80</f>
        <v>1.2438265100000001</v>
      </c>
      <c r="E75" s="69">
        <f t="shared" ref="E75:E130" si="30">C75*D75</f>
        <v>1094.5673288</v>
      </c>
      <c r="F75" s="360">
        <f>'base(indices)'!I80</f>
        <v>1.5918000000000002E-2</v>
      </c>
      <c r="G75" s="70">
        <f t="shared" ref="G75:G130" si="31">E75*F75</f>
        <v>17.423322739838401</v>
      </c>
      <c r="H75" s="71">
        <f t="shared" ref="H75:H130" si="32">E75+G75</f>
        <v>1111.9906515398384</v>
      </c>
      <c r="I75" s="300">
        <f t="shared" si="20"/>
        <v>68333.580120783183</v>
      </c>
      <c r="J75" s="122">
        <f>IF((I75-H$81+(H$81/12*8))+K75&gt;I149,I149-K75,(I75-H$81+(H$81/12*8)))</f>
        <v>59205.332814122463</v>
      </c>
      <c r="K75" s="122">
        <f t="shared" ref="K75:K130" si="33">I$148</f>
        <v>6794.667185877538</v>
      </c>
      <c r="L75" s="122">
        <f t="shared" si="23"/>
        <v>66000</v>
      </c>
      <c r="M75" s="122">
        <f t="shared" si="24"/>
        <v>56245.066173416337</v>
      </c>
      <c r="N75" s="122">
        <f t="shared" si="21"/>
        <v>6454.9338265836604</v>
      </c>
      <c r="O75" s="122">
        <f t="shared" si="22"/>
        <v>62700</v>
      </c>
      <c r="P75" s="104">
        <f t="shared" si="29"/>
        <v>53284.799532710218</v>
      </c>
      <c r="Q75" s="122">
        <f t="shared" ref="Q75:Q130" si="34">K75*P$9</f>
        <v>6115.2004672897847</v>
      </c>
      <c r="R75" s="122">
        <f t="shared" ref="R75:R130" si="35">P75+Q75</f>
        <v>59400</v>
      </c>
      <c r="S75" s="122">
        <f t="shared" ref="S75:S93" si="36">J75*S$9</f>
        <v>47364.266251297973</v>
      </c>
      <c r="T75" s="122">
        <f t="shared" ref="T75:T130" si="37">K75*S$9</f>
        <v>5435.7337487020304</v>
      </c>
      <c r="U75" s="122">
        <f t="shared" ref="U75:U93" si="38">S75+T75</f>
        <v>52800</v>
      </c>
      <c r="V75" s="122">
        <f t="shared" ref="V75:V130" si="39">J75*V$9</f>
        <v>41443.732969885721</v>
      </c>
      <c r="W75" s="122">
        <f t="shared" ref="W75:W130" si="40">K75*V$9</f>
        <v>4756.2670301142762</v>
      </c>
      <c r="X75" s="122">
        <f t="shared" ref="X75:X130" si="41">V75+W75</f>
        <v>46200</v>
      </c>
      <c r="Y75" s="122">
        <f t="shared" ref="Y75:Y130" si="42">J75*Y$9</f>
        <v>35523.199688473476</v>
      </c>
      <c r="Z75" s="122">
        <f t="shared" ref="Z75:Z130" si="43">K75*Y$9</f>
        <v>4076.8003115265228</v>
      </c>
      <c r="AA75" s="52">
        <f t="shared" ref="AA75:AA130" si="44">Y75+Z75</f>
        <v>39600</v>
      </c>
      <c r="AB75" s="18"/>
      <c r="AC75" s="18"/>
      <c r="AD75" s="18"/>
      <c r="AE75" s="18"/>
      <c r="AF75" s="18"/>
      <c r="AG75" s="19"/>
      <c r="AH75" s="18"/>
      <c r="AI75" s="18"/>
    </row>
    <row r="76" spans="1:35" s="30" customFormat="1" ht="13.5" customHeight="1">
      <c r="A76" s="285">
        <v>55</v>
      </c>
      <c r="B76" s="56">
        <v>42522</v>
      </c>
      <c r="C76" s="68">
        <f>'BENEFÍCIOS-SEM JRS E SEM CORREÇ'!C76</f>
        <v>880</v>
      </c>
      <c r="D76" s="316">
        <f>'base(indices)'!G81</f>
        <v>1.2332208099999999</v>
      </c>
      <c r="E76" s="58">
        <f t="shared" si="30"/>
        <v>1085.2343128</v>
      </c>
      <c r="F76" s="360">
        <f>'base(indices)'!I81</f>
        <v>1.5918000000000002E-2</v>
      </c>
      <c r="G76" s="60">
        <f t="shared" si="31"/>
        <v>17.274759791150402</v>
      </c>
      <c r="H76" s="61">
        <f t="shared" si="32"/>
        <v>1102.5090725911505</v>
      </c>
      <c r="I76" s="299">
        <f t="shared" si="20"/>
        <v>67221.58946924335</v>
      </c>
      <c r="J76" s="102">
        <f>IF((I76-H$81+(H$81/12*7))+K76&gt;I149,I149-K76,(I76-H$81+(H$81/12*7)))</f>
        <v>59205.332814122463</v>
      </c>
      <c r="K76" s="102">
        <f t="shared" si="33"/>
        <v>6794.667185877538</v>
      </c>
      <c r="L76" s="103">
        <f t="shared" si="23"/>
        <v>66000</v>
      </c>
      <c r="M76" s="102">
        <f t="shared" si="24"/>
        <v>56245.066173416337</v>
      </c>
      <c r="N76" s="102">
        <f t="shared" si="21"/>
        <v>6454.9338265836604</v>
      </c>
      <c r="O76" s="102">
        <f t="shared" si="22"/>
        <v>62700</v>
      </c>
      <c r="P76" s="102">
        <f t="shared" si="29"/>
        <v>53284.799532710218</v>
      </c>
      <c r="Q76" s="102">
        <f t="shared" si="34"/>
        <v>6115.2004672897847</v>
      </c>
      <c r="R76" s="102">
        <f t="shared" si="35"/>
        <v>59400</v>
      </c>
      <c r="S76" s="102">
        <f t="shared" si="36"/>
        <v>47364.266251297973</v>
      </c>
      <c r="T76" s="102">
        <f t="shared" si="37"/>
        <v>5435.7337487020304</v>
      </c>
      <c r="U76" s="102">
        <f t="shared" si="38"/>
        <v>52800</v>
      </c>
      <c r="V76" s="102">
        <f t="shared" si="39"/>
        <v>41443.732969885721</v>
      </c>
      <c r="W76" s="102">
        <f t="shared" si="40"/>
        <v>4756.2670301142762</v>
      </c>
      <c r="X76" s="102">
        <f t="shared" si="41"/>
        <v>46200</v>
      </c>
      <c r="Y76" s="102">
        <f t="shared" si="42"/>
        <v>35523.199688473476</v>
      </c>
      <c r="Z76" s="102">
        <f t="shared" si="43"/>
        <v>4076.8003115265228</v>
      </c>
      <c r="AA76" s="66">
        <f t="shared" si="44"/>
        <v>39600</v>
      </c>
      <c r="AB76" s="36"/>
      <c r="AC76" s="36"/>
      <c r="AD76" s="36"/>
      <c r="AE76" s="36"/>
      <c r="AF76" s="36"/>
      <c r="AG76" s="37"/>
      <c r="AH76" s="36"/>
      <c r="AI76" s="36"/>
    </row>
    <row r="77" spans="1:35" ht="13.5" customHeight="1">
      <c r="A77" s="285">
        <v>54</v>
      </c>
      <c r="B77" s="46">
        <v>42552</v>
      </c>
      <c r="C77" s="68">
        <f>'BENEFÍCIOS-SEM JRS E SEM CORREÇ'!C77</f>
        <v>880</v>
      </c>
      <c r="D77" s="316">
        <f>'base(indices)'!G82</f>
        <v>1.2283075800000001</v>
      </c>
      <c r="E77" s="69">
        <f t="shared" si="30"/>
        <v>1080.9106704000001</v>
      </c>
      <c r="F77" s="360">
        <f>'base(indices)'!I82</f>
        <v>1.5918000000000002E-2</v>
      </c>
      <c r="G77" s="70">
        <f t="shared" si="31"/>
        <v>17.205936051427202</v>
      </c>
      <c r="H77" s="71">
        <f t="shared" si="32"/>
        <v>1098.1166064514273</v>
      </c>
      <c r="I77" s="300">
        <f t="shared" ref="I77:I130" si="45">I76-H76</f>
        <v>66119.080396652193</v>
      </c>
      <c r="J77" s="122">
        <f>IF((I77-H$81+(H$81/12*6))+K77&gt;I149,I149-K77,(I77-H$81+(H$81/12*6)))</f>
        <v>59205.332814122463</v>
      </c>
      <c r="K77" s="122">
        <f t="shared" si="33"/>
        <v>6794.667185877538</v>
      </c>
      <c r="L77" s="122">
        <f t="shared" si="23"/>
        <v>66000</v>
      </c>
      <c r="M77" s="122">
        <f t="shared" si="24"/>
        <v>56245.066173416337</v>
      </c>
      <c r="N77" s="122">
        <f t="shared" si="21"/>
        <v>6454.9338265836604</v>
      </c>
      <c r="O77" s="122">
        <f t="shared" si="22"/>
        <v>62700</v>
      </c>
      <c r="P77" s="104">
        <f t="shared" si="29"/>
        <v>53284.799532710218</v>
      </c>
      <c r="Q77" s="122">
        <f t="shared" si="34"/>
        <v>6115.2004672897847</v>
      </c>
      <c r="R77" s="122">
        <f t="shared" si="35"/>
        <v>59400</v>
      </c>
      <c r="S77" s="122">
        <f t="shared" si="36"/>
        <v>47364.266251297973</v>
      </c>
      <c r="T77" s="122">
        <f t="shared" si="37"/>
        <v>5435.7337487020304</v>
      </c>
      <c r="U77" s="122">
        <f t="shared" si="38"/>
        <v>52800</v>
      </c>
      <c r="V77" s="122">
        <f t="shared" si="39"/>
        <v>41443.732969885721</v>
      </c>
      <c r="W77" s="122">
        <f t="shared" si="40"/>
        <v>4756.2670301142762</v>
      </c>
      <c r="X77" s="122">
        <f t="shared" si="41"/>
        <v>46200</v>
      </c>
      <c r="Y77" s="122">
        <f t="shared" si="42"/>
        <v>35523.199688473476</v>
      </c>
      <c r="Z77" s="122">
        <f t="shared" si="43"/>
        <v>4076.8003115265228</v>
      </c>
      <c r="AA77" s="52">
        <f t="shared" si="44"/>
        <v>39600</v>
      </c>
      <c r="AB77" s="18"/>
      <c r="AC77" s="18"/>
      <c r="AD77" s="18"/>
      <c r="AE77" s="18"/>
      <c r="AF77" s="18"/>
      <c r="AG77" s="19"/>
      <c r="AH77" s="18"/>
      <c r="AI77" s="18"/>
    </row>
    <row r="78" spans="1:35" s="30" customFormat="1" ht="13.5" customHeight="1">
      <c r="A78" s="285">
        <v>53</v>
      </c>
      <c r="B78" s="56">
        <v>42583</v>
      </c>
      <c r="C78" s="68">
        <f>'BENEFÍCIOS-SEM JRS E SEM CORREÇ'!C78</f>
        <v>880</v>
      </c>
      <c r="D78" s="316">
        <f>'base(indices)'!G83</f>
        <v>1.22171034</v>
      </c>
      <c r="E78" s="58">
        <f t="shared" si="30"/>
        <v>1075.1050992</v>
      </c>
      <c r="F78" s="360">
        <f>'base(indices)'!I83</f>
        <v>1.5918000000000002E-2</v>
      </c>
      <c r="G78" s="60">
        <f t="shared" si="31"/>
        <v>17.113522969065603</v>
      </c>
      <c r="H78" s="61">
        <f t="shared" si="32"/>
        <v>1092.2186221690656</v>
      </c>
      <c r="I78" s="299">
        <f t="shared" si="45"/>
        <v>65020.963790200767</v>
      </c>
      <c r="J78" s="102">
        <f>IF((I78-H$81+(H$81/12*5))+K78&gt;I149,I149-K78,(I78-H$81+(H$81/12*5)))</f>
        <v>59205.332814122463</v>
      </c>
      <c r="K78" s="102">
        <f t="shared" si="33"/>
        <v>6794.667185877538</v>
      </c>
      <c r="L78" s="103">
        <f t="shared" si="23"/>
        <v>66000</v>
      </c>
      <c r="M78" s="102">
        <f t="shared" si="24"/>
        <v>56245.066173416337</v>
      </c>
      <c r="N78" s="102">
        <f t="shared" si="21"/>
        <v>6454.9338265836604</v>
      </c>
      <c r="O78" s="102">
        <f t="shared" si="22"/>
        <v>62700</v>
      </c>
      <c r="P78" s="102">
        <f t="shared" si="29"/>
        <v>53284.799532710218</v>
      </c>
      <c r="Q78" s="102">
        <f t="shared" si="34"/>
        <v>6115.2004672897847</v>
      </c>
      <c r="R78" s="102">
        <f t="shared" si="35"/>
        <v>59400</v>
      </c>
      <c r="S78" s="102">
        <f t="shared" si="36"/>
        <v>47364.266251297973</v>
      </c>
      <c r="T78" s="102">
        <f t="shared" si="37"/>
        <v>5435.7337487020304</v>
      </c>
      <c r="U78" s="102">
        <f t="shared" si="38"/>
        <v>52800</v>
      </c>
      <c r="V78" s="102">
        <f t="shared" si="39"/>
        <v>41443.732969885721</v>
      </c>
      <c r="W78" s="102">
        <f t="shared" si="40"/>
        <v>4756.2670301142762</v>
      </c>
      <c r="X78" s="102">
        <f t="shared" si="41"/>
        <v>46200</v>
      </c>
      <c r="Y78" s="102">
        <f t="shared" si="42"/>
        <v>35523.199688473476</v>
      </c>
      <c r="Z78" s="102">
        <f t="shared" si="43"/>
        <v>4076.8003115265228</v>
      </c>
      <c r="AA78" s="66">
        <f t="shared" si="44"/>
        <v>39600</v>
      </c>
      <c r="AB78" s="36"/>
      <c r="AC78" s="36"/>
      <c r="AD78" s="36"/>
      <c r="AE78" s="36"/>
      <c r="AF78" s="36"/>
      <c r="AG78" s="37"/>
      <c r="AH78" s="36"/>
      <c r="AI78" s="36"/>
    </row>
    <row r="79" spans="1:35" ht="13.5" customHeight="1">
      <c r="A79" s="285">
        <v>52</v>
      </c>
      <c r="B79" s="46">
        <v>42614</v>
      </c>
      <c r="C79" s="68">
        <f>'BENEFÍCIOS-SEM JRS E SEM CORREÇ'!C79</f>
        <v>880</v>
      </c>
      <c r="D79" s="316">
        <f>'base(indices)'!G84</f>
        <v>1.2162372800000001</v>
      </c>
      <c r="E79" s="69">
        <f t="shared" si="30"/>
        <v>1070.2888064000001</v>
      </c>
      <c r="F79" s="360">
        <f>'base(indices)'!I84</f>
        <v>1.5918000000000002E-2</v>
      </c>
      <c r="G79" s="70">
        <f t="shared" si="31"/>
        <v>17.036857220275202</v>
      </c>
      <c r="H79" s="71">
        <f t="shared" si="32"/>
        <v>1087.3256636202752</v>
      </c>
      <c r="I79" s="300">
        <f t="shared" si="45"/>
        <v>63928.745168031703</v>
      </c>
      <c r="J79" s="122">
        <f>IF((I79-H$81+(H$81/12*4))+K79&gt;I149,I149-K79,(I79-H$81+(H$81/12*4)))</f>
        <v>59205.332814122463</v>
      </c>
      <c r="K79" s="122">
        <f t="shared" si="33"/>
        <v>6794.667185877538</v>
      </c>
      <c r="L79" s="122">
        <f t="shared" si="23"/>
        <v>66000</v>
      </c>
      <c r="M79" s="122">
        <f t="shared" si="24"/>
        <v>56245.066173416337</v>
      </c>
      <c r="N79" s="122">
        <f t="shared" si="21"/>
        <v>6454.9338265836604</v>
      </c>
      <c r="O79" s="122">
        <f t="shared" si="22"/>
        <v>62700</v>
      </c>
      <c r="P79" s="104">
        <f t="shared" si="29"/>
        <v>53284.799532710218</v>
      </c>
      <c r="Q79" s="122">
        <f t="shared" si="34"/>
        <v>6115.2004672897847</v>
      </c>
      <c r="R79" s="122">
        <f t="shared" si="35"/>
        <v>59400</v>
      </c>
      <c r="S79" s="122">
        <f t="shared" si="36"/>
        <v>47364.266251297973</v>
      </c>
      <c r="T79" s="122">
        <f t="shared" si="37"/>
        <v>5435.7337487020304</v>
      </c>
      <c r="U79" s="122">
        <f t="shared" si="38"/>
        <v>52800</v>
      </c>
      <c r="V79" s="122">
        <f t="shared" si="39"/>
        <v>41443.732969885721</v>
      </c>
      <c r="W79" s="122">
        <f t="shared" si="40"/>
        <v>4756.2670301142762</v>
      </c>
      <c r="X79" s="122">
        <f t="shared" si="41"/>
        <v>46200</v>
      </c>
      <c r="Y79" s="122">
        <f t="shared" si="42"/>
        <v>35523.199688473476</v>
      </c>
      <c r="Z79" s="122">
        <f t="shared" si="43"/>
        <v>4076.8003115265228</v>
      </c>
      <c r="AA79" s="52">
        <f t="shared" si="44"/>
        <v>39600</v>
      </c>
      <c r="AB79" s="18"/>
      <c r="AC79" s="18"/>
      <c r="AD79" s="18"/>
      <c r="AE79" s="18"/>
      <c r="AF79" s="18"/>
      <c r="AG79" s="19"/>
      <c r="AH79" s="18"/>
      <c r="AI79" s="18"/>
    </row>
    <row r="80" spans="1:35" s="30" customFormat="1" ht="13.5" customHeight="1">
      <c r="A80" s="285">
        <v>51</v>
      </c>
      <c r="B80" s="56">
        <v>42644</v>
      </c>
      <c r="C80" s="68">
        <f>'BENEFÍCIOS-SEM JRS E SEM CORREÇ'!C80</f>
        <v>880</v>
      </c>
      <c r="D80" s="316">
        <f>'base(indices)'!G85</f>
        <v>1.2134463499999999</v>
      </c>
      <c r="E80" s="58">
        <f t="shared" si="30"/>
        <v>1067.8327879999999</v>
      </c>
      <c r="F80" s="360">
        <f>'base(indices)'!I85</f>
        <v>1.5918000000000002E-2</v>
      </c>
      <c r="G80" s="60">
        <f t="shared" si="31"/>
        <v>16.997762319384002</v>
      </c>
      <c r="H80" s="61">
        <f t="shared" si="32"/>
        <v>1084.830550319384</v>
      </c>
      <c r="I80" s="299">
        <f t="shared" si="45"/>
        <v>62841.419504411424</v>
      </c>
      <c r="J80" s="102">
        <f>IF((I80-H$81+(H$81/12*3))+K80&gt;I149,I149-K80,(I80-H$81+(H$81/12*3)))</f>
        <v>59205.332814122463</v>
      </c>
      <c r="K80" s="102">
        <f t="shared" si="33"/>
        <v>6794.667185877538</v>
      </c>
      <c r="L80" s="103">
        <f t="shared" si="23"/>
        <v>66000</v>
      </c>
      <c r="M80" s="102">
        <f t="shared" si="24"/>
        <v>56245.066173416337</v>
      </c>
      <c r="N80" s="102">
        <f t="shared" si="21"/>
        <v>6454.9338265836604</v>
      </c>
      <c r="O80" s="102">
        <f t="shared" si="22"/>
        <v>62700</v>
      </c>
      <c r="P80" s="102">
        <f t="shared" si="29"/>
        <v>53284.799532710218</v>
      </c>
      <c r="Q80" s="102">
        <f t="shared" si="34"/>
        <v>6115.2004672897847</v>
      </c>
      <c r="R80" s="102">
        <f t="shared" si="35"/>
        <v>59400</v>
      </c>
      <c r="S80" s="102">
        <f t="shared" si="36"/>
        <v>47364.266251297973</v>
      </c>
      <c r="T80" s="102">
        <f t="shared" si="37"/>
        <v>5435.7337487020304</v>
      </c>
      <c r="U80" s="102">
        <f t="shared" si="38"/>
        <v>52800</v>
      </c>
      <c r="V80" s="102">
        <f t="shared" si="39"/>
        <v>41443.732969885721</v>
      </c>
      <c r="W80" s="102">
        <f t="shared" si="40"/>
        <v>4756.2670301142762</v>
      </c>
      <c r="X80" s="102">
        <f t="shared" si="41"/>
        <v>46200</v>
      </c>
      <c r="Y80" s="102">
        <f t="shared" si="42"/>
        <v>35523.199688473476</v>
      </c>
      <c r="Z80" s="102">
        <f t="shared" si="43"/>
        <v>4076.8003115265228</v>
      </c>
      <c r="AA80" s="66">
        <f t="shared" si="44"/>
        <v>39600</v>
      </c>
      <c r="AB80" s="36"/>
      <c r="AC80" s="36"/>
      <c r="AD80" s="36"/>
      <c r="AE80" s="36"/>
      <c r="AF80" s="36"/>
      <c r="AG80" s="37"/>
      <c r="AH80" s="36"/>
      <c r="AI80" s="36"/>
    </row>
    <row r="81" spans="1:35" ht="13.5" customHeight="1">
      <c r="A81" s="285">
        <v>50</v>
      </c>
      <c r="B81" s="46">
        <v>42675</v>
      </c>
      <c r="C81" s="68">
        <f>'BENEFÍCIOS-SEM JRS E SEM CORREÇ'!C81</f>
        <v>880</v>
      </c>
      <c r="D81" s="316">
        <f>'base(indices)'!G86</f>
        <v>1.21114517</v>
      </c>
      <c r="E81" s="69">
        <f t="shared" si="30"/>
        <v>1065.8077496000001</v>
      </c>
      <c r="F81" s="360">
        <f>'base(indices)'!I86</f>
        <v>1.5918000000000002E-2</v>
      </c>
      <c r="G81" s="70">
        <f t="shared" si="31"/>
        <v>16.965527758132804</v>
      </c>
      <c r="H81" s="71">
        <f t="shared" si="32"/>
        <v>1082.7732773581329</v>
      </c>
      <c r="I81" s="300">
        <f t="shared" si="45"/>
        <v>61756.58895409204</v>
      </c>
      <c r="J81" s="122">
        <f>IF((I81-H$81+(H$81/12*2))+K81&gt;I149,I149-K81,(I81-H$81+(H$81/12*2)))</f>
        <v>59205.332814122463</v>
      </c>
      <c r="K81" s="122">
        <f t="shared" si="33"/>
        <v>6794.667185877538</v>
      </c>
      <c r="L81" s="122">
        <f t="shared" si="23"/>
        <v>66000</v>
      </c>
      <c r="M81" s="122">
        <f t="shared" si="24"/>
        <v>56245.066173416337</v>
      </c>
      <c r="N81" s="122">
        <f t="shared" si="21"/>
        <v>6454.9338265836604</v>
      </c>
      <c r="O81" s="122">
        <f t="shared" si="22"/>
        <v>62700</v>
      </c>
      <c r="P81" s="104">
        <f t="shared" si="29"/>
        <v>53284.799532710218</v>
      </c>
      <c r="Q81" s="122">
        <f t="shared" si="34"/>
        <v>6115.2004672897847</v>
      </c>
      <c r="R81" s="122">
        <f t="shared" si="35"/>
        <v>59400</v>
      </c>
      <c r="S81" s="122">
        <f t="shared" si="36"/>
        <v>47364.266251297973</v>
      </c>
      <c r="T81" s="122">
        <f t="shared" si="37"/>
        <v>5435.7337487020304</v>
      </c>
      <c r="U81" s="122">
        <f t="shared" si="38"/>
        <v>52800</v>
      </c>
      <c r="V81" s="122">
        <f t="shared" si="39"/>
        <v>41443.732969885721</v>
      </c>
      <c r="W81" s="122">
        <f t="shared" si="40"/>
        <v>4756.2670301142762</v>
      </c>
      <c r="X81" s="122">
        <f t="shared" si="41"/>
        <v>46200</v>
      </c>
      <c r="Y81" s="122">
        <f t="shared" si="42"/>
        <v>35523.199688473476</v>
      </c>
      <c r="Z81" s="122">
        <f t="shared" si="43"/>
        <v>4076.8003115265228</v>
      </c>
      <c r="AA81" s="52">
        <f t="shared" si="44"/>
        <v>39600</v>
      </c>
      <c r="AB81" s="18"/>
      <c r="AC81" s="18"/>
      <c r="AD81" s="18"/>
      <c r="AE81" s="18"/>
      <c r="AF81" s="18"/>
      <c r="AG81" s="19"/>
      <c r="AH81" s="18"/>
      <c r="AI81" s="18"/>
    </row>
    <row r="82" spans="1:35" s="30" customFormat="1" ht="13.5" customHeight="1" thickBot="1">
      <c r="A82" s="286">
        <v>49</v>
      </c>
      <c r="B82" s="76">
        <v>42705</v>
      </c>
      <c r="C82" s="77">
        <f>'BENEFÍCIOS-SEM JRS E SEM CORREÇ'!C82</f>
        <v>1760</v>
      </c>
      <c r="D82" s="317">
        <f>'base(indices)'!G87</f>
        <v>1.2080043600000001</v>
      </c>
      <c r="E82" s="279">
        <f t="shared" si="30"/>
        <v>2126.0876736</v>
      </c>
      <c r="F82" s="361">
        <f>'base(indices)'!I87</f>
        <v>1.5918000000000002E-2</v>
      </c>
      <c r="G82" s="233">
        <f t="shared" si="31"/>
        <v>33.843063588364807</v>
      </c>
      <c r="H82" s="287">
        <f t="shared" si="32"/>
        <v>2159.9307371883647</v>
      </c>
      <c r="I82" s="301">
        <f t="shared" si="45"/>
        <v>60673.81567673391</v>
      </c>
      <c r="J82" s="95">
        <f>IF((I82-H$81+(H$81/12*1))+K82&gt;I149,I149-K82,(I82-H$81+(H$81/12*1)))</f>
        <v>59205.332814122463</v>
      </c>
      <c r="K82" s="95">
        <f t="shared" si="33"/>
        <v>6794.667185877538</v>
      </c>
      <c r="L82" s="236">
        <f t="shared" si="23"/>
        <v>66000</v>
      </c>
      <c r="M82" s="95">
        <f t="shared" si="24"/>
        <v>56245.066173416337</v>
      </c>
      <c r="N82" s="95">
        <f t="shared" si="21"/>
        <v>6454.9338265836604</v>
      </c>
      <c r="O82" s="95">
        <f t="shared" si="22"/>
        <v>62700</v>
      </c>
      <c r="P82" s="95">
        <f t="shared" si="29"/>
        <v>53284.799532710218</v>
      </c>
      <c r="Q82" s="95">
        <f t="shared" si="34"/>
        <v>6115.2004672897847</v>
      </c>
      <c r="R82" s="95">
        <f t="shared" si="35"/>
        <v>59400</v>
      </c>
      <c r="S82" s="95">
        <f t="shared" si="36"/>
        <v>47364.266251297973</v>
      </c>
      <c r="T82" s="95">
        <f t="shared" si="37"/>
        <v>5435.7337487020304</v>
      </c>
      <c r="U82" s="95">
        <f t="shared" si="38"/>
        <v>52800</v>
      </c>
      <c r="V82" s="95">
        <f t="shared" si="39"/>
        <v>41443.732969885721</v>
      </c>
      <c r="W82" s="95">
        <f t="shared" si="40"/>
        <v>4756.2670301142762</v>
      </c>
      <c r="X82" s="95">
        <f t="shared" si="41"/>
        <v>46200</v>
      </c>
      <c r="Y82" s="95">
        <f t="shared" si="42"/>
        <v>35523.199688473476</v>
      </c>
      <c r="Z82" s="95">
        <f t="shared" si="43"/>
        <v>4076.8003115265228</v>
      </c>
      <c r="AA82" s="237">
        <f t="shared" si="44"/>
        <v>39600</v>
      </c>
      <c r="AB82" s="36"/>
      <c r="AC82" s="36"/>
      <c r="AD82" s="36"/>
      <c r="AE82" s="36"/>
      <c r="AF82" s="36"/>
      <c r="AG82" s="37"/>
      <c r="AH82" s="36"/>
      <c r="AI82" s="36"/>
    </row>
    <row r="83" spans="1:35" ht="13.5" customHeight="1">
      <c r="A83" s="288">
        <v>48</v>
      </c>
      <c r="B83" s="160">
        <v>42736</v>
      </c>
      <c r="C83" s="47">
        <f>'BENEFÍCIOS-SEM JRS E SEM CORREÇ'!C83</f>
        <v>937</v>
      </c>
      <c r="D83" s="306">
        <f>'base(indices)'!G88</f>
        <v>1.20571351</v>
      </c>
      <c r="E83" s="163">
        <f t="shared" si="30"/>
        <v>1129.75355887</v>
      </c>
      <c r="F83" s="359">
        <f>'base(indices)'!I88</f>
        <v>1.5918000000000002E-2</v>
      </c>
      <c r="G83" s="87">
        <f t="shared" si="31"/>
        <v>17.983417150092663</v>
      </c>
      <c r="H83" s="89">
        <f t="shared" si="32"/>
        <v>1147.7369760200927</v>
      </c>
      <c r="I83" s="298">
        <f t="shared" si="45"/>
        <v>58513.884939545547</v>
      </c>
      <c r="J83" s="123">
        <f>IF((I83-H$93+(H$93))+K83&gt;I149,I149-K83,(I83-H$93+(H$93)))</f>
        <v>58513.884939545547</v>
      </c>
      <c r="K83" s="123">
        <f t="shared" si="33"/>
        <v>6794.667185877538</v>
      </c>
      <c r="L83" s="123">
        <f t="shared" si="23"/>
        <v>65308.552125423084</v>
      </c>
      <c r="M83" s="123">
        <f t="shared" si="24"/>
        <v>55588.190692568271</v>
      </c>
      <c r="N83" s="123">
        <f t="shared" si="21"/>
        <v>6454.9338265836604</v>
      </c>
      <c r="O83" s="123">
        <f t="shared" si="22"/>
        <v>62043.124519151934</v>
      </c>
      <c r="P83" s="100">
        <f t="shared" si="29"/>
        <v>52662.496445590994</v>
      </c>
      <c r="Q83" s="123">
        <f t="shared" si="34"/>
        <v>6115.2004672897847</v>
      </c>
      <c r="R83" s="123">
        <f t="shared" si="35"/>
        <v>58777.696912880776</v>
      </c>
      <c r="S83" s="123">
        <f t="shared" si="36"/>
        <v>46811.107951636441</v>
      </c>
      <c r="T83" s="123">
        <f t="shared" si="37"/>
        <v>5435.7337487020304</v>
      </c>
      <c r="U83" s="123">
        <f t="shared" si="38"/>
        <v>52246.841700338467</v>
      </c>
      <c r="V83" s="123">
        <f t="shared" si="39"/>
        <v>40959.71945768188</v>
      </c>
      <c r="W83" s="123">
        <f t="shared" si="40"/>
        <v>4756.2670301142762</v>
      </c>
      <c r="X83" s="123">
        <f t="shared" si="41"/>
        <v>45715.986487796159</v>
      </c>
      <c r="Y83" s="123">
        <f t="shared" si="42"/>
        <v>35108.330963727327</v>
      </c>
      <c r="Z83" s="123">
        <f t="shared" si="43"/>
        <v>4076.8003115265228</v>
      </c>
      <c r="AA83" s="55">
        <f t="shared" si="44"/>
        <v>39185.131275253851</v>
      </c>
      <c r="AB83" s="18"/>
      <c r="AC83" s="18"/>
      <c r="AD83" s="18"/>
      <c r="AE83" s="18"/>
      <c r="AF83" s="18"/>
      <c r="AG83" s="19"/>
      <c r="AH83" s="18"/>
      <c r="AI83" s="18"/>
    </row>
    <row r="84" spans="1:35" s="30" customFormat="1" ht="13.5" customHeight="1">
      <c r="A84" s="285">
        <v>47</v>
      </c>
      <c r="B84" s="56">
        <v>42767</v>
      </c>
      <c r="C84" s="68">
        <f>'BENEFÍCIOS-SEM JRS E SEM CORREÇ'!C84</f>
        <v>937</v>
      </c>
      <c r="D84" s="316">
        <f>'base(indices)'!G89</f>
        <v>1.20198735</v>
      </c>
      <c r="E84" s="58">
        <f t="shared" si="30"/>
        <v>1126.26214695</v>
      </c>
      <c r="F84" s="360">
        <f>'base(indices)'!I89</f>
        <v>1.5918000000000002E-2</v>
      </c>
      <c r="G84" s="60">
        <f t="shared" si="31"/>
        <v>17.927840855150102</v>
      </c>
      <c r="H84" s="61">
        <f t="shared" si="32"/>
        <v>1144.1899878051502</v>
      </c>
      <c r="I84" s="299">
        <f t="shared" si="45"/>
        <v>57366.147963525451</v>
      </c>
      <c r="J84" s="102">
        <f>IF((I84-H$93+(H$93/12*11))+K84&gt;I149,I149-K84,(I84-H$93+(H$93/12*11)))</f>
        <v>57272.608661487931</v>
      </c>
      <c r="K84" s="102">
        <f t="shared" si="33"/>
        <v>6794.667185877538</v>
      </c>
      <c r="L84" s="103">
        <f t="shared" si="23"/>
        <v>64067.275847365469</v>
      </c>
      <c r="M84" s="102">
        <f t="shared" si="24"/>
        <v>54408.978228413529</v>
      </c>
      <c r="N84" s="102">
        <f t="shared" si="21"/>
        <v>6454.9338265836604</v>
      </c>
      <c r="O84" s="102">
        <f t="shared" si="22"/>
        <v>60863.912054997192</v>
      </c>
      <c r="P84" s="102">
        <f t="shared" si="29"/>
        <v>51545.347795339141</v>
      </c>
      <c r="Q84" s="102">
        <f t="shared" si="34"/>
        <v>6115.2004672897847</v>
      </c>
      <c r="R84" s="102">
        <f t="shared" si="35"/>
        <v>57660.548262628923</v>
      </c>
      <c r="S84" s="102">
        <f t="shared" si="36"/>
        <v>45818.086929190351</v>
      </c>
      <c r="T84" s="102">
        <f t="shared" si="37"/>
        <v>5435.7337487020304</v>
      </c>
      <c r="U84" s="102">
        <f t="shared" si="38"/>
        <v>51253.820677892378</v>
      </c>
      <c r="V84" s="102">
        <f t="shared" si="39"/>
        <v>40090.826063041546</v>
      </c>
      <c r="W84" s="102">
        <f t="shared" si="40"/>
        <v>4756.2670301142762</v>
      </c>
      <c r="X84" s="102">
        <f t="shared" si="41"/>
        <v>44847.093093155825</v>
      </c>
      <c r="Y84" s="102">
        <f t="shared" si="42"/>
        <v>34363.565196892756</v>
      </c>
      <c r="Z84" s="102">
        <f t="shared" si="43"/>
        <v>4076.8003115265228</v>
      </c>
      <c r="AA84" s="66">
        <f t="shared" si="44"/>
        <v>38440.36550841928</v>
      </c>
      <c r="AB84" s="36"/>
      <c r="AC84" s="36"/>
      <c r="AD84" s="36"/>
      <c r="AE84" s="36"/>
      <c r="AF84" s="36"/>
      <c r="AG84" s="37"/>
      <c r="AH84" s="36"/>
      <c r="AI84" s="36"/>
    </row>
    <row r="85" spans="1:35" ht="13.5" customHeight="1">
      <c r="A85" s="285">
        <v>46</v>
      </c>
      <c r="B85" s="46">
        <v>42795</v>
      </c>
      <c r="C85" s="68">
        <f>'BENEFÍCIOS-SEM JRS E SEM CORREÇ'!C85</f>
        <v>937</v>
      </c>
      <c r="D85" s="316">
        <f>'base(indices)'!G90</f>
        <v>1.1955314800000001</v>
      </c>
      <c r="E85" s="69">
        <f t="shared" si="30"/>
        <v>1120.2129967600001</v>
      </c>
      <c r="F85" s="360">
        <f>'base(indices)'!I90</f>
        <v>1.5918000000000002E-2</v>
      </c>
      <c r="G85" s="70">
        <f t="shared" si="31"/>
        <v>17.831550482425683</v>
      </c>
      <c r="H85" s="71">
        <f t="shared" si="32"/>
        <v>1138.0445472424258</v>
      </c>
      <c r="I85" s="300">
        <f t="shared" si="45"/>
        <v>56221.957975720303</v>
      </c>
      <c r="J85" s="122">
        <f>IF((I85-H$93+(H$93/12*10))+K85&gt;I149,I149-K85,(I85-H$93+(H$93/12*10)))</f>
        <v>56034.879371645271</v>
      </c>
      <c r="K85" s="122">
        <f t="shared" si="33"/>
        <v>6794.667185877538</v>
      </c>
      <c r="L85" s="122">
        <f t="shared" si="23"/>
        <v>62829.546557522808</v>
      </c>
      <c r="M85" s="122">
        <f t="shared" si="24"/>
        <v>53233.135403063003</v>
      </c>
      <c r="N85" s="122">
        <f t="shared" si="21"/>
        <v>6454.9338265836604</v>
      </c>
      <c r="O85" s="122">
        <f t="shared" si="22"/>
        <v>59688.069229646666</v>
      </c>
      <c r="P85" s="104">
        <f t="shared" si="29"/>
        <v>50431.391434480742</v>
      </c>
      <c r="Q85" s="122">
        <f t="shared" si="34"/>
        <v>6115.2004672897847</v>
      </c>
      <c r="R85" s="122">
        <f t="shared" si="35"/>
        <v>56546.591901770524</v>
      </c>
      <c r="S85" s="122">
        <f t="shared" si="36"/>
        <v>44827.90349731622</v>
      </c>
      <c r="T85" s="122">
        <f t="shared" si="37"/>
        <v>5435.7337487020304</v>
      </c>
      <c r="U85" s="122">
        <f t="shared" si="38"/>
        <v>50263.637246018247</v>
      </c>
      <c r="V85" s="122">
        <f t="shared" si="39"/>
        <v>39224.41556015169</v>
      </c>
      <c r="W85" s="122">
        <f t="shared" si="40"/>
        <v>4756.2670301142762</v>
      </c>
      <c r="X85" s="122">
        <f t="shared" si="41"/>
        <v>43980.682590265969</v>
      </c>
      <c r="Y85" s="122">
        <f t="shared" si="42"/>
        <v>33620.927622987161</v>
      </c>
      <c r="Z85" s="122">
        <f t="shared" si="43"/>
        <v>4076.8003115265228</v>
      </c>
      <c r="AA85" s="52">
        <f t="shared" si="44"/>
        <v>37697.727934513685</v>
      </c>
      <c r="AB85" s="18"/>
      <c r="AC85" s="18"/>
      <c r="AD85" s="18"/>
      <c r="AE85" s="18"/>
      <c r="AF85" s="18"/>
      <c r="AG85" s="19"/>
      <c r="AH85" s="18"/>
      <c r="AI85" s="18"/>
    </row>
    <row r="86" spans="1:35" s="30" customFormat="1" ht="13.5" customHeight="1">
      <c r="A86" s="285">
        <v>45</v>
      </c>
      <c r="B86" s="56">
        <v>42826</v>
      </c>
      <c r="C86" s="68">
        <f>'BENEFÍCIOS-SEM JRS E SEM CORREÇ'!C86</f>
        <v>937</v>
      </c>
      <c r="D86" s="316">
        <f>'base(indices)'!G91</f>
        <v>1.1937408700000001</v>
      </c>
      <c r="E86" s="58">
        <f t="shared" si="30"/>
        <v>1118.53519519</v>
      </c>
      <c r="F86" s="360">
        <f>'base(indices)'!I91</f>
        <v>1.5918000000000002E-2</v>
      </c>
      <c r="G86" s="60">
        <f t="shared" si="31"/>
        <v>17.804843237034422</v>
      </c>
      <c r="H86" s="61">
        <f t="shared" si="32"/>
        <v>1136.3400384270344</v>
      </c>
      <c r="I86" s="299">
        <f t="shared" si="45"/>
        <v>55083.913428477877</v>
      </c>
      <c r="J86" s="102">
        <f>IF((I86-H$93+(H$93/12*9))+K86&gt;I149,I149-K86,(I86-H$93+(H$93/12*9)))</f>
        <v>54803.295522365333</v>
      </c>
      <c r="K86" s="102">
        <f t="shared" si="33"/>
        <v>6794.667185877538</v>
      </c>
      <c r="L86" s="103">
        <f t="shared" si="23"/>
        <v>61597.962708242871</v>
      </c>
      <c r="M86" s="102">
        <f t="shared" si="24"/>
        <v>52063.130746247065</v>
      </c>
      <c r="N86" s="102">
        <f t="shared" ref="N86:N130" si="46">K86*M$9</f>
        <v>6454.9338265836604</v>
      </c>
      <c r="O86" s="102">
        <f t="shared" ref="O86:O130" si="47">M86+N86</f>
        <v>58518.064572830728</v>
      </c>
      <c r="P86" s="102">
        <f t="shared" si="29"/>
        <v>49322.965970128804</v>
      </c>
      <c r="Q86" s="102">
        <f t="shared" si="34"/>
        <v>6115.2004672897847</v>
      </c>
      <c r="R86" s="102">
        <f t="shared" si="35"/>
        <v>55438.166437418586</v>
      </c>
      <c r="S86" s="102">
        <f t="shared" si="36"/>
        <v>43842.636417892267</v>
      </c>
      <c r="T86" s="102">
        <f t="shared" si="37"/>
        <v>5435.7337487020304</v>
      </c>
      <c r="U86" s="102">
        <f t="shared" si="38"/>
        <v>49278.370166594294</v>
      </c>
      <c r="V86" s="102">
        <f t="shared" si="39"/>
        <v>38362.30686565573</v>
      </c>
      <c r="W86" s="102">
        <f t="shared" si="40"/>
        <v>4756.2670301142762</v>
      </c>
      <c r="X86" s="102">
        <f t="shared" si="41"/>
        <v>43118.573895770009</v>
      </c>
      <c r="Y86" s="102">
        <f t="shared" si="42"/>
        <v>32881.9773134192</v>
      </c>
      <c r="Z86" s="102">
        <f t="shared" si="43"/>
        <v>4076.8003115265228</v>
      </c>
      <c r="AA86" s="66">
        <f t="shared" si="44"/>
        <v>36958.777624945724</v>
      </c>
      <c r="AB86" s="36"/>
      <c r="AC86" s="36"/>
      <c r="AD86" s="36"/>
      <c r="AE86" s="36"/>
      <c r="AF86" s="36"/>
      <c r="AG86" s="37"/>
      <c r="AH86" s="36"/>
      <c r="AI86" s="36"/>
    </row>
    <row r="87" spans="1:35" ht="13.5" customHeight="1">
      <c r="A87" s="285">
        <v>44</v>
      </c>
      <c r="B87" s="46">
        <v>42856</v>
      </c>
      <c r="C87" s="68">
        <f>'BENEFÍCIOS-SEM JRS E SEM CORREÇ'!C87</f>
        <v>937</v>
      </c>
      <c r="D87" s="316">
        <f>'base(indices)'!G92</f>
        <v>1.1912392599999999</v>
      </c>
      <c r="E87" s="69">
        <f t="shared" si="30"/>
        <v>1116.1911866199998</v>
      </c>
      <c r="F87" s="360">
        <f>'base(indices)'!I92</f>
        <v>1.5918000000000002E-2</v>
      </c>
      <c r="G87" s="70">
        <f t="shared" si="31"/>
        <v>17.767531308617158</v>
      </c>
      <c r="H87" s="71">
        <f t="shared" si="32"/>
        <v>1133.958717928617</v>
      </c>
      <c r="I87" s="300">
        <f t="shared" si="45"/>
        <v>53947.573390050842</v>
      </c>
      <c r="J87" s="122">
        <f>IF((I87-H$93+(H$93/12*8))+K87&gt;I149,I149-K87,(I87-H$93+(H$93/12*8)))</f>
        <v>53573.416181900786</v>
      </c>
      <c r="K87" s="122">
        <f t="shared" si="33"/>
        <v>6794.667185877538</v>
      </c>
      <c r="L87" s="122">
        <f t="shared" ref="L87:L130" si="48">J87+K87</f>
        <v>60368.083367778323</v>
      </c>
      <c r="M87" s="122">
        <f t="shared" ref="M87:M130" si="49">J87*M$9</f>
        <v>50894.745372805744</v>
      </c>
      <c r="N87" s="122">
        <f t="shared" si="46"/>
        <v>6454.9338265836604</v>
      </c>
      <c r="O87" s="122">
        <f t="shared" si="47"/>
        <v>57349.679199389408</v>
      </c>
      <c r="P87" s="104">
        <f t="shared" si="29"/>
        <v>48216.07456371071</v>
      </c>
      <c r="Q87" s="122">
        <f t="shared" si="34"/>
        <v>6115.2004672897847</v>
      </c>
      <c r="R87" s="122">
        <f t="shared" si="35"/>
        <v>54331.275031000492</v>
      </c>
      <c r="S87" s="122">
        <f t="shared" si="36"/>
        <v>42858.732945520635</v>
      </c>
      <c r="T87" s="122">
        <f t="shared" si="37"/>
        <v>5435.7337487020304</v>
      </c>
      <c r="U87" s="122">
        <f t="shared" si="38"/>
        <v>48294.466694222661</v>
      </c>
      <c r="V87" s="122">
        <f t="shared" si="39"/>
        <v>37501.391327330544</v>
      </c>
      <c r="W87" s="122">
        <f t="shared" si="40"/>
        <v>4756.2670301142762</v>
      </c>
      <c r="X87" s="122">
        <f t="shared" si="41"/>
        <v>42257.658357444823</v>
      </c>
      <c r="Y87" s="122">
        <f t="shared" si="42"/>
        <v>32144.049709140469</v>
      </c>
      <c r="Z87" s="122">
        <f t="shared" si="43"/>
        <v>4076.8003115265228</v>
      </c>
      <c r="AA87" s="52">
        <f t="shared" si="44"/>
        <v>36220.850020666992</v>
      </c>
      <c r="AB87" s="18"/>
      <c r="AC87" s="18"/>
      <c r="AD87" s="18"/>
      <c r="AE87" s="18"/>
      <c r="AF87" s="18"/>
      <c r="AG87" s="19"/>
      <c r="AH87" s="18"/>
      <c r="AI87" s="18"/>
    </row>
    <row r="88" spans="1:35" s="30" customFormat="1" ht="13.5" customHeight="1">
      <c r="A88" s="285">
        <v>43</v>
      </c>
      <c r="B88" s="56">
        <v>42887</v>
      </c>
      <c r="C88" s="68">
        <f>'BENEFÍCIOS-SEM JRS E SEM CORREÇ'!C88</f>
        <v>937</v>
      </c>
      <c r="D88" s="316">
        <f>'base(indices)'!G93</f>
        <v>1.18838713</v>
      </c>
      <c r="E88" s="58">
        <f t="shared" si="30"/>
        <v>1113.5187408100001</v>
      </c>
      <c r="F88" s="360">
        <f>'base(indices)'!I93</f>
        <v>1.5918000000000002E-2</v>
      </c>
      <c r="G88" s="60">
        <f t="shared" si="31"/>
        <v>17.724991316213583</v>
      </c>
      <c r="H88" s="61">
        <f t="shared" si="32"/>
        <v>1131.2437321262137</v>
      </c>
      <c r="I88" s="299">
        <f t="shared" si="45"/>
        <v>52813.614672122225</v>
      </c>
      <c r="J88" s="102">
        <f>IF((I88-H$93+(H$93/12*7))+K88&gt;I149,I149-K88,(I88-H$93+(H$93/12*7)))</f>
        <v>52345.918161934649</v>
      </c>
      <c r="K88" s="102">
        <f t="shared" si="33"/>
        <v>6794.667185877538</v>
      </c>
      <c r="L88" s="103">
        <f t="shared" si="48"/>
        <v>59140.585347812186</v>
      </c>
      <c r="M88" s="102">
        <f t="shared" si="49"/>
        <v>49728.622253837915</v>
      </c>
      <c r="N88" s="102">
        <f t="shared" si="46"/>
        <v>6454.9338265836604</v>
      </c>
      <c r="O88" s="102">
        <f t="shared" si="47"/>
        <v>56183.556080421578</v>
      </c>
      <c r="P88" s="102">
        <f t="shared" si="29"/>
        <v>47111.326345741189</v>
      </c>
      <c r="Q88" s="102">
        <f t="shared" si="34"/>
        <v>6115.2004672897847</v>
      </c>
      <c r="R88" s="102">
        <f t="shared" si="35"/>
        <v>53226.526813030971</v>
      </c>
      <c r="S88" s="102">
        <f t="shared" si="36"/>
        <v>41876.734529547721</v>
      </c>
      <c r="T88" s="102">
        <f t="shared" si="37"/>
        <v>5435.7337487020304</v>
      </c>
      <c r="U88" s="102">
        <f t="shared" si="38"/>
        <v>47312.468278249755</v>
      </c>
      <c r="V88" s="102">
        <f t="shared" si="39"/>
        <v>36642.142713354253</v>
      </c>
      <c r="W88" s="102">
        <f t="shared" si="40"/>
        <v>4756.2670301142762</v>
      </c>
      <c r="X88" s="102">
        <f t="shared" si="41"/>
        <v>41398.409743468532</v>
      </c>
      <c r="Y88" s="102">
        <f t="shared" si="42"/>
        <v>31407.550897160789</v>
      </c>
      <c r="Z88" s="102">
        <f t="shared" si="43"/>
        <v>4076.8003115265228</v>
      </c>
      <c r="AA88" s="66">
        <f t="shared" si="44"/>
        <v>35484.351208687309</v>
      </c>
      <c r="AB88" s="36"/>
      <c r="AC88" s="36"/>
      <c r="AD88" s="36"/>
      <c r="AE88" s="36"/>
      <c r="AF88" s="36"/>
      <c r="AG88" s="37"/>
      <c r="AH88" s="36"/>
      <c r="AI88" s="36"/>
    </row>
    <row r="89" spans="1:35" ht="13.5" customHeight="1">
      <c r="A89" s="285">
        <v>42</v>
      </c>
      <c r="B89" s="46">
        <v>42917</v>
      </c>
      <c r="C89" s="68">
        <f>'BENEFÍCIOS-SEM JRS E SEM CORREÇ'!C89</f>
        <v>937</v>
      </c>
      <c r="D89" s="316">
        <f>'base(indices)'!G94</f>
        <v>1.1864887500000001</v>
      </c>
      <c r="E89" s="69">
        <f t="shared" si="30"/>
        <v>1111.7399587500001</v>
      </c>
      <c r="F89" s="360">
        <f>'base(indices)'!I94</f>
        <v>1.5918000000000002E-2</v>
      </c>
      <c r="G89" s="70">
        <f t="shared" si="31"/>
        <v>17.696676663382505</v>
      </c>
      <c r="H89" s="71">
        <f t="shared" si="32"/>
        <v>1129.4366354133826</v>
      </c>
      <c r="I89" s="300">
        <f t="shared" si="45"/>
        <v>51682.370939996013</v>
      </c>
      <c r="J89" s="122">
        <f>IF((I89-H$93+(H$93/12*6))+K89&gt;I149,I149-K89,(I89-H$93+(H$93/12*6)))</f>
        <v>51121.135127770925</v>
      </c>
      <c r="K89" s="122">
        <f t="shared" si="33"/>
        <v>6794.667185877538</v>
      </c>
      <c r="L89" s="122">
        <f t="shared" si="48"/>
        <v>57915.802313648463</v>
      </c>
      <c r="M89" s="122">
        <f t="shared" si="49"/>
        <v>48565.078371382377</v>
      </c>
      <c r="N89" s="122">
        <f t="shared" si="46"/>
        <v>6454.9338265836604</v>
      </c>
      <c r="O89" s="122">
        <f t="shared" si="47"/>
        <v>55020.01219796604</v>
      </c>
      <c r="P89" s="104">
        <f t="shared" si="29"/>
        <v>46009.021614993835</v>
      </c>
      <c r="Q89" s="122">
        <f t="shared" si="34"/>
        <v>6115.2004672897847</v>
      </c>
      <c r="R89" s="122">
        <f t="shared" si="35"/>
        <v>52124.222082283617</v>
      </c>
      <c r="S89" s="122">
        <f t="shared" si="36"/>
        <v>40896.908102216745</v>
      </c>
      <c r="T89" s="122">
        <f t="shared" si="37"/>
        <v>5435.7337487020304</v>
      </c>
      <c r="U89" s="122">
        <f t="shared" si="38"/>
        <v>46332.641850918779</v>
      </c>
      <c r="V89" s="122">
        <f t="shared" si="39"/>
        <v>35784.794589439647</v>
      </c>
      <c r="W89" s="122">
        <f t="shared" si="40"/>
        <v>4756.2670301142762</v>
      </c>
      <c r="X89" s="122">
        <f t="shared" si="41"/>
        <v>40541.061619553926</v>
      </c>
      <c r="Y89" s="122">
        <f t="shared" si="42"/>
        <v>30672.681076662553</v>
      </c>
      <c r="Z89" s="122">
        <f t="shared" si="43"/>
        <v>4076.8003115265228</v>
      </c>
      <c r="AA89" s="52">
        <f t="shared" si="44"/>
        <v>34749.481388189073</v>
      </c>
      <c r="AB89" s="18"/>
      <c r="AC89" s="18"/>
      <c r="AD89" s="18"/>
      <c r="AE89" s="18"/>
      <c r="AF89" s="18"/>
      <c r="AG89" s="19"/>
      <c r="AH89" s="18"/>
      <c r="AI89" s="18"/>
    </row>
    <row r="90" spans="1:35" s="30" customFormat="1" ht="13.5" customHeight="1">
      <c r="A90" s="285">
        <v>41</v>
      </c>
      <c r="B90" s="56">
        <v>42948</v>
      </c>
      <c r="C90" s="68">
        <f>'BENEFÍCIOS-SEM JRS E SEM CORREÇ'!C90</f>
        <v>937</v>
      </c>
      <c r="D90" s="316">
        <f>'base(indices)'!G95</f>
        <v>1.1886282800000001</v>
      </c>
      <c r="E90" s="58">
        <f t="shared" si="30"/>
        <v>1113.74469836</v>
      </c>
      <c r="F90" s="360">
        <f>'base(indices)'!I95</f>
        <v>1.5918000000000002E-2</v>
      </c>
      <c r="G90" s="60">
        <f t="shared" si="31"/>
        <v>17.728588108494481</v>
      </c>
      <c r="H90" s="61">
        <f t="shared" si="32"/>
        <v>1131.4732864684945</v>
      </c>
      <c r="I90" s="299">
        <f t="shared" si="45"/>
        <v>50552.934304582632</v>
      </c>
      <c r="J90" s="102">
        <f>IF((I90-H$93+(H$93/12*5))+K90&gt;I149,I149-K90,(I90-H$93+(H$93/12*5)))</f>
        <v>49898.159190320024</v>
      </c>
      <c r="K90" s="102">
        <f t="shared" si="33"/>
        <v>6794.667185877538</v>
      </c>
      <c r="L90" s="103">
        <f t="shared" si="48"/>
        <v>56692.826376197561</v>
      </c>
      <c r="M90" s="102">
        <f t="shared" si="49"/>
        <v>47403.251230804024</v>
      </c>
      <c r="N90" s="102">
        <f t="shared" si="46"/>
        <v>6454.9338265836604</v>
      </c>
      <c r="O90" s="102">
        <f t="shared" si="47"/>
        <v>53858.185057387687</v>
      </c>
      <c r="P90" s="102">
        <f t="shared" si="29"/>
        <v>44908.343271288024</v>
      </c>
      <c r="Q90" s="102">
        <f t="shared" si="34"/>
        <v>6115.2004672897847</v>
      </c>
      <c r="R90" s="102">
        <f t="shared" si="35"/>
        <v>51023.543738577806</v>
      </c>
      <c r="S90" s="102">
        <f t="shared" si="36"/>
        <v>39918.527352256024</v>
      </c>
      <c r="T90" s="102">
        <f t="shared" si="37"/>
        <v>5435.7337487020304</v>
      </c>
      <c r="U90" s="102">
        <f t="shared" si="38"/>
        <v>45354.261100958058</v>
      </c>
      <c r="V90" s="102">
        <f t="shared" si="39"/>
        <v>34928.711433224016</v>
      </c>
      <c r="W90" s="102">
        <f t="shared" si="40"/>
        <v>4756.2670301142762</v>
      </c>
      <c r="X90" s="102">
        <f t="shared" si="41"/>
        <v>39684.978463338295</v>
      </c>
      <c r="Y90" s="102">
        <f t="shared" si="42"/>
        <v>29938.895514192012</v>
      </c>
      <c r="Z90" s="102">
        <f t="shared" si="43"/>
        <v>4076.8003115265228</v>
      </c>
      <c r="AA90" s="66">
        <f t="shared" si="44"/>
        <v>34015.695825718532</v>
      </c>
      <c r="AB90" s="36"/>
      <c r="AC90" s="36"/>
      <c r="AD90" s="36"/>
      <c r="AE90" s="36"/>
      <c r="AF90" s="36"/>
      <c r="AG90" s="37"/>
      <c r="AH90" s="36"/>
      <c r="AI90" s="36"/>
    </row>
    <row r="91" spans="1:35" ht="13.5" customHeight="1">
      <c r="A91" s="285">
        <v>40</v>
      </c>
      <c r="B91" s="46">
        <v>42979</v>
      </c>
      <c r="C91" s="68">
        <f>'BENEFÍCIOS-SEM JRS E SEM CORREÇ'!C91</f>
        <v>937</v>
      </c>
      <c r="D91" s="316">
        <f>'base(indices)'!G96</f>
        <v>1.18448259</v>
      </c>
      <c r="E91" s="69">
        <f t="shared" si="30"/>
        <v>1109.86018683</v>
      </c>
      <c r="F91" s="360">
        <f>'base(indices)'!I96</f>
        <v>1.5918000000000002E-2</v>
      </c>
      <c r="G91" s="70">
        <f t="shared" si="31"/>
        <v>17.666754453959943</v>
      </c>
      <c r="H91" s="71">
        <f t="shared" si="32"/>
        <v>1127.52694128396</v>
      </c>
      <c r="I91" s="300">
        <f t="shared" si="45"/>
        <v>49421.46101811414</v>
      </c>
      <c r="J91" s="122">
        <f>IF((I91-H$93+(H$93/12*4))+K91&gt;I149,I149-K91,(I91-H$93+(H$93/12*4)))</f>
        <v>48673.14660181402</v>
      </c>
      <c r="K91" s="122">
        <f t="shared" si="33"/>
        <v>6794.667185877538</v>
      </c>
      <c r="L91" s="122">
        <f t="shared" si="48"/>
        <v>55467.813787691557</v>
      </c>
      <c r="M91" s="122">
        <f t="shared" si="49"/>
        <v>46239.489271723316</v>
      </c>
      <c r="N91" s="122">
        <f t="shared" si="46"/>
        <v>6454.9338265836604</v>
      </c>
      <c r="O91" s="122">
        <f t="shared" si="47"/>
        <v>52694.423098306979</v>
      </c>
      <c r="P91" s="104">
        <f t="shared" si="29"/>
        <v>43805.831941632619</v>
      </c>
      <c r="Q91" s="122">
        <f t="shared" si="34"/>
        <v>6115.2004672897847</v>
      </c>
      <c r="R91" s="122">
        <f t="shared" si="35"/>
        <v>49921.032408922401</v>
      </c>
      <c r="S91" s="122">
        <f t="shared" si="36"/>
        <v>38938.517281451219</v>
      </c>
      <c r="T91" s="122">
        <f t="shared" si="37"/>
        <v>5435.7337487020304</v>
      </c>
      <c r="U91" s="122">
        <f t="shared" si="38"/>
        <v>44374.251030153246</v>
      </c>
      <c r="V91" s="122">
        <f t="shared" si="39"/>
        <v>34071.202621269811</v>
      </c>
      <c r="W91" s="122">
        <f t="shared" si="40"/>
        <v>4756.2670301142762</v>
      </c>
      <c r="X91" s="122">
        <f t="shared" si="41"/>
        <v>38827.46965138409</v>
      </c>
      <c r="Y91" s="122">
        <f t="shared" si="42"/>
        <v>29203.887961088411</v>
      </c>
      <c r="Z91" s="122">
        <f t="shared" si="43"/>
        <v>4076.8003115265228</v>
      </c>
      <c r="AA91" s="52">
        <f t="shared" si="44"/>
        <v>33280.688272614934</v>
      </c>
      <c r="AB91" s="18"/>
      <c r="AC91" s="18"/>
      <c r="AD91" s="18"/>
      <c r="AE91" s="18"/>
      <c r="AF91" s="18"/>
      <c r="AG91" s="19"/>
      <c r="AH91" s="18"/>
      <c r="AI91" s="18"/>
    </row>
    <row r="92" spans="1:35" s="30" customFormat="1" ht="13.5" customHeight="1">
      <c r="A92" s="285">
        <v>39</v>
      </c>
      <c r="B92" s="56">
        <v>43009</v>
      </c>
      <c r="C92" s="68">
        <f>'BENEFÍCIOS-SEM JRS E SEM CORREÇ'!C92</f>
        <v>937</v>
      </c>
      <c r="D92" s="316">
        <f>'base(indices)'!G97</f>
        <v>1.1831810899999999</v>
      </c>
      <c r="E92" s="58">
        <f t="shared" si="30"/>
        <v>1108.64068133</v>
      </c>
      <c r="F92" s="360">
        <f>'base(indices)'!I97</f>
        <v>1.5918000000000002E-2</v>
      </c>
      <c r="G92" s="60">
        <f t="shared" si="31"/>
        <v>17.647342365410942</v>
      </c>
      <c r="H92" s="61">
        <f t="shared" si="32"/>
        <v>1126.2880236954109</v>
      </c>
      <c r="I92" s="299">
        <f t="shared" si="45"/>
        <v>48293.934076830177</v>
      </c>
      <c r="J92" s="102">
        <f>IF((I92-H$93+(H$93/12*3))+K92&gt;I149,I149-K92,(I92-H$93+(H$93/12*3)))</f>
        <v>47452.080358492531</v>
      </c>
      <c r="K92" s="102">
        <f t="shared" si="33"/>
        <v>6794.667185877538</v>
      </c>
      <c r="L92" s="103">
        <f t="shared" si="48"/>
        <v>54246.747544370068</v>
      </c>
      <c r="M92" s="102">
        <f t="shared" si="49"/>
        <v>45079.476340567904</v>
      </c>
      <c r="N92" s="102">
        <f t="shared" si="46"/>
        <v>6454.9338265836604</v>
      </c>
      <c r="O92" s="102">
        <f t="shared" si="47"/>
        <v>51534.410167151567</v>
      </c>
      <c r="P92" s="102">
        <f t="shared" si="29"/>
        <v>42706.872322643278</v>
      </c>
      <c r="Q92" s="102">
        <f t="shared" si="34"/>
        <v>6115.2004672897847</v>
      </c>
      <c r="R92" s="102">
        <f t="shared" si="35"/>
        <v>48822.07278993306</v>
      </c>
      <c r="S92" s="102">
        <f t="shared" si="36"/>
        <v>37961.664286794025</v>
      </c>
      <c r="T92" s="102">
        <f t="shared" si="37"/>
        <v>5435.7337487020304</v>
      </c>
      <c r="U92" s="102">
        <f t="shared" si="38"/>
        <v>43397.398035496051</v>
      </c>
      <c r="V92" s="102">
        <f t="shared" si="39"/>
        <v>33216.456250944771</v>
      </c>
      <c r="W92" s="102">
        <f t="shared" si="40"/>
        <v>4756.2670301142762</v>
      </c>
      <c r="X92" s="102">
        <f t="shared" si="41"/>
        <v>37972.72328105905</v>
      </c>
      <c r="Y92" s="102">
        <f t="shared" si="42"/>
        <v>28471.248215095518</v>
      </c>
      <c r="Z92" s="102">
        <f t="shared" si="43"/>
        <v>4076.8003115265228</v>
      </c>
      <c r="AA92" s="66">
        <f t="shared" si="44"/>
        <v>32548.048526622042</v>
      </c>
      <c r="AB92" s="36"/>
      <c r="AC92" s="36"/>
      <c r="AD92" s="36"/>
      <c r="AE92" s="36"/>
      <c r="AF92" s="36"/>
      <c r="AG92" s="37"/>
      <c r="AH92" s="36"/>
      <c r="AI92" s="36"/>
    </row>
    <row r="93" spans="1:35" ht="13.5" customHeight="1">
      <c r="A93" s="285">
        <v>38</v>
      </c>
      <c r="B93" s="46">
        <v>43040</v>
      </c>
      <c r="C93" s="68">
        <f>'BENEFÍCIOS-SEM JRS E SEM CORREÇ'!C93</f>
        <v>937</v>
      </c>
      <c r="D93" s="316">
        <f>'base(indices)'!G98</f>
        <v>1.17917191</v>
      </c>
      <c r="E93" s="69">
        <f t="shared" si="30"/>
        <v>1104.8840796699999</v>
      </c>
      <c r="F93" s="360">
        <f>'base(indices)'!I98</f>
        <v>1.5918000000000002E-2</v>
      </c>
      <c r="G93" s="70">
        <f t="shared" si="31"/>
        <v>17.587544780187059</v>
      </c>
      <c r="H93" s="71">
        <f t="shared" si="32"/>
        <v>1122.4716244501869</v>
      </c>
      <c r="I93" s="300">
        <f t="shared" si="45"/>
        <v>47167.646053134769</v>
      </c>
      <c r="J93" s="122">
        <f>IF((I93-H$93+(H$93/12*2))+K93&gt;I149,I149-K93,(I93-H$93+(H$93/12*2)))</f>
        <v>46232.253032759611</v>
      </c>
      <c r="K93" s="122">
        <f t="shared" si="33"/>
        <v>6794.667185877538</v>
      </c>
      <c r="L93" s="122">
        <f t="shared" si="48"/>
        <v>53026.920218637148</v>
      </c>
      <c r="M93" s="122">
        <f t="shared" si="49"/>
        <v>43920.64038112163</v>
      </c>
      <c r="N93" s="122">
        <f t="shared" si="46"/>
        <v>6454.9338265836604</v>
      </c>
      <c r="O93" s="122">
        <f t="shared" si="47"/>
        <v>50375.574207705293</v>
      </c>
      <c r="P93" s="104">
        <f t="shared" si="29"/>
        <v>41609.027729483649</v>
      </c>
      <c r="Q93" s="122">
        <f t="shared" si="34"/>
        <v>6115.2004672897847</v>
      </c>
      <c r="R93" s="122">
        <f t="shared" si="35"/>
        <v>47724.228196773431</v>
      </c>
      <c r="S93" s="122">
        <f t="shared" si="36"/>
        <v>36985.802426207687</v>
      </c>
      <c r="T93" s="122">
        <f t="shared" si="37"/>
        <v>5435.7337487020304</v>
      </c>
      <c r="U93" s="122">
        <f t="shared" si="38"/>
        <v>42421.536174909721</v>
      </c>
      <c r="V93" s="122">
        <f t="shared" si="39"/>
        <v>32362.577122931725</v>
      </c>
      <c r="W93" s="122">
        <f t="shared" si="40"/>
        <v>4756.2670301142762</v>
      </c>
      <c r="X93" s="122">
        <f t="shared" si="41"/>
        <v>37118.844153046004</v>
      </c>
      <c r="Y93" s="122">
        <f t="shared" si="42"/>
        <v>27739.351819655767</v>
      </c>
      <c r="Z93" s="122">
        <f t="shared" si="43"/>
        <v>4076.8003115265228</v>
      </c>
      <c r="AA93" s="52">
        <f t="shared" si="44"/>
        <v>31816.152131182291</v>
      </c>
      <c r="AB93" s="18"/>
      <c r="AC93" s="18"/>
      <c r="AD93" s="18"/>
      <c r="AE93" s="18"/>
      <c r="AF93" s="18"/>
      <c r="AG93" s="19"/>
      <c r="AH93" s="18"/>
      <c r="AI93" s="18"/>
    </row>
    <row r="94" spans="1:35" s="30" customFormat="1" ht="13.5" customHeight="1" thickBot="1">
      <c r="A94" s="286">
        <v>37</v>
      </c>
      <c r="B94" s="76">
        <v>43070</v>
      </c>
      <c r="C94" s="77">
        <f>'BENEFÍCIOS-SEM JRS E SEM CORREÇ'!C94</f>
        <v>1874</v>
      </c>
      <c r="D94" s="317">
        <f>'base(indices)'!G99</f>
        <v>1.1754106</v>
      </c>
      <c r="E94" s="279">
        <f t="shared" si="30"/>
        <v>2202.7194644000001</v>
      </c>
      <c r="F94" s="361">
        <f>'base(indices)'!I99</f>
        <v>1.5918000000000002E-2</v>
      </c>
      <c r="G94" s="233">
        <f t="shared" si="31"/>
        <v>35.062888434319206</v>
      </c>
      <c r="H94" s="287">
        <f t="shared" si="32"/>
        <v>2237.7823528343192</v>
      </c>
      <c r="I94" s="301">
        <f t="shared" si="45"/>
        <v>46045.174428684579</v>
      </c>
      <c r="J94" s="95">
        <f>IF((I94-H$93+(H$93/12*1))+K94&gt;I149,I149-K94,(I94-H$93+(H$93/12*1)))</f>
        <v>45016.2421062719</v>
      </c>
      <c r="K94" s="95">
        <f t="shared" si="33"/>
        <v>6794.667185877538</v>
      </c>
      <c r="L94" s="236">
        <f t="shared" si="48"/>
        <v>51810.909292149438</v>
      </c>
      <c r="M94" s="95">
        <f t="shared" si="49"/>
        <v>42765.430000958302</v>
      </c>
      <c r="N94" s="95">
        <f t="shared" si="46"/>
        <v>6454.9338265836604</v>
      </c>
      <c r="O94" s="95">
        <f t="shared" si="47"/>
        <v>49220.363827541965</v>
      </c>
      <c r="P94" s="95">
        <f t="shared" si="29"/>
        <v>40514.617895644711</v>
      </c>
      <c r="Q94" s="95">
        <f t="shared" si="34"/>
        <v>6115.2004672897847</v>
      </c>
      <c r="R94" s="95">
        <f t="shared" si="35"/>
        <v>46629.818362934493</v>
      </c>
      <c r="S94" s="95">
        <f>J94*S$9</f>
        <v>36012.993685017522</v>
      </c>
      <c r="T94" s="95">
        <f t="shared" si="37"/>
        <v>5435.7337487020304</v>
      </c>
      <c r="U94" s="95">
        <f>S94+T94</f>
        <v>41448.727433719556</v>
      </c>
      <c r="V94" s="95">
        <f t="shared" si="39"/>
        <v>31511.369474390329</v>
      </c>
      <c r="W94" s="95">
        <f t="shared" si="40"/>
        <v>4756.2670301142762</v>
      </c>
      <c r="X94" s="95">
        <f t="shared" si="41"/>
        <v>36267.636504504604</v>
      </c>
      <c r="Y94" s="95">
        <f t="shared" si="42"/>
        <v>27009.74526376314</v>
      </c>
      <c r="Z94" s="95">
        <f t="shared" si="43"/>
        <v>4076.8003115265228</v>
      </c>
      <c r="AA94" s="237">
        <f t="shared" si="44"/>
        <v>31086.545575289663</v>
      </c>
      <c r="AB94" s="36"/>
      <c r="AC94" s="36"/>
      <c r="AD94" s="36"/>
      <c r="AE94" s="36"/>
      <c r="AF94" s="36"/>
      <c r="AG94" s="37"/>
      <c r="AH94" s="36"/>
      <c r="AI94" s="36"/>
    </row>
    <row r="95" spans="1:35" s="30" customFormat="1" ht="13.5" customHeight="1">
      <c r="A95" s="288">
        <v>36</v>
      </c>
      <c r="B95" s="160">
        <v>43101</v>
      </c>
      <c r="C95" s="47">
        <f>'BENEFÍCIOS-SEM JRS E SEM CORREÇ'!C95</f>
        <v>954</v>
      </c>
      <c r="D95" s="306">
        <f>'base(indices)'!G100</f>
        <v>1.1713110099999999</v>
      </c>
      <c r="E95" s="282">
        <f t="shared" si="30"/>
        <v>1117.43070354</v>
      </c>
      <c r="F95" s="359">
        <f>'base(indices)'!I100</f>
        <v>1.5918000000000002E-2</v>
      </c>
      <c r="G95" s="283">
        <f t="shared" si="31"/>
        <v>17.787261938949722</v>
      </c>
      <c r="H95" s="289">
        <f t="shared" si="32"/>
        <v>1135.2179654789497</v>
      </c>
      <c r="I95" s="298">
        <f t="shared" si="45"/>
        <v>43807.392075850257</v>
      </c>
      <c r="J95" s="123">
        <f>IF((I95-H$105+(H$105))+K95&gt;$I$149,$I$149-K95,(I95-H$105+(H$105)))</f>
        <v>43807.392075850257</v>
      </c>
      <c r="K95" s="123">
        <f t="shared" si="33"/>
        <v>6794.667185877538</v>
      </c>
      <c r="L95" s="123">
        <f t="shared" si="48"/>
        <v>50602.059261727794</v>
      </c>
      <c r="M95" s="123">
        <f t="shared" si="49"/>
        <v>41617.022472057739</v>
      </c>
      <c r="N95" s="123">
        <f t="shared" si="46"/>
        <v>6454.9338265836604</v>
      </c>
      <c r="O95" s="123">
        <f t="shared" si="47"/>
        <v>48071.956298641402</v>
      </c>
      <c r="P95" s="100">
        <f t="shared" si="29"/>
        <v>39426.652868265235</v>
      </c>
      <c r="Q95" s="123">
        <f t="shared" si="34"/>
        <v>6115.2004672897847</v>
      </c>
      <c r="R95" s="123">
        <f t="shared" si="35"/>
        <v>45541.853335555017</v>
      </c>
      <c r="S95" s="123">
        <f t="shared" ref="S95:S105" si="50">J95*S$9</f>
        <v>35045.913660680206</v>
      </c>
      <c r="T95" s="123">
        <f t="shared" si="37"/>
        <v>5435.7337487020304</v>
      </c>
      <c r="U95" s="123">
        <f t="shared" ref="U95:U105" si="51">S95+T95</f>
        <v>40481.647409382233</v>
      </c>
      <c r="V95" s="123">
        <f t="shared" si="39"/>
        <v>30665.174453095176</v>
      </c>
      <c r="W95" s="123">
        <f t="shared" si="40"/>
        <v>4756.2670301142762</v>
      </c>
      <c r="X95" s="123">
        <f t="shared" si="41"/>
        <v>35421.441483209455</v>
      </c>
      <c r="Y95" s="123">
        <f t="shared" si="42"/>
        <v>26284.435245510154</v>
      </c>
      <c r="Z95" s="123">
        <f t="shared" si="43"/>
        <v>4076.8003115265228</v>
      </c>
      <c r="AA95" s="55">
        <f t="shared" si="44"/>
        <v>30361.235557036678</v>
      </c>
      <c r="AB95" s="36"/>
      <c r="AC95" s="36"/>
      <c r="AD95" s="36"/>
      <c r="AE95" s="36"/>
      <c r="AF95" s="36"/>
      <c r="AG95" s="37"/>
      <c r="AH95" s="36"/>
      <c r="AI95" s="36"/>
    </row>
    <row r="96" spans="1:35" s="30" customFormat="1" ht="13.5" customHeight="1">
      <c r="A96" s="285">
        <v>35</v>
      </c>
      <c r="B96" s="56">
        <v>43132</v>
      </c>
      <c r="C96" s="68">
        <f>'BENEFÍCIOS-SEM JRS E SEM CORREÇ'!C96</f>
        <v>954</v>
      </c>
      <c r="D96" s="316">
        <f>'base(indices)'!G101</f>
        <v>1.1667606399999999</v>
      </c>
      <c r="E96" s="58">
        <f t="shared" si="30"/>
        <v>1113.0896505599999</v>
      </c>
      <c r="F96" s="360">
        <f>'base(indices)'!I101</f>
        <v>1.5918000000000002E-2</v>
      </c>
      <c r="G96" s="60">
        <f t="shared" si="31"/>
        <v>17.718161057614079</v>
      </c>
      <c r="H96" s="61">
        <f t="shared" si="32"/>
        <v>1130.8078116176139</v>
      </c>
      <c r="I96" s="299">
        <f t="shared" si="45"/>
        <v>42672.174110371307</v>
      </c>
      <c r="J96" s="102">
        <f>IF((I96-H$105+(H$105/12*11))+K96&gt;$I$149,$I$149-K96,(I96-H$105+(H$105/12*11)))</f>
        <v>42581.061946130387</v>
      </c>
      <c r="K96" s="102">
        <f t="shared" si="33"/>
        <v>6794.667185877538</v>
      </c>
      <c r="L96" s="103">
        <f t="shared" si="48"/>
        <v>49375.729132007924</v>
      </c>
      <c r="M96" s="102">
        <f t="shared" si="49"/>
        <v>40452.008848823869</v>
      </c>
      <c r="N96" s="102">
        <f t="shared" si="46"/>
        <v>6454.9338265836604</v>
      </c>
      <c r="O96" s="102">
        <f t="shared" si="47"/>
        <v>46906.942675407532</v>
      </c>
      <c r="P96" s="102">
        <f t="shared" si="29"/>
        <v>38322.955751517351</v>
      </c>
      <c r="Q96" s="102">
        <f t="shared" si="34"/>
        <v>6115.2004672897847</v>
      </c>
      <c r="R96" s="102">
        <f t="shared" si="35"/>
        <v>44438.156218807133</v>
      </c>
      <c r="S96" s="102">
        <f t="shared" si="50"/>
        <v>34064.849556904308</v>
      </c>
      <c r="T96" s="102">
        <f t="shared" si="37"/>
        <v>5435.7337487020304</v>
      </c>
      <c r="U96" s="102">
        <f t="shared" si="51"/>
        <v>39500.583305606342</v>
      </c>
      <c r="V96" s="102">
        <f t="shared" si="39"/>
        <v>29806.743362291269</v>
      </c>
      <c r="W96" s="102">
        <f t="shared" si="40"/>
        <v>4756.2670301142762</v>
      </c>
      <c r="X96" s="102">
        <f t="shared" si="41"/>
        <v>34563.010392405544</v>
      </c>
      <c r="Y96" s="102">
        <f t="shared" si="42"/>
        <v>25548.637167678233</v>
      </c>
      <c r="Z96" s="102">
        <f t="shared" si="43"/>
        <v>4076.8003115265228</v>
      </c>
      <c r="AA96" s="66">
        <f t="shared" si="44"/>
        <v>29625.437479204757</v>
      </c>
      <c r="AB96" s="36"/>
      <c r="AC96" s="36"/>
      <c r="AD96" s="36"/>
      <c r="AE96" s="36"/>
      <c r="AF96" s="36"/>
      <c r="AG96" s="37"/>
      <c r="AH96" s="36"/>
      <c r="AI96" s="36"/>
    </row>
    <row r="97" spans="1:35" s="30" customFormat="1" ht="13.5" customHeight="1">
      <c r="A97" s="285">
        <v>34</v>
      </c>
      <c r="B97" s="46">
        <v>43160</v>
      </c>
      <c r="C97" s="68">
        <f>'BENEFÍCIOS-SEM JRS E SEM CORREÇ'!C97</f>
        <v>954</v>
      </c>
      <c r="D97" s="316">
        <f>'base(indices)'!G102</f>
        <v>1.1623437400000001</v>
      </c>
      <c r="E97" s="58">
        <f t="shared" si="30"/>
        <v>1108.8759279600001</v>
      </c>
      <c r="F97" s="360">
        <f>'base(indices)'!I102</f>
        <v>1.5918000000000002E-2</v>
      </c>
      <c r="G97" s="60">
        <f t="shared" si="31"/>
        <v>17.651087021267283</v>
      </c>
      <c r="H97" s="61">
        <f t="shared" si="32"/>
        <v>1126.5270149812675</v>
      </c>
      <c r="I97" s="300">
        <f t="shared" si="45"/>
        <v>41541.366298753695</v>
      </c>
      <c r="J97" s="122">
        <f>IF((I97-H$105+(H$105/12*10))+K97&gt;$I$149,$I$149-K97,(I97-H$105+(H$105/12*10)))</f>
        <v>41359.141970271849</v>
      </c>
      <c r="K97" s="122">
        <f t="shared" si="33"/>
        <v>6794.667185877538</v>
      </c>
      <c r="L97" s="122">
        <f t="shared" si="48"/>
        <v>48153.809156149386</v>
      </c>
      <c r="M97" s="122">
        <f t="shared" si="49"/>
        <v>39291.184871758254</v>
      </c>
      <c r="N97" s="122">
        <f t="shared" si="46"/>
        <v>6454.9338265836604</v>
      </c>
      <c r="O97" s="122">
        <f t="shared" si="47"/>
        <v>45746.118698341917</v>
      </c>
      <c r="P97" s="104">
        <f t="shared" si="29"/>
        <v>37223.227773244667</v>
      </c>
      <c r="Q97" s="122">
        <f t="shared" si="34"/>
        <v>6115.2004672897847</v>
      </c>
      <c r="R97" s="122">
        <f t="shared" si="35"/>
        <v>43338.428240534449</v>
      </c>
      <c r="S97" s="122">
        <f t="shared" si="50"/>
        <v>33087.313576217479</v>
      </c>
      <c r="T97" s="122">
        <f t="shared" si="37"/>
        <v>5435.7337487020304</v>
      </c>
      <c r="U97" s="122">
        <f t="shared" si="51"/>
        <v>38523.047324919506</v>
      </c>
      <c r="V97" s="122">
        <f t="shared" si="39"/>
        <v>28951.39937919029</v>
      </c>
      <c r="W97" s="122">
        <f t="shared" si="40"/>
        <v>4756.2670301142762</v>
      </c>
      <c r="X97" s="122">
        <f t="shared" si="41"/>
        <v>33707.666409304569</v>
      </c>
      <c r="Y97" s="122">
        <f t="shared" si="42"/>
        <v>24815.485182163109</v>
      </c>
      <c r="Z97" s="122">
        <f t="shared" si="43"/>
        <v>4076.8003115265228</v>
      </c>
      <c r="AA97" s="52">
        <f t="shared" si="44"/>
        <v>28892.285493689633</v>
      </c>
      <c r="AB97" s="36"/>
      <c r="AC97" s="36"/>
      <c r="AD97" s="36"/>
      <c r="AE97" s="36"/>
      <c r="AF97" s="36"/>
      <c r="AG97" s="37"/>
      <c r="AH97" s="36"/>
      <c r="AI97" s="36"/>
    </row>
    <row r="98" spans="1:35" s="30" customFormat="1" ht="13.5" customHeight="1">
      <c r="A98" s="285">
        <v>33</v>
      </c>
      <c r="B98" s="56">
        <v>43191</v>
      </c>
      <c r="C98" s="68">
        <f>'BENEFÍCIOS-SEM JRS E SEM CORREÇ'!C98</f>
        <v>954</v>
      </c>
      <c r="D98" s="316">
        <f>'base(indices)'!G103</f>
        <v>1.1611825499999999</v>
      </c>
      <c r="E98" s="58">
        <f t="shared" si="30"/>
        <v>1107.7681527</v>
      </c>
      <c r="F98" s="360">
        <f>'base(indices)'!I103</f>
        <v>1.5918000000000002E-2</v>
      </c>
      <c r="G98" s="60">
        <f t="shared" si="31"/>
        <v>17.633453454678602</v>
      </c>
      <c r="H98" s="61">
        <f t="shared" si="32"/>
        <v>1125.4016061546786</v>
      </c>
      <c r="I98" s="299">
        <f t="shared" si="45"/>
        <v>40414.839283772431</v>
      </c>
      <c r="J98" s="102">
        <f>IF((I98-H$105+(H$105/12*9))+K98&gt;$I$149,$I$149-K98,(I98-H$105+(H$105/12*9)))</f>
        <v>40141.502791049665</v>
      </c>
      <c r="K98" s="102">
        <f t="shared" si="33"/>
        <v>6794.667185877538</v>
      </c>
      <c r="L98" s="103">
        <f t="shared" si="48"/>
        <v>46936.169976927202</v>
      </c>
      <c r="M98" s="102">
        <f t="shared" si="49"/>
        <v>38134.427651497179</v>
      </c>
      <c r="N98" s="102">
        <f t="shared" si="46"/>
        <v>6454.9338265836604</v>
      </c>
      <c r="O98" s="102">
        <f t="shared" si="47"/>
        <v>44589.361478080842</v>
      </c>
      <c r="P98" s="102">
        <f t="shared" si="29"/>
        <v>36127.3525119447</v>
      </c>
      <c r="Q98" s="102">
        <f t="shared" si="34"/>
        <v>6115.2004672897847</v>
      </c>
      <c r="R98" s="102">
        <f t="shared" si="35"/>
        <v>42242.552979234482</v>
      </c>
      <c r="S98" s="102">
        <f t="shared" si="50"/>
        <v>32113.202232839732</v>
      </c>
      <c r="T98" s="102">
        <f t="shared" si="37"/>
        <v>5435.7337487020304</v>
      </c>
      <c r="U98" s="102">
        <f t="shared" si="51"/>
        <v>37548.935981541763</v>
      </c>
      <c r="V98" s="102">
        <f t="shared" si="39"/>
        <v>28099.051953734765</v>
      </c>
      <c r="W98" s="102">
        <f t="shared" si="40"/>
        <v>4756.2670301142762</v>
      </c>
      <c r="X98" s="102">
        <f t="shared" si="41"/>
        <v>32855.318983849043</v>
      </c>
      <c r="Y98" s="102">
        <f t="shared" si="42"/>
        <v>24084.901674629797</v>
      </c>
      <c r="Z98" s="102">
        <f t="shared" si="43"/>
        <v>4076.8003115265228</v>
      </c>
      <c r="AA98" s="66">
        <f t="shared" si="44"/>
        <v>28161.70198615632</v>
      </c>
      <c r="AB98" s="36"/>
      <c r="AC98" s="36"/>
      <c r="AD98" s="36"/>
      <c r="AE98" s="36"/>
      <c r="AF98" s="36"/>
      <c r="AG98" s="37"/>
      <c r="AH98" s="36"/>
      <c r="AI98" s="36"/>
    </row>
    <row r="99" spans="1:35" s="30" customFormat="1" ht="13.5" customHeight="1">
      <c r="A99" s="285">
        <v>32</v>
      </c>
      <c r="B99" s="46">
        <v>43221</v>
      </c>
      <c r="C99" s="68">
        <f>'BENEFÍCIOS-SEM JRS E SEM CORREÇ'!C99</f>
        <v>954</v>
      </c>
      <c r="D99" s="316">
        <f>'base(indices)'!G104</f>
        <v>1.15874918</v>
      </c>
      <c r="E99" s="58">
        <f t="shared" si="30"/>
        <v>1105.4467177200002</v>
      </c>
      <c r="F99" s="360">
        <f>'base(indices)'!I104</f>
        <v>1.5918000000000002E-2</v>
      </c>
      <c r="G99" s="60">
        <f t="shared" si="31"/>
        <v>17.596500852666964</v>
      </c>
      <c r="H99" s="61">
        <f t="shared" si="32"/>
        <v>1123.0432185726672</v>
      </c>
      <c r="I99" s="300">
        <f t="shared" si="45"/>
        <v>39289.437677617752</v>
      </c>
      <c r="J99" s="122">
        <f>IF((I99-H$105+(H$105/12*8))+K99&gt;$I$149,$I$149-K99,(I99-H$105+(H$105/12*8)))</f>
        <v>38924.989020654059</v>
      </c>
      <c r="K99" s="122">
        <f t="shared" si="33"/>
        <v>6794.667185877538</v>
      </c>
      <c r="L99" s="122">
        <f t="shared" si="48"/>
        <v>45719.656206531596</v>
      </c>
      <c r="M99" s="122">
        <f t="shared" si="49"/>
        <v>36978.739569621357</v>
      </c>
      <c r="N99" s="122">
        <f t="shared" si="46"/>
        <v>6454.9338265836604</v>
      </c>
      <c r="O99" s="122">
        <f t="shared" si="47"/>
        <v>43433.67339620502</v>
      </c>
      <c r="P99" s="104">
        <f t="shared" si="29"/>
        <v>35032.490118588656</v>
      </c>
      <c r="Q99" s="122">
        <f t="shared" si="34"/>
        <v>6115.2004672897847</v>
      </c>
      <c r="R99" s="122">
        <f t="shared" si="35"/>
        <v>41147.690585878438</v>
      </c>
      <c r="S99" s="122">
        <f t="shared" si="50"/>
        <v>31139.991216523249</v>
      </c>
      <c r="T99" s="122">
        <f t="shared" si="37"/>
        <v>5435.7337487020304</v>
      </c>
      <c r="U99" s="122">
        <f t="shared" si="51"/>
        <v>36575.724965225279</v>
      </c>
      <c r="V99" s="122">
        <f t="shared" si="39"/>
        <v>27247.492314457839</v>
      </c>
      <c r="W99" s="122">
        <f t="shared" si="40"/>
        <v>4756.2670301142762</v>
      </c>
      <c r="X99" s="122">
        <f t="shared" si="41"/>
        <v>32003.759344572114</v>
      </c>
      <c r="Y99" s="122">
        <f t="shared" si="42"/>
        <v>23354.993412392436</v>
      </c>
      <c r="Z99" s="122">
        <f t="shared" si="43"/>
        <v>4076.8003115265228</v>
      </c>
      <c r="AA99" s="52">
        <f t="shared" si="44"/>
        <v>27431.79372391896</v>
      </c>
      <c r="AB99" s="36"/>
      <c r="AC99" s="36"/>
      <c r="AD99" s="36"/>
      <c r="AE99" s="36"/>
      <c r="AF99" s="36"/>
      <c r="AG99" s="37"/>
      <c r="AH99" s="36"/>
      <c r="AI99" s="36"/>
    </row>
    <row r="100" spans="1:35" s="30" customFormat="1" ht="13.5" customHeight="1">
      <c r="A100" s="285">
        <v>31</v>
      </c>
      <c r="B100" s="56">
        <v>43252</v>
      </c>
      <c r="C100" s="68">
        <f>'BENEFÍCIOS-SEM JRS E SEM CORREÇ'!C100</f>
        <v>954</v>
      </c>
      <c r="D100" s="316">
        <f>'base(indices)'!G105</f>
        <v>1.1571292</v>
      </c>
      <c r="E100" s="58">
        <f t="shared" si="30"/>
        <v>1103.9012568000001</v>
      </c>
      <c r="F100" s="360">
        <f>'base(indices)'!I105</f>
        <v>1.5918000000000002E-2</v>
      </c>
      <c r="G100" s="60">
        <f t="shared" si="31"/>
        <v>17.571900205742402</v>
      </c>
      <c r="H100" s="61">
        <f t="shared" si="32"/>
        <v>1121.4731570057425</v>
      </c>
      <c r="I100" s="299">
        <f t="shared" si="45"/>
        <v>38166.394459045085</v>
      </c>
      <c r="J100" s="102">
        <f>IF((I100-H$105+(H$105/12*7))+K100&gt;$I$149,$I$149-K100,(I100-H$105+(H$105/12*7)))</f>
        <v>37710.833637840471</v>
      </c>
      <c r="K100" s="102">
        <f t="shared" si="33"/>
        <v>6794.667185877538</v>
      </c>
      <c r="L100" s="103">
        <f t="shared" si="48"/>
        <v>44505.500823718008</v>
      </c>
      <c r="M100" s="102">
        <f t="shared" si="49"/>
        <v>35825.291955948444</v>
      </c>
      <c r="N100" s="102">
        <f t="shared" si="46"/>
        <v>6454.9338265836604</v>
      </c>
      <c r="O100" s="102">
        <f t="shared" si="47"/>
        <v>42280.225782532107</v>
      </c>
      <c r="P100" s="102">
        <f t="shared" si="29"/>
        <v>33939.750274056423</v>
      </c>
      <c r="Q100" s="102">
        <f t="shared" si="34"/>
        <v>6115.2004672897847</v>
      </c>
      <c r="R100" s="102">
        <f t="shared" si="35"/>
        <v>40054.950741346205</v>
      </c>
      <c r="S100" s="102">
        <f t="shared" si="50"/>
        <v>30168.666910272379</v>
      </c>
      <c r="T100" s="102">
        <f t="shared" si="37"/>
        <v>5435.7337487020304</v>
      </c>
      <c r="U100" s="102">
        <f t="shared" si="51"/>
        <v>35604.400658974409</v>
      </c>
      <c r="V100" s="102">
        <f t="shared" si="39"/>
        <v>26397.583546488328</v>
      </c>
      <c r="W100" s="102">
        <f t="shared" si="40"/>
        <v>4756.2670301142762</v>
      </c>
      <c r="X100" s="102">
        <f t="shared" si="41"/>
        <v>31153.850576602603</v>
      </c>
      <c r="Y100" s="102">
        <f t="shared" si="42"/>
        <v>22626.500182704283</v>
      </c>
      <c r="Z100" s="102">
        <f t="shared" si="43"/>
        <v>4076.8003115265228</v>
      </c>
      <c r="AA100" s="66">
        <f t="shared" si="44"/>
        <v>26703.300494230807</v>
      </c>
      <c r="AB100" s="36"/>
      <c r="AC100" s="36"/>
      <c r="AD100" s="36"/>
      <c r="AE100" s="36"/>
      <c r="AF100" s="36"/>
      <c r="AG100" s="37"/>
      <c r="AH100" s="36"/>
      <c r="AI100" s="36"/>
    </row>
    <row r="101" spans="1:35" s="30" customFormat="1" ht="13.5" customHeight="1">
      <c r="A101" s="285">
        <v>30</v>
      </c>
      <c r="B101" s="46">
        <v>43282</v>
      </c>
      <c r="C101" s="68">
        <f>'BENEFÍCIOS-SEM JRS E SEM CORREÇ'!C101</f>
        <v>954</v>
      </c>
      <c r="D101" s="316">
        <f>'base(indices)'!G106</f>
        <v>1.14442607</v>
      </c>
      <c r="E101" s="58">
        <f t="shared" si="30"/>
        <v>1091.78247078</v>
      </c>
      <c r="F101" s="360">
        <f>'base(indices)'!I106</f>
        <v>1.5918000000000002E-2</v>
      </c>
      <c r="G101" s="60">
        <f t="shared" si="31"/>
        <v>17.378993369876042</v>
      </c>
      <c r="H101" s="61">
        <f t="shared" si="32"/>
        <v>1109.1614641498761</v>
      </c>
      <c r="I101" s="300">
        <f t="shared" si="45"/>
        <v>37044.921302039344</v>
      </c>
      <c r="J101" s="122">
        <f>IF((I101-H$105+(H$105/12*6))+K101&gt;$I$149,$I$149-K101,(I101-H$105+(H$105/12*6)))</f>
        <v>36498.24831659381</v>
      </c>
      <c r="K101" s="122">
        <f t="shared" si="33"/>
        <v>6794.667185877538</v>
      </c>
      <c r="L101" s="122">
        <f t="shared" si="48"/>
        <v>43292.915502471347</v>
      </c>
      <c r="M101" s="122">
        <f t="shared" si="49"/>
        <v>34673.335900764119</v>
      </c>
      <c r="N101" s="122">
        <f t="shared" si="46"/>
        <v>6454.9338265836604</v>
      </c>
      <c r="O101" s="122">
        <f t="shared" si="47"/>
        <v>41128.269727347782</v>
      </c>
      <c r="P101" s="104">
        <f t="shared" si="29"/>
        <v>32848.423484934428</v>
      </c>
      <c r="Q101" s="122">
        <f t="shared" si="34"/>
        <v>6115.2004672897847</v>
      </c>
      <c r="R101" s="122">
        <f t="shared" si="35"/>
        <v>38963.62395222421</v>
      </c>
      <c r="S101" s="122">
        <f t="shared" si="50"/>
        <v>29198.59865327505</v>
      </c>
      <c r="T101" s="122">
        <f t="shared" si="37"/>
        <v>5435.7337487020304</v>
      </c>
      <c r="U101" s="122">
        <f t="shared" si="51"/>
        <v>34634.332401977081</v>
      </c>
      <c r="V101" s="122">
        <f t="shared" si="39"/>
        <v>25548.773821615665</v>
      </c>
      <c r="W101" s="122">
        <f t="shared" si="40"/>
        <v>4756.2670301142762</v>
      </c>
      <c r="X101" s="122">
        <f t="shared" si="41"/>
        <v>30305.04085172994</v>
      </c>
      <c r="Y101" s="122">
        <f t="shared" si="42"/>
        <v>21898.948989956287</v>
      </c>
      <c r="Z101" s="122">
        <f t="shared" si="43"/>
        <v>4076.8003115265228</v>
      </c>
      <c r="AA101" s="52">
        <f t="shared" si="44"/>
        <v>25975.749301482811</v>
      </c>
      <c r="AB101" s="36"/>
      <c r="AC101" s="36"/>
      <c r="AD101" s="36"/>
      <c r="AE101" s="36"/>
      <c r="AF101" s="36"/>
      <c r="AG101" s="37"/>
      <c r="AH101" s="36"/>
      <c r="AI101" s="36"/>
    </row>
    <row r="102" spans="1:35" s="30" customFormat="1" ht="13.5" customHeight="1">
      <c r="A102" s="285">
        <v>29</v>
      </c>
      <c r="B102" s="56">
        <v>43313</v>
      </c>
      <c r="C102" s="68">
        <f>'BENEFÍCIOS-SEM JRS E SEM CORREÇ'!C102</f>
        <v>954</v>
      </c>
      <c r="D102" s="316">
        <f>'base(indices)'!G107</f>
        <v>1.1371483200000001</v>
      </c>
      <c r="E102" s="58">
        <f t="shared" si="30"/>
        <v>1084.8394972800002</v>
      </c>
      <c r="F102" s="360">
        <f>'base(indices)'!I107</f>
        <v>1.5918000000000002E-2</v>
      </c>
      <c r="G102" s="60">
        <f t="shared" si="31"/>
        <v>17.268475117703044</v>
      </c>
      <c r="H102" s="61">
        <f t="shared" si="32"/>
        <v>1102.1079723977032</v>
      </c>
      <c r="I102" s="299">
        <f t="shared" si="45"/>
        <v>35935.759837889469</v>
      </c>
      <c r="J102" s="102">
        <f>IF((I102-H$105+(H$105/12*5))+K102&gt;$I$149,$I$149-K102,(I102-H$105+(H$105/12*5)))</f>
        <v>35297.974688203009</v>
      </c>
      <c r="K102" s="102">
        <f t="shared" si="33"/>
        <v>6794.667185877538</v>
      </c>
      <c r="L102" s="103">
        <f t="shared" si="48"/>
        <v>42092.641874080546</v>
      </c>
      <c r="M102" s="102">
        <f t="shared" si="49"/>
        <v>33533.075953792853</v>
      </c>
      <c r="N102" s="102">
        <f t="shared" si="46"/>
        <v>6454.9338265836604</v>
      </c>
      <c r="O102" s="102">
        <f t="shared" si="47"/>
        <v>39988.009780376517</v>
      </c>
      <c r="P102" s="102">
        <f t="shared" si="29"/>
        <v>31768.177219382709</v>
      </c>
      <c r="Q102" s="102">
        <f t="shared" si="34"/>
        <v>6115.2004672897847</v>
      </c>
      <c r="R102" s="102">
        <f t="shared" si="35"/>
        <v>37883.377686672495</v>
      </c>
      <c r="S102" s="102">
        <f t="shared" si="50"/>
        <v>28238.37975056241</v>
      </c>
      <c r="T102" s="102">
        <f t="shared" si="37"/>
        <v>5435.7337487020304</v>
      </c>
      <c r="U102" s="102">
        <f t="shared" si="51"/>
        <v>33674.113499264437</v>
      </c>
      <c r="V102" s="102">
        <f t="shared" si="39"/>
        <v>24708.582281742103</v>
      </c>
      <c r="W102" s="102">
        <f t="shared" si="40"/>
        <v>4756.2670301142762</v>
      </c>
      <c r="X102" s="102">
        <f t="shared" si="41"/>
        <v>29464.849311856378</v>
      </c>
      <c r="Y102" s="102">
        <f t="shared" si="42"/>
        <v>21178.784812921804</v>
      </c>
      <c r="Z102" s="102">
        <f t="shared" si="43"/>
        <v>4076.8003115265228</v>
      </c>
      <c r="AA102" s="66">
        <f t="shared" si="44"/>
        <v>25255.585124448327</v>
      </c>
      <c r="AB102" s="36"/>
      <c r="AC102" s="36"/>
      <c r="AD102" s="36"/>
      <c r="AE102" s="36"/>
      <c r="AF102" s="36"/>
      <c r="AG102" s="37"/>
      <c r="AH102" s="36"/>
      <c r="AI102" s="36"/>
    </row>
    <row r="103" spans="1:35" s="30" customFormat="1" ht="13.5" customHeight="1">
      <c r="A103" s="285">
        <v>28</v>
      </c>
      <c r="B103" s="46">
        <v>43344</v>
      </c>
      <c r="C103" s="68">
        <f>'BENEFÍCIOS-SEM JRS E SEM CORREÇ'!C103</f>
        <v>954</v>
      </c>
      <c r="D103" s="316">
        <f>'base(indices)'!G108</f>
        <v>1.1356719500000001</v>
      </c>
      <c r="E103" s="58">
        <f t="shared" si="30"/>
        <v>1083.4310403000002</v>
      </c>
      <c r="F103" s="360">
        <f>'base(indices)'!I108</f>
        <v>1.5918000000000002E-2</v>
      </c>
      <c r="G103" s="60">
        <f t="shared" si="31"/>
        <v>17.246055299495403</v>
      </c>
      <c r="H103" s="61">
        <f t="shared" si="32"/>
        <v>1100.6770955994955</v>
      </c>
      <c r="I103" s="300">
        <f t="shared" si="45"/>
        <v>34833.651865491767</v>
      </c>
      <c r="J103" s="122">
        <f>IF((I103-H$105+(H$105/12*4))+K103&gt;$I$149,$I$149-K103,(I103-H$105+(H$105/12*4)))</f>
        <v>34104.754551564387</v>
      </c>
      <c r="K103" s="122">
        <f t="shared" si="33"/>
        <v>6794.667185877538</v>
      </c>
      <c r="L103" s="122">
        <f t="shared" si="48"/>
        <v>40899.421737441924</v>
      </c>
      <c r="M103" s="122">
        <f t="shared" si="49"/>
        <v>32399.516823986167</v>
      </c>
      <c r="N103" s="122">
        <f t="shared" si="46"/>
        <v>6454.9338265836604</v>
      </c>
      <c r="O103" s="122">
        <f t="shared" si="47"/>
        <v>38854.45065056983</v>
      </c>
      <c r="P103" s="104">
        <f t="shared" si="29"/>
        <v>30694.27909640795</v>
      </c>
      <c r="Q103" s="122">
        <f t="shared" si="34"/>
        <v>6115.2004672897847</v>
      </c>
      <c r="R103" s="122">
        <f t="shared" si="35"/>
        <v>36809.479563697736</v>
      </c>
      <c r="S103" s="122">
        <f t="shared" si="50"/>
        <v>27283.80364125151</v>
      </c>
      <c r="T103" s="122">
        <f t="shared" si="37"/>
        <v>5435.7337487020304</v>
      </c>
      <c r="U103" s="122">
        <f t="shared" si="51"/>
        <v>32719.537389953541</v>
      </c>
      <c r="V103" s="122">
        <f t="shared" si="39"/>
        <v>23873.32818609507</v>
      </c>
      <c r="W103" s="122">
        <f t="shared" si="40"/>
        <v>4756.2670301142762</v>
      </c>
      <c r="X103" s="122">
        <f t="shared" si="41"/>
        <v>28629.595216209345</v>
      </c>
      <c r="Y103" s="122">
        <f t="shared" si="42"/>
        <v>20462.85273093863</v>
      </c>
      <c r="Z103" s="122">
        <f t="shared" si="43"/>
        <v>4076.8003115265228</v>
      </c>
      <c r="AA103" s="52">
        <f t="shared" si="44"/>
        <v>24539.653042465154</v>
      </c>
      <c r="AB103" s="36"/>
      <c r="AC103" s="36"/>
      <c r="AD103" s="36"/>
      <c r="AE103" s="36"/>
      <c r="AF103" s="36"/>
      <c r="AG103" s="37"/>
      <c r="AH103" s="36"/>
      <c r="AI103" s="36"/>
    </row>
    <row r="104" spans="1:35" s="30" customFormat="1" ht="13.5" customHeight="1">
      <c r="A104" s="285">
        <v>27</v>
      </c>
      <c r="B104" s="56">
        <v>43374</v>
      </c>
      <c r="C104" s="68">
        <f>'BENEFÍCIOS-SEM JRS E SEM CORREÇ'!C104</f>
        <v>954</v>
      </c>
      <c r="D104" s="316">
        <f>'base(indices)'!G109</f>
        <v>1.13465076</v>
      </c>
      <c r="E104" s="58">
        <f t="shared" si="30"/>
        <v>1082.45682504</v>
      </c>
      <c r="F104" s="360">
        <f>'base(indices)'!I109</f>
        <v>1.5918000000000002E-2</v>
      </c>
      <c r="G104" s="60">
        <f t="shared" si="31"/>
        <v>17.230547740986722</v>
      </c>
      <c r="H104" s="61">
        <f t="shared" si="32"/>
        <v>1099.6873727809868</v>
      </c>
      <c r="I104" s="299">
        <f t="shared" si="45"/>
        <v>33732.974769892273</v>
      </c>
      <c r="J104" s="102">
        <f>IF((I104-H$105+(H$105/12*3))+K104&gt;$I$149,$I$149-K104,(I104-H$105+(H$105/12*3)))</f>
        <v>32912.965291723965</v>
      </c>
      <c r="K104" s="102">
        <f t="shared" si="33"/>
        <v>6794.667185877538</v>
      </c>
      <c r="L104" s="103">
        <f t="shared" si="48"/>
        <v>39707.632477601503</v>
      </c>
      <c r="M104" s="102">
        <f t="shared" si="49"/>
        <v>31267.317027137764</v>
      </c>
      <c r="N104" s="102">
        <f t="shared" si="46"/>
        <v>6454.9338265836604</v>
      </c>
      <c r="O104" s="102">
        <f t="shared" si="47"/>
        <v>37722.250853721423</v>
      </c>
      <c r="P104" s="102">
        <f t="shared" si="29"/>
        <v>29621.66876255157</v>
      </c>
      <c r="Q104" s="102">
        <f t="shared" si="34"/>
        <v>6115.2004672897847</v>
      </c>
      <c r="R104" s="102">
        <f t="shared" si="35"/>
        <v>35736.869229841352</v>
      </c>
      <c r="S104" s="102">
        <f t="shared" si="50"/>
        <v>26330.372233379174</v>
      </c>
      <c r="T104" s="102">
        <f t="shared" si="37"/>
        <v>5435.7337487020304</v>
      </c>
      <c r="U104" s="102">
        <f t="shared" si="51"/>
        <v>31766.105982081204</v>
      </c>
      <c r="V104" s="102">
        <f t="shared" si="39"/>
        <v>23039.075704206774</v>
      </c>
      <c r="W104" s="102">
        <f t="shared" si="40"/>
        <v>4756.2670301142762</v>
      </c>
      <c r="X104" s="102">
        <f t="shared" si="41"/>
        <v>27795.34273432105</v>
      </c>
      <c r="Y104" s="102">
        <f t="shared" si="42"/>
        <v>19747.779175034379</v>
      </c>
      <c r="Z104" s="102">
        <f t="shared" si="43"/>
        <v>4076.8003115265228</v>
      </c>
      <c r="AA104" s="66">
        <f t="shared" si="44"/>
        <v>23824.579486560902</v>
      </c>
      <c r="AB104" s="36"/>
      <c r="AC104" s="36"/>
      <c r="AD104" s="36"/>
      <c r="AE104" s="36"/>
      <c r="AF104" s="36"/>
      <c r="AG104" s="37"/>
      <c r="AH104" s="36"/>
      <c r="AI104" s="36"/>
    </row>
    <row r="105" spans="1:35" s="30" customFormat="1" ht="13.5" customHeight="1">
      <c r="A105" s="285">
        <v>26</v>
      </c>
      <c r="B105" s="46">
        <v>43405</v>
      </c>
      <c r="C105" s="68">
        <f>'BENEFÍCIOS-SEM JRS E SEM CORREÇ'!C105</f>
        <v>954</v>
      </c>
      <c r="D105" s="316">
        <f>'base(indices)'!G110</f>
        <v>1.1281077399999999</v>
      </c>
      <c r="E105" s="58">
        <f t="shared" si="30"/>
        <v>1076.21478396</v>
      </c>
      <c r="F105" s="360">
        <f>'base(indices)'!I110</f>
        <v>1.5918000000000002E-2</v>
      </c>
      <c r="G105" s="60">
        <f t="shared" si="31"/>
        <v>17.13118693107528</v>
      </c>
      <c r="H105" s="61">
        <f t="shared" si="32"/>
        <v>1093.3459708910752</v>
      </c>
      <c r="I105" s="300">
        <f t="shared" si="45"/>
        <v>32633.287397111286</v>
      </c>
      <c r="J105" s="122">
        <f>IF((I105-H$105+(H$105/12*2))+K105&gt;$I$149,$I$149-K105,(I105-H$105+(H$105/12*2)))</f>
        <v>31722.165754702059</v>
      </c>
      <c r="K105" s="122">
        <f t="shared" si="33"/>
        <v>6794.667185877538</v>
      </c>
      <c r="L105" s="122">
        <f t="shared" si="48"/>
        <v>38516.832940579596</v>
      </c>
      <c r="M105" s="122">
        <f t="shared" si="49"/>
        <v>30136.057466966955</v>
      </c>
      <c r="N105" s="122">
        <f t="shared" si="46"/>
        <v>6454.9338265836604</v>
      </c>
      <c r="O105" s="122">
        <f t="shared" si="47"/>
        <v>36590.991293550615</v>
      </c>
      <c r="P105" s="104">
        <f t="shared" si="29"/>
        <v>28549.949179231855</v>
      </c>
      <c r="Q105" s="122">
        <f t="shared" si="34"/>
        <v>6115.2004672897847</v>
      </c>
      <c r="R105" s="122">
        <f t="shared" si="35"/>
        <v>34665.149646521641</v>
      </c>
      <c r="S105" s="122">
        <f t="shared" si="50"/>
        <v>25377.732603761648</v>
      </c>
      <c r="T105" s="122">
        <f t="shared" si="37"/>
        <v>5435.7337487020304</v>
      </c>
      <c r="U105" s="122">
        <f t="shared" si="51"/>
        <v>30813.466352463678</v>
      </c>
      <c r="V105" s="122">
        <f t="shared" si="39"/>
        <v>22205.51602829144</v>
      </c>
      <c r="W105" s="122">
        <f t="shared" si="40"/>
        <v>4756.2670301142762</v>
      </c>
      <c r="X105" s="122">
        <f t="shared" si="41"/>
        <v>26961.783058405716</v>
      </c>
      <c r="Y105" s="122">
        <f t="shared" si="42"/>
        <v>19033.299452821233</v>
      </c>
      <c r="Z105" s="122">
        <f t="shared" si="43"/>
        <v>4076.8003115265228</v>
      </c>
      <c r="AA105" s="52">
        <f t="shared" si="44"/>
        <v>23110.099764347757</v>
      </c>
      <c r="AB105" s="36"/>
      <c r="AC105" s="36"/>
      <c r="AD105" s="36"/>
      <c r="AE105" s="36"/>
      <c r="AF105" s="36"/>
      <c r="AG105" s="37"/>
      <c r="AH105" s="36"/>
      <c r="AI105" s="36"/>
    </row>
    <row r="106" spans="1:35" s="30" customFormat="1" ht="13.5" customHeight="1" thickBot="1">
      <c r="A106" s="286">
        <v>25</v>
      </c>
      <c r="B106" s="76">
        <v>43435</v>
      </c>
      <c r="C106" s="77">
        <f>'BENEFÍCIOS-SEM JRS E SEM CORREÇ'!C106</f>
        <v>1908</v>
      </c>
      <c r="D106" s="317">
        <f>'base(indices)'!G111</f>
        <v>1.1259684000000001</v>
      </c>
      <c r="E106" s="279">
        <f t="shared" si="30"/>
        <v>2148.3477072000001</v>
      </c>
      <c r="F106" s="361">
        <f>'base(indices)'!I111</f>
        <v>1.5918000000000002E-2</v>
      </c>
      <c r="G106" s="233">
        <f t="shared" si="31"/>
        <v>34.197398803209602</v>
      </c>
      <c r="H106" s="287">
        <f t="shared" si="32"/>
        <v>2182.5451060032096</v>
      </c>
      <c r="I106" s="301">
        <f t="shared" si="45"/>
        <v>31539.941426220212</v>
      </c>
      <c r="J106" s="95">
        <f>IF((I106-H$105+(H$105/12*1))+K106&gt;$I$149,$I$149-K106,(I106-H$105+(H$105/12*1)))</f>
        <v>30537.707619570061</v>
      </c>
      <c r="K106" s="95">
        <f t="shared" si="33"/>
        <v>6794.667185877538</v>
      </c>
      <c r="L106" s="236">
        <f t="shared" si="48"/>
        <v>37332.374805447602</v>
      </c>
      <c r="M106" s="95">
        <f t="shared" si="49"/>
        <v>29010.822238591558</v>
      </c>
      <c r="N106" s="95">
        <f t="shared" si="46"/>
        <v>6454.9338265836604</v>
      </c>
      <c r="O106" s="95">
        <f t="shared" si="47"/>
        <v>35465.756065175221</v>
      </c>
      <c r="P106" s="95">
        <f t="shared" si="29"/>
        <v>27483.936857613055</v>
      </c>
      <c r="Q106" s="95">
        <f t="shared" si="34"/>
        <v>6115.2004672897847</v>
      </c>
      <c r="R106" s="95">
        <f t="shared" si="35"/>
        <v>33599.13732490284</v>
      </c>
      <c r="S106" s="95">
        <f>J106*S$9</f>
        <v>24430.166095656052</v>
      </c>
      <c r="T106" s="95">
        <f t="shared" si="37"/>
        <v>5435.7337487020304</v>
      </c>
      <c r="U106" s="95">
        <f>S106+T106</f>
        <v>29865.899844358082</v>
      </c>
      <c r="V106" s="95">
        <f t="shared" si="39"/>
        <v>21376.395333699042</v>
      </c>
      <c r="W106" s="95">
        <f t="shared" si="40"/>
        <v>4756.2670301142762</v>
      </c>
      <c r="X106" s="95">
        <f t="shared" si="41"/>
        <v>26132.662363813317</v>
      </c>
      <c r="Y106" s="95">
        <f t="shared" si="42"/>
        <v>18322.624571742035</v>
      </c>
      <c r="Z106" s="95">
        <f t="shared" si="43"/>
        <v>4076.8003115265228</v>
      </c>
      <c r="AA106" s="237">
        <f t="shared" si="44"/>
        <v>22399.424883268559</v>
      </c>
      <c r="AB106" s="36"/>
      <c r="AC106" s="36"/>
      <c r="AD106" s="36"/>
      <c r="AE106" s="36"/>
      <c r="AF106" s="36"/>
      <c r="AG106" s="37"/>
      <c r="AH106" s="36"/>
      <c r="AI106" s="36"/>
    </row>
    <row r="107" spans="1:35" ht="13.5" customHeight="1">
      <c r="A107" s="288">
        <v>24</v>
      </c>
      <c r="B107" s="160">
        <v>43466</v>
      </c>
      <c r="C107" s="164">
        <f>'BENEFÍCIOS-SEM JRS E SEM CORREÇ'!C107</f>
        <v>998</v>
      </c>
      <c r="D107" s="306">
        <f>'base(indices)'!G112</f>
        <v>1.1277728300000001</v>
      </c>
      <c r="E107" s="163">
        <f t="shared" si="30"/>
        <v>1125.5172843400001</v>
      </c>
      <c r="F107" s="359">
        <f>'base(indices)'!I112</f>
        <v>1.5918000000000002E-2</v>
      </c>
      <c r="G107" s="87">
        <f t="shared" si="31"/>
        <v>17.915984132124123</v>
      </c>
      <c r="H107" s="89">
        <f t="shared" si="32"/>
        <v>1143.4332684721242</v>
      </c>
      <c r="I107" s="298">
        <f t="shared" si="45"/>
        <v>29357.396320217002</v>
      </c>
      <c r="J107" s="123">
        <f>IF((I107-H$117+(H$117))+K107&gt;I149,I149-K107,(I107-H$117+(H$117)))</f>
        <v>29357.396320217002</v>
      </c>
      <c r="K107" s="123">
        <f t="shared" si="33"/>
        <v>6794.667185877538</v>
      </c>
      <c r="L107" s="123">
        <f t="shared" si="48"/>
        <v>36152.063506094542</v>
      </c>
      <c r="M107" s="123">
        <f t="shared" si="49"/>
        <v>27889.526504206151</v>
      </c>
      <c r="N107" s="123">
        <f t="shared" si="46"/>
        <v>6454.9338265836604</v>
      </c>
      <c r="O107" s="123">
        <f t="shared" si="47"/>
        <v>34344.460330789814</v>
      </c>
      <c r="P107" s="100">
        <f t="shared" si="29"/>
        <v>26421.6566881953</v>
      </c>
      <c r="Q107" s="123">
        <f t="shared" si="34"/>
        <v>6115.2004672897847</v>
      </c>
      <c r="R107" s="123">
        <f t="shared" si="35"/>
        <v>32536.857155485086</v>
      </c>
      <c r="S107" s="123">
        <f>J107*S$9</f>
        <v>23485.917056173603</v>
      </c>
      <c r="T107" s="123">
        <f t="shared" si="37"/>
        <v>5435.7337487020304</v>
      </c>
      <c r="U107" s="123">
        <f>S107+T107</f>
        <v>28921.650804875633</v>
      </c>
      <c r="V107" s="123">
        <f t="shared" si="39"/>
        <v>20550.177424151902</v>
      </c>
      <c r="W107" s="123">
        <f t="shared" si="40"/>
        <v>4756.2670301142762</v>
      </c>
      <c r="X107" s="123">
        <f t="shared" si="41"/>
        <v>25306.444454266177</v>
      </c>
      <c r="Y107" s="123">
        <f t="shared" si="42"/>
        <v>17614.4377921302</v>
      </c>
      <c r="Z107" s="123">
        <f t="shared" si="43"/>
        <v>4076.8003115265228</v>
      </c>
      <c r="AA107" s="55">
        <f t="shared" si="44"/>
        <v>21691.238103656724</v>
      </c>
    </row>
    <row r="108" spans="1:35" ht="13.5" customHeight="1">
      <c r="A108" s="285">
        <v>23</v>
      </c>
      <c r="B108" s="56">
        <v>43497</v>
      </c>
      <c r="C108" s="57">
        <f>'BENEFÍCIOS-SEM JRS E SEM CORREÇ'!C108</f>
        <v>998</v>
      </c>
      <c r="D108" s="316">
        <f>'base(indices)'!G113</f>
        <v>1.1243996300000001</v>
      </c>
      <c r="E108" s="58">
        <f t="shared" si="30"/>
        <v>1122.1508307400002</v>
      </c>
      <c r="F108" s="360">
        <f>'base(indices)'!I113</f>
        <v>1.5918000000000002E-2</v>
      </c>
      <c r="G108" s="60">
        <f t="shared" si="31"/>
        <v>17.862396923719324</v>
      </c>
      <c r="H108" s="61">
        <f t="shared" si="32"/>
        <v>1140.0132276637196</v>
      </c>
      <c r="I108" s="299">
        <f t="shared" si="45"/>
        <v>28213.963051744879</v>
      </c>
      <c r="J108" s="102">
        <f>IF((I108-H$117+(H$117/12*11))+K108&gt;I149,I149-K108,(I108-H$117+(H$117/12*11)))</f>
        <v>28121.172723150739</v>
      </c>
      <c r="K108" s="102">
        <f t="shared" si="33"/>
        <v>6794.667185877538</v>
      </c>
      <c r="L108" s="103">
        <f t="shared" si="48"/>
        <v>34915.839909028276</v>
      </c>
      <c r="M108" s="102">
        <f t="shared" si="49"/>
        <v>26715.114086993202</v>
      </c>
      <c r="N108" s="102">
        <f t="shared" si="46"/>
        <v>6454.9338265836604</v>
      </c>
      <c r="O108" s="102">
        <f t="shared" si="47"/>
        <v>33170.047913576862</v>
      </c>
      <c r="P108" s="102">
        <f t="shared" si="29"/>
        <v>25309.055450835665</v>
      </c>
      <c r="Q108" s="102">
        <f t="shared" si="34"/>
        <v>6115.2004672897847</v>
      </c>
      <c r="R108" s="102">
        <f t="shared" si="35"/>
        <v>31424.255918125451</v>
      </c>
      <c r="S108" s="102">
        <f t="shared" ref="S108:S130" si="52">J108*S$9</f>
        <v>22496.938178520591</v>
      </c>
      <c r="T108" s="102">
        <f t="shared" si="37"/>
        <v>5435.7337487020304</v>
      </c>
      <c r="U108" s="102">
        <f t="shared" ref="U108:U130" si="53">S108+T108</f>
        <v>27932.671927222622</v>
      </c>
      <c r="V108" s="102">
        <f t="shared" si="39"/>
        <v>19684.820906205518</v>
      </c>
      <c r="W108" s="102">
        <f t="shared" si="40"/>
        <v>4756.2670301142762</v>
      </c>
      <c r="X108" s="102">
        <f t="shared" si="41"/>
        <v>24441.087936319793</v>
      </c>
      <c r="Y108" s="102">
        <f t="shared" si="42"/>
        <v>16872.703633890444</v>
      </c>
      <c r="Z108" s="102">
        <f t="shared" si="43"/>
        <v>4076.8003115265228</v>
      </c>
      <c r="AA108" s="66">
        <f t="shared" si="44"/>
        <v>20949.503945416967</v>
      </c>
    </row>
    <row r="109" spans="1:35" ht="13.5" customHeight="1">
      <c r="A109" s="285">
        <v>22</v>
      </c>
      <c r="B109" s="46">
        <v>43525</v>
      </c>
      <c r="C109" s="57">
        <f>'BENEFÍCIOS-SEM JRS E SEM CORREÇ'!C109</f>
        <v>998</v>
      </c>
      <c r="D109" s="316">
        <f>'base(indices)'!G114</f>
        <v>1.12058963</v>
      </c>
      <c r="E109" s="69">
        <f t="shared" si="30"/>
        <v>1118.3484507400001</v>
      </c>
      <c r="F109" s="360">
        <f>'base(indices)'!I114</f>
        <v>1.5918000000000002E-2</v>
      </c>
      <c r="G109" s="70">
        <f t="shared" si="31"/>
        <v>17.801870638879322</v>
      </c>
      <c r="H109" s="71">
        <f t="shared" si="32"/>
        <v>1136.1503213788794</v>
      </c>
      <c r="I109" s="300">
        <f t="shared" si="45"/>
        <v>27073.949824081159</v>
      </c>
      <c r="J109" s="122">
        <f>IF((I109-H$117+(H$117/12*10))+K109&gt;I149,I149-K109,(I109-H$117+(H$117/12*10)))</f>
        <v>26888.369166892884</v>
      </c>
      <c r="K109" s="122">
        <f t="shared" si="33"/>
        <v>6794.667185877538</v>
      </c>
      <c r="L109" s="122">
        <f t="shared" si="48"/>
        <v>33683.036352770425</v>
      </c>
      <c r="M109" s="122">
        <f t="shared" si="49"/>
        <v>25543.95070854824</v>
      </c>
      <c r="N109" s="122">
        <f t="shared" si="46"/>
        <v>6454.9338265836604</v>
      </c>
      <c r="O109" s="122">
        <f t="shared" si="47"/>
        <v>31998.8845351319</v>
      </c>
      <c r="P109" s="104">
        <f t="shared" si="29"/>
        <v>24199.532250203596</v>
      </c>
      <c r="Q109" s="122">
        <f t="shared" si="34"/>
        <v>6115.2004672897847</v>
      </c>
      <c r="R109" s="122">
        <f t="shared" si="35"/>
        <v>30314.732717493382</v>
      </c>
      <c r="S109" s="122">
        <f t="shared" si="52"/>
        <v>21510.695333514308</v>
      </c>
      <c r="T109" s="122">
        <f t="shared" si="37"/>
        <v>5435.7337487020304</v>
      </c>
      <c r="U109" s="122">
        <f t="shared" si="53"/>
        <v>26946.429082216338</v>
      </c>
      <c r="V109" s="122">
        <f t="shared" si="39"/>
        <v>18821.858416825016</v>
      </c>
      <c r="W109" s="122">
        <f t="shared" si="40"/>
        <v>4756.2670301142762</v>
      </c>
      <c r="X109" s="122">
        <f t="shared" si="41"/>
        <v>23578.125446939292</v>
      </c>
      <c r="Y109" s="122">
        <f t="shared" si="42"/>
        <v>16133.02150013573</v>
      </c>
      <c r="Z109" s="122">
        <f t="shared" si="43"/>
        <v>4076.8003115265228</v>
      </c>
      <c r="AA109" s="52">
        <f t="shared" si="44"/>
        <v>20209.821811662252</v>
      </c>
    </row>
    <row r="110" spans="1:35" ht="13.5" customHeight="1">
      <c r="A110" s="285">
        <v>21</v>
      </c>
      <c r="B110" s="56">
        <v>43556</v>
      </c>
      <c r="C110" s="57">
        <f>'BENEFÍCIOS-SEM JRS E SEM CORREÇ'!C110</f>
        <v>998</v>
      </c>
      <c r="D110" s="316">
        <f>'base(indices)'!G115</f>
        <v>1.1145709500000001</v>
      </c>
      <c r="E110" s="58">
        <f t="shared" si="30"/>
        <v>1112.3418081</v>
      </c>
      <c r="F110" s="360">
        <f>'base(indices)'!I115</f>
        <v>1.5918000000000002E-2</v>
      </c>
      <c r="G110" s="60">
        <f t="shared" si="31"/>
        <v>17.706256901335802</v>
      </c>
      <c r="H110" s="61">
        <f t="shared" si="32"/>
        <v>1130.0480650013358</v>
      </c>
      <c r="I110" s="299">
        <f t="shared" si="45"/>
        <v>25937.799502702281</v>
      </c>
      <c r="J110" s="102">
        <f>IF((I110-H$117+(H$117/12*9))+K110&gt;I149,I149-K110,(I110-H$117+(H$117/12*9)))</f>
        <v>25659.428516919867</v>
      </c>
      <c r="K110" s="102">
        <f t="shared" si="33"/>
        <v>6794.667185877538</v>
      </c>
      <c r="L110" s="103">
        <f t="shared" si="48"/>
        <v>32454.095702797404</v>
      </c>
      <c r="M110" s="102">
        <f t="shared" si="49"/>
        <v>24376.457091073873</v>
      </c>
      <c r="N110" s="102">
        <f t="shared" si="46"/>
        <v>6454.9338265836604</v>
      </c>
      <c r="O110" s="102">
        <f t="shared" si="47"/>
        <v>30831.390917657533</v>
      </c>
      <c r="P110" s="102">
        <f t="shared" si="29"/>
        <v>23093.48566522788</v>
      </c>
      <c r="Q110" s="102">
        <f t="shared" si="34"/>
        <v>6115.2004672897847</v>
      </c>
      <c r="R110" s="102">
        <f t="shared" si="35"/>
        <v>29208.686132517665</v>
      </c>
      <c r="S110" s="102">
        <f t="shared" si="52"/>
        <v>20527.542813535896</v>
      </c>
      <c r="T110" s="102">
        <f t="shared" si="37"/>
        <v>5435.7337487020304</v>
      </c>
      <c r="U110" s="102">
        <f t="shared" si="53"/>
        <v>25963.276562237927</v>
      </c>
      <c r="V110" s="102">
        <f t="shared" si="39"/>
        <v>17961.599961843905</v>
      </c>
      <c r="W110" s="102">
        <f t="shared" si="40"/>
        <v>4756.2670301142762</v>
      </c>
      <c r="X110" s="102">
        <f t="shared" si="41"/>
        <v>22717.866991958181</v>
      </c>
      <c r="Y110" s="102">
        <f t="shared" si="42"/>
        <v>15395.657110151918</v>
      </c>
      <c r="Z110" s="102">
        <f t="shared" si="43"/>
        <v>4076.8003115265228</v>
      </c>
      <c r="AA110" s="66">
        <f t="shared" si="44"/>
        <v>19472.457421678442</v>
      </c>
    </row>
    <row r="111" spans="1:35" ht="13.5" customHeight="1">
      <c r="A111" s="285">
        <v>20</v>
      </c>
      <c r="B111" s="46">
        <v>43586</v>
      </c>
      <c r="C111" s="57">
        <f>'BENEFÍCIOS-SEM JRS E SEM CORREÇ'!C111</f>
        <v>998</v>
      </c>
      <c r="D111" s="316">
        <f>'base(indices)'!G116</f>
        <v>1.1066034</v>
      </c>
      <c r="E111" s="69">
        <f t="shared" si="30"/>
        <v>1104.3901932000001</v>
      </c>
      <c r="F111" s="360">
        <f>'base(indices)'!I116</f>
        <v>1.5918000000000002E-2</v>
      </c>
      <c r="G111" s="70">
        <f t="shared" si="31"/>
        <v>17.579683095357602</v>
      </c>
      <c r="H111" s="71">
        <f t="shared" si="32"/>
        <v>1121.9698762953576</v>
      </c>
      <c r="I111" s="300">
        <f t="shared" si="45"/>
        <v>24807.751437700947</v>
      </c>
      <c r="J111" s="122">
        <f>IF((I111-H$117+(H$117/12*8))+K111&gt;I149,I149-K111,(I111-H$117+(H$117/12*8)))</f>
        <v>24436.590123324393</v>
      </c>
      <c r="K111" s="122">
        <f t="shared" si="33"/>
        <v>6794.667185877538</v>
      </c>
      <c r="L111" s="122">
        <f t="shared" si="48"/>
        <v>31231.25730920193</v>
      </c>
      <c r="M111" s="122">
        <f t="shared" si="49"/>
        <v>23214.760617158172</v>
      </c>
      <c r="N111" s="122">
        <f t="shared" si="46"/>
        <v>6454.9338265836604</v>
      </c>
      <c r="O111" s="122">
        <f t="shared" si="47"/>
        <v>29669.694443741831</v>
      </c>
      <c r="P111" s="104">
        <f t="shared" si="29"/>
        <v>21992.931110991954</v>
      </c>
      <c r="Q111" s="122">
        <f t="shared" si="34"/>
        <v>6115.2004672897847</v>
      </c>
      <c r="R111" s="122">
        <f t="shared" si="35"/>
        <v>28108.13157828174</v>
      </c>
      <c r="S111" s="122">
        <f t="shared" si="52"/>
        <v>19549.272098659516</v>
      </c>
      <c r="T111" s="122">
        <f t="shared" si="37"/>
        <v>5435.7337487020304</v>
      </c>
      <c r="U111" s="122">
        <f t="shared" si="53"/>
        <v>24985.005847361546</v>
      </c>
      <c r="V111" s="122">
        <f t="shared" si="39"/>
        <v>17105.613086327074</v>
      </c>
      <c r="W111" s="122">
        <f t="shared" si="40"/>
        <v>4756.2670301142762</v>
      </c>
      <c r="X111" s="122">
        <f t="shared" si="41"/>
        <v>21861.880116441349</v>
      </c>
      <c r="Y111" s="122">
        <f t="shared" si="42"/>
        <v>14661.954073994635</v>
      </c>
      <c r="Z111" s="122">
        <f t="shared" si="43"/>
        <v>4076.8003115265228</v>
      </c>
      <c r="AA111" s="52">
        <f t="shared" si="44"/>
        <v>18738.754385521159</v>
      </c>
    </row>
    <row r="112" spans="1:35" ht="13.5" customHeight="1">
      <c r="A112" s="285">
        <v>19</v>
      </c>
      <c r="B112" s="56">
        <v>43617</v>
      </c>
      <c r="C112" s="57">
        <f>'BENEFÍCIOS-SEM JRS E SEM CORREÇ'!C112</f>
        <v>998</v>
      </c>
      <c r="D112" s="316">
        <f>'base(indices)'!G117</f>
        <v>1.1027438000000001</v>
      </c>
      <c r="E112" s="58">
        <f t="shared" si="30"/>
        <v>1100.5383124</v>
      </c>
      <c r="F112" s="360">
        <f>'base(indices)'!I117</f>
        <v>1.5918000000000002E-2</v>
      </c>
      <c r="G112" s="60">
        <f t="shared" si="31"/>
        <v>17.518368856783201</v>
      </c>
      <c r="H112" s="61">
        <f t="shared" si="32"/>
        <v>1118.0566812567831</v>
      </c>
      <c r="I112" s="299">
        <f t="shared" si="45"/>
        <v>23685.781561405587</v>
      </c>
      <c r="J112" s="102">
        <f>IF((I112-H$117+(H$117/12*7))+K112&gt;I149,I149-K112,(I112-H$117+(H$117/12*7)))</f>
        <v>23221.829918434894</v>
      </c>
      <c r="K112" s="102">
        <f t="shared" si="33"/>
        <v>6794.667185877538</v>
      </c>
      <c r="L112" s="103">
        <f t="shared" si="48"/>
        <v>30016.497104312431</v>
      </c>
      <c r="M112" s="102">
        <f t="shared" si="49"/>
        <v>22060.73842251315</v>
      </c>
      <c r="N112" s="102">
        <f t="shared" si="46"/>
        <v>6454.9338265836604</v>
      </c>
      <c r="O112" s="102">
        <f t="shared" si="47"/>
        <v>28515.67224909681</v>
      </c>
      <c r="P112" s="102">
        <f t="shared" si="29"/>
        <v>20899.646926591406</v>
      </c>
      <c r="Q112" s="102">
        <f t="shared" si="34"/>
        <v>6115.2004672897847</v>
      </c>
      <c r="R112" s="102">
        <f t="shared" si="35"/>
        <v>27014.847393881191</v>
      </c>
      <c r="S112" s="102">
        <f t="shared" si="52"/>
        <v>18577.463934747917</v>
      </c>
      <c r="T112" s="102">
        <f t="shared" si="37"/>
        <v>5435.7337487020304</v>
      </c>
      <c r="U112" s="102">
        <f t="shared" si="53"/>
        <v>24013.197683449947</v>
      </c>
      <c r="V112" s="102">
        <f t="shared" si="39"/>
        <v>16255.280942904425</v>
      </c>
      <c r="W112" s="102">
        <f t="shared" si="40"/>
        <v>4756.2670301142762</v>
      </c>
      <c r="X112" s="102">
        <f t="shared" si="41"/>
        <v>21011.5479730187</v>
      </c>
      <c r="Y112" s="102">
        <f t="shared" si="42"/>
        <v>13933.097951060936</v>
      </c>
      <c r="Z112" s="102">
        <f t="shared" si="43"/>
        <v>4076.8003115265228</v>
      </c>
      <c r="AA112" s="66">
        <f t="shared" si="44"/>
        <v>18009.89826258746</v>
      </c>
    </row>
    <row r="113" spans="1:27" ht="13.5" customHeight="1">
      <c r="A113" s="285">
        <v>18</v>
      </c>
      <c r="B113" s="46">
        <v>43647</v>
      </c>
      <c r="C113" s="57">
        <f>'BENEFÍCIOS-SEM JRS E SEM CORREÇ'!C113</f>
        <v>998</v>
      </c>
      <c r="D113" s="316">
        <f>'base(indices)'!G118</f>
        <v>1.10208255</v>
      </c>
      <c r="E113" s="69">
        <f t="shared" si="30"/>
        <v>1099.8783848999999</v>
      </c>
      <c r="F113" s="360">
        <f>'base(indices)'!I118</f>
        <v>1.5918000000000002E-2</v>
      </c>
      <c r="G113" s="70">
        <f t="shared" si="31"/>
        <v>17.5078641308382</v>
      </c>
      <c r="H113" s="71">
        <f t="shared" si="32"/>
        <v>1117.3862490308381</v>
      </c>
      <c r="I113" s="300">
        <f t="shared" si="45"/>
        <v>22567.724880148802</v>
      </c>
      <c r="J113" s="122">
        <f>IF((I113-H$117+(H$117/12*6))+K113&gt;I149,I149-K113,(I113-H$117+(H$117/12*6)))</f>
        <v>22010.98290858397</v>
      </c>
      <c r="K113" s="122">
        <f t="shared" si="33"/>
        <v>6794.667185877538</v>
      </c>
      <c r="L113" s="122">
        <f t="shared" si="48"/>
        <v>28805.650094461507</v>
      </c>
      <c r="M113" s="122">
        <f t="shared" si="49"/>
        <v>20910.433763154771</v>
      </c>
      <c r="N113" s="122">
        <f t="shared" si="46"/>
        <v>6454.9338265836604</v>
      </c>
      <c r="O113" s="122">
        <f t="shared" si="47"/>
        <v>27365.367589738431</v>
      </c>
      <c r="P113" s="104">
        <f t="shared" si="29"/>
        <v>19809.884617725573</v>
      </c>
      <c r="Q113" s="122">
        <f t="shared" si="34"/>
        <v>6115.2004672897847</v>
      </c>
      <c r="R113" s="122">
        <f t="shared" si="35"/>
        <v>25925.085085015358</v>
      </c>
      <c r="S113" s="122">
        <f t="shared" si="52"/>
        <v>17608.786326867175</v>
      </c>
      <c r="T113" s="122">
        <f t="shared" si="37"/>
        <v>5435.7337487020304</v>
      </c>
      <c r="U113" s="122">
        <f t="shared" si="53"/>
        <v>23044.520075569206</v>
      </c>
      <c r="V113" s="122">
        <f t="shared" si="39"/>
        <v>15407.688036008778</v>
      </c>
      <c r="W113" s="122">
        <f t="shared" si="40"/>
        <v>4756.2670301142762</v>
      </c>
      <c r="X113" s="122">
        <f t="shared" si="41"/>
        <v>20163.955066123053</v>
      </c>
      <c r="Y113" s="122">
        <f t="shared" si="42"/>
        <v>13206.589745150382</v>
      </c>
      <c r="Z113" s="122">
        <f t="shared" si="43"/>
        <v>4076.8003115265228</v>
      </c>
      <c r="AA113" s="52">
        <f t="shared" si="44"/>
        <v>17283.390056676904</v>
      </c>
    </row>
    <row r="114" spans="1:27" ht="13.5" customHeight="1">
      <c r="A114" s="285">
        <v>17</v>
      </c>
      <c r="B114" s="56">
        <v>43678</v>
      </c>
      <c r="C114" s="57">
        <f>'BENEFÍCIOS-SEM JRS E SEM CORREÇ'!C114</f>
        <v>998</v>
      </c>
      <c r="D114" s="316">
        <f>'base(indices)'!G119</f>
        <v>1.1010915699999999</v>
      </c>
      <c r="E114" s="58">
        <f t="shared" si="30"/>
        <v>1098.8893868599998</v>
      </c>
      <c r="F114" s="360">
        <f>'base(indices)'!I119</f>
        <v>1.5918000000000002E-2</v>
      </c>
      <c r="G114" s="60">
        <f t="shared" si="31"/>
        <v>17.492121260037479</v>
      </c>
      <c r="H114" s="61">
        <f t="shared" si="32"/>
        <v>1116.3815081200373</v>
      </c>
      <c r="I114" s="299">
        <f t="shared" si="45"/>
        <v>21450.338631117964</v>
      </c>
      <c r="J114" s="102">
        <f>IF((I114-H$117+(H$117/12*5))+K114&gt;I149,I149-K114,(I114-H$117+(H$117/12*5)))</f>
        <v>20800.806330958992</v>
      </c>
      <c r="K114" s="102">
        <f t="shared" si="33"/>
        <v>6794.667185877538</v>
      </c>
      <c r="L114" s="103">
        <f t="shared" si="48"/>
        <v>27595.47351683653</v>
      </c>
      <c r="M114" s="102">
        <f t="shared" si="49"/>
        <v>19760.766014411041</v>
      </c>
      <c r="N114" s="102">
        <f t="shared" si="46"/>
        <v>6454.9338265836604</v>
      </c>
      <c r="O114" s="102">
        <f t="shared" si="47"/>
        <v>26215.699840994701</v>
      </c>
      <c r="P114" s="102">
        <f t="shared" si="29"/>
        <v>18720.725697863094</v>
      </c>
      <c r="Q114" s="102">
        <f t="shared" si="34"/>
        <v>6115.2004672897847</v>
      </c>
      <c r="R114" s="102">
        <f t="shared" si="35"/>
        <v>24835.92616515288</v>
      </c>
      <c r="S114" s="102">
        <f t="shared" si="52"/>
        <v>16640.645064767195</v>
      </c>
      <c r="T114" s="102">
        <f t="shared" si="37"/>
        <v>5435.7337487020304</v>
      </c>
      <c r="U114" s="102">
        <f t="shared" si="53"/>
        <v>22076.378813469226</v>
      </c>
      <c r="V114" s="102">
        <f t="shared" si="39"/>
        <v>14560.564431671293</v>
      </c>
      <c r="W114" s="102">
        <f t="shared" si="40"/>
        <v>4756.2670301142762</v>
      </c>
      <c r="X114" s="102">
        <f t="shared" si="41"/>
        <v>19316.831461785569</v>
      </c>
      <c r="Y114" s="102">
        <f t="shared" si="42"/>
        <v>12480.483798575395</v>
      </c>
      <c r="Z114" s="102">
        <f t="shared" si="43"/>
        <v>4076.8003115265228</v>
      </c>
      <c r="AA114" s="66">
        <f t="shared" si="44"/>
        <v>16557.284110101918</v>
      </c>
    </row>
    <row r="115" spans="1:27" ht="13.5" customHeight="1">
      <c r="A115" s="285">
        <v>16</v>
      </c>
      <c r="B115" s="46">
        <v>43709</v>
      </c>
      <c r="C115" s="57">
        <f>'BENEFÍCIOS-SEM JRS E SEM CORREÇ'!C115</f>
        <v>998</v>
      </c>
      <c r="D115" s="316">
        <f>'base(indices)'!G120</f>
        <v>1.1002114000000001</v>
      </c>
      <c r="E115" s="69">
        <f t="shared" si="30"/>
        <v>1098.0109772000001</v>
      </c>
      <c r="F115" s="360">
        <f>'base(indices)'!I120</f>
        <v>1.5918000000000002E-2</v>
      </c>
      <c r="G115" s="70">
        <f t="shared" si="31"/>
        <v>17.478138735069603</v>
      </c>
      <c r="H115" s="71">
        <f t="shared" si="32"/>
        <v>1115.4891159350698</v>
      </c>
      <c r="I115" s="300">
        <f t="shared" si="45"/>
        <v>20333.957122997926</v>
      </c>
      <c r="J115" s="122">
        <f>IF((I115-H$117+(H$117/12*4))+K115&gt;I149,I149-K115,(I115-H$117+(H$117/12*4)))</f>
        <v>19591.634494244816</v>
      </c>
      <c r="K115" s="122">
        <f t="shared" si="33"/>
        <v>6794.667185877538</v>
      </c>
      <c r="L115" s="122">
        <f t="shared" si="48"/>
        <v>26386.301680122353</v>
      </c>
      <c r="M115" s="122">
        <f t="shared" si="49"/>
        <v>18612.052769532573</v>
      </c>
      <c r="N115" s="122">
        <f t="shared" si="46"/>
        <v>6454.9338265836604</v>
      </c>
      <c r="O115" s="122">
        <f t="shared" si="47"/>
        <v>25066.986596116232</v>
      </c>
      <c r="P115" s="104">
        <f t="shared" si="29"/>
        <v>17632.471044820333</v>
      </c>
      <c r="Q115" s="122">
        <f t="shared" si="34"/>
        <v>6115.2004672897847</v>
      </c>
      <c r="R115" s="122">
        <f t="shared" si="35"/>
        <v>23747.671512110119</v>
      </c>
      <c r="S115" s="122">
        <f t="shared" si="52"/>
        <v>15673.307595395854</v>
      </c>
      <c r="T115" s="122">
        <f t="shared" si="37"/>
        <v>5435.7337487020304</v>
      </c>
      <c r="U115" s="122">
        <f t="shared" si="53"/>
        <v>21109.041344097885</v>
      </c>
      <c r="V115" s="122">
        <f t="shared" si="39"/>
        <v>13714.14414597137</v>
      </c>
      <c r="W115" s="122">
        <f t="shared" si="40"/>
        <v>4756.2670301142762</v>
      </c>
      <c r="X115" s="122">
        <f t="shared" si="41"/>
        <v>18470.411176085647</v>
      </c>
      <c r="Y115" s="122">
        <f t="shared" si="42"/>
        <v>11754.980696546889</v>
      </c>
      <c r="Z115" s="122">
        <f t="shared" si="43"/>
        <v>4076.8003115265228</v>
      </c>
      <c r="AA115" s="52">
        <f t="shared" si="44"/>
        <v>15831.781008073413</v>
      </c>
    </row>
    <row r="116" spans="1:27" ht="13.5" customHeight="1">
      <c r="A116" s="285">
        <v>15</v>
      </c>
      <c r="B116" s="56">
        <v>43739</v>
      </c>
      <c r="C116" s="57">
        <f>'BENEFÍCIOS-SEM JRS E SEM CORREÇ'!C116</f>
        <v>998</v>
      </c>
      <c r="D116" s="316">
        <f>'base(indices)'!G121</f>
        <v>1.0992221</v>
      </c>
      <c r="E116" s="58">
        <f t="shared" si="30"/>
        <v>1097.0236557999999</v>
      </c>
      <c r="F116" s="360">
        <f>'base(indices)'!I121</f>
        <v>1.5918000000000002E-2</v>
      </c>
      <c r="G116" s="60">
        <f t="shared" si="31"/>
        <v>17.4624225530244</v>
      </c>
      <c r="H116" s="61">
        <f t="shared" si="32"/>
        <v>1114.4860783530244</v>
      </c>
      <c r="I116" s="299">
        <f t="shared" si="45"/>
        <v>19218.468007062856</v>
      </c>
      <c r="J116" s="102">
        <f>IF((I116-H$117+(H$117/12*3))+K116&gt;I149,I149-K116,(I116-H$117+(H$117/12*3)))</f>
        <v>18383.35504971561</v>
      </c>
      <c r="K116" s="102">
        <f t="shared" si="33"/>
        <v>6794.667185877538</v>
      </c>
      <c r="L116" s="103">
        <f t="shared" si="48"/>
        <v>25178.022235593147</v>
      </c>
      <c r="M116" s="102">
        <f t="shared" si="49"/>
        <v>17464.18729722983</v>
      </c>
      <c r="N116" s="102">
        <f t="shared" si="46"/>
        <v>6454.9338265836604</v>
      </c>
      <c r="O116" s="102">
        <f t="shared" si="47"/>
        <v>23919.121123813489</v>
      </c>
      <c r="P116" s="102">
        <f t="shared" si="29"/>
        <v>16545.019544744049</v>
      </c>
      <c r="Q116" s="102">
        <f t="shared" si="34"/>
        <v>6115.2004672897847</v>
      </c>
      <c r="R116" s="102">
        <f t="shared" si="35"/>
        <v>22660.220012033835</v>
      </c>
      <c r="S116" s="102">
        <f t="shared" si="52"/>
        <v>14706.684039772488</v>
      </c>
      <c r="T116" s="102">
        <f t="shared" si="37"/>
        <v>5435.7337487020304</v>
      </c>
      <c r="U116" s="102">
        <f t="shared" si="53"/>
        <v>20142.417788474519</v>
      </c>
      <c r="V116" s="102">
        <f t="shared" si="39"/>
        <v>12868.348534800927</v>
      </c>
      <c r="W116" s="102">
        <f t="shared" si="40"/>
        <v>4756.2670301142762</v>
      </c>
      <c r="X116" s="102">
        <f t="shared" si="41"/>
        <v>17624.615564915202</v>
      </c>
      <c r="Y116" s="102">
        <f t="shared" si="42"/>
        <v>11030.013029829366</v>
      </c>
      <c r="Z116" s="102">
        <f t="shared" si="43"/>
        <v>4076.8003115265228</v>
      </c>
      <c r="AA116" s="66">
        <f t="shared" si="44"/>
        <v>15106.81334135589</v>
      </c>
    </row>
    <row r="117" spans="1:27" ht="13.5" customHeight="1">
      <c r="A117" s="285">
        <v>14</v>
      </c>
      <c r="B117" s="46">
        <v>43770</v>
      </c>
      <c r="C117" s="57">
        <f>'BENEFÍCIOS-SEM JRS E SEM CORREÇ'!C117</f>
        <v>998</v>
      </c>
      <c r="D117" s="316">
        <f>'base(indices)'!G122</f>
        <v>1.09823369</v>
      </c>
      <c r="E117" s="69">
        <f t="shared" si="30"/>
        <v>1096.03722262</v>
      </c>
      <c r="F117" s="360">
        <f>'base(indices)'!I122</f>
        <v>1.5918000000000002E-2</v>
      </c>
      <c r="G117" s="70">
        <f t="shared" si="31"/>
        <v>17.446720509665163</v>
      </c>
      <c r="H117" s="71">
        <f t="shared" si="32"/>
        <v>1113.483943129665</v>
      </c>
      <c r="I117" s="300">
        <f t="shared" si="45"/>
        <v>18103.981928709833</v>
      </c>
      <c r="J117" s="122">
        <f>IF((I117-H$117+(H$117/12*2))+K117&gt;I149,I149-K117,(I117-H$117+(H$117/12*2)))</f>
        <v>17176.078642768447</v>
      </c>
      <c r="K117" s="122">
        <f t="shared" si="33"/>
        <v>6794.667185877538</v>
      </c>
      <c r="L117" s="122">
        <f t="shared" si="48"/>
        <v>23970.745828645984</v>
      </c>
      <c r="M117" s="122">
        <f t="shared" si="49"/>
        <v>16317.274710630023</v>
      </c>
      <c r="N117" s="122">
        <f t="shared" si="46"/>
        <v>6454.9338265836604</v>
      </c>
      <c r="O117" s="122">
        <f t="shared" si="47"/>
        <v>22772.208537213683</v>
      </c>
      <c r="P117" s="104">
        <f t="shared" si="29"/>
        <v>15458.470778491603</v>
      </c>
      <c r="Q117" s="122">
        <f t="shared" si="34"/>
        <v>6115.2004672897847</v>
      </c>
      <c r="R117" s="122">
        <f t="shared" si="35"/>
        <v>21573.671245781388</v>
      </c>
      <c r="S117" s="122">
        <f t="shared" si="52"/>
        <v>13740.862914214758</v>
      </c>
      <c r="T117" s="122">
        <f t="shared" si="37"/>
        <v>5435.7337487020304</v>
      </c>
      <c r="U117" s="122">
        <f t="shared" si="53"/>
        <v>19176.596662916789</v>
      </c>
      <c r="V117" s="122">
        <f t="shared" si="39"/>
        <v>12023.255049937912</v>
      </c>
      <c r="W117" s="122">
        <f t="shared" si="40"/>
        <v>4756.2670301142762</v>
      </c>
      <c r="X117" s="122">
        <f t="shared" si="41"/>
        <v>16779.522080052189</v>
      </c>
      <c r="Y117" s="122">
        <f t="shared" si="42"/>
        <v>10305.647185661068</v>
      </c>
      <c r="Z117" s="122">
        <f t="shared" si="43"/>
        <v>4076.8003115265228</v>
      </c>
      <c r="AA117" s="52">
        <f t="shared" si="44"/>
        <v>14382.44749718759</v>
      </c>
    </row>
    <row r="118" spans="1:27" ht="13.5" customHeight="1" thickBot="1">
      <c r="A118" s="286">
        <v>13</v>
      </c>
      <c r="B118" s="284">
        <v>43800</v>
      </c>
      <c r="C118" s="231">
        <f>'BENEFÍCIOS-SEM JRS E SEM CORREÇ'!C118</f>
        <v>1996</v>
      </c>
      <c r="D118" s="317">
        <f>'base(indices)'!G123</f>
        <v>1.0966983100000001</v>
      </c>
      <c r="E118" s="233">
        <f t="shared" si="30"/>
        <v>2189.0098267600001</v>
      </c>
      <c r="F118" s="361">
        <f>'base(indices)'!I123</f>
        <v>1.5918000000000002E-2</v>
      </c>
      <c r="G118" s="233">
        <f t="shared" si="31"/>
        <v>34.844658422365683</v>
      </c>
      <c r="H118" s="231">
        <f t="shared" si="32"/>
        <v>2223.8544851823658</v>
      </c>
      <c r="I118" s="301">
        <f t="shared" si="45"/>
        <v>16990.497985580168</v>
      </c>
      <c r="J118" s="95">
        <f>IF((I118-H$117+(H$117/12*1))+K118&gt;I149,I149-K118,(I118-H$117+(H$117/12*1)))</f>
        <v>15969.804371044644</v>
      </c>
      <c r="K118" s="95">
        <f t="shared" si="33"/>
        <v>6794.667185877538</v>
      </c>
      <c r="L118" s="236">
        <f t="shared" si="48"/>
        <v>22764.471556922181</v>
      </c>
      <c r="M118" s="95">
        <f t="shared" si="49"/>
        <v>15171.31415249241</v>
      </c>
      <c r="N118" s="95">
        <f t="shared" si="46"/>
        <v>6454.9338265836604</v>
      </c>
      <c r="O118" s="95">
        <f t="shared" si="47"/>
        <v>21626.24797907607</v>
      </c>
      <c r="P118" s="95">
        <f t="shared" si="29"/>
        <v>14372.823933940179</v>
      </c>
      <c r="Q118" s="95">
        <f t="shared" si="34"/>
        <v>6115.2004672897847</v>
      </c>
      <c r="R118" s="95">
        <f t="shared" si="35"/>
        <v>20488.024401229963</v>
      </c>
      <c r="S118" s="95">
        <f t="shared" si="52"/>
        <v>12775.843496835716</v>
      </c>
      <c r="T118" s="95">
        <f t="shared" si="37"/>
        <v>5435.7337487020304</v>
      </c>
      <c r="U118" s="95">
        <f t="shared" si="53"/>
        <v>18211.577245537745</v>
      </c>
      <c r="V118" s="95">
        <f t="shared" si="39"/>
        <v>11178.863059731249</v>
      </c>
      <c r="W118" s="95">
        <f t="shared" si="40"/>
        <v>4756.2670301142762</v>
      </c>
      <c r="X118" s="95">
        <f t="shared" si="41"/>
        <v>15935.130089845527</v>
      </c>
      <c r="Y118" s="95">
        <f t="shared" si="42"/>
        <v>9581.8826226267865</v>
      </c>
      <c r="Z118" s="95">
        <f t="shared" si="43"/>
        <v>4076.8003115265228</v>
      </c>
      <c r="AA118" s="237">
        <f t="shared" si="44"/>
        <v>13658.682934153308</v>
      </c>
    </row>
    <row r="119" spans="1:27" ht="13.5" customHeight="1">
      <c r="A119" s="210">
        <v>12</v>
      </c>
      <c r="B119" s="211">
        <v>43831</v>
      </c>
      <c r="C119" s="202">
        <f>'BENEFÍCIOS-SEM JRS E SEM CORREÇ'!C119</f>
        <v>1039</v>
      </c>
      <c r="D119" s="316">
        <f>'base(indices)'!G124</f>
        <v>1.0853026299999999</v>
      </c>
      <c r="E119" s="203">
        <f t="shared" si="30"/>
        <v>1127.6294325699998</v>
      </c>
      <c r="F119" s="360">
        <f>'base(indices)'!I124</f>
        <v>1.5918000000000002E-2</v>
      </c>
      <c r="G119" s="203">
        <f t="shared" si="31"/>
        <v>17.949605307649261</v>
      </c>
      <c r="H119" s="204">
        <f t="shared" si="32"/>
        <v>1145.5790378776492</v>
      </c>
      <c r="I119" s="302">
        <f t="shared" si="45"/>
        <v>14766.643500397802</v>
      </c>
      <c r="J119" s="205">
        <f>IF((I119-H$129+(H$129/12*12))+K119&gt;I$149,I$149-K119,(I119-H$129+(H$129/12*12)))</f>
        <v>14766.643500397802</v>
      </c>
      <c r="K119" s="205">
        <f t="shared" si="33"/>
        <v>6794.667185877538</v>
      </c>
      <c r="L119" s="205">
        <f t="shared" si="48"/>
        <v>21561.310686275341</v>
      </c>
      <c r="M119" s="205">
        <f t="shared" si="49"/>
        <v>14028.311325377912</v>
      </c>
      <c r="N119" s="205">
        <f t="shared" si="46"/>
        <v>6454.9338265836604</v>
      </c>
      <c r="O119" s="205">
        <f t="shared" si="47"/>
        <v>20483.245151961572</v>
      </c>
      <c r="P119" s="197">
        <f t="shared" si="29"/>
        <v>13289.979150358022</v>
      </c>
      <c r="Q119" s="205">
        <f t="shared" si="34"/>
        <v>6115.2004672897847</v>
      </c>
      <c r="R119" s="205">
        <f t="shared" si="35"/>
        <v>19405.179617647806</v>
      </c>
      <c r="S119" s="205">
        <f t="shared" si="52"/>
        <v>11813.314800318243</v>
      </c>
      <c r="T119" s="205">
        <f t="shared" si="37"/>
        <v>5435.7337487020304</v>
      </c>
      <c r="U119" s="205">
        <f t="shared" si="53"/>
        <v>17249.048549020274</v>
      </c>
      <c r="V119" s="205">
        <f t="shared" si="39"/>
        <v>10336.650450278461</v>
      </c>
      <c r="W119" s="205">
        <f t="shared" si="40"/>
        <v>4756.2670301142762</v>
      </c>
      <c r="X119" s="205">
        <f t="shared" si="41"/>
        <v>15092.917480392738</v>
      </c>
      <c r="Y119" s="205">
        <f t="shared" si="42"/>
        <v>8859.9861002386806</v>
      </c>
      <c r="Z119" s="205">
        <f t="shared" si="43"/>
        <v>4076.8003115265228</v>
      </c>
      <c r="AA119" s="205">
        <f t="shared" si="44"/>
        <v>12936.786411765203</v>
      </c>
    </row>
    <row r="120" spans="1:27" ht="13.5" customHeight="1">
      <c r="A120" s="182">
        <v>11</v>
      </c>
      <c r="B120" s="119">
        <v>43862</v>
      </c>
      <c r="C120" s="57">
        <f>'BENEFÍCIOS-SEM JRS E SEM CORREÇ'!C120</f>
        <v>1045</v>
      </c>
      <c r="D120" s="316">
        <f>'base(indices)'!G125</f>
        <v>1.07765131</v>
      </c>
      <c r="E120" s="60">
        <f t="shared" si="30"/>
        <v>1126.14561895</v>
      </c>
      <c r="F120" s="360">
        <f>'base(indices)'!I125</f>
        <v>1.5918000000000002E-2</v>
      </c>
      <c r="G120" s="60">
        <f t="shared" si="31"/>
        <v>17.925985962446102</v>
      </c>
      <c r="H120" s="57">
        <f t="shared" si="32"/>
        <v>1144.071604912446</v>
      </c>
      <c r="I120" s="299">
        <f t="shared" si="45"/>
        <v>13621.064462520153</v>
      </c>
      <c r="J120" s="102">
        <f>IF((I120-H$129+(H$129/12*11))+K120&gt;I$149,I$149-K120,(I120-H$129+(H$129/12*11)))</f>
        <v>13527.666965627184</v>
      </c>
      <c r="K120" s="102">
        <f t="shared" si="33"/>
        <v>6794.667185877538</v>
      </c>
      <c r="L120" s="103">
        <f t="shared" si="48"/>
        <v>20322.334151504721</v>
      </c>
      <c r="M120" s="102">
        <f t="shared" si="49"/>
        <v>12851.283617345824</v>
      </c>
      <c r="N120" s="102">
        <f t="shared" si="46"/>
        <v>6454.9338265836604</v>
      </c>
      <c r="O120" s="102">
        <f t="shared" si="47"/>
        <v>19306.217443929483</v>
      </c>
      <c r="P120" s="102">
        <f t="shared" si="29"/>
        <v>12174.900269064467</v>
      </c>
      <c r="Q120" s="102">
        <f t="shared" si="34"/>
        <v>6115.2004672897847</v>
      </c>
      <c r="R120" s="102">
        <f t="shared" si="35"/>
        <v>18290.100736354252</v>
      </c>
      <c r="S120" s="102">
        <f t="shared" si="52"/>
        <v>10822.133572501749</v>
      </c>
      <c r="T120" s="102">
        <f t="shared" si="37"/>
        <v>5435.7337487020304</v>
      </c>
      <c r="U120" s="102">
        <f t="shared" si="53"/>
        <v>16257.867321203779</v>
      </c>
      <c r="V120" s="102">
        <f t="shared" si="39"/>
        <v>9469.3668759390275</v>
      </c>
      <c r="W120" s="102">
        <f t="shared" si="40"/>
        <v>4756.2670301142762</v>
      </c>
      <c r="X120" s="102">
        <f t="shared" si="41"/>
        <v>14225.633906053303</v>
      </c>
      <c r="Y120" s="102">
        <f t="shared" si="42"/>
        <v>8116.6001793763098</v>
      </c>
      <c r="Z120" s="102">
        <f t="shared" si="43"/>
        <v>4076.8003115265228</v>
      </c>
      <c r="AA120" s="102">
        <f t="shared" si="44"/>
        <v>12193.400490902834</v>
      </c>
    </row>
    <row r="121" spans="1:27" ht="13.5" customHeight="1">
      <c r="A121" s="182">
        <v>10</v>
      </c>
      <c r="B121" s="120">
        <v>43891</v>
      </c>
      <c r="C121" s="57">
        <f>'BENEFÍCIOS-SEM JRS E SEM CORREÇ'!C121</f>
        <v>1045</v>
      </c>
      <c r="D121" s="316">
        <f>'base(indices)'!G126</f>
        <v>1.0752856799999999</v>
      </c>
      <c r="E121" s="70">
        <f t="shared" si="30"/>
        <v>1123.6735355999999</v>
      </c>
      <c r="F121" s="360">
        <f>'base(indices)'!I126</f>
        <v>1.5918000000000002E-2</v>
      </c>
      <c r="G121" s="70">
        <f t="shared" si="31"/>
        <v>17.886635339680801</v>
      </c>
      <c r="H121" s="68">
        <f t="shared" si="32"/>
        <v>1141.5601709396808</v>
      </c>
      <c r="I121" s="300">
        <f t="shared" si="45"/>
        <v>12476.992857607707</v>
      </c>
      <c r="J121" s="122">
        <f>IF((I121-H$129+(H$129/12*10))+K121&gt;I$149,I$149-K121,(I121-H$129+(H$129/12*10)))</f>
        <v>12290.197863821768</v>
      </c>
      <c r="K121" s="122">
        <f t="shared" si="33"/>
        <v>6794.667185877538</v>
      </c>
      <c r="L121" s="122">
        <f t="shared" si="48"/>
        <v>19084.865049699307</v>
      </c>
      <c r="M121" s="122">
        <f t="shared" si="49"/>
        <v>11675.687970630679</v>
      </c>
      <c r="N121" s="122">
        <f t="shared" si="46"/>
        <v>6454.9338265836604</v>
      </c>
      <c r="O121" s="122">
        <f t="shared" si="47"/>
        <v>18130.621797214339</v>
      </c>
      <c r="P121" s="104">
        <f t="shared" si="29"/>
        <v>11061.178077439592</v>
      </c>
      <c r="Q121" s="122">
        <f t="shared" si="34"/>
        <v>6115.2004672897847</v>
      </c>
      <c r="R121" s="122">
        <f t="shared" si="35"/>
        <v>17176.378544729378</v>
      </c>
      <c r="S121" s="122">
        <f t="shared" si="52"/>
        <v>9832.1582910574143</v>
      </c>
      <c r="T121" s="122">
        <f t="shared" si="37"/>
        <v>5435.7337487020304</v>
      </c>
      <c r="U121" s="122">
        <f t="shared" si="53"/>
        <v>15267.892039759445</v>
      </c>
      <c r="V121" s="122">
        <f t="shared" si="39"/>
        <v>8603.1385046752366</v>
      </c>
      <c r="W121" s="122">
        <f t="shared" si="40"/>
        <v>4756.2670301142762</v>
      </c>
      <c r="X121" s="122">
        <f t="shared" si="41"/>
        <v>13359.405534789512</v>
      </c>
      <c r="Y121" s="122">
        <f t="shared" si="42"/>
        <v>7374.1187182930607</v>
      </c>
      <c r="Z121" s="122">
        <f t="shared" si="43"/>
        <v>4076.8003115265228</v>
      </c>
      <c r="AA121" s="122">
        <f t="shared" si="44"/>
        <v>11450.919029819583</v>
      </c>
    </row>
    <row r="122" spans="1:27" ht="13.5" customHeight="1">
      <c r="A122" s="182">
        <v>9</v>
      </c>
      <c r="B122" s="119">
        <v>43922</v>
      </c>
      <c r="C122" s="57">
        <f>'BENEFÍCIOS-SEM JRS E SEM CORREÇ'!C122</f>
        <v>1045</v>
      </c>
      <c r="D122" s="316">
        <f>'base(indices)'!G127</f>
        <v>1.07507066</v>
      </c>
      <c r="E122" s="60">
        <f t="shared" si="30"/>
        <v>1123.4488397</v>
      </c>
      <c r="F122" s="360">
        <f>'base(indices)'!I127</f>
        <v>1.5918000000000002E-2</v>
      </c>
      <c r="G122" s="60">
        <f t="shared" si="31"/>
        <v>17.883058630344603</v>
      </c>
      <c r="H122" s="57">
        <f t="shared" si="32"/>
        <v>1141.3318983303445</v>
      </c>
      <c r="I122" s="299">
        <f t="shared" si="45"/>
        <v>11335.432686668026</v>
      </c>
      <c r="J122" s="102">
        <f>IF((I122-H$129+(H$129/12*9))+K122&gt;I$149,I$149-K122,(I122-H$129+(H$129/12*9)))</f>
        <v>11055.240195989116</v>
      </c>
      <c r="K122" s="102">
        <f t="shared" si="33"/>
        <v>6794.667185877538</v>
      </c>
      <c r="L122" s="103">
        <f t="shared" si="48"/>
        <v>17849.907381866655</v>
      </c>
      <c r="M122" s="102">
        <f t="shared" si="49"/>
        <v>10502.478186189659</v>
      </c>
      <c r="N122" s="102">
        <f t="shared" si="46"/>
        <v>6454.9338265836604</v>
      </c>
      <c r="O122" s="102">
        <f t="shared" si="47"/>
        <v>16957.412012773319</v>
      </c>
      <c r="P122" s="102">
        <f t="shared" si="29"/>
        <v>9949.7161763902041</v>
      </c>
      <c r="Q122" s="102">
        <f t="shared" si="34"/>
        <v>6115.2004672897847</v>
      </c>
      <c r="R122" s="102">
        <f t="shared" si="35"/>
        <v>16064.91664367999</v>
      </c>
      <c r="S122" s="102">
        <f t="shared" si="52"/>
        <v>8844.1921567912923</v>
      </c>
      <c r="T122" s="102">
        <f t="shared" si="37"/>
        <v>5435.7337487020304</v>
      </c>
      <c r="U122" s="102">
        <f t="shared" si="53"/>
        <v>14279.925905493323</v>
      </c>
      <c r="V122" s="102">
        <f t="shared" si="39"/>
        <v>7738.6681371923805</v>
      </c>
      <c r="W122" s="102">
        <f t="shared" si="40"/>
        <v>4756.2670301142762</v>
      </c>
      <c r="X122" s="102">
        <f t="shared" si="41"/>
        <v>12494.935167306656</v>
      </c>
      <c r="Y122" s="102">
        <f t="shared" si="42"/>
        <v>6633.1441175934697</v>
      </c>
      <c r="Z122" s="102">
        <f t="shared" si="43"/>
        <v>4076.8003115265228</v>
      </c>
      <c r="AA122" s="102">
        <f t="shared" si="44"/>
        <v>10709.944429119992</v>
      </c>
    </row>
    <row r="123" spans="1:27" ht="13.5" customHeight="1">
      <c r="A123" s="182">
        <v>8</v>
      </c>
      <c r="B123" s="120">
        <v>43952</v>
      </c>
      <c r="C123" s="57">
        <f>'BENEFÍCIOS-SEM JRS E SEM CORREÇ'!C123</f>
        <v>1045</v>
      </c>
      <c r="D123" s="316">
        <f>'base(indices)'!G128</f>
        <v>1.07517818</v>
      </c>
      <c r="E123" s="70">
        <f t="shared" si="30"/>
        <v>1123.5611981</v>
      </c>
      <c r="F123" s="360">
        <f>'base(indices)'!I128</f>
        <v>1.5918000000000002E-2</v>
      </c>
      <c r="G123" s="70">
        <f t="shared" si="31"/>
        <v>17.8848471513558</v>
      </c>
      <c r="H123" s="68">
        <f t="shared" si="32"/>
        <v>1141.4460452513558</v>
      </c>
      <c r="I123" s="300">
        <f t="shared" si="45"/>
        <v>10194.100788337681</v>
      </c>
      <c r="J123" s="122">
        <f>IF((I123-H$129+(H$129/12*8))+K123&gt;I$149,I$149-K123,(I123-H$117+(H$129/12*8)))</f>
        <v>9827.7968203517776</v>
      </c>
      <c r="K123" s="122">
        <f t="shared" si="33"/>
        <v>6794.667185877538</v>
      </c>
      <c r="L123" s="122">
        <f t="shared" si="48"/>
        <v>16622.464006229315</v>
      </c>
      <c r="M123" s="122">
        <f t="shared" si="49"/>
        <v>9336.4069793341878</v>
      </c>
      <c r="N123" s="122">
        <f t="shared" si="46"/>
        <v>6454.9338265836604</v>
      </c>
      <c r="O123" s="122">
        <f t="shared" si="47"/>
        <v>15791.340805917847</v>
      </c>
      <c r="P123" s="104">
        <f t="shared" si="29"/>
        <v>8845.0171383165998</v>
      </c>
      <c r="Q123" s="122">
        <f t="shared" si="34"/>
        <v>6115.2004672897847</v>
      </c>
      <c r="R123" s="122">
        <f t="shared" si="35"/>
        <v>14960.217605606384</v>
      </c>
      <c r="S123" s="122">
        <f t="shared" si="52"/>
        <v>7862.2374562814221</v>
      </c>
      <c r="T123" s="122">
        <f t="shared" si="37"/>
        <v>5435.7337487020304</v>
      </c>
      <c r="U123" s="122">
        <f t="shared" si="53"/>
        <v>13297.971204983452</v>
      </c>
      <c r="V123" s="122">
        <f t="shared" si="39"/>
        <v>6879.4577742462443</v>
      </c>
      <c r="W123" s="122">
        <f t="shared" si="40"/>
        <v>4756.2670301142762</v>
      </c>
      <c r="X123" s="122">
        <f t="shared" si="41"/>
        <v>11635.724804360521</v>
      </c>
      <c r="Y123" s="122">
        <f t="shared" si="42"/>
        <v>5896.6780922110665</v>
      </c>
      <c r="Z123" s="122">
        <f t="shared" si="43"/>
        <v>4076.8003115265228</v>
      </c>
      <c r="AA123" s="122">
        <f t="shared" si="44"/>
        <v>9973.4784037375903</v>
      </c>
    </row>
    <row r="124" spans="1:27" ht="13.5" customHeight="1">
      <c r="A124" s="182">
        <v>7</v>
      </c>
      <c r="B124" s="119">
        <v>43983</v>
      </c>
      <c r="C124" s="57">
        <f>'BENEFÍCIOS-SEM JRS E SEM CORREÇ'!C124</f>
        <v>1045</v>
      </c>
      <c r="D124" s="316">
        <f>'base(indices)'!G129</f>
        <v>1.0815593800000001</v>
      </c>
      <c r="E124" s="60">
        <f t="shared" si="30"/>
        <v>1130.2295521000001</v>
      </c>
      <c r="F124" s="360">
        <f>'base(indices)'!I129</f>
        <v>1.5918000000000002E-2</v>
      </c>
      <c r="G124" s="60">
        <f t="shared" si="31"/>
        <v>17.990994010327803</v>
      </c>
      <c r="H124" s="57">
        <f t="shared" si="32"/>
        <v>1148.2205461103279</v>
      </c>
      <c r="I124" s="299">
        <f t="shared" si="45"/>
        <v>9052.6547430863247</v>
      </c>
      <c r="J124" s="102">
        <f>IF((I124-H$129+(H$129/12*7))+K124&gt;I$149,I$149-K124,(I124-H$129+(H$129/12*7)))</f>
        <v>8585.6672586214736</v>
      </c>
      <c r="K124" s="102">
        <f t="shared" si="33"/>
        <v>6794.667185877538</v>
      </c>
      <c r="L124" s="103">
        <f t="shared" si="48"/>
        <v>15380.334444499011</v>
      </c>
      <c r="M124" s="102">
        <f t="shared" si="49"/>
        <v>8156.3838956903992</v>
      </c>
      <c r="N124" s="102">
        <f t="shared" si="46"/>
        <v>6454.9338265836604</v>
      </c>
      <c r="O124" s="102">
        <f t="shared" si="47"/>
        <v>14611.31772227406</v>
      </c>
      <c r="P124" s="102">
        <f t="shared" si="29"/>
        <v>7727.1005327593266</v>
      </c>
      <c r="Q124" s="102">
        <f t="shared" si="34"/>
        <v>6115.2004672897847</v>
      </c>
      <c r="R124" s="102">
        <f t="shared" si="35"/>
        <v>13842.301000049112</v>
      </c>
      <c r="S124" s="102">
        <f t="shared" si="52"/>
        <v>6868.5338068971796</v>
      </c>
      <c r="T124" s="102">
        <f t="shared" si="37"/>
        <v>5435.7337487020304</v>
      </c>
      <c r="U124" s="102">
        <f t="shared" si="53"/>
        <v>12304.26755559921</v>
      </c>
      <c r="V124" s="102">
        <f t="shared" si="39"/>
        <v>6009.9670810350308</v>
      </c>
      <c r="W124" s="102">
        <f t="shared" si="40"/>
        <v>4756.2670301142762</v>
      </c>
      <c r="X124" s="102">
        <f t="shared" si="41"/>
        <v>10766.234111149308</v>
      </c>
      <c r="Y124" s="102">
        <f t="shared" si="42"/>
        <v>5151.4003551728838</v>
      </c>
      <c r="Z124" s="102">
        <f t="shared" si="43"/>
        <v>4076.8003115265228</v>
      </c>
      <c r="AA124" s="102">
        <f t="shared" si="44"/>
        <v>9228.2006666994057</v>
      </c>
    </row>
    <row r="125" spans="1:27" ht="13.5" customHeight="1">
      <c r="A125" s="182">
        <v>6</v>
      </c>
      <c r="B125" s="120">
        <v>44013</v>
      </c>
      <c r="C125" s="57">
        <f>'BENEFÍCIOS-SEM JRS E SEM CORREÇ'!C125</f>
        <v>1045</v>
      </c>
      <c r="D125" s="316">
        <f>'base(indices)'!G130</f>
        <v>1.0813431099999999</v>
      </c>
      <c r="E125" s="70">
        <f t="shared" si="30"/>
        <v>1130.00354995</v>
      </c>
      <c r="F125" s="360">
        <f>'base(indices)'!I130</f>
        <v>1.5918000000000002E-2</v>
      </c>
      <c r="G125" s="70">
        <f t="shared" si="31"/>
        <v>17.987396508104101</v>
      </c>
      <c r="H125" s="68">
        <f t="shared" si="32"/>
        <v>1147.9909464581042</v>
      </c>
      <c r="I125" s="300">
        <f t="shared" si="45"/>
        <v>7904.4341969759971</v>
      </c>
      <c r="J125" s="122">
        <f>IF((I125-H$129+(H$129/12*6))+K125&gt;I$149,I$149-K125,(I125-H$117+(H$129/12*6)))</f>
        <v>7351.335235204152</v>
      </c>
      <c r="K125" s="122">
        <f t="shared" si="33"/>
        <v>6794.667185877538</v>
      </c>
      <c r="L125" s="122">
        <f t="shared" si="48"/>
        <v>14146.00242108169</v>
      </c>
      <c r="M125" s="122">
        <f t="shared" si="49"/>
        <v>6983.7684734439445</v>
      </c>
      <c r="N125" s="122">
        <f t="shared" si="46"/>
        <v>6454.9338265836604</v>
      </c>
      <c r="O125" s="122">
        <f t="shared" si="47"/>
        <v>13438.702300027606</v>
      </c>
      <c r="P125" s="104">
        <f t="shared" si="29"/>
        <v>6616.2017116837369</v>
      </c>
      <c r="Q125" s="122">
        <f t="shared" si="34"/>
        <v>6115.2004672897847</v>
      </c>
      <c r="R125" s="122">
        <f t="shared" si="35"/>
        <v>12731.402178973522</v>
      </c>
      <c r="S125" s="122">
        <f t="shared" si="52"/>
        <v>5881.0681881633218</v>
      </c>
      <c r="T125" s="122">
        <f t="shared" si="37"/>
        <v>5435.7337487020304</v>
      </c>
      <c r="U125" s="122">
        <f t="shared" si="53"/>
        <v>11316.801936865351</v>
      </c>
      <c r="V125" s="122">
        <f t="shared" si="39"/>
        <v>5145.9346646429058</v>
      </c>
      <c r="W125" s="122">
        <f t="shared" si="40"/>
        <v>4756.2670301142762</v>
      </c>
      <c r="X125" s="122">
        <f t="shared" si="41"/>
        <v>9902.2016947571828</v>
      </c>
      <c r="Y125" s="122">
        <f t="shared" si="42"/>
        <v>4410.8011411224907</v>
      </c>
      <c r="Z125" s="122">
        <f t="shared" si="43"/>
        <v>4076.8003115265228</v>
      </c>
      <c r="AA125" s="122">
        <f t="shared" si="44"/>
        <v>8487.6014526490144</v>
      </c>
    </row>
    <row r="126" spans="1:27" ht="13.5" customHeight="1">
      <c r="A126" s="182">
        <v>5</v>
      </c>
      <c r="B126" s="119">
        <v>44044</v>
      </c>
      <c r="C126" s="57">
        <f>'BENEFÍCIOS-SEM JRS E SEM CORREÇ'!C126</f>
        <v>1045</v>
      </c>
      <c r="D126" s="316">
        <f>'base(indices)'!G131</f>
        <v>1.0781087899999999</v>
      </c>
      <c r="E126" s="60">
        <f t="shared" si="30"/>
        <v>1126.6236855499999</v>
      </c>
      <c r="F126" s="360">
        <f>'base(indices)'!I131</f>
        <v>1.4615E-2</v>
      </c>
      <c r="G126" s="60">
        <f t="shared" si="31"/>
        <v>16.465605164313249</v>
      </c>
      <c r="H126" s="57">
        <f t="shared" si="32"/>
        <v>1143.0892907143132</v>
      </c>
      <c r="I126" s="299">
        <f t="shared" si="45"/>
        <v>6756.4432505178929</v>
      </c>
      <c r="J126" s="102">
        <f>IF((I126-H$129+(H$129/12*5))+K126&gt;I$149,I$149-K126,(I126-H$129+(H$129/12*5)))</f>
        <v>6102.6607722671024</v>
      </c>
      <c r="K126" s="102">
        <f t="shared" si="33"/>
        <v>6794.667185877538</v>
      </c>
      <c r="L126" s="103">
        <f t="shared" si="48"/>
        <v>12897.32795814464</v>
      </c>
      <c r="M126" s="102">
        <f t="shared" si="49"/>
        <v>5797.5277336537474</v>
      </c>
      <c r="N126" s="102">
        <f t="shared" si="46"/>
        <v>6454.9338265836604</v>
      </c>
      <c r="O126" s="102">
        <f t="shared" si="47"/>
        <v>12252.461560237407</v>
      </c>
      <c r="P126" s="102">
        <f t="shared" si="29"/>
        <v>5492.3946950403924</v>
      </c>
      <c r="Q126" s="102">
        <f t="shared" si="34"/>
        <v>6115.2004672897847</v>
      </c>
      <c r="R126" s="102">
        <f t="shared" si="35"/>
        <v>11607.595162330177</v>
      </c>
      <c r="S126" s="102">
        <f t="shared" si="52"/>
        <v>4882.1286178136825</v>
      </c>
      <c r="T126" s="102">
        <f t="shared" si="37"/>
        <v>5435.7337487020304</v>
      </c>
      <c r="U126" s="102">
        <f t="shared" si="53"/>
        <v>10317.862366515714</v>
      </c>
      <c r="V126" s="102">
        <f t="shared" si="39"/>
        <v>4271.8625405869716</v>
      </c>
      <c r="W126" s="102">
        <f t="shared" si="40"/>
        <v>4756.2670301142762</v>
      </c>
      <c r="X126" s="102">
        <f t="shared" si="41"/>
        <v>9028.1295707012468</v>
      </c>
      <c r="Y126" s="102">
        <f t="shared" si="42"/>
        <v>3661.5964633602612</v>
      </c>
      <c r="Z126" s="102">
        <f t="shared" si="43"/>
        <v>4076.8003115265228</v>
      </c>
      <c r="AA126" s="102">
        <f t="shared" si="44"/>
        <v>7738.3967748867835</v>
      </c>
    </row>
    <row r="127" spans="1:27" ht="13.5" customHeight="1">
      <c r="A127" s="182">
        <v>4</v>
      </c>
      <c r="B127" s="120">
        <v>44075</v>
      </c>
      <c r="C127" s="57">
        <f>'BENEFÍCIOS-SEM JRS E SEM CORREÇ'!C127</f>
        <v>1045</v>
      </c>
      <c r="D127" s="316">
        <f>'base(indices)'!G132</f>
        <v>1.07563483</v>
      </c>
      <c r="E127" s="70">
        <f t="shared" si="30"/>
        <v>1124.03839735</v>
      </c>
      <c r="F127" s="360">
        <f>'base(indices)'!I132</f>
        <v>1.3311999999999999E-2</v>
      </c>
      <c r="G127" s="70">
        <f t="shared" si="31"/>
        <v>14.963199145523198</v>
      </c>
      <c r="H127" s="68">
        <f t="shared" si="32"/>
        <v>1139.0015964955232</v>
      </c>
      <c r="I127" s="300">
        <f t="shared" si="45"/>
        <v>5613.3539598035795</v>
      </c>
      <c r="J127" s="122">
        <f>IF((I127-H$129+(H$129/12*4))+K127&gt;I$149,I$149-K127,(I127-H$117+(H$129/12*4)))</f>
        <v>4873.4600042457951</v>
      </c>
      <c r="K127" s="122">
        <f t="shared" si="33"/>
        <v>6794.667185877538</v>
      </c>
      <c r="L127" s="122">
        <f t="shared" si="48"/>
        <v>11668.127190123334</v>
      </c>
      <c r="M127" s="122">
        <f t="shared" si="49"/>
        <v>4629.7870040335047</v>
      </c>
      <c r="N127" s="122">
        <f t="shared" si="46"/>
        <v>6454.9338265836604</v>
      </c>
      <c r="O127" s="122">
        <f t="shared" si="47"/>
        <v>11084.720830617165</v>
      </c>
      <c r="P127" s="104">
        <f t="shared" si="29"/>
        <v>4386.1140038212161</v>
      </c>
      <c r="Q127" s="122">
        <f t="shared" si="34"/>
        <v>6115.2004672897847</v>
      </c>
      <c r="R127" s="122">
        <f t="shared" si="35"/>
        <v>10501.314471111</v>
      </c>
      <c r="S127" s="122">
        <f t="shared" si="52"/>
        <v>3898.7680033966362</v>
      </c>
      <c r="T127" s="122">
        <f t="shared" si="37"/>
        <v>5435.7337487020304</v>
      </c>
      <c r="U127" s="122">
        <f t="shared" si="53"/>
        <v>9334.5017520986657</v>
      </c>
      <c r="V127" s="122">
        <f t="shared" si="39"/>
        <v>3411.4220029720564</v>
      </c>
      <c r="W127" s="122">
        <f t="shared" si="40"/>
        <v>4756.2670301142762</v>
      </c>
      <c r="X127" s="122">
        <f t="shared" si="41"/>
        <v>8167.6890330863325</v>
      </c>
      <c r="Y127" s="122">
        <f t="shared" si="42"/>
        <v>2924.0760025474769</v>
      </c>
      <c r="Z127" s="122">
        <f t="shared" si="43"/>
        <v>4076.8003115265228</v>
      </c>
      <c r="AA127" s="122">
        <f t="shared" si="44"/>
        <v>7000.8763140739993</v>
      </c>
    </row>
    <row r="128" spans="1:27" ht="13.5" customHeight="1">
      <c r="A128" s="182">
        <v>3</v>
      </c>
      <c r="B128" s="119">
        <v>44105</v>
      </c>
      <c r="C128" s="57">
        <f>'BENEFÍCIOS-SEM JRS E SEM CORREÇ'!C128</f>
        <v>1045</v>
      </c>
      <c r="D128" s="316">
        <f>'base(indices)'!G133</f>
        <v>1.07081615</v>
      </c>
      <c r="E128" s="60">
        <f t="shared" si="30"/>
        <v>1119.00287675</v>
      </c>
      <c r="F128" s="360">
        <f>'base(indices)'!I133</f>
        <v>1.2153000000000001E-2</v>
      </c>
      <c r="G128" s="60">
        <f t="shared" si="31"/>
        <v>13.59924196114275</v>
      </c>
      <c r="H128" s="57">
        <f t="shared" si="32"/>
        <v>1132.6021187111428</v>
      </c>
      <c r="I128" s="299">
        <f t="shared" si="45"/>
        <v>4474.3523633080567</v>
      </c>
      <c r="J128" s="102">
        <f>IF((I128-H$129+(H$129/12*3))+K128&gt;I$149,I$149-K128,(I128-H$129+(H$129/12*3)))</f>
        <v>3633.7748912713259</v>
      </c>
      <c r="K128" s="102">
        <f t="shared" si="33"/>
        <v>6794.667185877538</v>
      </c>
      <c r="L128" s="103">
        <f t="shared" si="48"/>
        <v>10428.442077148864</v>
      </c>
      <c r="M128" s="102">
        <f t="shared" si="49"/>
        <v>3452.0861467077593</v>
      </c>
      <c r="N128" s="102">
        <f t="shared" si="46"/>
        <v>6454.9338265836604</v>
      </c>
      <c r="O128" s="102">
        <f t="shared" si="47"/>
        <v>9907.0199732914189</v>
      </c>
      <c r="P128" s="102">
        <f t="shared" si="29"/>
        <v>3270.3974021441936</v>
      </c>
      <c r="Q128" s="102">
        <f t="shared" si="34"/>
        <v>6115.2004672897847</v>
      </c>
      <c r="R128" s="102">
        <f t="shared" si="35"/>
        <v>9385.5978694339792</v>
      </c>
      <c r="S128" s="102">
        <f t="shared" si="52"/>
        <v>2907.0199130170608</v>
      </c>
      <c r="T128" s="102">
        <f t="shared" si="37"/>
        <v>5435.7337487020304</v>
      </c>
      <c r="U128" s="102">
        <f t="shared" si="53"/>
        <v>8342.7536617190908</v>
      </c>
      <c r="V128" s="102">
        <f t="shared" si="39"/>
        <v>2543.6424238899281</v>
      </c>
      <c r="W128" s="102">
        <f t="shared" si="40"/>
        <v>4756.2670301142762</v>
      </c>
      <c r="X128" s="102">
        <f t="shared" si="41"/>
        <v>7299.9094540042042</v>
      </c>
      <c r="Y128" s="102">
        <f t="shared" si="42"/>
        <v>2180.2649347627953</v>
      </c>
      <c r="Z128" s="102">
        <f t="shared" si="43"/>
        <v>4076.8003115265228</v>
      </c>
      <c r="AA128" s="102">
        <f t="shared" si="44"/>
        <v>6257.0652462893177</v>
      </c>
    </row>
    <row r="129" spans="1:35" ht="13.5" customHeight="1">
      <c r="A129" s="182">
        <v>2</v>
      </c>
      <c r="B129" s="120">
        <v>44136</v>
      </c>
      <c r="C129" s="57">
        <f>'BENEFÍCIOS-SEM JRS E SEM CORREÇ'!C129</f>
        <v>1045</v>
      </c>
      <c r="D129" s="316">
        <f>'base(indices)'!G134</f>
        <v>1.0608442199999999</v>
      </c>
      <c r="E129" s="70">
        <f t="shared" si="30"/>
        <v>1108.5822099</v>
      </c>
      <c r="F129" s="360">
        <f>'base(indices)'!I134</f>
        <v>1.0994E-2</v>
      </c>
      <c r="G129" s="70">
        <f t="shared" si="31"/>
        <v>12.1877528156406</v>
      </c>
      <c r="H129" s="68">
        <f t="shared" si="32"/>
        <v>1120.7699627156405</v>
      </c>
      <c r="I129" s="300">
        <f t="shared" si="45"/>
        <v>3341.7502445969139</v>
      </c>
      <c r="J129" s="122">
        <f>IF((I129-H$129+(H$129/12*2))+K129&gt;I$149,I$149-K129,(I129-H$117+(H$129/12*2)))</f>
        <v>2415.0612952531892</v>
      </c>
      <c r="K129" s="122">
        <f t="shared" si="33"/>
        <v>6794.667185877538</v>
      </c>
      <c r="L129" s="122">
        <f t="shared" si="48"/>
        <v>9209.7284811307272</v>
      </c>
      <c r="M129" s="122">
        <f t="shared" si="49"/>
        <v>2294.3082304905297</v>
      </c>
      <c r="N129" s="122">
        <f t="shared" si="46"/>
        <v>6454.9338265836604</v>
      </c>
      <c r="O129" s="122">
        <f t="shared" si="47"/>
        <v>8749.2420570741906</v>
      </c>
      <c r="P129" s="104">
        <f t="shared" si="29"/>
        <v>2173.5551657278702</v>
      </c>
      <c r="Q129" s="122">
        <f t="shared" si="34"/>
        <v>6115.2004672897847</v>
      </c>
      <c r="R129" s="122">
        <f t="shared" si="35"/>
        <v>8288.7556330176558</v>
      </c>
      <c r="S129" s="122">
        <f t="shared" si="52"/>
        <v>1932.0490362025514</v>
      </c>
      <c r="T129" s="122">
        <f t="shared" si="37"/>
        <v>5435.7337487020304</v>
      </c>
      <c r="U129" s="122">
        <f t="shared" si="53"/>
        <v>7367.7827849045816</v>
      </c>
      <c r="V129" s="122">
        <f t="shared" si="39"/>
        <v>1690.5429066772324</v>
      </c>
      <c r="W129" s="122">
        <f t="shared" si="40"/>
        <v>4756.2670301142762</v>
      </c>
      <c r="X129" s="122">
        <f t="shared" si="41"/>
        <v>6446.8099367915083</v>
      </c>
      <c r="Y129" s="122">
        <f t="shared" si="42"/>
        <v>1449.0367771519134</v>
      </c>
      <c r="Z129" s="122">
        <f t="shared" si="43"/>
        <v>4076.8003115265228</v>
      </c>
      <c r="AA129" s="122">
        <f t="shared" si="44"/>
        <v>5525.837088678436</v>
      </c>
    </row>
    <row r="130" spans="1:35" ht="13.5" customHeight="1" thickBot="1">
      <c r="A130" s="267">
        <v>1</v>
      </c>
      <c r="B130" s="268">
        <v>44166</v>
      </c>
      <c r="C130" s="174">
        <f>'BENEFÍCIOS-SEM JRS E SEM CORREÇ'!C130</f>
        <v>2090</v>
      </c>
      <c r="D130" s="318">
        <f>'base(indices)'!G135</f>
        <v>1.05232042</v>
      </c>
      <c r="E130" s="247">
        <f t="shared" si="30"/>
        <v>2199.3496777999999</v>
      </c>
      <c r="F130" s="362">
        <f>'base(indices)'!I135</f>
        <v>9.835E-3</v>
      </c>
      <c r="G130" s="247">
        <f t="shared" si="31"/>
        <v>21.630604081163</v>
      </c>
      <c r="H130" s="174">
        <f t="shared" si="32"/>
        <v>2220.9802818811627</v>
      </c>
      <c r="I130" s="303">
        <f t="shared" si="45"/>
        <v>2220.9802818812732</v>
      </c>
      <c r="J130" s="102">
        <f>IF((I130-H$129+(H$129/12*1))+K130&gt;I$149,I$149-K130,(I130-H$129+(H$129/12*1)))</f>
        <v>1193.6078160586028</v>
      </c>
      <c r="K130" s="102">
        <f t="shared" si="33"/>
        <v>6794.667185877538</v>
      </c>
      <c r="L130" s="103">
        <f t="shared" si="48"/>
        <v>7988.2750019361411</v>
      </c>
      <c r="M130" s="102">
        <f t="shared" si="49"/>
        <v>1133.9274252556727</v>
      </c>
      <c r="N130" s="102">
        <f t="shared" si="46"/>
        <v>6454.9338265836604</v>
      </c>
      <c r="O130" s="102">
        <f t="shared" si="47"/>
        <v>7588.8612518393329</v>
      </c>
      <c r="P130" s="102">
        <f t="shared" si="29"/>
        <v>1074.2470344527426</v>
      </c>
      <c r="Q130" s="102">
        <f t="shared" si="34"/>
        <v>6115.2004672897847</v>
      </c>
      <c r="R130" s="102">
        <f t="shared" si="35"/>
        <v>7189.4475017425275</v>
      </c>
      <c r="S130" s="102">
        <f t="shared" si="52"/>
        <v>954.88625284688226</v>
      </c>
      <c r="T130" s="102">
        <f t="shared" si="37"/>
        <v>5435.7337487020304</v>
      </c>
      <c r="U130" s="102">
        <f t="shared" si="53"/>
        <v>6390.620001548913</v>
      </c>
      <c r="V130" s="102">
        <f t="shared" si="39"/>
        <v>835.52547124102193</v>
      </c>
      <c r="W130" s="102">
        <f t="shared" si="40"/>
        <v>4756.2670301142762</v>
      </c>
      <c r="X130" s="102">
        <f t="shared" si="41"/>
        <v>5591.7925013552976</v>
      </c>
      <c r="Y130" s="102">
        <f t="shared" si="42"/>
        <v>716.16468963516161</v>
      </c>
      <c r="Z130" s="102">
        <f t="shared" si="43"/>
        <v>4076.8003115265228</v>
      </c>
      <c r="AA130" s="102">
        <f t="shared" si="44"/>
        <v>4792.9650011616841</v>
      </c>
    </row>
    <row r="131" spans="1:35" ht="12.75" customHeight="1" thickBot="1">
      <c r="A131" s="248"/>
      <c r="B131" s="249" t="s">
        <v>170</v>
      </c>
      <c r="C131" s="249"/>
      <c r="D131" s="307"/>
      <c r="E131" s="251"/>
      <c r="F131" s="445">
        <f>'BENEFÍCIOS-SEM JRS E SEM CORREÇ'!F131:G131</f>
        <v>44378</v>
      </c>
      <c r="G131" s="445"/>
      <c r="H131" s="418">
        <f>SUM(H11:H130)</f>
        <v>134067.54258318077</v>
      </c>
      <c r="I131" s="419"/>
      <c r="K131" s="41"/>
      <c r="L131" s="41"/>
      <c r="M131" s="42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Y131" s="38"/>
      <c r="Z131" s="38"/>
    </row>
    <row r="132" spans="1:35" ht="12" customHeight="1">
      <c r="A132" s="244"/>
      <c r="B132" s="158"/>
      <c r="C132" s="158"/>
      <c r="D132" s="308"/>
      <c r="E132" s="159"/>
      <c r="F132" s="195"/>
      <c r="G132" s="195"/>
      <c r="H132" s="191"/>
      <c r="I132" s="191"/>
      <c r="J132" s="263"/>
      <c r="K132" s="264"/>
      <c r="L132" s="264"/>
      <c r="M132" s="265"/>
      <c r="N132" s="266"/>
      <c r="O132" s="266"/>
      <c r="P132" s="266"/>
      <c r="Q132" s="266"/>
      <c r="R132" s="266"/>
      <c r="S132" s="266"/>
      <c r="T132" s="266"/>
      <c r="U132" s="266"/>
      <c r="V132" s="266"/>
      <c r="W132" s="266"/>
      <c r="X132" s="263"/>
      <c r="Y132" s="266"/>
      <c r="Z132" s="266"/>
      <c r="AA132" s="263"/>
    </row>
    <row r="133" spans="1:35" ht="2.25" customHeight="1" thickBot="1">
      <c r="A133" s="244"/>
      <c r="B133" s="158"/>
      <c r="C133" s="158"/>
      <c r="D133" s="308"/>
      <c r="E133" s="159"/>
      <c r="F133" s="195"/>
      <c r="G133" s="195"/>
      <c r="H133" s="191"/>
      <c r="I133" s="191"/>
      <c r="J133" s="263"/>
      <c r="K133" s="264"/>
      <c r="L133" s="264"/>
      <c r="M133" s="265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3"/>
      <c r="Y133" s="266"/>
      <c r="Z133" s="266"/>
      <c r="AA133" s="263"/>
    </row>
    <row r="134" spans="1:35" ht="14.25" customHeight="1">
      <c r="A134" s="238">
        <v>1</v>
      </c>
      <c r="B134" s="160">
        <v>44197</v>
      </c>
      <c r="C134" s="139">
        <f>'BENEFÍCIOS-SEM JRS E SEM CORREÇ'!C134</f>
        <v>1100</v>
      </c>
      <c r="D134" s="319">
        <f>'base(indices)'!G136</f>
        <v>1.0412828300000001</v>
      </c>
      <c r="E134" s="144">
        <f>C134*D134</f>
        <v>1145.4111130000001</v>
      </c>
      <c r="F134" s="319">
        <f>'base(indices)'!I136</f>
        <v>8.6759999999999997E-3</v>
      </c>
      <c r="G134" s="87">
        <f t="shared" ref="G134:G145" si="54">E134*F134</f>
        <v>9.9375868163880003</v>
      </c>
      <c r="H134" s="89">
        <f>E134+G134</f>
        <v>1155.348699816388</v>
      </c>
      <c r="I134" s="90">
        <f>I148</f>
        <v>6794.667185877538</v>
      </c>
      <c r="J134" s="128">
        <v>0</v>
      </c>
      <c r="K134" s="100">
        <f t="shared" ref="K134:K144" si="55">I134</f>
        <v>6794.667185877538</v>
      </c>
      <c r="L134" s="101">
        <f t="shared" ref="L134:L144" si="56">J134+K134</f>
        <v>6794.667185877538</v>
      </c>
      <c r="M134" s="54">
        <f>$J134*M$9</f>
        <v>0</v>
      </c>
      <c r="N134" s="54">
        <f>$K134*M$9</f>
        <v>6454.9338265836604</v>
      </c>
      <c r="O134" s="55">
        <f>M134+N134</f>
        <v>6454.9338265836604</v>
      </c>
      <c r="P134" s="54">
        <f>$J134*P$9</f>
        <v>0</v>
      </c>
      <c r="Q134" s="165">
        <f>$K134*P$9</f>
        <v>6115.2004672897847</v>
      </c>
      <c r="R134" s="166">
        <f>P134+Q134</f>
        <v>6115.2004672897847</v>
      </c>
      <c r="S134" s="54">
        <f>$J134*S$9</f>
        <v>0</v>
      </c>
      <c r="T134" s="165">
        <f>$K134*S$9</f>
        <v>5435.7337487020304</v>
      </c>
      <c r="U134" s="166">
        <f>S134+T134</f>
        <v>5435.7337487020304</v>
      </c>
      <c r="V134" s="54">
        <f>$J134*V$9</f>
        <v>0</v>
      </c>
      <c r="W134" s="165">
        <f>$K134*V$9</f>
        <v>4756.2670301142762</v>
      </c>
      <c r="X134" s="55">
        <f>V134+W134</f>
        <v>4756.2670301142762</v>
      </c>
      <c r="Y134" s="54">
        <f>$J134*Y$9</f>
        <v>0</v>
      </c>
      <c r="Z134" s="165">
        <f>$K134*Y$9</f>
        <v>4076.8003115265228</v>
      </c>
      <c r="AA134" s="55">
        <f>Y134+Z134</f>
        <v>4076.8003115265228</v>
      </c>
      <c r="AB134" s="18"/>
      <c r="AC134" s="18"/>
      <c r="AD134" s="18"/>
      <c r="AE134" s="18"/>
      <c r="AF134" s="18"/>
      <c r="AG134" s="19"/>
      <c r="AH134" s="18"/>
      <c r="AI134" s="18"/>
    </row>
    <row r="135" spans="1:35" s="30" customFormat="1" ht="14.25" customHeight="1">
      <c r="A135" s="118">
        <v>2</v>
      </c>
      <c r="B135" s="56">
        <v>44228</v>
      </c>
      <c r="C135" s="68">
        <f>'BENEFÍCIOS-SEM JRS E SEM CORREÇ'!C135</f>
        <v>1100</v>
      </c>
      <c r="D135" s="305">
        <f>'base(indices)'!G137</f>
        <v>1.0332236800000001</v>
      </c>
      <c r="E135" s="70">
        <f>C135*D135</f>
        <v>1136.5460480000002</v>
      </c>
      <c r="F135" s="222">
        <f>'base(indices)'!I137</f>
        <v>7.5170000000000002E-3</v>
      </c>
      <c r="G135" s="60">
        <f t="shared" si="54"/>
        <v>8.5434166428160019</v>
      </c>
      <c r="H135" s="61">
        <f>E135+G135</f>
        <v>1145.0894646428162</v>
      </c>
      <c r="I135" s="62">
        <f t="shared" ref="I135:I145" si="57">I134-H134</f>
        <v>5639.31848606115</v>
      </c>
      <c r="J135" s="63">
        <v>0</v>
      </c>
      <c r="K135" s="102">
        <f t="shared" si="55"/>
        <v>5639.31848606115</v>
      </c>
      <c r="L135" s="103">
        <f t="shared" si="56"/>
        <v>5639.31848606115</v>
      </c>
      <c r="M135" s="65">
        <f t="shared" ref="M135:M145" si="58">$J135*M$9</f>
        <v>0</v>
      </c>
      <c r="N135" s="65">
        <f t="shared" ref="N135:N140" si="59">$K135*M$9</f>
        <v>5357.3525617580926</v>
      </c>
      <c r="O135" s="66">
        <f t="shared" ref="O135:O140" si="60">M135+N135</f>
        <v>5357.3525617580926</v>
      </c>
      <c r="P135" s="65">
        <f t="shared" ref="P135:P145" si="61">$J135*P$9</f>
        <v>0</v>
      </c>
      <c r="Q135" s="63">
        <f t="shared" ref="Q135:Q140" si="62">$K135*P$9</f>
        <v>5075.3866374550353</v>
      </c>
      <c r="R135" s="67">
        <f t="shared" ref="R135:R140" si="63">P135+Q135</f>
        <v>5075.3866374550353</v>
      </c>
      <c r="S135" s="65">
        <f t="shared" ref="S135:S145" si="64">$J135*S$9</f>
        <v>0</v>
      </c>
      <c r="T135" s="63">
        <f t="shared" ref="T135:T140" si="65">$K135*S$9</f>
        <v>4511.4547888489205</v>
      </c>
      <c r="U135" s="67">
        <f t="shared" ref="U135:U140" si="66">S135+T135</f>
        <v>4511.4547888489205</v>
      </c>
      <c r="V135" s="65">
        <f t="shared" ref="V135:V145" si="67">$J135*V$9</f>
        <v>0</v>
      </c>
      <c r="W135" s="63">
        <f t="shared" ref="W135:W140" si="68">$K135*V$9</f>
        <v>3947.5229402428049</v>
      </c>
      <c r="X135" s="66">
        <f t="shared" ref="X135:X140" si="69">V135+W135</f>
        <v>3947.5229402428049</v>
      </c>
      <c r="Y135" s="65">
        <f t="shared" ref="Y135:Y145" si="70">$J135*Y$9</f>
        <v>0</v>
      </c>
      <c r="Z135" s="63">
        <f t="shared" ref="Z135:Z144" si="71">$K135*Y$9</f>
        <v>3383.5910916366897</v>
      </c>
      <c r="AA135" s="66">
        <f t="shared" ref="AA135:AA144" si="72">Y135+Z135</f>
        <v>3383.5910916366897</v>
      </c>
      <c r="AB135" s="36"/>
      <c r="AC135" s="36"/>
      <c r="AD135" s="36"/>
      <c r="AE135" s="36"/>
      <c r="AF135" s="36"/>
      <c r="AG135" s="37"/>
      <c r="AH135" s="36"/>
      <c r="AI135" s="36"/>
    </row>
    <row r="136" spans="1:35" ht="14.25" customHeight="1">
      <c r="A136" s="117">
        <v>3</v>
      </c>
      <c r="B136" s="46">
        <v>44256</v>
      </c>
      <c r="C136" s="68">
        <f>'BENEFÍCIOS-SEM JRS E SEM CORREÇ'!C136</f>
        <v>1100</v>
      </c>
      <c r="D136" s="305">
        <f>'base(indices)'!G138</f>
        <v>1.0282879</v>
      </c>
      <c r="E136" s="70">
        <f>C136*D136</f>
        <v>1131.1166900000001</v>
      </c>
      <c r="F136" s="222">
        <f>'base(indices)'!I138</f>
        <v>6.3579999999999999E-3</v>
      </c>
      <c r="G136" s="70">
        <f t="shared" si="54"/>
        <v>7.1916399150200006</v>
      </c>
      <c r="H136" s="71">
        <f>E136+G136</f>
        <v>1138.3083299150201</v>
      </c>
      <c r="I136" s="72">
        <f t="shared" si="57"/>
        <v>4494.229021418334</v>
      </c>
      <c r="J136" s="73">
        <v>0</v>
      </c>
      <c r="K136" s="104">
        <f t="shared" si="55"/>
        <v>4494.229021418334</v>
      </c>
      <c r="L136" s="105">
        <f>J136+K136</f>
        <v>4494.229021418334</v>
      </c>
      <c r="M136" s="51">
        <f t="shared" si="58"/>
        <v>0</v>
      </c>
      <c r="N136" s="51">
        <f t="shared" si="59"/>
        <v>4269.5175703474169</v>
      </c>
      <c r="O136" s="52">
        <f t="shared" si="60"/>
        <v>4269.5175703474169</v>
      </c>
      <c r="P136" s="51">
        <f t="shared" si="61"/>
        <v>0</v>
      </c>
      <c r="Q136" s="49">
        <f t="shared" si="62"/>
        <v>4044.8061192765008</v>
      </c>
      <c r="R136" s="53">
        <f t="shared" si="63"/>
        <v>4044.8061192765008</v>
      </c>
      <c r="S136" s="51">
        <f t="shared" si="64"/>
        <v>0</v>
      </c>
      <c r="T136" s="49">
        <f t="shared" si="65"/>
        <v>3595.3832171346676</v>
      </c>
      <c r="U136" s="53">
        <f t="shared" si="66"/>
        <v>3595.3832171346676</v>
      </c>
      <c r="V136" s="51">
        <f t="shared" si="67"/>
        <v>0</v>
      </c>
      <c r="W136" s="49">
        <f t="shared" si="68"/>
        <v>3145.9603149928334</v>
      </c>
      <c r="X136" s="52">
        <f t="shared" si="69"/>
        <v>3145.9603149928334</v>
      </c>
      <c r="Y136" s="51">
        <f t="shared" si="70"/>
        <v>0</v>
      </c>
      <c r="Z136" s="49">
        <f t="shared" si="71"/>
        <v>2696.5374128510002</v>
      </c>
      <c r="AA136" s="52">
        <f t="shared" si="72"/>
        <v>2696.5374128510002</v>
      </c>
      <c r="AB136" s="18"/>
      <c r="AC136" s="18"/>
      <c r="AD136" s="18"/>
      <c r="AE136" s="18"/>
      <c r="AF136" s="18"/>
      <c r="AG136" s="19"/>
      <c r="AH136" s="18"/>
      <c r="AI136" s="18"/>
    </row>
    <row r="137" spans="1:35" s="30" customFormat="1" ht="14.25" customHeight="1">
      <c r="A137" s="118">
        <v>4</v>
      </c>
      <c r="B137" s="56">
        <v>44287</v>
      </c>
      <c r="C137" s="68">
        <f>'BENEFÍCIOS-SEM JRS E SEM CORREÇ'!C137</f>
        <v>1100</v>
      </c>
      <c r="D137" s="305">
        <f>'base(indices)'!G139</f>
        <v>1.0188129399999999</v>
      </c>
      <c r="E137" s="70">
        <f>C137*D137</f>
        <v>1120.6942339999998</v>
      </c>
      <c r="F137" s="305">
        <f>'base(indices)'!I139</f>
        <v>5.1989999999999996E-3</v>
      </c>
      <c r="G137" s="60">
        <f t="shared" si="54"/>
        <v>5.8264893225659984</v>
      </c>
      <c r="H137" s="61">
        <f t="shared" ref="H137:H145" si="73">E137+G137</f>
        <v>1126.5207233225658</v>
      </c>
      <c r="I137" s="62">
        <f t="shared" si="57"/>
        <v>3355.9206915033137</v>
      </c>
      <c r="J137" s="63">
        <v>0</v>
      </c>
      <c r="K137" s="102">
        <f t="shared" si="55"/>
        <v>3355.9206915033137</v>
      </c>
      <c r="L137" s="103">
        <f t="shared" si="56"/>
        <v>3355.9206915033137</v>
      </c>
      <c r="M137" s="65">
        <f t="shared" si="58"/>
        <v>0</v>
      </c>
      <c r="N137" s="65">
        <f t="shared" si="59"/>
        <v>3188.1246569281479</v>
      </c>
      <c r="O137" s="66">
        <f t="shared" si="60"/>
        <v>3188.1246569281479</v>
      </c>
      <c r="P137" s="65">
        <f t="shared" si="61"/>
        <v>0</v>
      </c>
      <c r="Q137" s="63">
        <f t="shared" si="62"/>
        <v>3020.3286223529826</v>
      </c>
      <c r="R137" s="67">
        <f t="shared" si="63"/>
        <v>3020.3286223529826</v>
      </c>
      <c r="S137" s="65">
        <f t="shared" si="64"/>
        <v>0</v>
      </c>
      <c r="T137" s="63">
        <f t="shared" si="65"/>
        <v>2684.7365532026511</v>
      </c>
      <c r="U137" s="67">
        <f t="shared" si="66"/>
        <v>2684.7365532026511</v>
      </c>
      <c r="V137" s="65">
        <f t="shared" si="67"/>
        <v>0</v>
      </c>
      <c r="W137" s="63">
        <f t="shared" si="68"/>
        <v>2349.1444840523195</v>
      </c>
      <c r="X137" s="66">
        <f t="shared" si="69"/>
        <v>2349.1444840523195</v>
      </c>
      <c r="Y137" s="65">
        <f t="shared" si="70"/>
        <v>0</v>
      </c>
      <c r="Z137" s="63">
        <f t="shared" si="71"/>
        <v>2013.5524149019882</v>
      </c>
      <c r="AA137" s="66">
        <f t="shared" si="72"/>
        <v>2013.5524149019882</v>
      </c>
      <c r="AB137" s="36"/>
      <c r="AC137" s="36"/>
      <c r="AD137" s="36"/>
      <c r="AE137" s="36"/>
      <c r="AF137" s="36"/>
      <c r="AG137" s="37"/>
      <c r="AH137" s="36"/>
      <c r="AI137" s="36"/>
    </row>
    <row r="138" spans="1:35" ht="14.25" customHeight="1">
      <c r="A138" s="118">
        <v>5</v>
      </c>
      <c r="B138" s="46">
        <v>44317</v>
      </c>
      <c r="C138" s="68">
        <f>'BENEFÍCIOS-SEM JRS E SEM CORREÇ'!C138</f>
        <v>1100</v>
      </c>
      <c r="D138" s="305">
        <f>'base(indices)'!G140</f>
        <v>1.01273652</v>
      </c>
      <c r="E138" s="70">
        <f>C138*D138</f>
        <v>1114.010172</v>
      </c>
      <c r="F138" s="305">
        <f>'base(indices)'!I140</f>
        <v>3.6089999999999998E-3</v>
      </c>
      <c r="G138" s="70">
        <f t="shared" si="54"/>
        <v>4.0204627107480002</v>
      </c>
      <c r="H138" s="71">
        <f t="shared" si="73"/>
        <v>1118.030634710748</v>
      </c>
      <c r="I138" s="92">
        <f t="shared" si="57"/>
        <v>2229.3999681807481</v>
      </c>
      <c r="J138" s="73">
        <v>0</v>
      </c>
      <c r="K138" s="104">
        <f t="shared" si="55"/>
        <v>2229.3999681807481</v>
      </c>
      <c r="L138" s="105">
        <f t="shared" si="56"/>
        <v>2229.3999681807481</v>
      </c>
      <c r="M138" s="51">
        <f t="shared" si="58"/>
        <v>0</v>
      </c>
      <c r="N138" s="51">
        <f t="shared" si="59"/>
        <v>2117.9299697717106</v>
      </c>
      <c r="O138" s="52">
        <f t="shared" si="60"/>
        <v>2117.9299697717106</v>
      </c>
      <c r="P138" s="51">
        <f t="shared" si="61"/>
        <v>0</v>
      </c>
      <c r="Q138" s="49">
        <f t="shared" si="62"/>
        <v>2006.4599713626733</v>
      </c>
      <c r="R138" s="53">
        <f t="shared" si="63"/>
        <v>2006.4599713626733</v>
      </c>
      <c r="S138" s="51">
        <f t="shared" si="64"/>
        <v>0</v>
      </c>
      <c r="T138" s="49">
        <f t="shared" si="65"/>
        <v>1783.5199745445987</v>
      </c>
      <c r="U138" s="53">
        <f t="shared" si="66"/>
        <v>1783.5199745445987</v>
      </c>
      <c r="V138" s="51">
        <f t="shared" si="67"/>
        <v>0</v>
      </c>
      <c r="W138" s="49">
        <f t="shared" si="68"/>
        <v>1560.5799777265236</v>
      </c>
      <c r="X138" s="52">
        <f t="shared" si="69"/>
        <v>1560.5799777265236</v>
      </c>
      <c r="Y138" s="51">
        <f t="shared" si="70"/>
        <v>0</v>
      </c>
      <c r="Z138" s="49">
        <f t="shared" si="71"/>
        <v>1337.6399809084489</v>
      </c>
      <c r="AA138" s="52">
        <f t="shared" si="72"/>
        <v>1337.6399809084489</v>
      </c>
      <c r="AB138" s="18"/>
      <c r="AC138" s="18"/>
      <c r="AD138" s="18"/>
      <c r="AE138" s="18"/>
      <c r="AF138" s="18"/>
      <c r="AG138" s="19"/>
      <c r="AH138" s="18"/>
      <c r="AI138" s="18"/>
    </row>
    <row r="139" spans="1:35" s="30" customFormat="1" ht="14.25" customHeight="1">
      <c r="A139" s="117">
        <v>6</v>
      </c>
      <c r="B139" s="56">
        <v>44348</v>
      </c>
      <c r="C139" s="68">
        <f>'BENEFÍCIOS-SEM JRS E SEM CORREÇ'!C139</f>
        <v>1100</v>
      </c>
      <c r="D139" s="305">
        <f>'base(indices)'!G141</f>
        <v>1.0083</v>
      </c>
      <c r="E139" s="70">
        <f t="shared" ref="E139:E145" si="74">C139*D139</f>
        <v>1109.1299999999999</v>
      </c>
      <c r="F139" s="305">
        <f>'base(indices)'!I141</f>
        <v>2.019E-3</v>
      </c>
      <c r="G139" s="60">
        <f t="shared" si="54"/>
        <v>2.2393334699999996</v>
      </c>
      <c r="H139" s="61">
        <f t="shared" si="73"/>
        <v>1111.3693334699999</v>
      </c>
      <c r="I139" s="62">
        <f t="shared" si="57"/>
        <v>1111.3693334700001</v>
      </c>
      <c r="J139" s="63">
        <v>0</v>
      </c>
      <c r="K139" s="102">
        <f t="shared" si="55"/>
        <v>1111.3693334700001</v>
      </c>
      <c r="L139" s="103">
        <f t="shared" si="56"/>
        <v>1111.3693334700001</v>
      </c>
      <c r="M139" s="65">
        <f t="shared" si="58"/>
        <v>0</v>
      </c>
      <c r="N139" s="65">
        <f t="shared" si="59"/>
        <v>1055.8008667965</v>
      </c>
      <c r="O139" s="66">
        <f t="shared" si="60"/>
        <v>1055.8008667965</v>
      </c>
      <c r="P139" s="65">
        <f t="shared" si="61"/>
        <v>0</v>
      </c>
      <c r="Q139" s="63">
        <f t="shared" si="62"/>
        <v>1000.2324001230002</v>
      </c>
      <c r="R139" s="67">
        <f t="shared" si="63"/>
        <v>1000.2324001230002</v>
      </c>
      <c r="S139" s="65">
        <f t="shared" si="64"/>
        <v>0</v>
      </c>
      <c r="T139" s="63">
        <f t="shared" si="65"/>
        <v>889.09546677600019</v>
      </c>
      <c r="U139" s="67">
        <f t="shared" si="66"/>
        <v>889.09546677600019</v>
      </c>
      <c r="V139" s="65">
        <f t="shared" si="67"/>
        <v>0</v>
      </c>
      <c r="W139" s="63">
        <f t="shared" si="68"/>
        <v>777.958533429</v>
      </c>
      <c r="X139" s="66">
        <f t="shared" si="69"/>
        <v>777.958533429</v>
      </c>
      <c r="Y139" s="65">
        <f t="shared" si="70"/>
        <v>0</v>
      </c>
      <c r="Z139" s="63">
        <f t="shared" si="71"/>
        <v>666.82160008200003</v>
      </c>
      <c r="AA139" s="66">
        <f t="shared" si="72"/>
        <v>666.82160008200003</v>
      </c>
      <c r="AB139" s="36"/>
      <c r="AC139" s="36"/>
      <c r="AD139" s="36"/>
      <c r="AE139" s="36"/>
      <c r="AF139" s="36"/>
      <c r="AG139" s="37"/>
      <c r="AH139" s="36"/>
      <c r="AI139" s="36"/>
    </row>
    <row r="140" spans="1:35" ht="14.25" customHeight="1">
      <c r="A140" s="118">
        <v>7</v>
      </c>
      <c r="B140" s="46">
        <v>44378</v>
      </c>
      <c r="C140" s="68">
        <f>'BENEFÍCIOS-SEM JRS E SEM CORREÇ'!C140</f>
        <v>0</v>
      </c>
      <c r="D140" s="305">
        <f>'base(indices)'!G142</f>
        <v>0</v>
      </c>
      <c r="E140" s="70">
        <f t="shared" si="74"/>
        <v>0</v>
      </c>
      <c r="F140" s="305">
        <f>'base(indices)'!I142</f>
        <v>0</v>
      </c>
      <c r="G140" s="70">
        <f t="shared" si="54"/>
        <v>0</v>
      </c>
      <c r="H140" s="61">
        <f t="shared" si="73"/>
        <v>0</v>
      </c>
      <c r="I140" s="72">
        <f t="shared" si="57"/>
        <v>0</v>
      </c>
      <c r="J140" s="73">
        <v>0</v>
      </c>
      <c r="K140" s="104">
        <f t="shared" si="55"/>
        <v>0</v>
      </c>
      <c r="L140" s="105">
        <f t="shared" si="56"/>
        <v>0</v>
      </c>
      <c r="M140" s="51">
        <f t="shared" si="58"/>
        <v>0</v>
      </c>
      <c r="N140" s="51">
        <f t="shared" si="59"/>
        <v>0</v>
      </c>
      <c r="O140" s="52">
        <f t="shared" si="60"/>
        <v>0</v>
      </c>
      <c r="P140" s="51">
        <f t="shared" si="61"/>
        <v>0</v>
      </c>
      <c r="Q140" s="49">
        <f t="shared" si="62"/>
        <v>0</v>
      </c>
      <c r="R140" s="53">
        <f t="shared" si="63"/>
        <v>0</v>
      </c>
      <c r="S140" s="51">
        <f t="shared" si="64"/>
        <v>0</v>
      </c>
      <c r="T140" s="49">
        <f t="shared" si="65"/>
        <v>0</v>
      </c>
      <c r="U140" s="53">
        <f t="shared" si="66"/>
        <v>0</v>
      </c>
      <c r="V140" s="51">
        <f t="shared" si="67"/>
        <v>0</v>
      </c>
      <c r="W140" s="49">
        <f t="shared" si="68"/>
        <v>0</v>
      </c>
      <c r="X140" s="52">
        <f t="shared" si="69"/>
        <v>0</v>
      </c>
      <c r="Y140" s="51">
        <f t="shared" si="70"/>
        <v>0</v>
      </c>
      <c r="Z140" s="49">
        <f t="shared" si="71"/>
        <v>0</v>
      </c>
      <c r="AA140" s="52">
        <f t="shared" si="72"/>
        <v>0</v>
      </c>
      <c r="AB140" s="18"/>
      <c r="AC140" s="18"/>
      <c r="AD140" s="18"/>
      <c r="AE140" s="18"/>
      <c r="AF140" s="18"/>
      <c r="AG140" s="19"/>
      <c r="AH140" s="18"/>
      <c r="AI140" s="18"/>
    </row>
    <row r="141" spans="1:35" s="30" customFormat="1" ht="14.25" customHeight="1">
      <c r="A141" s="118">
        <v>8</v>
      </c>
      <c r="B141" s="56">
        <v>44409</v>
      </c>
      <c r="C141" s="68">
        <f>'BENEFÍCIOS-SEM JRS E SEM CORREÇ'!C141</f>
        <v>0</v>
      </c>
      <c r="D141" s="305">
        <f>'base(indices)'!G143</f>
        <v>0</v>
      </c>
      <c r="E141" s="70">
        <f t="shared" si="74"/>
        <v>0</v>
      </c>
      <c r="F141" s="305">
        <f>'base(indices)'!I143</f>
        <v>0</v>
      </c>
      <c r="G141" s="70">
        <f t="shared" si="54"/>
        <v>0</v>
      </c>
      <c r="H141" s="61">
        <f t="shared" si="73"/>
        <v>0</v>
      </c>
      <c r="I141" s="62">
        <f t="shared" si="57"/>
        <v>0</v>
      </c>
      <c r="J141" s="63">
        <v>0</v>
      </c>
      <c r="K141" s="102">
        <f t="shared" si="55"/>
        <v>0</v>
      </c>
      <c r="L141" s="103">
        <f t="shared" si="56"/>
        <v>0</v>
      </c>
      <c r="M141" s="65">
        <f t="shared" si="58"/>
        <v>0</v>
      </c>
      <c r="N141" s="65">
        <f>$K141*M$9</f>
        <v>0</v>
      </c>
      <c r="O141" s="66">
        <f>M141+N141</f>
        <v>0</v>
      </c>
      <c r="P141" s="65">
        <f t="shared" si="61"/>
        <v>0</v>
      </c>
      <c r="Q141" s="63">
        <f>$K141*P$9</f>
        <v>0</v>
      </c>
      <c r="R141" s="67">
        <f>P141+Q141</f>
        <v>0</v>
      </c>
      <c r="S141" s="65">
        <f t="shared" si="64"/>
        <v>0</v>
      </c>
      <c r="T141" s="63">
        <f>$K141*S$9</f>
        <v>0</v>
      </c>
      <c r="U141" s="67">
        <f>S141+T141</f>
        <v>0</v>
      </c>
      <c r="V141" s="65">
        <f t="shared" si="67"/>
        <v>0</v>
      </c>
      <c r="W141" s="63">
        <f>$K141*V$9</f>
        <v>0</v>
      </c>
      <c r="X141" s="66">
        <f>V141+W141</f>
        <v>0</v>
      </c>
      <c r="Y141" s="65">
        <f t="shared" si="70"/>
        <v>0</v>
      </c>
      <c r="Z141" s="63">
        <f t="shared" si="71"/>
        <v>0</v>
      </c>
      <c r="AA141" s="66">
        <f t="shared" si="72"/>
        <v>0</v>
      </c>
      <c r="AB141" s="36"/>
      <c r="AC141" s="36"/>
      <c r="AD141" s="36"/>
      <c r="AE141" s="36"/>
      <c r="AF141" s="36"/>
      <c r="AG141" s="37"/>
      <c r="AH141" s="36"/>
      <c r="AI141" s="36"/>
    </row>
    <row r="142" spans="1:35" ht="14.25" customHeight="1">
      <c r="A142" s="117">
        <v>9</v>
      </c>
      <c r="B142" s="46">
        <v>44440</v>
      </c>
      <c r="C142" s="68">
        <f>'BENEFÍCIOS-SEM JRS E SEM CORREÇ'!C142</f>
        <v>0</v>
      </c>
      <c r="D142" s="305">
        <f>'base(indices)'!G144</f>
        <v>0</v>
      </c>
      <c r="E142" s="70">
        <f t="shared" si="74"/>
        <v>0</v>
      </c>
      <c r="F142" s="305">
        <f>'base(indices)'!I144</f>
        <v>0</v>
      </c>
      <c r="G142" s="70">
        <f t="shared" si="54"/>
        <v>0</v>
      </c>
      <c r="H142" s="61">
        <f t="shared" si="73"/>
        <v>0</v>
      </c>
      <c r="I142" s="72">
        <f t="shared" si="57"/>
        <v>0</v>
      </c>
      <c r="J142" s="73">
        <v>0</v>
      </c>
      <c r="K142" s="104">
        <f t="shared" si="55"/>
        <v>0</v>
      </c>
      <c r="L142" s="105">
        <f t="shared" si="56"/>
        <v>0</v>
      </c>
      <c r="M142" s="51">
        <f t="shared" si="58"/>
        <v>0</v>
      </c>
      <c r="N142" s="51">
        <f>$K142*M$9</f>
        <v>0</v>
      </c>
      <c r="O142" s="52">
        <f>M142+N142</f>
        <v>0</v>
      </c>
      <c r="P142" s="51">
        <f t="shared" si="61"/>
        <v>0</v>
      </c>
      <c r="Q142" s="49">
        <f>$K142*P$9</f>
        <v>0</v>
      </c>
      <c r="R142" s="53">
        <f>P142+Q142</f>
        <v>0</v>
      </c>
      <c r="S142" s="51">
        <f t="shared" si="64"/>
        <v>0</v>
      </c>
      <c r="T142" s="49">
        <f>$K142*S$9</f>
        <v>0</v>
      </c>
      <c r="U142" s="53">
        <f>S142+T142</f>
        <v>0</v>
      </c>
      <c r="V142" s="51">
        <f t="shared" si="67"/>
        <v>0</v>
      </c>
      <c r="W142" s="49">
        <f>$K142*V$9</f>
        <v>0</v>
      </c>
      <c r="X142" s="52">
        <f>V142+W142</f>
        <v>0</v>
      </c>
      <c r="Y142" s="51">
        <f t="shared" si="70"/>
        <v>0</v>
      </c>
      <c r="Z142" s="49">
        <f t="shared" si="71"/>
        <v>0</v>
      </c>
      <c r="AA142" s="52">
        <f t="shared" si="72"/>
        <v>0</v>
      </c>
      <c r="AB142" s="18"/>
      <c r="AC142" s="18"/>
      <c r="AD142" s="18"/>
      <c r="AE142" s="18"/>
      <c r="AF142" s="18"/>
      <c r="AG142" s="19"/>
      <c r="AH142" s="18"/>
      <c r="AI142" s="18"/>
    </row>
    <row r="143" spans="1:35" s="30" customFormat="1" ht="14.25" customHeight="1">
      <c r="A143" s="118">
        <v>10</v>
      </c>
      <c r="B143" s="56">
        <v>44470</v>
      </c>
      <c r="C143" s="68">
        <f>'BENEFÍCIOS-SEM JRS E SEM CORREÇ'!C143</f>
        <v>0</v>
      </c>
      <c r="D143" s="305">
        <f>'base(indices)'!G145</f>
        <v>0</v>
      </c>
      <c r="E143" s="70">
        <f t="shared" si="74"/>
        <v>0</v>
      </c>
      <c r="F143" s="305">
        <f>'base(indices)'!I145</f>
        <v>0</v>
      </c>
      <c r="G143" s="70">
        <f t="shared" si="54"/>
        <v>0</v>
      </c>
      <c r="H143" s="61">
        <f t="shared" si="73"/>
        <v>0</v>
      </c>
      <c r="I143" s="62">
        <f t="shared" si="57"/>
        <v>0</v>
      </c>
      <c r="J143" s="63">
        <v>0</v>
      </c>
      <c r="K143" s="102">
        <f t="shared" si="55"/>
        <v>0</v>
      </c>
      <c r="L143" s="103">
        <f t="shared" si="56"/>
        <v>0</v>
      </c>
      <c r="M143" s="65">
        <f t="shared" si="58"/>
        <v>0</v>
      </c>
      <c r="N143" s="65">
        <f>$K143*M$9</f>
        <v>0</v>
      </c>
      <c r="O143" s="66">
        <f>M143+N143</f>
        <v>0</v>
      </c>
      <c r="P143" s="65">
        <f t="shared" si="61"/>
        <v>0</v>
      </c>
      <c r="Q143" s="63">
        <f>$K143*P$9</f>
        <v>0</v>
      </c>
      <c r="R143" s="67">
        <f>P143+Q143</f>
        <v>0</v>
      </c>
      <c r="S143" s="65">
        <f t="shared" si="64"/>
        <v>0</v>
      </c>
      <c r="T143" s="63">
        <f>$K143*S$9</f>
        <v>0</v>
      </c>
      <c r="U143" s="67">
        <f>S143+T143</f>
        <v>0</v>
      </c>
      <c r="V143" s="65">
        <f t="shared" si="67"/>
        <v>0</v>
      </c>
      <c r="W143" s="63">
        <f>$K143*V$9</f>
        <v>0</v>
      </c>
      <c r="X143" s="66">
        <f>V143+W143</f>
        <v>0</v>
      </c>
      <c r="Y143" s="65">
        <f t="shared" si="70"/>
        <v>0</v>
      </c>
      <c r="Z143" s="63">
        <f t="shared" si="71"/>
        <v>0</v>
      </c>
      <c r="AA143" s="66">
        <f t="shared" si="72"/>
        <v>0</v>
      </c>
      <c r="AB143" s="36"/>
      <c r="AC143" s="36"/>
      <c r="AD143" s="36"/>
      <c r="AE143" s="36"/>
      <c r="AF143" s="36"/>
      <c r="AG143" s="37"/>
      <c r="AH143" s="36"/>
      <c r="AI143" s="36"/>
    </row>
    <row r="144" spans="1:35" ht="14.25" customHeight="1">
      <c r="A144" s="118">
        <v>11</v>
      </c>
      <c r="B144" s="46">
        <v>44501</v>
      </c>
      <c r="C144" s="68">
        <f>'BENEFÍCIOS-SEM JRS E SEM CORREÇ'!C144</f>
        <v>0</v>
      </c>
      <c r="D144" s="305">
        <f>'base(indices)'!G146</f>
        <v>0</v>
      </c>
      <c r="E144" s="70">
        <f t="shared" si="74"/>
        <v>0</v>
      </c>
      <c r="F144" s="305">
        <f>'base(indices)'!I146</f>
        <v>0</v>
      </c>
      <c r="G144" s="70">
        <f t="shared" si="54"/>
        <v>0</v>
      </c>
      <c r="H144" s="61">
        <f t="shared" si="73"/>
        <v>0</v>
      </c>
      <c r="I144" s="72">
        <f t="shared" si="57"/>
        <v>0</v>
      </c>
      <c r="J144" s="73">
        <v>0</v>
      </c>
      <c r="K144" s="104">
        <f t="shared" si="55"/>
        <v>0</v>
      </c>
      <c r="L144" s="105">
        <f t="shared" si="56"/>
        <v>0</v>
      </c>
      <c r="M144" s="51">
        <f t="shared" si="58"/>
        <v>0</v>
      </c>
      <c r="N144" s="51">
        <f>$K144*M$9</f>
        <v>0</v>
      </c>
      <c r="O144" s="52">
        <f>M144+N144</f>
        <v>0</v>
      </c>
      <c r="P144" s="51">
        <f t="shared" si="61"/>
        <v>0</v>
      </c>
      <c r="Q144" s="49">
        <f>$K144*P$9</f>
        <v>0</v>
      </c>
      <c r="R144" s="53">
        <f>P144+Q144</f>
        <v>0</v>
      </c>
      <c r="S144" s="51">
        <f t="shared" si="64"/>
        <v>0</v>
      </c>
      <c r="T144" s="49">
        <f>$K144*S$9</f>
        <v>0</v>
      </c>
      <c r="U144" s="53">
        <f>S144+T144</f>
        <v>0</v>
      </c>
      <c r="V144" s="51">
        <f t="shared" si="67"/>
        <v>0</v>
      </c>
      <c r="W144" s="49">
        <f>$K144*V$9</f>
        <v>0</v>
      </c>
      <c r="X144" s="52">
        <f>V144+W144</f>
        <v>0</v>
      </c>
      <c r="Y144" s="51">
        <f t="shared" si="70"/>
        <v>0</v>
      </c>
      <c r="Z144" s="49">
        <f t="shared" si="71"/>
        <v>0</v>
      </c>
      <c r="AA144" s="52">
        <f t="shared" si="72"/>
        <v>0</v>
      </c>
      <c r="AB144" s="18"/>
      <c r="AC144" s="18"/>
      <c r="AD144" s="18"/>
      <c r="AE144" s="18"/>
      <c r="AF144" s="18"/>
      <c r="AG144" s="19"/>
      <c r="AH144" s="18"/>
      <c r="AI144" s="18"/>
    </row>
    <row r="145" spans="1:37" ht="14.25" customHeight="1">
      <c r="A145" s="124">
        <v>12</v>
      </c>
      <c r="B145" s="56">
        <v>44531</v>
      </c>
      <c r="C145" s="68">
        <f>'BENEFÍCIOS-SEM JRS E SEM CORREÇ'!C145</f>
        <v>0</v>
      </c>
      <c r="D145" s="305">
        <f>'base(indices)'!G147</f>
        <v>0</v>
      </c>
      <c r="E145" s="70">
        <f t="shared" si="74"/>
        <v>0</v>
      </c>
      <c r="F145" s="305">
        <f>'base(indices)'!I147</f>
        <v>0</v>
      </c>
      <c r="G145" s="70">
        <f t="shared" si="54"/>
        <v>0</v>
      </c>
      <c r="H145" s="61">
        <f t="shared" si="73"/>
        <v>0</v>
      </c>
      <c r="I145" s="62">
        <f t="shared" si="57"/>
        <v>0</v>
      </c>
      <c r="J145" s="63">
        <v>0</v>
      </c>
      <c r="K145" s="102">
        <f>I145</f>
        <v>0</v>
      </c>
      <c r="L145" s="103">
        <f>J145+K145</f>
        <v>0</v>
      </c>
      <c r="M145" s="65">
        <f t="shared" si="58"/>
        <v>0</v>
      </c>
      <c r="N145" s="65">
        <f>$K145*M$9</f>
        <v>0</v>
      </c>
      <c r="O145" s="66">
        <f>M145+N145</f>
        <v>0</v>
      </c>
      <c r="P145" s="65">
        <f t="shared" si="61"/>
        <v>0</v>
      </c>
      <c r="Q145" s="63">
        <f>$K145*P$9</f>
        <v>0</v>
      </c>
      <c r="R145" s="67">
        <f>P145+Q145</f>
        <v>0</v>
      </c>
      <c r="S145" s="65">
        <f t="shared" si="64"/>
        <v>0</v>
      </c>
      <c r="T145" s="63">
        <f>$K145*S$9</f>
        <v>0</v>
      </c>
      <c r="U145" s="67">
        <f>S145+T145</f>
        <v>0</v>
      </c>
      <c r="V145" s="65">
        <f t="shared" si="67"/>
        <v>0</v>
      </c>
      <c r="W145" s="63">
        <f>$K145*V$9</f>
        <v>0</v>
      </c>
      <c r="X145" s="66">
        <f>V145+W145</f>
        <v>0</v>
      </c>
      <c r="Y145" s="65">
        <f t="shared" si="70"/>
        <v>0</v>
      </c>
      <c r="Z145" s="63">
        <f>$K145*Y$9</f>
        <v>0</v>
      </c>
      <c r="AA145" s="66">
        <f>Y145+Z145</f>
        <v>0</v>
      </c>
      <c r="AB145" s="18"/>
      <c r="AC145" s="18"/>
      <c r="AD145" s="18"/>
      <c r="AE145" s="18"/>
      <c r="AF145" s="18"/>
      <c r="AG145" s="19"/>
      <c r="AH145" s="18"/>
      <c r="AI145" s="18"/>
    </row>
    <row r="146" spans="1:37" ht="13.5" customHeight="1" thickBot="1">
      <c r="A146" s="116"/>
      <c r="B146" s="76"/>
      <c r="C146" s="77"/>
      <c r="D146" s="243"/>
      <c r="E146" s="80"/>
      <c r="F146" s="79"/>
      <c r="G146" s="80"/>
      <c r="H146" s="81"/>
      <c r="I146" s="93"/>
      <c r="J146" s="94"/>
      <c r="K146" s="95"/>
      <c r="L146" s="95"/>
      <c r="M146" s="83"/>
      <c r="N146" s="83"/>
      <c r="O146" s="83"/>
      <c r="P146" s="83"/>
      <c r="Q146" s="83"/>
      <c r="R146" s="83"/>
      <c r="S146" s="83"/>
      <c r="T146" s="83"/>
      <c r="U146" s="84"/>
      <c r="V146" s="85"/>
      <c r="W146" s="83"/>
      <c r="X146" s="86"/>
      <c r="Y146" s="85"/>
      <c r="Z146" s="83"/>
      <c r="AA146" s="86"/>
      <c r="AB146" s="18"/>
      <c r="AC146" s="20"/>
    </row>
    <row r="147" spans="1:37" ht="14.25" customHeight="1"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14"/>
      <c r="AC147" s="14"/>
    </row>
    <row r="148" spans="1:37" ht="14.25" customHeight="1">
      <c r="B148" s="43" t="s">
        <v>40</v>
      </c>
      <c r="C148" s="43"/>
      <c r="F148" s="433">
        <f>'BENEFÍCIOS-SEM JRS E SEM CORREÇ'!F148</f>
        <v>44378</v>
      </c>
      <c r="G148" s="433"/>
      <c r="H148" s="433"/>
      <c r="I148" s="422">
        <f>SUM(H134:H147)</f>
        <v>6794.667185877538</v>
      </c>
      <c r="J148" s="422"/>
      <c r="K148" s="32"/>
      <c r="L148" s="32"/>
      <c r="M148" s="32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1:37">
      <c r="B149" s="24"/>
      <c r="C149" s="32" t="s">
        <v>163</v>
      </c>
      <c r="E149" s="213"/>
      <c r="F149" s="213"/>
      <c r="G149" s="25"/>
      <c r="I149" s="213">
        <v>66000</v>
      </c>
      <c r="J149" s="24"/>
      <c r="K149" s="24"/>
      <c r="L149" s="24"/>
      <c r="M149" s="24"/>
      <c r="N149" s="2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1:37">
      <c r="B150" s="24"/>
      <c r="C150" s="32"/>
      <c r="E150" s="213"/>
      <c r="F150" s="213"/>
      <c r="G150" s="25"/>
      <c r="H150" s="358"/>
      <c r="I150" s="358"/>
      <c r="J150" s="24"/>
      <c r="K150" s="24"/>
      <c r="L150" s="24"/>
      <c r="M150" s="24"/>
      <c r="N150" s="2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1:37">
      <c r="B151" s="28" t="s">
        <v>167</v>
      </c>
      <c r="C151"/>
      <c r="L151" s="33"/>
      <c r="M151" s="7"/>
      <c r="N151" s="7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13.5">
      <c r="B152" s="29"/>
      <c r="D152" s="8"/>
      <c r="E152" s="8"/>
      <c r="F152" s="8"/>
      <c r="G152" s="8"/>
      <c r="H152" s="17"/>
      <c r="I152" s="8"/>
      <c r="J152" s="8"/>
      <c r="K152" s="8"/>
      <c r="L152" s="9"/>
      <c r="M152" s="9"/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C152" s="8"/>
      <c r="AD152" s="9"/>
      <c r="AE152" s="9"/>
      <c r="AF152" s="9"/>
      <c r="AG152" s="11"/>
      <c r="AH152" s="12"/>
      <c r="AI152" s="10"/>
      <c r="AJ152" s="12"/>
      <c r="AK152" s="13"/>
    </row>
    <row r="153" spans="1:37" ht="13.5">
      <c r="B153" s="8"/>
      <c r="C153" s="8"/>
      <c r="D153" s="8"/>
      <c r="E153" s="8"/>
      <c r="F153" s="8"/>
      <c r="G153" s="8"/>
      <c r="H153" s="17"/>
      <c r="I153" s="8"/>
      <c r="J153" s="8"/>
      <c r="K153" s="8"/>
      <c r="L153" s="9"/>
      <c r="M153" s="9"/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C153" s="8"/>
      <c r="AD153" s="9"/>
      <c r="AE153" s="9"/>
      <c r="AF153" s="9"/>
      <c r="AG153" s="11"/>
      <c r="AH153" s="12"/>
      <c r="AI153" s="10"/>
      <c r="AJ153" s="12"/>
      <c r="AK153" s="13"/>
    </row>
  </sheetData>
  <mergeCells count="22">
    <mergeCell ref="A9:A10"/>
    <mergeCell ref="B9:B10"/>
    <mergeCell ref="C9:C10"/>
    <mergeCell ref="D9:D10"/>
    <mergeCell ref="E9:E10"/>
    <mergeCell ref="K7:L7"/>
    <mergeCell ref="W7:X7"/>
    <mergeCell ref="I9:I10"/>
    <mergeCell ref="J9:L9"/>
    <mergeCell ref="M9:O9"/>
    <mergeCell ref="P9:R9"/>
    <mergeCell ref="S9:U9"/>
    <mergeCell ref="V9:X9"/>
    <mergeCell ref="I8:J8"/>
    <mergeCell ref="Y9:AA9"/>
    <mergeCell ref="F131:G131"/>
    <mergeCell ref="H131:I131"/>
    <mergeCell ref="F148:H148"/>
    <mergeCell ref="I148:J148"/>
    <mergeCell ref="F9:F10"/>
    <mergeCell ref="G9:G10"/>
    <mergeCell ref="H9:H10"/>
  </mergeCells>
  <conditionalFormatting sqref="H147:X147 G11:H86 E11:E86 F131:F133">
    <cfRule type="cellIs" dxfId="1572" priority="316" stopIfTrue="1" operator="notEqual">
      <formula>""</formula>
    </cfRule>
  </conditionalFormatting>
  <conditionalFormatting sqref="D11:D130">
    <cfRule type="cellIs" dxfId="1571" priority="315" stopIfTrue="1" operator="equal">
      <formula>"Total"</formula>
    </cfRule>
  </conditionalFormatting>
  <conditionalFormatting sqref="G87:H89">
    <cfRule type="cellIs" dxfId="1570" priority="314" stopIfTrue="1" operator="notEqual">
      <formula>""</formula>
    </cfRule>
  </conditionalFormatting>
  <conditionalFormatting sqref="G87:H89">
    <cfRule type="cellIs" dxfId="1569" priority="313" stopIfTrue="1" operator="notEqual">
      <formula>""</formula>
    </cfRule>
  </conditionalFormatting>
  <conditionalFormatting sqref="E134">
    <cfRule type="cellIs" dxfId="1568" priority="304" stopIfTrue="1" operator="notEqual">
      <formula>""</formula>
    </cfRule>
  </conditionalFormatting>
  <conditionalFormatting sqref="G90:H90">
    <cfRule type="cellIs" dxfId="1567" priority="312" stopIfTrue="1" operator="notEqual">
      <formula>""</formula>
    </cfRule>
  </conditionalFormatting>
  <conditionalFormatting sqref="G90:H90">
    <cfRule type="cellIs" dxfId="1566" priority="311" stopIfTrue="1" operator="notEqual">
      <formula>""</formula>
    </cfRule>
  </conditionalFormatting>
  <conditionalFormatting sqref="G91:H106">
    <cfRule type="cellIs" dxfId="1565" priority="309" stopIfTrue="1" operator="notEqual">
      <formula>""</formula>
    </cfRule>
  </conditionalFormatting>
  <conditionalFormatting sqref="G94:H106">
    <cfRule type="cellIs" dxfId="1564" priority="308" stopIfTrue="1" operator="notEqual">
      <formula>""</formula>
    </cfRule>
  </conditionalFormatting>
  <conditionalFormatting sqref="G94:H106">
    <cfRule type="cellIs" dxfId="1563" priority="307" stopIfTrue="1" operator="notEqual">
      <formula>""</formula>
    </cfRule>
  </conditionalFormatting>
  <conditionalFormatting sqref="G91:H106">
    <cfRule type="cellIs" dxfId="1562" priority="310" stopIfTrue="1" operator="notEqual">
      <formula>""</formula>
    </cfRule>
  </conditionalFormatting>
  <conditionalFormatting sqref="E134">
    <cfRule type="cellIs" dxfId="1561" priority="302" stopIfTrue="1" operator="notEqual">
      <formula>""</formula>
    </cfRule>
  </conditionalFormatting>
  <conditionalFormatting sqref="E134">
    <cfRule type="cellIs" dxfId="1560" priority="303" stopIfTrue="1" operator="notEqual">
      <formula>""</formula>
    </cfRule>
  </conditionalFormatting>
  <conditionalFormatting sqref="F148">
    <cfRule type="cellIs" dxfId="1559" priority="306" stopIfTrue="1" operator="notEqual">
      <formula>""</formula>
    </cfRule>
  </conditionalFormatting>
  <conditionalFormatting sqref="F148 E146:H146">
    <cfRule type="cellIs" dxfId="1558" priority="305" stopIfTrue="1" operator="notEqual">
      <formula>""</formula>
    </cfRule>
  </conditionalFormatting>
  <conditionalFormatting sqref="E90">
    <cfRule type="cellIs" dxfId="1557" priority="296" stopIfTrue="1" operator="notEqual">
      <formula>""</formula>
    </cfRule>
  </conditionalFormatting>
  <conditionalFormatting sqref="E90">
    <cfRule type="cellIs" dxfId="1556" priority="297" stopIfTrue="1" operator="notEqual">
      <formula>""</formula>
    </cfRule>
  </conditionalFormatting>
  <conditionalFormatting sqref="E90">
    <cfRule type="cellIs" dxfId="1555" priority="298" stopIfTrue="1" operator="notEqual">
      <formula>""</formula>
    </cfRule>
  </conditionalFormatting>
  <conditionalFormatting sqref="E87:E89">
    <cfRule type="cellIs" dxfId="1554" priority="299" stopIfTrue="1" operator="notEqual">
      <formula>""</formula>
    </cfRule>
  </conditionalFormatting>
  <conditionalFormatting sqref="E91:E106">
    <cfRule type="cellIs" dxfId="1553" priority="295" stopIfTrue="1" operator="notEqual">
      <formula>""</formula>
    </cfRule>
  </conditionalFormatting>
  <conditionalFormatting sqref="E87:E89">
    <cfRule type="cellIs" dxfId="1552" priority="301" stopIfTrue="1" operator="notEqual">
      <formula>""</formula>
    </cfRule>
  </conditionalFormatting>
  <conditionalFormatting sqref="E91:E106">
    <cfRule type="cellIs" dxfId="1551" priority="293" stopIfTrue="1" operator="notEqual">
      <formula>""</formula>
    </cfRule>
  </conditionalFormatting>
  <conditionalFormatting sqref="E94:E106">
    <cfRule type="cellIs" dxfId="1550" priority="291" stopIfTrue="1" operator="notEqual">
      <formula>""</formula>
    </cfRule>
  </conditionalFormatting>
  <conditionalFormatting sqref="E87:E89">
    <cfRule type="cellIs" dxfId="1549" priority="300" stopIfTrue="1" operator="notEqual">
      <formula>""</formula>
    </cfRule>
  </conditionalFormatting>
  <conditionalFormatting sqref="E91:E106">
    <cfRule type="cellIs" dxfId="1548" priority="294" stopIfTrue="1" operator="notEqual">
      <formula>""</formula>
    </cfRule>
  </conditionalFormatting>
  <conditionalFormatting sqref="E94:E106">
    <cfRule type="cellIs" dxfId="1547" priority="292" stopIfTrue="1" operator="notEqual">
      <formula>""</formula>
    </cfRule>
  </conditionalFormatting>
  <conditionalFormatting sqref="E94:E106">
    <cfRule type="cellIs" dxfId="1546" priority="290" stopIfTrue="1" operator="notEqual">
      <formula>""</formula>
    </cfRule>
  </conditionalFormatting>
  <conditionalFormatting sqref="E107:E108">
    <cfRule type="cellIs" dxfId="1545" priority="285" stopIfTrue="1" operator="notEqual">
      <formula>""</formula>
    </cfRule>
  </conditionalFormatting>
  <conditionalFormatting sqref="E108 G108:H108">
    <cfRule type="cellIs" dxfId="1544" priority="283" stopIfTrue="1" operator="notEqual">
      <formula>""</formula>
    </cfRule>
  </conditionalFormatting>
  <conditionalFormatting sqref="E109:E110">
    <cfRule type="cellIs" dxfId="1543" priority="274" stopIfTrue="1" operator="notEqual">
      <formula>""</formula>
    </cfRule>
  </conditionalFormatting>
  <conditionalFormatting sqref="E107:E108 G107:H108">
    <cfRule type="cellIs" dxfId="1542" priority="287" stopIfTrue="1" operator="notEqual">
      <formula>""</formula>
    </cfRule>
  </conditionalFormatting>
  <conditionalFormatting sqref="E108 G108:H108">
    <cfRule type="cellIs" dxfId="1541" priority="282" stopIfTrue="1" operator="notEqual">
      <formula>""</formula>
    </cfRule>
  </conditionalFormatting>
  <conditionalFormatting sqref="E109:E110 G109:H110">
    <cfRule type="cellIs" dxfId="1540" priority="276" stopIfTrue="1" operator="notEqual">
      <formula>""</formula>
    </cfRule>
  </conditionalFormatting>
  <conditionalFormatting sqref="E109:E110 G109:H110">
    <cfRule type="cellIs" dxfId="1539" priority="275" stopIfTrue="1" operator="notEqual">
      <formula>""</formula>
    </cfRule>
  </conditionalFormatting>
  <conditionalFormatting sqref="E107:E108 G107:H108">
    <cfRule type="cellIs" dxfId="1538" priority="286" stopIfTrue="1" operator="notEqual">
      <formula>""</formula>
    </cfRule>
  </conditionalFormatting>
  <conditionalFormatting sqref="E108">
    <cfRule type="cellIs" dxfId="1537" priority="281" stopIfTrue="1" operator="notEqual">
      <formula>""</formula>
    </cfRule>
  </conditionalFormatting>
  <conditionalFormatting sqref="E110 G110:H110">
    <cfRule type="cellIs" dxfId="1536" priority="272" stopIfTrue="1" operator="notEqual">
      <formula>""</formula>
    </cfRule>
  </conditionalFormatting>
  <conditionalFormatting sqref="E111:E112">
    <cfRule type="cellIs" dxfId="1535" priority="263" stopIfTrue="1" operator="notEqual">
      <formula>""</formula>
    </cfRule>
  </conditionalFormatting>
  <conditionalFormatting sqref="E110 G110:H110">
    <cfRule type="cellIs" dxfId="1534" priority="271" stopIfTrue="1" operator="notEqual">
      <formula>""</formula>
    </cfRule>
  </conditionalFormatting>
  <conditionalFormatting sqref="E111:E112 G111:H112">
    <cfRule type="cellIs" dxfId="1533" priority="265" stopIfTrue="1" operator="notEqual">
      <formula>""</formula>
    </cfRule>
  </conditionalFormatting>
  <conditionalFormatting sqref="E111:E112 G111:H112">
    <cfRule type="cellIs" dxfId="1532" priority="264" stopIfTrue="1" operator="notEqual">
      <formula>""</formula>
    </cfRule>
  </conditionalFormatting>
  <conditionalFormatting sqref="E110">
    <cfRule type="cellIs" dxfId="1531" priority="270" stopIfTrue="1" operator="notEqual">
      <formula>""</formula>
    </cfRule>
  </conditionalFormatting>
  <conditionalFormatting sqref="E112 G112:H112">
    <cfRule type="cellIs" dxfId="1530" priority="261" stopIfTrue="1" operator="notEqual">
      <formula>""</formula>
    </cfRule>
  </conditionalFormatting>
  <conditionalFormatting sqref="E113:E114">
    <cfRule type="cellIs" dxfId="1529" priority="252" stopIfTrue="1" operator="notEqual">
      <formula>""</formula>
    </cfRule>
  </conditionalFormatting>
  <conditionalFormatting sqref="E112 G112:H112">
    <cfRule type="cellIs" dxfId="1528" priority="260" stopIfTrue="1" operator="notEqual">
      <formula>""</formula>
    </cfRule>
  </conditionalFormatting>
  <conditionalFormatting sqref="E113:E114 G113:H114">
    <cfRule type="cellIs" dxfId="1527" priority="254" stopIfTrue="1" operator="notEqual">
      <formula>""</formula>
    </cfRule>
  </conditionalFormatting>
  <conditionalFormatting sqref="E113:E114 G113:H114">
    <cfRule type="cellIs" dxfId="1526" priority="253" stopIfTrue="1" operator="notEqual">
      <formula>""</formula>
    </cfRule>
  </conditionalFormatting>
  <conditionalFormatting sqref="E112">
    <cfRule type="cellIs" dxfId="1525" priority="259" stopIfTrue="1" operator="notEqual">
      <formula>""</formula>
    </cfRule>
  </conditionalFormatting>
  <conditionalFormatting sqref="E114 G114:H114">
    <cfRule type="cellIs" dxfId="1524" priority="250" stopIfTrue="1" operator="notEqual">
      <formula>""</formula>
    </cfRule>
  </conditionalFormatting>
  <conditionalFormatting sqref="E115:E116">
    <cfRule type="cellIs" dxfId="1523" priority="241" stopIfTrue="1" operator="notEqual">
      <formula>""</formula>
    </cfRule>
  </conditionalFormatting>
  <conditionalFormatting sqref="E114 G114:H114">
    <cfRule type="cellIs" dxfId="1522" priority="249" stopIfTrue="1" operator="notEqual">
      <formula>""</formula>
    </cfRule>
  </conditionalFormatting>
  <conditionalFormatting sqref="E115:E116 G115:H116">
    <cfRule type="cellIs" dxfId="1521" priority="243" stopIfTrue="1" operator="notEqual">
      <formula>""</formula>
    </cfRule>
  </conditionalFormatting>
  <conditionalFormatting sqref="E115:E116 G115:H116">
    <cfRule type="cellIs" dxfId="1520" priority="242" stopIfTrue="1" operator="notEqual">
      <formula>""</formula>
    </cfRule>
  </conditionalFormatting>
  <conditionalFormatting sqref="E114">
    <cfRule type="cellIs" dxfId="1519" priority="248" stopIfTrue="1" operator="notEqual">
      <formula>""</formula>
    </cfRule>
  </conditionalFormatting>
  <conditionalFormatting sqref="E116 G116:H116">
    <cfRule type="cellIs" dxfId="1518" priority="239" stopIfTrue="1" operator="notEqual">
      <formula>""</formula>
    </cfRule>
  </conditionalFormatting>
  <conditionalFormatting sqref="E117:E118">
    <cfRule type="cellIs" dxfId="1517" priority="230" stopIfTrue="1" operator="notEqual">
      <formula>""</formula>
    </cfRule>
  </conditionalFormatting>
  <conditionalFormatting sqref="E116 G116:H116">
    <cfRule type="cellIs" dxfId="1516" priority="238" stopIfTrue="1" operator="notEqual">
      <formula>""</formula>
    </cfRule>
  </conditionalFormatting>
  <conditionalFormatting sqref="E117:E118 G117:H118">
    <cfRule type="cellIs" dxfId="1515" priority="232" stopIfTrue="1" operator="notEqual">
      <formula>""</formula>
    </cfRule>
  </conditionalFormatting>
  <conditionalFormatting sqref="E117:E118 G117:H118">
    <cfRule type="cellIs" dxfId="1514" priority="231" stopIfTrue="1" operator="notEqual">
      <formula>""</formula>
    </cfRule>
  </conditionalFormatting>
  <conditionalFormatting sqref="E116">
    <cfRule type="cellIs" dxfId="1513" priority="237" stopIfTrue="1" operator="notEqual">
      <formula>""</formula>
    </cfRule>
  </conditionalFormatting>
  <conditionalFormatting sqref="E118 G118:H118">
    <cfRule type="cellIs" dxfId="1512" priority="228" stopIfTrue="1" operator="notEqual">
      <formula>""</formula>
    </cfRule>
  </conditionalFormatting>
  <conditionalFormatting sqref="E118 G118:H118">
    <cfRule type="cellIs" dxfId="1511" priority="227" stopIfTrue="1" operator="notEqual">
      <formula>""</formula>
    </cfRule>
  </conditionalFormatting>
  <conditionalFormatting sqref="C134:C146">
    <cfRule type="cellIs" dxfId="1510" priority="220" stopIfTrue="1" operator="notEqual">
      <formula>""</formula>
    </cfRule>
  </conditionalFormatting>
  <conditionalFormatting sqref="B146">
    <cfRule type="cellIs" dxfId="1509" priority="218" stopIfTrue="1" operator="notEqual">
      <formula>""</formula>
    </cfRule>
  </conditionalFormatting>
  <conditionalFormatting sqref="E118">
    <cfRule type="cellIs" dxfId="1508" priority="226" stopIfTrue="1" operator="notEqual">
      <formula>""</formula>
    </cfRule>
  </conditionalFormatting>
  <conditionalFormatting sqref="Y147:AA147">
    <cfRule type="cellIs" dxfId="1507" priority="222" stopIfTrue="1" operator="notEqual">
      <formula>""</formula>
    </cfRule>
  </conditionalFormatting>
  <conditionalFormatting sqref="C134:C145">
    <cfRule type="cellIs" dxfId="1506" priority="221" stopIfTrue="1" operator="notEqual">
      <formula>""</formula>
    </cfRule>
  </conditionalFormatting>
  <conditionalFormatting sqref="D146">
    <cfRule type="cellIs" dxfId="1505" priority="219" stopIfTrue="1" operator="equal">
      <formula>"Total"</formula>
    </cfRule>
  </conditionalFormatting>
  <conditionalFormatting sqref="C83">
    <cfRule type="cellIs" dxfId="1504" priority="81" stopIfTrue="1" operator="notEqual">
      <formula>""</formula>
    </cfRule>
  </conditionalFormatting>
  <conditionalFormatting sqref="D9">
    <cfRule type="cellIs" dxfId="1503" priority="217" stopIfTrue="1" operator="equal">
      <formula>"Total"</formula>
    </cfRule>
  </conditionalFormatting>
  <conditionalFormatting sqref="D9">
    <cfRule type="cellIs" dxfId="1502" priority="216" stopIfTrue="1" operator="equal">
      <formula>"Total"</formula>
    </cfRule>
  </conditionalFormatting>
  <conditionalFormatting sqref="G140:G145">
    <cfRule type="cellIs" dxfId="1501" priority="207" stopIfTrue="1" operator="notEqual">
      <formula>""</formula>
    </cfRule>
  </conditionalFormatting>
  <conditionalFormatting sqref="G139:H139 H140:H145">
    <cfRule type="cellIs" dxfId="1500" priority="208" stopIfTrue="1" operator="notEqual">
      <formula>""</formula>
    </cfRule>
  </conditionalFormatting>
  <conditionalFormatting sqref="G135:H135">
    <cfRule type="cellIs" dxfId="1499" priority="212" stopIfTrue="1" operator="notEqual">
      <formula>""</formula>
    </cfRule>
  </conditionalFormatting>
  <conditionalFormatting sqref="G134:H134">
    <cfRule type="cellIs" dxfId="1498" priority="214" stopIfTrue="1" operator="notEqual">
      <formula>""</formula>
    </cfRule>
  </conditionalFormatting>
  <conditionalFormatting sqref="G134:H134">
    <cfRule type="cellIs" dxfId="1497" priority="215" stopIfTrue="1" operator="notEqual">
      <formula>""</formula>
    </cfRule>
  </conditionalFormatting>
  <conditionalFormatting sqref="G135:H135">
    <cfRule type="cellIs" dxfId="1496" priority="213" stopIfTrue="1" operator="notEqual">
      <formula>""</formula>
    </cfRule>
  </conditionalFormatting>
  <conditionalFormatting sqref="G136:H138">
    <cfRule type="cellIs" dxfId="1495" priority="210" stopIfTrue="1" operator="notEqual">
      <formula>""</formula>
    </cfRule>
  </conditionalFormatting>
  <conditionalFormatting sqref="G136:H138">
    <cfRule type="cellIs" dxfId="1494" priority="211" stopIfTrue="1" operator="notEqual">
      <formula>""</formula>
    </cfRule>
  </conditionalFormatting>
  <conditionalFormatting sqref="G140:G145">
    <cfRule type="cellIs" dxfId="1493" priority="206" stopIfTrue="1" operator="notEqual">
      <formula>""</formula>
    </cfRule>
  </conditionalFormatting>
  <conditionalFormatting sqref="G139:H139 H140:H145">
    <cfRule type="cellIs" dxfId="1492" priority="209" stopIfTrue="1" operator="notEqual">
      <formula>""</formula>
    </cfRule>
  </conditionalFormatting>
  <conditionalFormatting sqref="D134">
    <cfRule type="cellIs" dxfId="1491" priority="201" stopIfTrue="1" operator="notEqual">
      <formula>""</formula>
    </cfRule>
  </conditionalFormatting>
  <conditionalFormatting sqref="D134">
    <cfRule type="cellIs" dxfId="1490" priority="200" stopIfTrue="1" operator="notEqual">
      <formula>""</formula>
    </cfRule>
  </conditionalFormatting>
  <conditionalFormatting sqref="E135">
    <cfRule type="cellIs" dxfId="1489" priority="199" stopIfTrue="1" operator="notEqual">
      <formula>""</formula>
    </cfRule>
  </conditionalFormatting>
  <conditionalFormatting sqref="D134">
    <cfRule type="cellIs" dxfId="1488" priority="202" stopIfTrue="1" operator="notEqual">
      <formula>""</formula>
    </cfRule>
  </conditionalFormatting>
  <conditionalFormatting sqref="E135">
    <cfRule type="cellIs" dxfId="1487" priority="197" stopIfTrue="1" operator="notEqual">
      <formula>""</formula>
    </cfRule>
  </conditionalFormatting>
  <conditionalFormatting sqref="E135">
    <cfRule type="cellIs" dxfId="1486" priority="198" stopIfTrue="1" operator="notEqual">
      <formula>""</formula>
    </cfRule>
  </conditionalFormatting>
  <conditionalFormatting sqref="E136:E137">
    <cfRule type="cellIs" dxfId="1485" priority="196" stopIfTrue="1" operator="notEqual">
      <formula>""</formula>
    </cfRule>
  </conditionalFormatting>
  <conditionalFormatting sqref="E136:E137">
    <cfRule type="cellIs" dxfId="1484" priority="194" stopIfTrue="1" operator="notEqual">
      <formula>""</formula>
    </cfRule>
  </conditionalFormatting>
  <conditionalFormatting sqref="E136:E137">
    <cfRule type="cellIs" dxfId="1483" priority="195" stopIfTrue="1" operator="notEqual">
      <formula>""</formula>
    </cfRule>
  </conditionalFormatting>
  <conditionalFormatting sqref="E138">
    <cfRule type="cellIs" dxfId="1482" priority="193" stopIfTrue="1" operator="notEqual">
      <formula>""</formula>
    </cfRule>
  </conditionalFormatting>
  <conditionalFormatting sqref="E138">
    <cfRule type="cellIs" dxfId="1481" priority="191" stopIfTrue="1" operator="notEqual">
      <formula>""</formula>
    </cfRule>
  </conditionalFormatting>
  <conditionalFormatting sqref="E138">
    <cfRule type="cellIs" dxfId="1480" priority="192" stopIfTrue="1" operator="notEqual">
      <formula>""</formula>
    </cfRule>
  </conditionalFormatting>
  <conditionalFormatting sqref="E139:E145">
    <cfRule type="cellIs" dxfId="1479" priority="190" stopIfTrue="1" operator="notEqual">
      <formula>""</formula>
    </cfRule>
  </conditionalFormatting>
  <conditionalFormatting sqref="E139:E145">
    <cfRule type="cellIs" dxfId="1478" priority="188" stopIfTrue="1" operator="notEqual">
      <formula>""</formula>
    </cfRule>
  </conditionalFormatting>
  <conditionalFormatting sqref="E139:E145">
    <cfRule type="cellIs" dxfId="1477" priority="189" stopIfTrue="1" operator="notEqual">
      <formula>""</formula>
    </cfRule>
  </conditionalFormatting>
  <conditionalFormatting sqref="C107:C117">
    <cfRule type="cellIs" dxfId="1476" priority="28" stopIfTrue="1" operator="notEqual">
      <formula>""</formula>
    </cfRule>
  </conditionalFormatting>
  <conditionalFormatting sqref="C108:C117">
    <cfRule type="cellIs" dxfId="1475" priority="26" stopIfTrue="1" operator="notEqual">
      <formula>""</formula>
    </cfRule>
  </conditionalFormatting>
  <conditionalFormatting sqref="C106 C11:C94">
    <cfRule type="cellIs" dxfId="1474" priority="187" stopIfTrue="1" operator="notEqual">
      <formula>""</formula>
    </cfRule>
  </conditionalFormatting>
  <conditionalFormatting sqref="C22">
    <cfRule type="cellIs" dxfId="1473" priority="186" stopIfTrue="1" operator="notEqual">
      <formula>""</formula>
    </cfRule>
  </conditionalFormatting>
  <conditionalFormatting sqref="C13:C33">
    <cfRule type="cellIs" dxfId="1472" priority="185" stopIfTrue="1" operator="notEqual">
      <formula>""</formula>
    </cfRule>
  </conditionalFormatting>
  <conditionalFormatting sqref="C106 C84:C94">
    <cfRule type="cellIs" dxfId="1471" priority="184" stopIfTrue="1" operator="notEqual">
      <formula>""</formula>
    </cfRule>
  </conditionalFormatting>
  <conditionalFormatting sqref="C83">
    <cfRule type="cellIs" dxfId="1470" priority="183" stopIfTrue="1" operator="notEqual">
      <formula>""</formula>
    </cfRule>
  </conditionalFormatting>
  <conditionalFormatting sqref="C83">
    <cfRule type="cellIs" dxfId="1469" priority="182" stopIfTrue="1" operator="notEqual">
      <formula>""</formula>
    </cfRule>
  </conditionalFormatting>
  <conditionalFormatting sqref="C84:C93">
    <cfRule type="cellIs" dxfId="1468" priority="178" stopIfTrue="1" operator="notEqual">
      <formula>""</formula>
    </cfRule>
  </conditionalFormatting>
  <conditionalFormatting sqref="C11:C22">
    <cfRule type="cellIs" dxfId="1467" priority="181" stopIfTrue="1" operator="notEqual">
      <formula>""</formula>
    </cfRule>
  </conditionalFormatting>
  <conditionalFormatting sqref="C72:C82">
    <cfRule type="cellIs" dxfId="1466" priority="180" stopIfTrue="1" operator="notEqual">
      <formula>""</formula>
    </cfRule>
  </conditionalFormatting>
  <conditionalFormatting sqref="C84:C93">
    <cfRule type="cellIs" dxfId="1465" priority="179" stopIfTrue="1" operator="notEqual">
      <formula>""</formula>
    </cfRule>
  </conditionalFormatting>
  <conditionalFormatting sqref="C83">
    <cfRule type="cellIs" dxfId="1464" priority="177" stopIfTrue="1" operator="notEqual">
      <formula>""</formula>
    </cfRule>
  </conditionalFormatting>
  <conditionalFormatting sqref="C83">
    <cfRule type="cellIs" dxfId="1463" priority="176" stopIfTrue="1" operator="notEqual">
      <formula>""</formula>
    </cfRule>
  </conditionalFormatting>
  <conditionalFormatting sqref="C72:C82">
    <cfRule type="cellIs" dxfId="1462" priority="175" stopIfTrue="1" operator="notEqual">
      <formula>""</formula>
    </cfRule>
  </conditionalFormatting>
  <conditionalFormatting sqref="C71">
    <cfRule type="cellIs" dxfId="1461" priority="174" stopIfTrue="1" operator="notEqual">
      <formula>""</formula>
    </cfRule>
  </conditionalFormatting>
  <conditionalFormatting sqref="C71">
    <cfRule type="cellIs" dxfId="1460" priority="173" stopIfTrue="1" operator="notEqual">
      <formula>""</formula>
    </cfRule>
  </conditionalFormatting>
  <conditionalFormatting sqref="C72:C81">
    <cfRule type="cellIs" dxfId="1459" priority="170" stopIfTrue="1" operator="notEqual">
      <formula>""</formula>
    </cfRule>
  </conditionalFormatting>
  <conditionalFormatting sqref="C60:C70">
    <cfRule type="cellIs" dxfId="1458" priority="172" stopIfTrue="1" operator="notEqual">
      <formula>""</formula>
    </cfRule>
  </conditionalFormatting>
  <conditionalFormatting sqref="C72:C81">
    <cfRule type="cellIs" dxfId="1457" priority="171" stopIfTrue="1" operator="notEqual">
      <formula>""</formula>
    </cfRule>
  </conditionalFormatting>
  <conditionalFormatting sqref="C84:C93">
    <cfRule type="cellIs" dxfId="1456" priority="169" stopIfTrue="1" operator="notEqual">
      <formula>""</formula>
    </cfRule>
  </conditionalFormatting>
  <conditionalFormatting sqref="C84:C93">
    <cfRule type="cellIs" dxfId="1455" priority="168" stopIfTrue="1" operator="notEqual">
      <formula>""</formula>
    </cfRule>
  </conditionalFormatting>
  <conditionalFormatting sqref="C83:C93">
    <cfRule type="cellIs" dxfId="1454" priority="167" stopIfTrue="1" operator="notEqual">
      <formula>""</formula>
    </cfRule>
  </conditionalFormatting>
  <conditionalFormatting sqref="C83:C93">
    <cfRule type="cellIs" dxfId="1453" priority="166" stopIfTrue="1" operator="notEqual">
      <formula>""</formula>
    </cfRule>
  </conditionalFormatting>
  <conditionalFormatting sqref="C11:C21">
    <cfRule type="cellIs" dxfId="1452" priority="165" stopIfTrue="1" operator="notEqual">
      <formula>""</formula>
    </cfRule>
  </conditionalFormatting>
  <conditionalFormatting sqref="C72:C82">
    <cfRule type="cellIs" dxfId="1451" priority="164" stopIfTrue="1" operator="notEqual">
      <formula>""</formula>
    </cfRule>
  </conditionalFormatting>
  <conditionalFormatting sqref="C71">
    <cfRule type="cellIs" dxfId="1450" priority="163" stopIfTrue="1" operator="notEqual">
      <formula>""</formula>
    </cfRule>
  </conditionalFormatting>
  <conditionalFormatting sqref="C71">
    <cfRule type="cellIs" dxfId="1449" priority="162" stopIfTrue="1" operator="notEqual">
      <formula>""</formula>
    </cfRule>
  </conditionalFormatting>
  <conditionalFormatting sqref="C72:C81">
    <cfRule type="cellIs" dxfId="1448" priority="159" stopIfTrue="1" operator="notEqual">
      <formula>""</formula>
    </cfRule>
  </conditionalFormatting>
  <conditionalFormatting sqref="C60:C70">
    <cfRule type="cellIs" dxfId="1447" priority="161" stopIfTrue="1" operator="notEqual">
      <formula>""</formula>
    </cfRule>
  </conditionalFormatting>
  <conditionalFormatting sqref="C72:C81">
    <cfRule type="cellIs" dxfId="1446" priority="160" stopIfTrue="1" operator="notEqual">
      <formula>""</formula>
    </cfRule>
  </conditionalFormatting>
  <conditionalFormatting sqref="C71">
    <cfRule type="cellIs" dxfId="1445" priority="158" stopIfTrue="1" operator="notEqual">
      <formula>""</formula>
    </cfRule>
  </conditionalFormatting>
  <conditionalFormatting sqref="C71">
    <cfRule type="cellIs" dxfId="1444" priority="157" stopIfTrue="1" operator="notEqual">
      <formula>""</formula>
    </cfRule>
  </conditionalFormatting>
  <conditionalFormatting sqref="C60:C70">
    <cfRule type="cellIs" dxfId="1443" priority="156" stopIfTrue="1" operator="notEqual">
      <formula>""</formula>
    </cfRule>
  </conditionalFormatting>
  <conditionalFormatting sqref="C59">
    <cfRule type="cellIs" dxfId="1442" priority="155" stopIfTrue="1" operator="notEqual">
      <formula>""</formula>
    </cfRule>
  </conditionalFormatting>
  <conditionalFormatting sqref="C59">
    <cfRule type="cellIs" dxfId="1441" priority="154" stopIfTrue="1" operator="notEqual">
      <formula>""</formula>
    </cfRule>
  </conditionalFormatting>
  <conditionalFormatting sqref="C60:C69">
    <cfRule type="cellIs" dxfId="1440" priority="151" stopIfTrue="1" operator="notEqual">
      <formula>""</formula>
    </cfRule>
  </conditionalFormatting>
  <conditionalFormatting sqref="C48:C58">
    <cfRule type="cellIs" dxfId="1439" priority="153" stopIfTrue="1" operator="notEqual">
      <formula>""</formula>
    </cfRule>
  </conditionalFormatting>
  <conditionalFormatting sqref="C60:C69">
    <cfRule type="cellIs" dxfId="1438" priority="152" stopIfTrue="1" operator="notEqual">
      <formula>""</formula>
    </cfRule>
  </conditionalFormatting>
  <conditionalFormatting sqref="C72:C81">
    <cfRule type="cellIs" dxfId="1437" priority="150" stopIfTrue="1" operator="notEqual">
      <formula>""</formula>
    </cfRule>
  </conditionalFormatting>
  <conditionalFormatting sqref="C72:C81">
    <cfRule type="cellIs" dxfId="1436" priority="149" stopIfTrue="1" operator="notEqual">
      <formula>""</formula>
    </cfRule>
  </conditionalFormatting>
  <conditionalFormatting sqref="B106 B11:B94">
    <cfRule type="cellIs" dxfId="1435" priority="148" stopIfTrue="1" operator="notEqual">
      <formula>""</formula>
    </cfRule>
  </conditionalFormatting>
  <conditionalFormatting sqref="C83:C93">
    <cfRule type="cellIs" dxfId="1434" priority="147" stopIfTrue="1" operator="notEqual">
      <formula>""</formula>
    </cfRule>
  </conditionalFormatting>
  <conditionalFormatting sqref="C83:C93">
    <cfRule type="cellIs" dxfId="1433" priority="146" stopIfTrue="1" operator="notEqual">
      <formula>""</formula>
    </cfRule>
  </conditionalFormatting>
  <conditionalFormatting sqref="C11:C21">
    <cfRule type="cellIs" dxfId="1432" priority="145" stopIfTrue="1" operator="notEqual">
      <formula>""</formula>
    </cfRule>
  </conditionalFormatting>
  <conditionalFormatting sqref="C72:C82">
    <cfRule type="cellIs" dxfId="1431" priority="144" stopIfTrue="1" operator="notEqual">
      <formula>""</formula>
    </cfRule>
  </conditionalFormatting>
  <conditionalFormatting sqref="C71">
    <cfRule type="cellIs" dxfId="1430" priority="143" stopIfTrue="1" operator="notEqual">
      <formula>""</formula>
    </cfRule>
  </conditionalFormatting>
  <conditionalFormatting sqref="C71">
    <cfRule type="cellIs" dxfId="1429" priority="142" stopIfTrue="1" operator="notEqual">
      <formula>""</formula>
    </cfRule>
  </conditionalFormatting>
  <conditionalFormatting sqref="C72:C81">
    <cfRule type="cellIs" dxfId="1428" priority="139" stopIfTrue="1" operator="notEqual">
      <formula>""</formula>
    </cfRule>
  </conditionalFormatting>
  <conditionalFormatting sqref="C60:C70">
    <cfRule type="cellIs" dxfId="1427" priority="141" stopIfTrue="1" operator="notEqual">
      <formula>""</formula>
    </cfRule>
  </conditionalFormatting>
  <conditionalFormatting sqref="C72:C81">
    <cfRule type="cellIs" dxfId="1426" priority="140" stopIfTrue="1" operator="notEqual">
      <formula>""</formula>
    </cfRule>
  </conditionalFormatting>
  <conditionalFormatting sqref="C71">
    <cfRule type="cellIs" dxfId="1425" priority="138" stopIfTrue="1" operator="notEqual">
      <formula>""</formula>
    </cfRule>
  </conditionalFormatting>
  <conditionalFormatting sqref="C71">
    <cfRule type="cellIs" dxfId="1424" priority="137" stopIfTrue="1" operator="notEqual">
      <formula>""</formula>
    </cfRule>
  </conditionalFormatting>
  <conditionalFormatting sqref="C60:C70">
    <cfRule type="cellIs" dxfId="1423" priority="136" stopIfTrue="1" operator="notEqual">
      <formula>""</formula>
    </cfRule>
  </conditionalFormatting>
  <conditionalFormatting sqref="C59">
    <cfRule type="cellIs" dxfId="1422" priority="135" stopIfTrue="1" operator="notEqual">
      <formula>""</formula>
    </cfRule>
  </conditionalFormatting>
  <conditionalFormatting sqref="C59">
    <cfRule type="cellIs" dxfId="1421" priority="134" stopIfTrue="1" operator="notEqual">
      <formula>""</formula>
    </cfRule>
  </conditionalFormatting>
  <conditionalFormatting sqref="C60:C69">
    <cfRule type="cellIs" dxfId="1420" priority="131" stopIfTrue="1" operator="notEqual">
      <formula>""</formula>
    </cfRule>
  </conditionalFormatting>
  <conditionalFormatting sqref="C48:C58">
    <cfRule type="cellIs" dxfId="1419" priority="133" stopIfTrue="1" operator="notEqual">
      <formula>""</formula>
    </cfRule>
  </conditionalFormatting>
  <conditionalFormatting sqref="C60:C69">
    <cfRule type="cellIs" dxfId="1418" priority="132" stopIfTrue="1" operator="notEqual">
      <formula>""</formula>
    </cfRule>
  </conditionalFormatting>
  <conditionalFormatting sqref="C72:C81">
    <cfRule type="cellIs" dxfId="1417" priority="130" stopIfTrue="1" operator="notEqual">
      <formula>""</formula>
    </cfRule>
  </conditionalFormatting>
  <conditionalFormatting sqref="C72:C81">
    <cfRule type="cellIs" dxfId="1416" priority="129" stopIfTrue="1" operator="notEqual">
      <formula>""</formula>
    </cfRule>
  </conditionalFormatting>
  <conditionalFormatting sqref="C71:C81">
    <cfRule type="cellIs" dxfId="1415" priority="128" stopIfTrue="1" operator="notEqual">
      <formula>""</formula>
    </cfRule>
  </conditionalFormatting>
  <conditionalFormatting sqref="C71:C81">
    <cfRule type="cellIs" dxfId="1414" priority="127" stopIfTrue="1" operator="notEqual">
      <formula>""</formula>
    </cfRule>
  </conditionalFormatting>
  <conditionalFormatting sqref="C60:C70">
    <cfRule type="cellIs" dxfId="1413" priority="126" stopIfTrue="1" operator="notEqual">
      <formula>""</formula>
    </cfRule>
  </conditionalFormatting>
  <conditionalFormatting sqref="C59">
    <cfRule type="cellIs" dxfId="1412" priority="125" stopIfTrue="1" operator="notEqual">
      <formula>""</formula>
    </cfRule>
  </conditionalFormatting>
  <conditionalFormatting sqref="C59">
    <cfRule type="cellIs" dxfId="1411" priority="124" stopIfTrue="1" operator="notEqual">
      <formula>""</formula>
    </cfRule>
  </conditionalFormatting>
  <conditionalFormatting sqref="C60:C69">
    <cfRule type="cellIs" dxfId="1410" priority="121" stopIfTrue="1" operator="notEqual">
      <formula>""</formula>
    </cfRule>
  </conditionalFormatting>
  <conditionalFormatting sqref="C48:C58">
    <cfRule type="cellIs" dxfId="1409" priority="123" stopIfTrue="1" operator="notEqual">
      <formula>""</formula>
    </cfRule>
  </conditionalFormatting>
  <conditionalFormatting sqref="C60:C69">
    <cfRule type="cellIs" dxfId="1408" priority="122" stopIfTrue="1" operator="notEqual">
      <formula>""</formula>
    </cfRule>
  </conditionalFormatting>
  <conditionalFormatting sqref="C59">
    <cfRule type="cellIs" dxfId="1407" priority="120" stopIfTrue="1" operator="notEqual">
      <formula>""</formula>
    </cfRule>
  </conditionalFormatting>
  <conditionalFormatting sqref="C59">
    <cfRule type="cellIs" dxfId="1406" priority="119" stopIfTrue="1" operator="notEqual">
      <formula>""</formula>
    </cfRule>
  </conditionalFormatting>
  <conditionalFormatting sqref="C48:C58">
    <cfRule type="cellIs" dxfId="1405" priority="118" stopIfTrue="1" operator="notEqual">
      <formula>""</formula>
    </cfRule>
  </conditionalFormatting>
  <conditionalFormatting sqref="C47">
    <cfRule type="cellIs" dxfId="1404" priority="117" stopIfTrue="1" operator="notEqual">
      <formula>""</formula>
    </cfRule>
  </conditionalFormatting>
  <conditionalFormatting sqref="C47">
    <cfRule type="cellIs" dxfId="1403" priority="116" stopIfTrue="1" operator="notEqual">
      <formula>""</formula>
    </cfRule>
  </conditionalFormatting>
  <conditionalFormatting sqref="C48:C57">
    <cfRule type="cellIs" dxfId="1402" priority="113" stopIfTrue="1" operator="notEqual">
      <formula>""</formula>
    </cfRule>
  </conditionalFormatting>
  <conditionalFormatting sqref="C36:C46">
    <cfRule type="cellIs" dxfId="1401" priority="115" stopIfTrue="1" operator="notEqual">
      <formula>""</formula>
    </cfRule>
  </conditionalFormatting>
  <conditionalFormatting sqref="C48:C57">
    <cfRule type="cellIs" dxfId="1400" priority="114" stopIfTrue="1" operator="notEqual">
      <formula>""</formula>
    </cfRule>
  </conditionalFormatting>
  <conditionalFormatting sqref="C60:C69">
    <cfRule type="cellIs" dxfId="1399" priority="112" stopIfTrue="1" operator="notEqual">
      <formula>""</formula>
    </cfRule>
  </conditionalFormatting>
  <conditionalFormatting sqref="C60:C69">
    <cfRule type="cellIs" dxfId="1398" priority="111" stopIfTrue="1" operator="notEqual">
      <formula>""</formula>
    </cfRule>
  </conditionalFormatting>
  <conditionalFormatting sqref="C106 C84:C94">
    <cfRule type="cellIs" dxfId="1397" priority="110" stopIfTrue="1" operator="notEqual">
      <formula>""</formula>
    </cfRule>
  </conditionalFormatting>
  <conditionalFormatting sqref="C106 C84:C94">
    <cfRule type="cellIs" dxfId="1396" priority="109" stopIfTrue="1" operator="notEqual">
      <formula>""</formula>
    </cfRule>
  </conditionalFormatting>
  <conditionalFormatting sqref="C83">
    <cfRule type="cellIs" dxfId="1395" priority="108" stopIfTrue="1" operator="notEqual">
      <formula>""</formula>
    </cfRule>
  </conditionalFormatting>
  <conditionalFormatting sqref="C83">
    <cfRule type="cellIs" dxfId="1394" priority="107" stopIfTrue="1" operator="notEqual">
      <formula>""</formula>
    </cfRule>
  </conditionalFormatting>
  <conditionalFormatting sqref="C84:C93">
    <cfRule type="cellIs" dxfId="1393" priority="104" stopIfTrue="1" operator="notEqual">
      <formula>""</formula>
    </cfRule>
  </conditionalFormatting>
  <conditionalFormatting sqref="C72:C82">
    <cfRule type="cellIs" dxfId="1392" priority="106" stopIfTrue="1" operator="notEqual">
      <formula>""</formula>
    </cfRule>
  </conditionalFormatting>
  <conditionalFormatting sqref="C84:C93">
    <cfRule type="cellIs" dxfId="1391" priority="105" stopIfTrue="1" operator="notEqual">
      <formula>""</formula>
    </cfRule>
  </conditionalFormatting>
  <conditionalFormatting sqref="C106 C84:C94">
    <cfRule type="cellIs" dxfId="1390" priority="103" stopIfTrue="1" operator="notEqual">
      <formula>""</formula>
    </cfRule>
  </conditionalFormatting>
  <conditionalFormatting sqref="C83">
    <cfRule type="cellIs" dxfId="1389" priority="102" stopIfTrue="1" operator="notEqual">
      <formula>""</formula>
    </cfRule>
  </conditionalFormatting>
  <conditionalFormatting sqref="C83">
    <cfRule type="cellIs" dxfId="1388" priority="101" stopIfTrue="1" operator="notEqual">
      <formula>""</formula>
    </cfRule>
  </conditionalFormatting>
  <conditionalFormatting sqref="C84:C93">
    <cfRule type="cellIs" dxfId="1387" priority="98" stopIfTrue="1" operator="notEqual">
      <formula>""</formula>
    </cfRule>
  </conditionalFormatting>
  <conditionalFormatting sqref="C72:C82">
    <cfRule type="cellIs" dxfId="1386" priority="100" stopIfTrue="1" operator="notEqual">
      <formula>""</formula>
    </cfRule>
  </conditionalFormatting>
  <conditionalFormatting sqref="C84:C93">
    <cfRule type="cellIs" dxfId="1385" priority="99" stopIfTrue="1" operator="notEqual">
      <formula>""</formula>
    </cfRule>
  </conditionalFormatting>
  <conditionalFormatting sqref="C83">
    <cfRule type="cellIs" dxfId="1384" priority="97" stopIfTrue="1" operator="notEqual">
      <formula>""</formula>
    </cfRule>
  </conditionalFormatting>
  <conditionalFormatting sqref="C83">
    <cfRule type="cellIs" dxfId="1383" priority="96" stopIfTrue="1" operator="notEqual">
      <formula>""</formula>
    </cfRule>
  </conditionalFormatting>
  <conditionalFormatting sqref="C72:C82">
    <cfRule type="cellIs" dxfId="1382" priority="95" stopIfTrue="1" operator="notEqual">
      <formula>""</formula>
    </cfRule>
  </conditionalFormatting>
  <conditionalFormatting sqref="C71">
    <cfRule type="cellIs" dxfId="1381" priority="94" stopIfTrue="1" operator="notEqual">
      <formula>""</formula>
    </cfRule>
  </conditionalFormatting>
  <conditionalFormatting sqref="C71">
    <cfRule type="cellIs" dxfId="1380" priority="93" stopIfTrue="1" operator="notEqual">
      <formula>""</formula>
    </cfRule>
  </conditionalFormatting>
  <conditionalFormatting sqref="C72:C81">
    <cfRule type="cellIs" dxfId="1379" priority="90" stopIfTrue="1" operator="notEqual">
      <formula>""</formula>
    </cfRule>
  </conditionalFormatting>
  <conditionalFormatting sqref="C60:C70">
    <cfRule type="cellIs" dxfId="1378" priority="92" stopIfTrue="1" operator="notEqual">
      <formula>""</formula>
    </cfRule>
  </conditionalFormatting>
  <conditionalFormatting sqref="C72:C81">
    <cfRule type="cellIs" dxfId="1377" priority="91" stopIfTrue="1" operator="notEqual">
      <formula>""</formula>
    </cfRule>
  </conditionalFormatting>
  <conditionalFormatting sqref="C84:C93">
    <cfRule type="cellIs" dxfId="1376" priority="89" stopIfTrue="1" operator="notEqual">
      <formula>""</formula>
    </cfRule>
  </conditionalFormatting>
  <conditionalFormatting sqref="C84:C93">
    <cfRule type="cellIs" dxfId="1375" priority="88" stopIfTrue="1" operator="notEqual">
      <formula>""</formula>
    </cfRule>
  </conditionalFormatting>
  <conditionalFormatting sqref="C106 C84:C94">
    <cfRule type="cellIs" dxfId="1374" priority="87" stopIfTrue="1" operator="notEqual">
      <formula>""</formula>
    </cfRule>
  </conditionalFormatting>
  <conditionalFormatting sqref="C83">
    <cfRule type="cellIs" dxfId="1373" priority="86" stopIfTrue="1" operator="notEqual">
      <formula>""</formula>
    </cfRule>
  </conditionalFormatting>
  <conditionalFormatting sqref="C83">
    <cfRule type="cellIs" dxfId="1372" priority="85" stopIfTrue="1" operator="notEqual">
      <formula>""</formula>
    </cfRule>
  </conditionalFormatting>
  <conditionalFormatting sqref="C84:C93">
    <cfRule type="cellIs" dxfId="1371" priority="82" stopIfTrue="1" operator="notEqual">
      <formula>""</formula>
    </cfRule>
  </conditionalFormatting>
  <conditionalFormatting sqref="C72:C82">
    <cfRule type="cellIs" dxfId="1370" priority="84" stopIfTrue="1" operator="notEqual">
      <formula>""</formula>
    </cfRule>
  </conditionalFormatting>
  <conditionalFormatting sqref="C84:C93">
    <cfRule type="cellIs" dxfId="1369" priority="83" stopIfTrue="1" operator="notEqual">
      <formula>""</formula>
    </cfRule>
  </conditionalFormatting>
  <conditionalFormatting sqref="C83">
    <cfRule type="cellIs" dxfId="1368" priority="80" stopIfTrue="1" operator="notEqual">
      <formula>""</formula>
    </cfRule>
  </conditionalFormatting>
  <conditionalFormatting sqref="C72:C82">
    <cfRule type="cellIs" dxfId="1367" priority="79" stopIfTrue="1" operator="notEqual">
      <formula>""</formula>
    </cfRule>
  </conditionalFormatting>
  <conditionalFormatting sqref="C71">
    <cfRule type="cellIs" dxfId="1366" priority="78" stopIfTrue="1" operator="notEqual">
      <formula>""</formula>
    </cfRule>
  </conditionalFormatting>
  <conditionalFormatting sqref="C71">
    <cfRule type="cellIs" dxfId="1365" priority="77" stopIfTrue="1" operator="notEqual">
      <formula>""</formula>
    </cfRule>
  </conditionalFormatting>
  <conditionalFormatting sqref="C72:C81">
    <cfRule type="cellIs" dxfId="1364" priority="74" stopIfTrue="1" operator="notEqual">
      <formula>""</formula>
    </cfRule>
  </conditionalFormatting>
  <conditionalFormatting sqref="C60:C70">
    <cfRule type="cellIs" dxfId="1363" priority="76" stopIfTrue="1" operator="notEqual">
      <formula>""</formula>
    </cfRule>
  </conditionalFormatting>
  <conditionalFormatting sqref="C72:C81">
    <cfRule type="cellIs" dxfId="1362" priority="75" stopIfTrue="1" operator="notEqual">
      <formula>""</formula>
    </cfRule>
  </conditionalFormatting>
  <conditionalFormatting sqref="C84:C93">
    <cfRule type="cellIs" dxfId="1361" priority="73" stopIfTrue="1" operator="notEqual">
      <formula>""</formula>
    </cfRule>
  </conditionalFormatting>
  <conditionalFormatting sqref="C84:C93">
    <cfRule type="cellIs" dxfId="1360" priority="72" stopIfTrue="1" operator="notEqual">
      <formula>""</formula>
    </cfRule>
  </conditionalFormatting>
  <conditionalFormatting sqref="C83:C93">
    <cfRule type="cellIs" dxfId="1359" priority="71" stopIfTrue="1" operator="notEqual">
      <formula>""</formula>
    </cfRule>
  </conditionalFormatting>
  <conditionalFormatting sqref="C83:C93">
    <cfRule type="cellIs" dxfId="1358" priority="70" stopIfTrue="1" operator="notEqual">
      <formula>""</formula>
    </cfRule>
  </conditionalFormatting>
  <conditionalFormatting sqref="C72:C82">
    <cfRule type="cellIs" dxfId="1357" priority="69" stopIfTrue="1" operator="notEqual">
      <formula>""</formula>
    </cfRule>
  </conditionalFormatting>
  <conditionalFormatting sqref="C71">
    <cfRule type="cellIs" dxfId="1356" priority="68" stopIfTrue="1" operator="notEqual">
      <formula>""</formula>
    </cfRule>
  </conditionalFormatting>
  <conditionalFormatting sqref="C71">
    <cfRule type="cellIs" dxfId="1355" priority="67" stopIfTrue="1" operator="notEqual">
      <formula>""</formula>
    </cfRule>
  </conditionalFormatting>
  <conditionalFormatting sqref="C72:C81">
    <cfRule type="cellIs" dxfId="1354" priority="64" stopIfTrue="1" operator="notEqual">
      <formula>""</formula>
    </cfRule>
  </conditionalFormatting>
  <conditionalFormatting sqref="C60:C70">
    <cfRule type="cellIs" dxfId="1353" priority="66" stopIfTrue="1" operator="notEqual">
      <formula>""</formula>
    </cfRule>
  </conditionalFormatting>
  <conditionalFormatting sqref="C72:C81">
    <cfRule type="cellIs" dxfId="1352" priority="65" stopIfTrue="1" operator="notEqual">
      <formula>""</formula>
    </cfRule>
  </conditionalFormatting>
  <conditionalFormatting sqref="C71">
    <cfRule type="cellIs" dxfId="1351" priority="63" stopIfTrue="1" operator="notEqual">
      <formula>""</formula>
    </cfRule>
  </conditionalFormatting>
  <conditionalFormatting sqref="C71">
    <cfRule type="cellIs" dxfId="1350" priority="62" stopIfTrue="1" operator="notEqual">
      <formula>""</formula>
    </cfRule>
  </conditionalFormatting>
  <conditionalFormatting sqref="C60:C70">
    <cfRule type="cellIs" dxfId="1349" priority="61" stopIfTrue="1" operator="notEqual">
      <formula>""</formula>
    </cfRule>
  </conditionalFormatting>
  <conditionalFormatting sqref="C59">
    <cfRule type="cellIs" dxfId="1348" priority="60" stopIfTrue="1" operator="notEqual">
      <formula>""</formula>
    </cfRule>
  </conditionalFormatting>
  <conditionalFormatting sqref="C59">
    <cfRule type="cellIs" dxfId="1347" priority="59" stopIfTrue="1" operator="notEqual">
      <formula>""</formula>
    </cfRule>
  </conditionalFormatting>
  <conditionalFormatting sqref="C60:C69">
    <cfRule type="cellIs" dxfId="1346" priority="56" stopIfTrue="1" operator="notEqual">
      <formula>""</formula>
    </cfRule>
  </conditionalFormatting>
  <conditionalFormatting sqref="C48:C58">
    <cfRule type="cellIs" dxfId="1345" priority="58" stopIfTrue="1" operator="notEqual">
      <formula>""</formula>
    </cfRule>
  </conditionalFormatting>
  <conditionalFormatting sqref="C60:C69">
    <cfRule type="cellIs" dxfId="1344" priority="57" stopIfTrue="1" operator="notEqual">
      <formula>""</formula>
    </cfRule>
  </conditionalFormatting>
  <conditionalFormatting sqref="C72:C81">
    <cfRule type="cellIs" dxfId="1343" priority="55" stopIfTrue="1" operator="notEqual">
      <formula>""</formula>
    </cfRule>
  </conditionalFormatting>
  <conditionalFormatting sqref="C72:C81">
    <cfRule type="cellIs" dxfId="1342" priority="54" stopIfTrue="1" operator="notEqual">
      <formula>""</formula>
    </cfRule>
  </conditionalFormatting>
  <conditionalFormatting sqref="C95">
    <cfRule type="cellIs" dxfId="1341" priority="53" stopIfTrue="1" operator="notEqual">
      <formula>""</formula>
    </cfRule>
  </conditionalFormatting>
  <conditionalFormatting sqref="C95:C105">
    <cfRule type="cellIs" dxfId="1340" priority="52" stopIfTrue="1" operator="notEqual">
      <formula>""</formula>
    </cfRule>
  </conditionalFormatting>
  <conditionalFormatting sqref="C95:C105">
    <cfRule type="cellIs" dxfId="1339" priority="51" stopIfTrue="1" operator="notEqual">
      <formula>""</formula>
    </cfRule>
  </conditionalFormatting>
  <conditionalFormatting sqref="B95:B105">
    <cfRule type="cellIs" dxfId="1338" priority="50" stopIfTrue="1" operator="notEqual">
      <formula>""</formula>
    </cfRule>
  </conditionalFormatting>
  <conditionalFormatting sqref="C96:C105">
    <cfRule type="cellIs" dxfId="1337" priority="49" stopIfTrue="1" operator="notEqual">
      <formula>""</formula>
    </cfRule>
  </conditionalFormatting>
  <conditionalFormatting sqref="C95">
    <cfRule type="cellIs" dxfId="1336" priority="48" stopIfTrue="1" operator="notEqual">
      <formula>""</formula>
    </cfRule>
  </conditionalFormatting>
  <conditionalFormatting sqref="C95">
    <cfRule type="cellIs" dxfId="1335" priority="47" stopIfTrue="1" operator="notEqual">
      <formula>""</formula>
    </cfRule>
  </conditionalFormatting>
  <conditionalFormatting sqref="C96:C105">
    <cfRule type="cellIs" dxfId="1334" priority="45" stopIfTrue="1" operator="notEqual">
      <formula>""</formula>
    </cfRule>
  </conditionalFormatting>
  <conditionalFormatting sqref="C96:C105">
    <cfRule type="cellIs" dxfId="1333" priority="46" stopIfTrue="1" operator="notEqual">
      <formula>""</formula>
    </cfRule>
  </conditionalFormatting>
  <conditionalFormatting sqref="C95">
    <cfRule type="cellIs" dxfId="1332" priority="44" stopIfTrue="1" operator="notEqual">
      <formula>""</formula>
    </cfRule>
  </conditionalFormatting>
  <conditionalFormatting sqref="C95">
    <cfRule type="cellIs" dxfId="1331" priority="43" stopIfTrue="1" operator="notEqual">
      <formula>""</formula>
    </cfRule>
  </conditionalFormatting>
  <conditionalFormatting sqref="C96:C105">
    <cfRule type="cellIs" dxfId="1330" priority="42" stopIfTrue="1" operator="notEqual">
      <formula>""</formula>
    </cfRule>
  </conditionalFormatting>
  <conditionalFormatting sqref="C96:C105">
    <cfRule type="cellIs" dxfId="1329" priority="41" stopIfTrue="1" operator="notEqual">
      <formula>""</formula>
    </cfRule>
  </conditionalFormatting>
  <conditionalFormatting sqref="C95:C105">
    <cfRule type="cellIs" dxfId="1328" priority="40" stopIfTrue="1" operator="notEqual">
      <formula>""</formula>
    </cfRule>
  </conditionalFormatting>
  <conditionalFormatting sqref="C95:C105">
    <cfRule type="cellIs" dxfId="1327" priority="39" stopIfTrue="1" operator="notEqual">
      <formula>""</formula>
    </cfRule>
  </conditionalFormatting>
  <conditionalFormatting sqref="C95:C105">
    <cfRule type="cellIs" dxfId="1326" priority="38" stopIfTrue="1" operator="notEqual">
      <formula>""</formula>
    </cfRule>
  </conditionalFormatting>
  <conditionalFormatting sqref="C95:C105">
    <cfRule type="cellIs" dxfId="1325" priority="37" stopIfTrue="1" operator="notEqual">
      <formula>""</formula>
    </cfRule>
  </conditionalFormatting>
  <conditionalFormatting sqref="C96:C105">
    <cfRule type="cellIs" dxfId="1324" priority="36" stopIfTrue="1" operator="notEqual">
      <formula>""</formula>
    </cfRule>
  </conditionalFormatting>
  <conditionalFormatting sqref="C96:C105">
    <cfRule type="cellIs" dxfId="1323" priority="35" stopIfTrue="1" operator="notEqual">
      <formula>""</formula>
    </cfRule>
  </conditionalFormatting>
  <conditionalFormatting sqref="C96:C105">
    <cfRule type="cellIs" dxfId="1322" priority="34" stopIfTrue="1" operator="notEqual">
      <formula>""</formula>
    </cfRule>
  </conditionalFormatting>
  <conditionalFormatting sqref="C96:C105">
    <cfRule type="cellIs" dxfId="1321" priority="33" stopIfTrue="1" operator="notEqual">
      <formula>""</formula>
    </cfRule>
  </conditionalFormatting>
  <conditionalFormatting sqref="C96:C105">
    <cfRule type="cellIs" dxfId="1320" priority="32" stopIfTrue="1" operator="notEqual">
      <formula>""</formula>
    </cfRule>
  </conditionalFormatting>
  <conditionalFormatting sqref="C118">
    <cfRule type="cellIs" dxfId="1319" priority="31" stopIfTrue="1" operator="notEqual">
      <formula>""</formula>
    </cfRule>
  </conditionalFormatting>
  <conditionalFormatting sqref="C118">
    <cfRule type="cellIs" dxfId="1318" priority="30" stopIfTrue="1" operator="notEqual">
      <formula>""</formula>
    </cfRule>
  </conditionalFormatting>
  <conditionalFormatting sqref="C107:C117">
    <cfRule type="cellIs" dxfId="1317" priority="29" stopIfTrue="1" operator="notEqual">
      <formula>""</formula>
    </cfRule>
  </conditionalFormatting>
  <conditionalFormatting sqref="C108:C117">
    <cfRule type="cellIs" dxfId="1316" priority="27" stopIfTrue="1" operator="notEqual">
      <formula>""</formula>
    </cfRule>
  </conditionalFormatting>
  <conditionalFormatting sqref="B107:B118">
    <cfRule type="cellIs" dxfId="1315" priority="24" stopIfTrue="1" operator="notEqual">
      <formula>""</formula>
    </cfRule>
  </conditionalFormatting>
  <conditionalFormatting sqref="B107:B118">
    <cfRule type="cellIs" dxfId="1314" priority="25" stopIfTrue="1" operator="notEqual">
      <formula>""</formula>
    </cfRule>
  </conditionalFormatting>
  <conditionalFormatting sqref="D135:D145">
    <cfRule type="cellIs" dxfId="1313" priority="23" stopIfTrue="1" operator="equal">
      <formula>"Total"</formula>
    </cfRule>
  </conditionalFormatting>
  <conditionalFormatting sqref="E120 E122 E124 E126 E128 E130 G120:H120 G122:H122 G124:H124 G126:H126 G128:H128 G130:H130">
    <cfRule type="cellIs" dxfId="1312" priority="17" stopIfTrue="1" operator="notEqual">
      <formula>""</formula>
    </cfRule>
  </conditionalFormatting>
  <conditionalFormatting sqref="E119:E130">
    <cfRule type="cellIs" dxfId="1311" priority="19" stopIfTrue="1" operator="notEqual">
      <formula>""</formula>
    </cfRule>
  </conditionalFormatting>
  <conditionalFormatting sqref="E119:E130 G119:H130">
    <cfRule type="cellIs" dxfId="1310" priority="21" stopIfTrue="1" operator="notEqual">
      <formula>""</formula>
    </cfRule>
  </conditionalFormatting>
  <conditionalFormatting sqref="E120 E122 E124 E126 E128 E130 G120:H120 G122:H122 G124:H124 G126:H126 G128:H128 G130:H130">
    <cfRule type="cellIs" dxfId="1309" priority="16" stopIfTrue="1" operator="notEqual">
      <formula>""</formula>
    </cfRule>
  </conditionalFormatting>
  <conditionalFormatting sqref="B119:B130">
    <cfRule type="cellIs" dxfId="1308" priority="9" stopIfTrue="1" operator="notEqual">
      <formula>""</formula>
    </cfRule>
  </conditionalFormatting>
  <conditionalFormatting sqref="E119:E130 G119:H130">
    <cfRule type="cellIs" dxfId="1307" priority="20" stopIfTrue="1" operator="notEqual">
      <formula>""</formula>
    </cfRule>
  </conditionalFormatting>
  <conditionalFormatting sqref="E120 E122 E124 E126 E128 E130">
    <cfRule type="cellIs" dxfId="1306" priority="15" stopIfTrue="1" operator="notEqual">
      <formula>""</formula>
    </cfRule>
  </conditionalFormatting>
  <conditionalFormatting sqref="B119:B130">
    <cfRule type="cellIs" dxfId="1305" priority="8" stopIfTrue="1" operator="notEqual">
      <formula>""</formula>
    </cfRule>
  </conditionalFormatting>
  <conditionalFormatting sqref="B134:B145">
    <cfRule type="cellIs" dxfId="1304" priority="7" stopIfTrue="1" operator="notEqual">
      <formula>""</formula>
    </cfRule>
  </conditionalFormatting>
  <conditionalFormatting sqref="C119:C130">
    <cfRule type="cellIs" dxfId="1303" priority="11" stopIfTrue="1" operator="notEqual">
      <formula>""</formula>
    </cfRule>
  </conditionalFormatting>
  <conditionalFormatting sqref="C119:C130">
    <cfRule type="cellIs" dxfId="1302" priority="10" stopIfTrue="1" operator="notEqual">
      <formula>""</formula>
    </cfRule>
  </conditionalFormatting>
  <conditionalFormatting sqref="B134:B145">
    <cfRule type="cellIs" dxfId="1301" priority="6" stopIfTrue="1" operator="notEqual">
      <formula>""</formula>
    </cfRule>
  </conditionalFormatting>
  <conditionalFormatting sqref="F11:F130">
    <cfRule type="cellIs" dxfId="1300" priority="5" stopIfTrue="1" operator="equal">
      <formula>"Total"</formula>
    </cfRule>
  </conditionalFormatting>
  <conditionalFormatting sqref="F134">
    <cfRule type="cellIs" dxfId="1299" priority="2" stopIfTrue="1" operator="notEqual">
      <formula>""</formula>
    </cfRule>
  </conditionalFormatting>
  <conditionalFormatting sqref="F134">
    <cfRule type="cellIs" dxfId="1298" priority="4" stopIfTrue="1" operator="notEqual">
      <formula>""</formula>
    </cfRule>
  </conditionalFormatting>
  <conditionalFormatting sqref="F134">
    <cfRule type="cellIs" dxfId="1297" priority="3" stopIfTrue="1" operator="notEqual">
      <formula>""</formula>
    </cfRule>
  </conditionalFormatting>
  <conditionalFormatting sqref="F135:F145">
    <cfRule type="cellIs" dxfId="1296" priority="1" stopIfTrue="1" operator="equal">
      <formula>"Total"</formula>
    </cfRule>
  </conditionalFormatting>
  <pageMargins left="0.19685039370078741" right="7.874015748031496E-2" top="0.31496062992125984" bottom="0.27559055118110237" header="0.15748031496062992" footer="0.31496062992125984"/>
  <pageSetup paperSize="9" scale="86" orientation="landscape" horizontalDpi="4294967294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208"/>
  <sheetViews>
    <sheetView view="pageBreakPreview" zoomScale="110" zoomScaleNormal="110" zoomScaleSheetLayoutView="110" workbookViewId="0">
      <pane ySplit="10" topLeftCell="A124" activePane="bottomLeft" state="frozen"/>
      <selection pane="bottomLeft" activeCell="C136" sqref="C136"/>
    </sheetView>
  </sheetViews>
  <sheetFormatPr defaultRowHeight="12.75"/>
  <cols>
    <col min="1" max="1" width="2.7109375" customWidth="1"/>
    <col min="2" max="2" width="5" style="1" customWidth="1"/>
    <col min="3" max="3" width="5.7109375" style="1" customWidth="1"/>
    <col min="4" max="4" width="6" style="1" customWidth="1"/>
    <col min="5" max="5" width="5" style="1" customWidth="1"/>
    <col min="6" max="6" width="6" style="1" customWidth="1"/>
    <col min="7" max="7" width="3.42578125" style="1" customWidth="1"/>
    <col min="8" max="8" width="6" style="1" customWidth="1"/>
    <col min="9" max="9" width="7.5703125" style="1" customWidth="1"/>
    <col min="10" max="10" width="6.42578125" style="1" customWidth="1"/>
    <col min="11" max="11" width="6.28515625" style="1" customWidth="1"/>
    <col min="12" max="12" width="6.42578125" style="1" customWidth="1"/>
    <col min="13" max="13" width="6.7109375" style="1" customWidth="1"/>
    <col min="14" max="14" width="6.28515625" style="1" customWidth="1"/>
    <col min="15" max="15" width="6.42578125" style="1" customWidth="1"/>
    <col min="16" max="19" width="6.42578125" customWidth="1"/>
    <col min="20" max="20" width="6.140625" customWidth="1"/>
    <col min="21" max="22" width="6.42578125" customWidth="1"/>
    <col min="23" max="23" width="5.85546875" customWidth="1"/>
    <col min="24" max="25" width="6.42578125" customWidth="1"/>
    <col min="26" max="26" width="5.85546875" customWidth="1"/>
    <col min="27" max="27" width="6.42578125" customWidth="1"/>
    <col min="28" max="28" width="0.42578125" hidden="1" customWidth="1"/>
    <col min="29" max="29" width="0.28515625" hidden="1" customWidth="1"/>
    <col min="30" max="34" width="0.42578125" hidden="1" customWidth="1"/>
  </cols>
  <sheetData>
    <row r="3" spans="1:27" ht="9.75" customHeight="1">
      <c r="I3" s="3" t="s">
        <v>2</v>
      </c>
      <c r="L3" s="2"/>
      <c r="M3" s="2"/>
    </row>
    <row r="4" spans="1:27" ht="9.75" customHeight="1">
      <c r="I4" s="3" t="s">
        <v>174</v>
      </c>
      <c r="L4" s="2"/>
      <c r="M4" s="2"/>
    </row>
    <row r="5" spans="1:27">
      <c r="I5" s="4" t="s">
        <v>1</v>
      </c>
    </row>
    <row r="6" spans="1:27" ht="2.25" customHeight="1"/>
    <row r="7" spans="1:27" ht="15">
      <c r="B7" s="114" t="s">
        <v>191</v>
      </c>
      <c r="C7" s="113"/>
      <c r="D7" s="45"/>
      <c r="E7" s="45"/>
      <c r="F7" s="45"/>
      <c r="G7" s="45"/>
      <c r="H7" s="45"/>
      <c r="I7" s="45"/>
      <c r="J7" s="45"/>
      <c r="K7" s="462" t="s">
        <v>190</v>
      </c>
      <c r="L7" s="462"/>
      <c r="M7" s="363">
        <f>'base(indices)'!K1</f>
        <v>44013</v>
      </c>
      <c r="O7" s="438" t="s">
        <v>192</v>
      </c>
      <c r="P7" s="438"/>
      <c r="T7" s="115" t="s">
        <v>156</v>
      </c>
      <c r="U7" s="21"/>
      <c r="V7" s="21"/>
      <c r="W7" s="390">
        <f>'base(indices)'!H1</f>
        <v>44378</v>
      </c>
      <c r="X7" s="390"/>
    </row>
    <row r="8" spans="1:27" ht="13.5" thickBot="1">
      <c r="B8" s="6" t="str">
        <f>'BENEFÍCIOS-SEM JRS E SEM CORREÇ'!B8</f>
        <v>Obs: D.I.P. (Data Início Pgto-Adm) em:</v>
      </c>
      <c r="I8" s="434">
        <f>'BENEFÍCIOS-SEM JRS E SEM CORREÇ'!I8:I8</f>
        <v>44378</v>
      </c>
      <c r="J8" s="434"/>
      <c r="K8" s="273"/>
      <c r="L8" s="109"/>
      <c r="M8" s="110"/>
      <c r="N8" s="111"/>
      <c r="O8" s="110"/>
      <c r="P8" s="110"/>
    </row>
    <row r="9" spans="1:27" ht="12.75" customHeight="1" thickBot="1">
      <c r="A9" s="392" t="s">
        <v>42</v>
      </c>
      <c r="B9" s="460" t="s">
        <v>4</v>
      </c>
      <c r="C9" s="396" t="s">
        <v>36</v>
      </c>
      <c r="D9" s="398" t="s">
        <v>37</v>
      </c>
      <c r="E9" s="398" t="s">
        <v>43</v>
      </c>
      <c r="F9" s="414" t="s">
        <v>164</v>
      </c>
      <c r="G9" s="414" t="s">
        <v>165</v>
      </c>
      <c r="H9" s="406" t="s">
        <v>157</v>
      </c>
      <c r="I9" s="427" t="s">
        <v>159</v>
      </c>
      <c r="J9" s="440" t="s">
        <v>155</v>
      </c>
      <c r="K9" s="451"/>
      <c r="L9" s="452"/>
      <c r="M9" s="435">
        <v>0.95</v>
      </c>
      <c r="N9" s="436"/>
      <c r="O9" s="437"/>
      <c r="P9" s="430">
        <v>0.9</v>
      </c>
      <c r="Q9" s="431"/>
      <c r="R9" s="432"/>
      <c r="S9" s="435">
        <v>0.8</v>
      </c>
      <c r="T9" s="436"/>
      <c r="U9" s="437"/>
      <c r="V9" s="430">
        <v>0.7</v>
      </c>
      <c r="W9" s="431"/>
      <c r="X9" s="432"/>
      <c r="Y9" s="430">
        <v>0.6</v>
      </c>
      <c r="Z9" s="431"/>
      <c r="AA9" s="432"/>
    </row>
    <row r="10" spans="1:27" ht="33.75" customHeight="1" thickBot="1">
      <c r="A10" s="459"/>
      <c r="B10" s="461"/>
      <c r="C10" s="397"/>
      <c r="D10" s="399"/>
      <c r="E10" s="399"/>
      <c r="F10" s="415"/>
      <c r="G10" s="415"/>
      <c r="H10" s="407"/>
      <c r="I10" s="428"/>
      <c r="J10" s="35" t="s">
        <v>38</v>
      </c>
      <c r="K10" s="200" t="s">
        <v>82</v>
      </c>
      <c r="L10" s="212" t="s">
        <v>0</v>
      </c>
      <c r="M10" s="357" t="s">
        <v>38</v>
      </c>
      <c r="N10" s="200" t="s">
        <v>82</v>
      </c>
      <c r="O10" s="357">
        <v>0.95</v>
      </c>
      <c r="P10" s="34" t="s">
        <v>38</v>
      </c>
      <c r="Q10" s="200" t="s">
        <v>82</v>
      </c>
      <c r="R10" s="201" t="s">
        <v>39</v>
      </c>
      <c r="S10" s="357" t="s">
        <v>38</v>
      </c>
      <c r="T10" s="200" t="s">
        <v>82</v>
      </c>
      <c r="U10" s="357" t="s">
        <v>46</v>
      </c>
      <c r="V10" s="357" t="s">
        <v>38</v>
      </c>
      <c r="W10" s="200" t="s">
        <v>82</v>
      </c>
      <c r="X10" s="357" t="s">
        <v>47</v>
      </c>
      <c r="Y10" s="357" t="s">
        <v>38</v>
      </c>
      <c r="Z10" s="200" t="s">
        <v>82</v>
      </c>
      <c r="AA10" s="357" t="s">
        <v>48</v>
      </c>
    </row>
    <row r="11" spans="1:27" ht="13.5" customHeight="1">
      <c r="A11" s="219">
        <v>120</v>
      </c>
      <c r="B11" s="160">
        <v>40544</v>
      </c>
      <c r="C11" s="47">
        <v>540</v>
      </c>
      <c r="D11" s="220">
        <f>'base(indices)'!G16</f>
        <v>1.41318974</v>
      </c>
      <c r="E11" s="87">
        <f t="shared" ref="E11:E74" si="0">C11*D11</f>
        <v>763.12245959999996</v>
      </c>
      <c r="F11" s="359">
        <f>'base(indices)'!I16</f>
        <v>1.5918000000000002E-2</v>
      </c>
      <c r="G11" s="87">
        <f t="shared" ref="G11:G74" si="1">E11*F11</f>
        <v>12.147383311912801</v>
      </c>
      <c r="H11" s="47">
        <f t="shared" ref="H11:H74" si="2">E11+G11</f>
        <v>775.26984291191275</v>
      </c>
      <c r="I11" s="293">
        <f>H131</f>
        <v>123888.35023736858</v>
      </c>
      <c r="J11" s="123">
        <f>IF((I11)+K11&gt;I148,I148-K11,(I11))</f>
        <v>59205.332814122463</v>
      </c>
      <c r="K11" s="123">
        <f t="shared" ref="K11:K74" si="3">I$147</f>
        <v>6794.667185877538</v>
      </c>
      <c r="L11" s="290">
        <f t="shared" ref="L11:L20" si="4">J11+K11</f>
        <v>66000</v>
      </c>
      <c r="M11" s="123">
        <f>$J$11*M$9</f>
        <v>56245.066173416337</v>
      </c>
      <c r="N11" s="123">
        <f t="shared" ref="N11:N20" si="5">K11*M$9</f>
        <v>6454.9338265836604</v>
      </c>
      <c r="O11" s="123">
        <f t="shared" ref="O11:O20" si="6">M11+N11</f>
        <v>62700</v>
      </c>
      <c r="P11" s="100">
        <f t="shared" ref="P11:P29" si="7">J11*$P$9</f>
        <v>53284.799532710218</v>
      </c>
      <c r="Q11" s="123">
        <f t="shared" ref="Q11:Q74" si="8">K11*P$9</f>
        <v>6115.2004672897847</v>
      </c>
      <c r="R11" s="123">
        <f t="shared" ref="R11:R36" si="9">P11+Q11</f>
        <v>59400</v>
      </c>
      <c r="S11" s="123">
        <f t="shared" ref="S11:S74" si="10">J11*S$9</f>
        <v>47364.266251297973</v>
      </c>
      <c r="T11" s="123">
        <f t="shared" ref="T11:T74" si="11">K11*S$9</f>
        <v>5435.7337487020304</v>
      </c>
      <c r="U11" s="123">
        <f t="shared" ref="U11:U74" si="12">S11+T11</f>
        <v>52800</v>
      </c>
      <c r="V11" s="123">
        <f t="shared" ref="V11:V74" si="13">J11*V$9</f>
        <v>41443.732969885721</v>
      </c>
      <c r="W11" s="123">
        <f t="shared" ref="W11:W74" si="14">K11*V$9</f>
        <v>4756.2670301142762</v>
      </c>
      <c r="X11" s="123">
        <f t="shared" ref="X11:X74" si="15">V11+W11</f>
        <v>46200</v>
      </c>
      <c r="Y11" s="123">
        <f t="shared" ref="Y11:Y74" si="16">J11*Y$9</f>
        <v>35523.199688473476</v>
      </c>
      <c r="Z11" s="123">
        <f t="shared" ref="Z11:Z74" si="17">K11*Y$9</f>
        <v>4076.8003115265228</v>
      </c>
      <c r="AA11" s="55">
        <f t="shared" ref="AA11:AA74" si="18">Y11+Z11</f>
        <v>39600</v>
      </c>
    </row>
    <row r="12" spans="1:27" ht="13.5" customHeight="1">
      <c r="A12" s="118">
        <v>119</v>
      </c>
      <c r="B12" s="56">
        <v>40575</v>
      </c>
      <c r="C12" s="68">
        <v>540</v>
      </c>
      <c r="D12" s="221">
        <f>'base(indices)'!G17</f>
        <v>1.41218003</v>
      </c>
      <c r="E12" s="60">
        <f t="shared" si="0"/>
        <v>762.57721620000007</v>
      </c>
      <c r="F12" s="360">
        <f>'base(indices)'!I17</f>
        <v>1.5918000000000002E-2</v>
      </c>
      <c r="G12" s="60">
        <f t="shared" si="1"/>
        <v>12.138704127471602</v>
      </c>
      <c r="H12" s="57">
        <f t="shared" si="2"/>
        <v>774.71592032747162</v>
      </c>
      <c r="I12" s="294">
        <f>I11-H11</f>
        <v>123113.08039445666</v>
      </c>
      <c r="J12" s="102">
        <f>IF((I12)+K12&gt;I148,I148-K12,(I12))</f>
        <v>59205.332814122463</v>
      </c>
      <c r="K12" s="102">
        <f t="shared" si="3"/>
        <v>6794.667185877538</v>
      </c>
      <c r="L12" s="184">
        <f t="shared" si="4"/>
        <v>66000</v>
      </c>
      <c r="M12" s="102">
        <f t="shared" ref="M12:M20" si="19">J12*M$9</f>
        <v>56245.066173416337</v>
      </c>
      <c r="N12" s="102">
        <f t="shared" si="5"/>
        <v>6454.9338265836604</v>
      </c>
      <c r="O12" s="102">
        <f t="shared" si="6"/>
        <v>62700</v>
      </c>
      <c r="P12" s="102">
        <f t="shared" si="7"/>
        <v>53284.799532710218</v>
      </c>
      <c r="Q12" s="102">
        <f t="shared" si="8"/>
        <v>6115.2004672897847</v>
      </c>
      <c r="R12" s="102">
        <f t="shared" si="9"/>
        <v>59400</v>
      </c>
      <c r="S12" s="102">
        <f t="shared" si="10"/>
        <v>47364.266251297973</v>
      </c>
      <c r="T12" s="102">
        <f t="shared" si="11"/>
        <v>5435.7337487020304</v>
      </c>
      <c r="U12" s="102">
        <f t="shared" si="12"/>
        <v>52800</v>
      </c>
      <c r="V12" s="102">
        <f t="shared" si="13"/>
        <v>41443.732969885721</v>
      </c>
      <c r="W12" s="102">
        <f t="shared" si="14"/>
        <v>4756.2670301142762</v>
      </c>
      <c r="X12" s="102">
        <f t="shared" si="15"/>
        <v>46200</v>
      </c>
      <c r="Y12" s="102">
        <f t="shared" si="16"/>
        <v>35523.199688473476</v>
      </c>
      <c r="Z12" s="102">
        <f t="shared" si="17"/>
        <v>4076.8003115265228</v>
      </c>
      <c r="AA12" s="66">
        <f t="shared" si="18"/>
        <v>39600</v>
      </c>
    </row>
    <row r="13" spans="1:27" ht="13.5" customHeight="1">
      <c r="A13" s="118">
        <v>118</v>
      </c>
      <c r="B13" s="46">
        <v>40603</v>
      </c>
      <c r="C13" s="68">
        <v>545</v>
      </c>
      <c r="D13" s="221">
        <f>'base(indices)'!G18</f>
        <v>1.41144044</v>
      </c>
      <c r="E13" s="70">
        <f t="shared" si="0"/>
        <v>769.23503979999998</v>
      </c>
      <c r="F13" s="360">
        <f>'base(indices)'!I18</f>
        <v>1.5918000000000002E-2</v>
      </c>
      <c r="G13" s="70">
        <f t="shared" si="1"/>
        <v>12.244683363536401</v>
      </c>
      <c r="H13" s="68">
        <f t="shared" si="2"/>
        <v>781.47972316353639</v>
      </c>
      <c r="I13" s="295">
        <f t="shared" ref="I13:I76" si="20">I12-H12</f>
        <v>122338.36447412918</v>
      </c>
      <c r="J13" s="122">
        <f>IF((I13)+K13&gt;I148,I148-K13,(I13))</f>
        <v>59205.332814122463</v>
      </c>
      <c r="K13" s="122">
        <f t="shared" si="3"/>
        <v>6794.667185877538</v>
      </c>
      <c r="L13" s="183">
        <f t="shared" si="4"/>
        <v>66000</v>
      </c>
      <c r="M13" s="122">
        <f t="shared" si="19"/>
        <v>56245.066173416337</v>
      </c>
      <c r="N13" s="122">
        <f t="shared" si="5"/>
        <v>6454.9338265836604</v>
      </c>
      <c r="O13" s="122">
        <f t="shared" si="6"/>
        <v>62700</v>
      </c>
      <c r="P13" s="104">
        <f t="shared" si="7"/>
        <v>53284.799532710218</v>
      </c>
      <c r="Q13" s="122">
        <f t="shared" si="8"/>
        <v>6115.2004672897847</v>
      </c>
      <c r="R13" s="122">
        <f t="shared" si="9"/>
        <v>59400</v>
      </c>
      <c r="S13" s="122">
        <f t="shared" si="10"/>
        <v>47364.266251297973</v>
      </c>
      <c r="T13" s="122">
        <f t="shared" si="11"/>
        <v>5435.7337487020304</v>
      </c>
      <c r="U13" s="122">
        <f t="shared" si="12"/>
        <v>52800</v>
      </c>
      <c r="V13" s="122">
        <f t="shared" si="13"/>
        <v>41443.732969885721</v>
      </c>
      <c r="W13" s="122">
        <f t="shared" si="14"/>
        <v>4756.2670301142762</v>
      </c>
      <c r="X13" s="122">
        <f t="shared" si="15"/>
        <v>46200</v>
      </c>
      <c r="Y13" s="122">
        <f t="shared" si="16"/>
        <v>35523.199688473476</v>
      </c>
      <c r="Z13" s="122">
        <f t="shared" si="17"/>
        <v>4076.8003115265228</v>
      </c>
      <c r="AA13" s="52">
        <f t="shared" si="18"/>
        <v>39600</v>
      </c>
    </row>
    <row r="14" spans="1:27" ht="13.5" customHeight="1">
      <c r="A14" s="118">
        <v>117</v>
      </c>
      <c r="B14" s="56">
        <v>40634</v>
      </c>
      <c r="C14" s="68">
        <v>545</v>
      </c>
      <c r="D14" s="221">
        <f>'base(indices)'!G19</f>
        <v>1.4097318400000001</v>
      </c>
      <c r="E14" s="60">
        <f t="shared" si="0"/>
        <v>768.30385280000007</v>
      </c>
      <c r="F14" s="360">
        <f>'base(indices)'!I19</f>
        <v>1.5918000000000002E-2</v>
      </c>
      <c r="G14" s="60">
        <f t="shared" si="1"/>
        <v>12.229860728870403</v>
      </c>
      <c r="H14" s="57">
        <f t="shared" si="2"/>
        <v>780.53371352887052</v>
      </c>
      <c r="I14" s="294">
        <f t="shared" si="20"/>
        <v>121556.88475096565</v>
      </c>
      <c r="J14" s="102">
        <f>IF((I14)+K14&gt;I148,I148-K14,(I14))</f>
        <v>59205.332814122463</v>
      </c>
      <c r="K14" s="102">
        <f t="shared" si="3"/>
        <v>6794.667185877538</v>
      </c>
      <c r="L14" s="184">
        <f t="shared" si="4"/>
        <v>66000</v>
      </c>
      <c r="M14" s="102">
        <f t="shared" si="19"/>
        <v>56245.066173416337</v>
      </c>
      <c r="N14" s="102">
        <f t="shared" si="5"/>
        <v>6454.9338265836604</v>
      </c>
      <c r="O14" s="102">
        <f t="shared" si="6"/>
        <v>62700</v>
      </c>
      <c r="P14" s="102">
        <f t="shared" si="7"/>
        <v>53284.799532710218</v>
      </c>
      <c r="Q14" s="102">
        <f t="shared" si="8"/>
        <v>6115.2004672897847</v>
      </c>
      <c r="R14" s="102">
        <f t="shared" si="9"/>
        <v>59400</v>
      </c>
      <c r="S14" s="102">
        <f t="shared" si="10"/>
        <v>47364.266251297973</v>
      </c>
      <c r="T14" s="102">
        <f t="shared" si="11"/>
        <v>5435.7337487020304</v>
      </c>
      <c r="U14" s="102">
        <f t="shared" si="12"/>
        <v>52800</v>
      </c>
      <c r="V14" s="102">
        <f t="shared" si="13"/>
        <v>41443.732969885721</v>
      </c>
      <c r="W14" s="102">
        <f t="shared" si="14"/>
        <v>4756.2670301142762</v>
      </c>
      <c r="X14" s="102">
        <f t="shared" si="15"/>
        <v>46200</v>
      </c>
      <c r="Y14" s="102">
        <f t="shared" si="16"/>
        <v>35523.199688473476</v>
      </c>
      <c r="Z14" s="102">
        <f t="shared" si="17"/>
        <v>4076.8003115265228</v>
      </c>
      <c r="AA14" s="66">
        <f t="shared" si="18"/>
        <v>39600</v>
      </c>
    </row>
    <row r="15" spans="1:27" ht="13.5" customHeight="1">
      <c r="A15" s="118">
        <v>116</v>
      </c>
      <c r="B15" s="46">
        <v>40664</v>
      </c>
      <c r="C15" s="68">
        <v>545</v>
      </c>
      <c r="D15" s="221">
        <f>'base(indices)'!G20</f>
        <v>1.40921184</v>
      </c>
      <c r="E15" s="70">
        <f t="shared" si="0"/>
        <v>768.02045280000004</v>
      </c>
      <c r="F15" s="360">
        <f>'base(indices)'!I20</f>
        <v>1.5918000000000002E-2</v>
      </c>
      <c r="G15" s="70">
        <f t="shared" si="1"/>
        <v>12.225349567670403</v>
      </c>
      <c r="H15" s="68">
        <f t="shared" si="2"/>
        <v>780.24580236767042</v>
      </c>
      <c r="I15" s="295">
        <f t="shared" si="20"/>
        <v>120776.35103743678</v>
      </c>
      <c r="J15" s="122">
        <f>IF((I15)+K15&gt;I148,I148-K15,(I15))</f>
        <v>59205.332814122463</v>
      </c>
      <c r="K15" s="122">
        <f t="shared" si="3"/>
        <v>6794.667185877538</v>
      </c>
      <c r="L15" s="183">
        <f t="shared" si="4"/>
        <v>66000</v>
      </c>
      <c r="M15" s="122">
        <f t="shared" si="19"/>
        <v>56245.066173416337</v>
      </c>
      <c r="N15" s="122">
        <f t="shared" si="5"/>
        <v>6454.9338265836604</v>
      </c>
      <c r="O15" s="122">
        <f t="shared" si="6"/>
        <v>62700</v>
      </c>
      <c r="P15" s="104">
        <f t="shared" si="7"/>
        <v>53284.799532710218</v>
      </c>
      <c r="Q15" s="122">
        <f t="shared" si="8"/>
        <v>6115.2004672897847</v>
      </c>
      <c r="R15" s="122">
        <f t="shared" si="9"/>
        <v>59400</v>
      </c>
      <c r="S15" s="122">
        <f t="shared" si="10"/>
        <v>47364.266251297973</v>
      </c>
      <c r="T15" s="122">
        <f t="shared" si="11"/>
        <v>5435.7337487020304</v>
      </c>
      <c r="U15" s="122">
        <f t="shared" si="12"/>
        <v>52800</v>
      </c>
      <c r="V15" s="122">
        <f t="shared" si="13"/>
        <v>41443.732969885721</v>
      </c>
      <c r="W15" s="122">
        <f t="shared" si="14"/>
        <v>4756.2670301142762</v>
      </c>
      <c r="X15" s="122">
        <f t="shared" si="15"/>
        <v>46200</v>
      </c>
      <c r="Y15" s="122">
        <f t="shared" si="16"/>
        <v>35523.199688473476</v>
      </c>
      <c r="Z15" s="122">
        <f t="shared" si="17"/>
        <v>4076.8003115265228</v>
      </c>
      <c r="AA15" s="52">
        <f t="shared" si="18"/>
        <v>39600</v>
      </c>
    </row>
    <row r="16" spans="1:27" ht="13.5" customHeight="1">
      <c r="A16" s="118">
        <v>115</v>
      </c>
      <c r="B16" s="56">
        <v>40695</v>
      </c>
      <c r="C16" s="68">
        <v>545</v>
      </c>
      <c r="D16" s="221">
        <f>'base(indices)'!G21</f>
        <v>1.40700285</v>
      </c>
      <c r="E16" s="60">
        <f t="shared" si="0"/>
        <v>766.81655324999997</v>
      </c>
      <c r="F16" s="360">
        <f>'base(indices)'!I21</f>
        <v>1.5918000000000002E-2</v>
      </c>
      <c r="G16" s="60">
        <f t="shared" si="1"/>
        <v>12.206185894633501</v>
      </c>
      <c r="H16" s="57">
        <f t="shared" si="2"/>
        <v>779.02273914463342</v>
      </c>
      <c r="I16" s="294">
        <f t="shared" si="20"/>
        <v>119996.1052350691</v>
      </c>
      <c r="J16" s="102">
        <f>IF((I16)+K16&gt;I148,I148-K16,(I16))</f>
        <v>59205.332814122463</v>
      </c>
      <c r="K16" s="102">
        <f t="shared" si="3"/>
        <v>6794.667185877538</v>
      </c>
      <c r="L16" s="184">
        <f t="shared" si="4"/>
        <v>66000</v>
      </c>
      <c r="M16" s="102">
        <f t="shared" si="19"/>
        <v>56245.066173416337</v>
      </c>
      <c r="N16" s="102">
        <f t="shared" si="5"/>
        <v>6454.9338265836604</v>
      </c>
      <c r="O16" s="102">
        <f t="shared" si="6"/>
        <v>62700</v>
      </c>
      <c r="P16" s="102">
        <f t="shared" si="7"/>
        <v>53284.799532710218</v>
      </c>
      <c r="Q16" s="102">
        <f t="shared" si="8"/>
        <v>6115.2004672897847</v>
      </c>
      <c r="R16" s="102">
        <f t="shared" si="9"/>
        <v>59400</v>
      </c>
      <c r="S16" s="102">
        <f t="shared" si="10"/>
        <v>47364.266251297973</v>
      </c>
      <c r="T16" s="102">
        <f t="shared" si="11"/>
        <v>5435.7337487020304</v>
      </c>
      <c r="U16" s="102">
        <f t="shared" si="12"/>
        <v>52800</v>
      </c>
      <c r="V16" s="102">
        <f t="shared" si="13"/>
        <v>41443.732969885721</v>
      </c>
      <c r="W16" s="102">
        <f t="shared" si="14"/>
        <v>4756.2670301142762</v>
      </c>
      <c r="X16" s="102">
        <f t="shared" si="15"/>
        <v>46200</v>
      </c>
      <c r="Y16" s="102">
        <f t="shared" si="16"/>
        <v>35523.199688473476</v>
      </c>
      <c r="Z16" s="102">
        <f t="shared" si="17"/>
        <v>4076.8003115265228</v>
      </c>
      <c r="AA16" s="66">
        <f t="shared" si="18"/>
        <v>39600</v>
      </c>
    </row>
    <row r="17" spans="1:27" ht="13.5" customHeight="1">
      <c r="A17" s="118">
        <v>114</v>
      </c>
      <c r="B17" s="46">
        <v>40725</v>
      </c>
      <c r="C17" s="68">
        <v>545</v>
      </c>
      <c r="D17" s="221">
        <f>'base(indices)'!G22</f>
        <v>1.40543719</v>
      </c>
      <c r="E17" s="70">
        <f t="shared" si="0"/>
        <v>765.96326854999995</v>
      </c>
      <c r="F17" s="360">
        <f>'base(indices)'!I22</f>
        <v>1.5918000000000002E-2</v>
      </c>
      <c r="G17" s="70">
        <f t="shared" si="1"/>
        <v>12.192603308778901</v>
      </c>
      <c r="H17" s="68">
        <f t="shared" si="2"/>
        <v>778.15587185877882</v>
      </c>
      <c r="I17" s="295">
        <f t="shared" si="20"/>
        <v>119217.08249592446</v>
      </c>
      <c r="J17" s="122">
        <f>IF((I17)+K17&gt;I148,I148-K17,(I17))</f>
        <v>59205.332814122463</v>
      </c>
      <c r="K17" s="122">
        <f t="shared" si="3"/>
        <v>6794.667185877538</v>
      </c>
      <c r="L17" s="183">
        <f t="shared" si="4"/>
        <v>66000</v>
      </c>
      <c r="M17" s="122">
        <f t="shared" si="19"/>
        <v>56245.066173416337</v>
      </c>
      <c r="N17" s="122">
        <f t="shared" si="5"/>
        <v>6454.9338265836604</v>
      </c>
      <c r="O17" s="122">
        <f t="shared" si="6"/>
        <v>62700</v>
      </c>
      <c r="P17" s="104">
        <f t="shared" si="7"/>
        <v>53284.799532710218</v>
      </c>
      <c r="Q17" s="122">
        <f t="shared" si="8"/>
        <v>6115.2004672897847</v>
      </c>
      <c r="R17" s="122">
        <f t="shared" si="9"/>
        <v>59400</v>
      </c>
      <c r="S17" s="122">
        <f t="shared" si="10"/>
        <v>47364.266251297973</v>
      </c>
      <c r="T17" s="122">
        <f t="shared" si="11"/>
        <v>5435.7337487020304</v>
      </c>
      <c r="U17" s="122">
        <f t="shared" si="12"/>
        <v>52800</v>
      </c>
      <c r="V17" s="122">
        <f t="shared" si="13"/>
        <v>41443.732969885721</v>
      </c>
      <c r="W17" s="122">
        <f t="shared" si="14"/>
        <v>4756.2670301142762</v>
      </c>
      <c r="X17" s="122">
        <f t="shared" si="15"/>
        <v>46200</v>
      </c>
      <c r="Y17" s="122">
        <f t="shared" si="16"/>
        <v>35523.199688473476</v>
      </c>
      <c r="Z17" s="122">
        <f t="shared" si="17"/>
        <v>4076.8003115265228</v>
      </c>
      <c r="AA17" s="52">
        <f t="shared" si="18"/>
        <v>39600</v>
      </c>
    </row>
    <row r="18" spans="1:27" ht="13.5" customHeight="1">
      <c r="A18" s="118">
        <v>113</v>
      </c>
      <c r="B18" s="56">
        <v>40756</v>
      </c>
      <c r="C18" s="68">
        <v>545</v>
      </c>
      <c r="D18" s="221">
        <f>'base(indices)'!G23</f>
        <v>1.4037120300000001</v>
      </c>
      <c r="E18" s="60">
        <f t="shared" si="0"/>
        <v>765.02305635000005</v>
      </c>
      <c r="F18" s="360">
        <f>'base(indices)'!I23</f>
        <v>1.5918000000000002E-2</v>
      </c>
      <c r="G18" s="60">
        <f t="shared" si="1"/>
        <v>12.177637010979302</v>
      </c>
      <c r="H18" s="57">
        <f t="shared" si="2"/>
        <v>777.20069336097936</v>
      </c>
      <c r="I18" s="294">
        <f t="shared" si="20"/>
        <v>118438.92662406569</v>
      </c>
      <c r="J18" s="102">
        <f>IF((I18)+K18&gt;I148,I148-K18,(I18))</f>
        <v>59205.332814122463</v>
      </c>
      <c r="K18" s="102">
        <f t="shared" si="3"/>
        <v>6794.667185877538</v>
      </c>
      <c r="L18" s="184">
        <f t="shared" si="4"/>
        <v>66000</v>
      </c>
      <c r="M18" s="102">
        <f t="shared" si="19"/>
        <v>56245.066173416337</v>
      </c>
      <c r="N18" s="102">
        <f t="shared" si="5"/>
        <v>6454.9338265836604</v>
      </c>
      <c r="O18" s="102">
        <f t="shared" si="6"/>
        <v>62700</v>
      </c>
      <c r="P18" s="102">
        <f>J18*$P$9</f>
        <v>53284.799532710218</v>
      </c>
      <c r="Q18" s="102">
        <f t="shared" si="8"/>
        <v>6115.2004672897847</v>
      </c>
      <c r="R18" s="102">
        <f t="shared" si="9"/>
        <v>59400</v>
      </c>
      <c r="S18" s="102">
        <f t="shared" si="10"/>
        <v>47364.266251297973</v>
      </c>
      <c r="T18" s="102">
        <f t="shared" si="11"/>
        <v>5435.7337487020304</v>
      </c>
      <c r="U18" s="102">
        <f t="shared" si="12"/>
        <v>52800</v>
      </c>
      <c r="V18" s="102">
        <f t="shared" si="13"/>
        <v>41443.732969885721</v>
      </c>
      <c r="W18" s="102">
        <f t="shared" si="14"/>
        <v>4756.2670301142762</v>
      </c>
      <c r="X18" s="102">
        <f t="shared" si="15"/>
        <v>46200</v>
      </c>
      <c r="Y18" s="102">
        <f t="shared" si="16"/>
        <v>35523.199688473476</v>
      </c>
      <c r="Z18" s="102">
        <f t="shared" si="17"/>
        <v>4076.8003115265228</v>
      </c>
      <c r="AA18" s="66">
        <f t="shared" si="18"/>
        <v>39600</v>
      </c>
    </row>
    <row r="19" spans="1:27" ht="13.5" customHeight="1">
      <c r="A19" s="118">
        <v>112</v>
      </c>
      <c r="B19" s="46">
        <v>40787</v>
      </c>
      <c r="C19" s="68">
        <v>545</v>
      </c>
      <c r="D19" s="221">
        <f>'base(indices)'!G24</f>
        <v>1.40080396</v>
      </c>
      <c r="E19" s="70">
        <f t="shared" si="0"/>
        <v>763.43815819999998</v>
      </c>
      <c r="F19" s="360">
        <f>'base(indices)'!I24</f>
        <v>1.5918000000000002E-2</v>
      </c>
      <c r="G19" s="70">
        <f t="shared" si="1"/>
        <v>12.152408602227601</v>
      </c>
      <c r="H19" s="68">
        <f t="shared" si="2"/>
        <v>775.59056680222761</v>
      </c>
      <c r="I19" s="295">
        <f t="shared" si="20"/>
        <v>117661.72593070471</v>
      </c>
      <c r="J19" s="122">
        <f>IF((I19)+K19&gt;I148,I148-K19,(I19))</f>
        <v>59205.332814122463</v>
      </c>
      <c r="K19" s="122">
        <f t="shared" si="3"/>
        <v>6794.667185877538</v>
      </c>
      <c r="L19" s="183">
        <f t="shared" si="4"/>
        <v>66000</v>
      </c>
      <c r="M19" s="122">
        <f t="shared" si="19"/>
        <v>56245.066173416337</v>
      </c>
      <c r="N19" s="122">
        <f t="shared" si="5"/>
        <v>6454.9338265836604</v>
      </c>
      <c r="O19" s="122">
        <f t="shared" si="6"/>
        <v>62700</v>
      </c>
      <c r="P19" s="104">
        <f t="shared" si="7"/>
        <v>53284.799532710218</v>
      </c>
      <c r="Q19" s="122">
        <f t="shared" si="8"/>
        <v>6115.2004672897847</v>
      </c>
      <c r="R19" s="122">
        <f t="shared" si="9"/>
        <v>59400</v>
      </c>
      <c r="S19" s="122">
        <f t="shared" si="10"/>
        <v>47364.266251297973</v>
      </c>
      <c r="T19" s="122">
        <f t="shared" si="11"/>
        <v>5435.7337487020304</v>
      </c>
      <c r="U19" s="122">
        <f t="shared" si="12"/>
        <v>52800</v>
      </c>
      <c r="V19" s="122">
        <f t="shared" si="13"/>
        <v>41443.732969885721</v>
      </c>
      <c r="W19" s="122">
        <f t="shared" si="14"/>
        <v>4756.2670301142762</v>
      </c>
      <c r="X19" s="122">
        <f t="shared" si="15"/>
        <v>46200</v>
      </c>
      <c r="Y19" s="122">
        <f t="shared" si="16"/>
        <v>35523.199688473476</v>
      </c>
      <c r="Z19" s="122">
        <f t="shared" si="17"/>
        <v>4076.8003115265228</v>
      </c>
      <c r="AA19" s="52">
        <f t="shared" si="18"/>
        <v>39600</v>
      </c>
    </row>
    <row r="20" spans="1:27" ht="13.5" customHeight="1">
      <c r="A20" s="118">
        <v>111</v>
      </c>
      <c r="B20" s="56">
        <v>40817</v>
      </c>
      <c r="C20" s="68">
        <v>545</v>
      </c>
      <c r="D20" s="221">
        <f>'base(indices)'!G25</f>
        <v>1.39940036</v>
      </c>
      <c r="E20" s="60">
        <f t="shared" si="0"/>
        <v>762.67319620000001</v>
      </c>
      <c r="F20" s="360">
        <f>'base(indices)'!I25</f>
        <v>1.5918000000000002E-2</v>
      </c>
      <c r="G20" s="60">
        <f t="shared" si="1"/>
        <v>12.140231937111601</v>
      </c>
      <c r="H20" s="57">
        <f t="shared" si="2"/>
        <v>774.8134281371116</v>
      </c>
      <c r="I20" s="294">
        <f t="shared" si="20"/>
        <v>116886.13536390247</v>
      </c>
      <c r="J20" s="102">
        <f>IF((I20)+K20&gt;I148,I148-K20,(I20))</f>
        <v>59205.332814122463</v>
      </c>
      <c r="K20" s="102">
        <f t="shared" si="3"/>
        <v>6794.667185877538</v>
      </c>
      <c r="L20" s="184">
        <f t="shared" si="4"/>
        <v>66000</v>
      </c>
      <c r="M20" s="102">
        <f t="shared" si="19"/>
        <v>56245.066173416337</v>
      </c>
      <c r="N20" s="102">
        <f t="shared" si="5"/>
        <v>6454.9338265836604</v>
      </c>
      <c r="O20" s="102">
        <f t="shared" si="6"/>
        <v>62700</v>
      </c>
      <c r="P20" s="102">
        <f t="shared" si="7"/>
        <v>53284.799532710218</v>
      </c>
      <c r="Q20" s="102">
        <f t="shared" si="8"/>
        <v>6115.2004672897847</v>
      </c>
      <c r="R20" s="102">
        <f t="shared" si="9"/>
        <v>59400</v>
      </c>
      <c r="S20" s="102">
        <f t="shared" si="10"/>
        <v>47364.266251297973</v>
      </c>
      <c r="T20" s="102">
        <f t="shared" si="11"/>
        <v>5435.7337487020304</v>
      </c>
      <c r="U20" s="102">
        <f t="shared" si="12"/>
        <v>52800</v>
      </c>
      <c r="V20" s="102">
        <f t="shared" si="13"/>
        <v>41443.732969885721</v>
      </c>
      <c r="W20" s="102">
        <f t="shared" si="14"/>
        <v>4756.2670301142762</v>
      </c>
      <c r="X20" s="102">
        <f t="shared" si="15"/>
        <v>46200</v>
      </c>
      <c r="Y20" s="102">
        <f t="shared" si="16"/>
        <v>35523.199688473476</v>
      </c>
      <c r="Z20" s="102">
        <f t="shared" si="17"/>
        <v>4076.8003115265228</v>
      </c>
      <c r="AA20" s="66">
        <f t="shared" si="18"/>
        <v>39600</v>
      </c>
    </row>
    <row r="21" spans="1:27" ht="13.5" customHeight="1">
      <c r="A21" s="118">
        <v>110</v>
      </c>
      <c r="B21" s="46">
        <v>40848</v>
      </c>
      <c r="C21" s="68">
        <v>545</v>
      </c>
      <c r="D21" s="221">
        <f>'base(indices)'!G26</f>
        <v>1.3985332699999999</v>
      </c>
      <c r="E21" s="70">
        <f t="shared" si="0"/>
        <v>762.20063214999993</v>
      </c>
      <c r="F21" s="360">
        <f>'base(indices)'!I26</f>
        <v>1.5918000000000002E-2</v>
      </c>
      <c r="G21" s="70">
        <f t="shared" si="1"/>
        <v>12.1327096625637</v>
      </c>
      <c r="H21" s="68">
        <f t="shared" si="2"/>
        <v>774.33334181256362</v>
      </c>
      <c r="I21" s="295">
        <f t="shared" si="20"/>
        <v>116111.32193576536</v>
      </c>
      <c r="J21" s="122">
        <f>IF((I21)+K21&gt;I148,I148-K21,(I21))</f>
        <v>59205.332814122463</v>
      </c>
      <c r="K21" s="122">
        <f t="shared" si="3"/>
        <v>6794.667185877538</v>
      </c>
      <c r="L21" s="183">
        <f>J21+K21</f>
        <v>66000</v>
      </c>
      <c r="M21" s="122">
        <f>J21*M$9</f>
        <v>56245.066173416337</v>
      </c>
      <c r="N21" s="122">
        <f>K21*M$9</f>
        <v>6454.9338265836604</v>
      </c>
      <c r="O21" s="122">
        <f>M21+N21</f>
        <v>62700</v>
      </c>
      <c r="P21" s="104">
        <f t="shared" si="7"/>
        <v>53284.799532710218</v>
      </c>
      <c r="Q21" s="122">
        <f t="shared" si="8"/>
        <v>6115.2004672897847</v>
      </c>
      <c r="R21" s="122">
        <f t="shared" si="9"/>
        <v>59400</v>
      </c>
      <c r="S21" s="122">
        <f t="shared" si="10"/>
        <v>47364.266251297973</v>
      </c>
      <c r="T21" s="122">
        <f t="shared" si="11"/>
        <v>5435.7337487020304</v>
      </c>
      <c r="U21" s="122">
        <f t="shared" si="12"/>
        <v>52800</v>
      </c>
      <c r="V21" s="122">
        <f t="shared" si="13"/>
        <v>41443.732969885721</v>
      </c>
      <c r="W21" s="122">
        <f t="shared" si="14"/>
        <v>4756.2670301142762</v>
      </c>
      <c r="X21" s="122">
        <f t="shared" si="15"/>
        <v>46200</v>
      </c>
      <c r="Y21" s="122">
        <f t="shared" si="16"/>
        <v>35523.199688473476</v>
      </c>
      <c r="Z21" s="122">
        <f t="shared" si="17"/>
        <v>4076.8003115265228</v>
      </c>
      <c r="AA21" s="52">
        <f t="shared" si="18"/>
        <v>39600</v>
      </c>
    </row>
    <row r="22" spans="1:27" ht="13.5" customHeight="1" thickBot="1">
      <c r="A22" s="229">
        <v>109</v>
      </c>
      <c r="B22" s="161">
        <v>40878</v>
      </c>
      <c r="C22" s="77">
        <v>545</v>
      </c>
      <c r="D22" s="232">
        <f>'base(indices)'!G27</f>
        <v>1.3976318000000001</v>
      </c>
      <c r="E22" s="233">
        <f t="shared" si="0"/>
        <v>761.70933100000002</v>
      </c>
      <c r="F22" s="361">
        <f>'base(indices)'!I27</f>
        <v>1.5918000000000002E-2</v>
      </c>
      <c r="G22" s="233">
        <f t="shared" si="1"/>
        <v>12.124889130858001</v>
      </c>
      <c r="H22" s="231">
        <f t="shared" si="2"/>
        <v>773.83422013085806</v>
      </c>
      <c r="I22" s="296">
        <f t="shared" si="20"/>
        <v>115336.98859395279</v>
      </c>
      <c r="J22" s="95">
        <f>IF((I22)+K22&gt;I148,I148-K22,(I22))</f>
        <v>59205.332814122463</v>
      </c>
      <c r="K22" s="95">
        <f t="shared" si="3"/>
        <v>6794.667185877538</v>
      </c>
      <c r="L22" s="291">
        <f>J22+K22</f>
        <v>66000</v>
      </c>
      <c r="M22" s="95">
        <f>J22*M$9</f>
        <v>56245.066173416337</v>
      </c>
      <c r="N22" s="95">
        <f t="shared" ref="N22:N85" si="21">K22*M$9</f>
        <v>6454.9338265836604</v>
      </c>
      <c r="O22" s="95">
        <f t="shared" ref="O22:O85" si="22">M22+N22</f>
        <v>62700</v>
      </c>
      <c r="P22" s="95">
        <f t="shared" si="7"/>
        <v>53284.799532710218</v>
      </c>
      <c r="Q22" s="95">
        <f t="shared" si="8"/>
        <v>6115.2004672897847</v>
      </c>
      <c r="R22" s="95">
        <f t="shared" si="9"/>
        <v>59400</v>
      </c>
      <c r="S22" s="95">
        <f t="shared" si="10"/>
        <v>47364.266251297973</v>
      </c>
      <c r="T22" s="95">
        <f t="shared" si="11"/>
        <v>5435.7337487020304</v>
      </c>
      <c r="U22" s="95">
        <f t="shared" si="12"/>
        <v>52800</v>
      </c>
      <c r="V22" s="95">
        <f t="shared" si="13"/>
        <v>41443.732969885721</v>
      </c>
      <c r="W22" s="95">
        <f t="shared" si="14"/>
        <v>4756.2670301142762</v>
      </c>
      <c r="X22" s="95">
        <f t="shared" si="15"/>
        <v>46200</v>
      </c>
      <c r="Y22" s="95">
        <f t="shared" si="16"/>
        <v>35523.199688473476</v>
      </c>
      <c r="Z22" s="95">
        <f t="shared" si="17"/>
        <v>4076.8003115265228</v>
      </c>
      <c r="AA22" s="237">
        <f t="shared" si="18"/>
        <v>39600</v>
      </c>
    </row>
    <row r="23" spans="1:27" ht="13.5" customHeight="1">
      <c r="A23" s="219">
        <v>108</v>
      </c>
      <c r="B23" s="160">
        <v>40909</v>
      </c>
      <c r="C23" s="47">
        <v>622</v>
      </c>
      <c r="D23" s="239">
        <f>'base(indices)'!G28</f>
        <v>1.39632344</v>
      </c>
      <c r="E23" s="87">
        <f t="shared" si="0"/>
        <v>868.51317968000001</v>
      </c>
      <c r="F23" s="359">
        <f>'base(indices)'!I28</f>
        <v>1.5918000000000002E-2</v>
      </c>
      <c r="G23" s="87">
        <f t="shared" si="1"/>
        <v>13.824992794146242</v>
      </c>
      <c r="H23" s="47">
        <f t="shared" si="2"/>
        <v>882.33817247414629</v>
      </c>
      <c r="I23" s="293">
        <f t="shared" si="20"/>
        <v>114563.15437382193</v>
      </c>
      <c r="J23" s="123">
        <f>IF((I23)+K23&gt;I148,I148-K23,(I23))</f>
        <v>59205.332814122463</v>
      </c>
      <c r="K23" s="123">
        <f t="shared" si="3"/>
        <v>6794.667185877538</v>
      </c>
      <c r="L23" s="290">
        <f t="shared" ref="L23:L86" si="23">J23+K23</f>
        <v>66000</v>
      </c>
      <c r="M23" s="123">
        <f t="shared" ref="M23:M86" si="24">J23*M$9</f>
        <v>56245.066173416337</v>
      </c>
      <c r="N23" s="123">
        <f t="shared" si="21"/>
        <v>6454.9338265836604</v>
      </c>
      <c r="O23" s="123">
        <f t="shared" si="22"/>
        <v>62700</v>
      </c>
      <c r="P23" s="100">
        <f>J23*$P$9</f>
        <v>53284.799532710218</v>
      </c>
      <c r="Q23" s="123">
        <f t="shared" si="8"/>
        <v>6115.2004672897847</v>
      </c>
      <c r="R23" s="123">
        <f t="shared" si="9"/>
        <v>59400</v>
      </c>
      <c r="S23" s="123">
        <f t="shared" si="10"/>
        <v>47364.266251297973</v>
      </c>
      <c r="T23" s="123">
        <f t="shared" si="11"/>
        <v>5435.7337487020304</v>
      </c>
      <c r="U23" s="123">
        <f t="shared" si="12"/>
        <v>52800</v>
      </c>
      <c r="V23" s="123">
        <f t="shared" si="13"/>
        <v>41443.732969885721</v>
      </c>
      <c r="W23" s="123">
        <f t="shared" si="14"/>
        <v>4756.2670301142762</v>
      </c>
      <c r="X23" s="123">
        <f t="shared" si="15"/>
        <v>46200</v>
      </c>
      <c r="Y23" s="123">
        <f t="shared" si="16"/>
        <v>35523.199688473476</v>
      </c>
      <c r="Z23" s="123">
        <f t="shared" si="17"/>
        <v>4076.8003115265228</v>
      </c>
      <c r="AA23" s="55">
        <f t="shared" si="18"/>
        <v>39600</v>
      </c>
    </row>
    <row r="24" spans="1:27" ht="13.5" customHeight="1">
      <c r="A24" s="118">
        <v>107</v>
      </c>
      <c r="B24" s="56">
        <v>40940</v>
      </c>
      <c r="C24" s="68">
        <v>622</v>
      </c>
      <c r="D24" s="221">
        <f>'base(indices)'!G29</f>
        <v>1.3951180599999999</v>
      </c>
      <c r="E24" s="60">
        <f t="shared" si="0"/>
        <v>867.76343331999999</v>
      </c>
      <c r="F24" s="360">
        <f>'base(indices)'!I29</f>
        <v>1.5918000000000002E-2</v>
      </c>
      <c r="G24" s="60">
        <f t="shared" si="1"/>
        <v>13.813058331587762</v>
      </c>
      <c r="H24" s="57">
        <f t="shared" si="2"/>
        <v>881.57649165158773</v>
      </c>
      <c r="I24" s="294">
        <f t="shared" si="20"/>
        <v>113680.81620134778</v>
      </c>
      <c r="J24" s="102">
        <f>IF((I24)+K24&gt;I148,I148-K24,(I24))</f>
        <v>59205.332814122463</v>
      </c>
      <c r="K24" s="102">
        <f t="shared" si="3"/>
        <v>6794.667185877538</v>
      </c>
      <c r="L24" s="184">
        <f t="shared" si="23"/>
        <v>66000</v>
      </c>
      <c r="M24" s="102">
        <f t="shared" si="24"/>
        <v>56245.066173416337</v>
      </c>
      <c r="N24" s="102">
        <f t="shared" si="21"/>
        <v>6454.9338265836604</v>
      </c>
      <c r="O24" s="102">
        <f t="shared" si="22"/>
        <v>62700</v>
      </c>
      <c r="P24" s="102">
        <f t="shared" si="7"/>
        <v>53284.799532710218</v>
      </c>
      <c r="Q24" s="102">
        <f t="shared" si="8"/>
        <v>6115.2004672897847</v>
      </c>
      <c r="R24" s="102">
        <f t="shared" si="9"/>
        <v>59400</v>
      </c>
      <c r="S24" s="102">
        <f t="shared" si="10"/>
        <v>47364.266251297973</v>
      </c>
      <c r="T24" s="102">
        <f t="shared" si="11"/>
        <v>5435.7337487020304</v>
      </c>
      <c r="U24" s="102">
        <f t="shared" si="12"/>
        <v>52800</v>
      </c>
      <c r="V24" s="102">
        <f t="shared" si="13"/>
        <v>41443.732969885721</v>
      </c>
      <c r="W24" s="102">
        <f t="shared" si="14"/>
        <v>4756.2670301142762</v>
      </c>
      <c r="X24" s="102">
        <f t="shared" si="15"/>
        <v>46200</v>
      </c>
      <c r="Y24" s="102">
        <f t="shared" si="16"/>
        <v>35523.199688473476</v>
      </c>
      <c r="Z24" s="102">
        <f t="shared" si="17"/>
        <v>4076.8003115265228</v>
      </c>
      <c r="AA24" s="66">
        <f t="shared" si="18"/>
        <v>39600</v>
      </c>
    </row>
    <row r="25" spans="1:27" ht="13.5" customHeight="1">
      <c r="A25" s="118">
        <v>106</v>
      </c>
      <c r="B25" s="56">
        <v>40969</v>
      </c>
      <c r="C25" s="68">
        <v>622</v>
      </c>
      <c r="D25" s="221">
        <f>'base(indices)'!G30</f>
        <v>1.3951180599999999</v>
      </c>
      <c r="E25" s="70">
        <f t="shared" si="0"/>
        <v>867.76343331999999</v>
      </c>
      <c r="F25" s="360">
        <f>'base(indices)'!I30</f>
        <v>1.5918000000000002E-2</v>
      </c>
      <c r="G25" s="70">
        <f t="shared" si="1"/>
        <v>13.813058331587762</v>
      </c>
      <c r="H25" s="68">
        <f t="shared" si="2"/>
        <v>881.57649165158773</v>
      </c>
      <c r="I25" s="295">
        <f t="shared" si="20"/>
        <v>112799.23970969619</v>
      </c>
      <c r="J25" s="122">
        <f>IF((I25)+K25&gt;I148,I148-K25,(I25))</f>
        <v>59205.332814122463</v>
      </c>
      <c r="K25" s="122">
        <f t="shared" si="3"/>
        <v>6794.667185877538</v>
      </c>
      <c r="L25" s="183">
        <f t="shared" si="23"/>
        <v>66000</v>
      </c>
      <c r="M25" s="122">
        <f t="shared" si="24"/>
        <v>56245.066173416337</v>
      </c>
      <c r="N25" s="122">
        <f t="shared" si="21"/>
        <v>6454.9338265836604</v>
      </c>
      <c r="O25" s="122">
        <f t="shared" si="22"/>
        <v>62700</v>
      </c>
      <c r="P25" s="104">
        <f t="shared" si="7"/>
        <v>53284.799532710218</v>
      </c>
      <c r="Q25" s="122">
        <f t="shared" si="8"/>
        <v>6115.2004672897847</v>
      </c>
      <c r="R25" s="122">
        <f t="shared" si="9"/>
        <v>59400</v>
      </c>
      <c r="S25" s="122">
        <f t="shared" si="10"/>
        <v>47364.266251297973</v>
      </c>
      <c r="T25" s="122">
        <f t="shared" si="11"/>
        <v>5435.7337487020304</v>
      </c>
      <c r="U25" s="122">
        <f t="shared" si="12"/>
        <v>52800</v>
      </c>
      <c r="V25" s="122">
        <f t="shared" si="13"/>
        <v>41443.732969885721</v>
      </c>
      <c r="W25" s="122">
        <f t="shared" si="14"/>
        <v>4756.2670301142762</v>
      </c>
      <c r="X25" s="122">
        <f t="shared" si="15"/>
        <v>46200</v>
      </c>
      <c r="Y25" s="122">
        <f t="shared" si="16"/>
        <v>35523.199688473476</v>
      </c>
      <c r="Z25" s="122">
        <f t="shared" si="17"/>
        <v>4076.8003115265228</v>
      </c>
      <c r="AA25" s="52">
        <f t="shared" si="18"/>
        <v>39600</v>
      </c>
    </row>
    <row r="26" spans="1:27" ht="13.5" customHeight="1">
      <c r="A26" s="118">
        <v>105</v>
      </c>
      <c r="B26" s="46">
        <v>41000</v>
      </c>
      <c r="C26" s="68">
        <v>622</v>
      </c>
      <c r="D26" s="221">
        <f>'base(indices)'!G31</f>
        <v>1.39362966</v>
      </c>
      <c r="E26" s="60">
        <f t="shared" si="0"/>
        <v>866.83764852000002</v>
      </c>
      <c r="F26" s="360">
        <f>'base(indices)'!I31</f>
        <v>1.5918000000000002E-2</v>
      </c>
      <c r="G26" s="60">
        <f t="shared" si="1"/>
        <v>13.798321689141362</v>
      </c>
      <c r="H26" s="57">
        <f t="shared" si="2"/>
        <v>880.63597020914142</v>
      </c>
      <c r="I26" s="294">
        <f t="shared" si="20"/>
        <v>111917.6632180446</v>
      </c>
      <c r="J26" s="102">
        <f>IF((I26)+K26&gt;I148,I148-K26,(I26))</f>
        <v>59205.332814122463</v>
      </c>
      <c r="K26" s="102">
        <f t="shared" si="3"/>
        <v>6794.667185877538</v>
      </c>
      <c r="L26" s="184">
        <f t="shared" si="23"/>
        <v>66000</v>
      </c>
      <c r="M26" s="102">
        <f t="shared" si="24"/>
        <v>56245.066173416337</v>
      </c>
      <c r="N26" s="102">
        <f t="shared" si="21"/>
        <v>6454.9338265836604</v>
      </c>
      <c r="O26" s="102">
        <f t="shared" si="22"/>
        <v>62700</v>
      </c>
      <c r="P26" s="102">
        <f t="shared" si="7"/>
        <v>53284.799532710218</v>
      </c>
      <c r="Q26" s="102">
        <f t="shared" si="8"/>
        <v>6115.2004672897847</v>
      </c>
      <c r="R26" s="102">
        <f t="shared" si="9"/>
        <v>59400</v>
      </c>
      <c r="S26" s="102">
        <f t="shared" si="10"/>
        <v>47364.266251297973</v>
      </c>
      <c r="T26" s="102">
        <f t="shared" si="11"/>
        <v>5435.7337487020304</v>
      </c>
      <c r="U26" s="102">
        <f t="shared" si="12"/>
        <v>52800</v>
      </c>
      <c r="V26" s="102">
        <f t="shared" si="13"/>
        <v>41443.732969885721</v>
      </c>
      <c r="W26" s="102">
        <f t="shared" si="14"/>
        <v>4756.2670301142762</v>
      </c>
      <c r="X26" s="102">
        <f t="shared" si="15"/>
        <v>46200</v>
      </c>
      <c r="Y26" s="102">
        <f t="shared" si="16"/>
        <v>35523.199688473476</v>
      </c>
      <c r="Z26" s="102">
        <f t="shared" si="17"/>
        <v>4076.8003115265228</v>
      </c>
      <c r="AA26" s="66">
        <f t="shared" si="18"/>
        <v>39600</v>
      </c>
    </row>
    <row r="27" spans="1:27" ht="13.5" customHeight="1">
      <c r="A27" s="118">
        <v>104</v>
      </c>
      <c r="B27" s="56">
        <v>41030</v>
      </c>
      <c r="C27" s="68">
        <v>622</v>
      </c>
      <c r="D27" s="221">
        <f>'base(indices)'!G32</f>
        <v>1.3933133799999999</v>
      </c>
      <c r="E27" s="70">
        <f t="shared" si="0"/>
        <v>866.64092235999999</v>
      </c>
      <c r="F27" s="360">
        <f>'base(indices)'!I32</f>
        <v>1.5918000000000002E-2</v>
      </c>
      <c r="G27" s="70">
        <f t="shared" si="1"/>
        <v>13.795190202126481</v>
      </c>
      <c r="H27" s="68">
        <f t="shared" si="2"/>
        <v>880.43611256212648</v>
      </c>
      <c r="I27" s="295">
        <f t="shared" si="20"/>
        <v>111037.02724783546</v>
      </c>
      <c r="J27" s="122">
        <f>IF((I27)+K27&gt;I148,I148-K27,(I27))</f>
        <v>59205.332814122463</v>
      </c>
      <c r="K27" s="122">
        <f t="shared" si="3"/>
        <v>6794.667185877538</v>
      </c>
      <c r="L27" s="183">
        <f t="shared" si="23"/>
        <v>66000</v>
      </c>
      <c r="M27" s="122">
        <f t="shared" si="24"/>
        <v>56245.066173416337</v>
      </c>
      <c r="N27" s="122">
        <f t="shared" si="21"/>
        <v>6454.9338265836604</v>
      </c>
      <c r="O27" s="122">
        <f t="shared" si="22"/>
        <v>62700</v>
      </c>
      <c r="P27" s="104">
        <f t="shared" si="7"/>
        <v>53284.799532710218</v>
      </c>
      <c r="Q27" s="122">
        <f t="shared" si="8"/>
        <v>6115.2004672897847</v>
      </c>
      <c r="R27" s="122">
        <f t="shared" si="9"/>
        <v>59400</v>
      </c>
      <c r="S27" s="122">
        <f t="shared" si="10"/>
        <v>47364.266251297973</v>
      </c>
      <c r="T27" s="122">
        <f t="shared" si="11"/>
        <v>5435.7337487020304</v>
      </c>
      <c r="U27" s="122">
        <f t="shared" si="12"/>
        <v>52800</v>
      </c>
      <c r="V27" s="122">
        <f t="shared" si="13"/>
        <v>41443.732969885721</v>
      </c>
      <c r="W27" s="122">
        <f t="shared" si="14"/>
        <v>4756.2670301142762</v>
      </c>
      <c r="X27" s="122">
        <f t="shared" si="15"/>
        <v>46200</v>
      </c>
      <c r="Y27" s="122">
        <f t="shared" si="16"/>
        <v>35523.199688473476</v>
      </c>
      <c r="Z27" s="122">
        <f t="shared" si="17"/>
        <v>4076.8003115265228</v>
      </c>
      <c r="AA27" s="52">
        <f t="shared" si="18"/>
        <v>39600</v>
      </c>
    </row>
    <row r="28" spans="1:27" ht="13.5" customHeight="1">
      <c r="A28" s="118">
        <v>103</v>
      </c>
      <c r="B28" s="46">
        <v>41061</v>
      </c>
      <c r="C28" s="68">
        <v>622</v>
      </c>
      <c r="D28" s="221">
        <f>'base(indices)'!G33</f>
        <v>1.3926616199999999</v>
      </c>
      <c r="E28" s="60">
        <f t="shared" si="0"/>
        <v>866.23552763999999</v>
      </c>
      <c r="F28" s="360">
        <f>'base(indices)'!I33</f>
        <v>1.5918000000000002E-2</v>
      </c>
      <c r="G28" s="60">
        <f t="shared" si="1"/>
        <v>13.788737128973521</v>
      </c>
      <c r="H28" s="57">
        <f t="shared" si="2"/>
        <v>880.02426476897347</v>
      </c>
      <c r="I28" s="294">
        <f t="shared" si="20"/>
        <v>110156.59113527334</v>
      </c>
      <c r="J28" s="102">
        <f>IF((I28)+K28&gt;I148,I148-K28,(I28))</f>
        <v>59205.332814122463</v>
      </c>
      <c r="K28" s="102">
        <f t="shared" si="3"/>
        <v>6794.667185877538</v>
      </c>
      <c r="L28" s="184">
        <f t="shared" si="23"/>
        <v>66000</v>
      </c>
      <c r="M28" s="102">
        <f t="shared" si="24"/>
        <v>56245.066173416337</v>
      </c>
      <c r="N28" s="102">
        <f t="shared" si="21"/>
        <v>6454.9338265836604</v>
      </c>
      <c r="O28" s="102">
        <f t="shared" si="22"/>
        <v>62700</v>
      </c>
      <c r="P28" s="102">
        <f t="shared" si="7"/>
        <v>53284.799532710218</v>
      </c>
      <c r="Q28" s="102">
        <f t="shared" si="8"/>
        <v>6115.2004672897847</v>
      </c>
      <c r="R28" s="102">
        <f t="shared" si="9"/>
        <v>59400</v>
      </c>
      <c r="S28" s="102">
        <f t="shared" si="10"/>
        <v>47364.266251297973</v>
      </c>
      <c r="T28" s="102">
        <f t="shared" si="11"/>
        <v>5435.7337487020304</v>
      </c>
      <c r="U28" s="102">
        <f t="shared" si="12"/>
        <v>52800</v>
      </c>
      <c r="V28" s="102">
        <f t="shared" si="13"/>
        <v>41443.732969885721</v>
      </c>
      <c r="W28" s="102">
        <f t="shared" si="14"/>
        <v>4756.2670301142762</v>
      </c>
      <c r="X28" s="102">
        <f t="shared" si="15"/>
        <v>46200</v>
      </c>
      <c r="Y28" s="102">
        <f t="shared" si="16"/>
        <v>35523.199688473476</v>
      </c>
      <c r="Z28" s="102">
        <f t="shared" si="17"/>
        <v>4076.8003115265228</v>
      </c>
      <c r="AA28" s="66">
        <f t="shared" si="18"/>
        <v>39600</v>
      </c>
    </row>
    <row r="29" spans="1:27" ht="13.5" customHeight="1">
      <c r="A29" s="118">
        <v>102</v>
      </c>
      <c r="B29" s="56">
        <v>41091</v>
      </c>
      <c r="C29" s="68">
        <v>622</v>
      </c>
      <c r="D29" s="221">
        <f>'base(indices)'!G34</f>
        <v>1.3926616199999999</v>
      </c>
      <c r="E29" s="70">
        <f>C29*D29</f>
        <v>866.23552763999999</v>
      </c>
      <c r="F29" s="360">
        <f>'base(indices)'!I34</f>
        <v>1.5918000000000002E-2</v>
      </c>
      <c r="G29" s="70">
        <f t="shared" si="1"/>
        <v>13.788737128973521</v>
      </c>
      <c r="H29" s="68">
        <f t="shared" si="2"/>
        <v>880.02426476897347</v>
      </c>
      <c r="I29" s="295">
        <f t="shared" si="20"/>
        <v>109276.56687050436</v>
      </c>
      <c r="J29" s="122">
        <f>IF((I29)+K29&gt;I148,I148-K29,(I29))</f>
        <v>59205.332814122463</v>
      </c>
      <c r="K29" s="122">
        <f t="shared" si="3"/>
        <v>6794.667185877538</v>
      </c>
      <c r="L29" s="183">
        <f t="shared" si="23"/>
        <v>66000</v>
      </c>
      <c r="M29" s="122">
        <f t="shared" si="24"/>
        <v>56245.066173416337</v>
      </c>
      <c r="N29" s="122">
        <f t="shared" si="21"/>
        <v>6454.9338265836604</v>
      </c>
      <c r="O29" s="122">
        <f t="shared" si="22"/>
        <v>62700</v>
      </c>
      <c r="P29" s="104">
        <f t="shared" si="7"/>
        <v>53284.799532710218</v>
      </c>
      <c r="Q29" s="122">
        <f t="shared" si="8"/>
        <v>6115.2004672897847</v>
      </c>
      <c r="R29" s="122">
        <f t="shared" si="9"/>
        <v>59400</v>
      </c>
      <c r="S29" s="122">
        <f t="shared" si="10"/>
        <v>47364.266251297973</v>
      </c>
      <c r="T29" s="122">
        <f t="shared" si="11"/>
        <v>5435.7337487020304</v>
      </c>
      <c r="U29" s="122">
        <f t="shared" si="12"/>
        <v>52800</v>
      </c>
      <c r="V29" s="122">
        <f t="shared" si="13"/>
        <v>41443.732969885721</v>
      </c>
      <c r="W29" s="122">
        <f t="shared" si="14"/>
        <v>4756.2670301142762</v>
      </c>
      <c r="X29" s="122">
        <f t="shared" si="15"/>
        <v>46200</v>
      </c>
      <c r="Y29" s="122">
        <f t="shared" si="16"/>
        <v>35523.199688473476</v>
      </c>
      <c r="Z29" s="122">
        <f t="shared" si="17"/>
        <v>4076.8003115265228</v>
      </c>
      <c r="AA29" s="52">
        <f t="shared" si="18"/>
        <v>39600</v>
      </c>
    </row>
    <row r="30" spans="1:27" ht="13.5" customHeight="1">
      <c r="A30" s="118">
        <v>101</v>
      </c>
      <c r="B30" s="46">
        <v>41122</v>
      </c>
      <c r="C30" s="68">
        <v>622</v>
      </c>
      <c r="D30" s="221">
        <f>'base(indices)'!G35</f>
        <v>1.3924611</v>
      </c>
      <c r="E30" s="60">
        <f t="shared" si="0"/>
        <v>866.11080419999996</v>
      </c>
      <c r="F30" s="360">
        <f>'base(indices)'!I35</f>
        <v>1.5918000000000002E-2</v>
      </c>
      <c r="G30" s="60">
        <f t="shared" si="1"/>
        <v>13.786751781255601</v>
      </c>
      <c r="H30" s="57">
        <f t="shared" si="2"/>
        <v>879.89755598125555</v>
      </c>
      <c r="I30" s="294">
        <f t="shared" si="20"/>
        <v>108396.54260573539</v>
      </c>
      <c r="J30" s="102">
        <f>IF((I30)+K30&gt;I148,I148-K30,(I30))</f>
        <v>59205.332814122463</v>
      </c>
      <c r="K30" s="102">
        <f t="shared" si="3"/>
        <v>6794.667185877538</v>
      </c>
      <c r="L30" s="184">
        <f t="shared" si="23"/>
        <v>66000</v>
      </c>
      <c r="M30" s="102">
        <f t="shared" si="24"/>
        <v>56245.066173416337</v>
      </c>
      <c r="N30" s="102">
        <f t="shared" si="21"/>
        <v>6454.9338265836604</v>
      </c>
      <c r="O30" s="102">
        <f t="shared" si="22"/>
        <v>62700</v>
      </c>
      <c r="P30" s="102">
        <f>J30*$P$9</f>
        <v>53284.799532710218</v>
      </c>
      <c r="Q30" s="102">
        <f t="shared" si="8"/>
        <v>6115.2004672897847</v>
      </c>
      <c r="R30" s="102">
        <f t="shared" si="9"/>
        <v>59400</v>
      </c>
      <c r="S30" s="102">
        <f t="shared" si="10"/>
        <v>47364.266251297973</v>
      </c>
      <c r="T30" s="102">
        <f t="shared" si="11"/>
        <v>5435.7337487020304</v>
      </c>
      <c r="U30" s="102">
        <f t="shared" si="12"/>
        <v>52800</v>
      </c>
      <c r="V30" s="102">
        <f t="shared" si="13"/>
        <v>41443.732969885721</v>
      </c>
      <c r="W30" s="102">
        <f t="shared" si="14"/>
        <v>4756.2670301142762</v>
      </c>
      <c r="X30" s="102">
        <f t="shared" si="15"/>
        <v>46200</v>
      </c>
      <c r="Y30" s="102">
        <f t="shared" si="16"/>
        <v>35523.199688473476</v>
      </c>
      <c r="Z30" s="102">
        <f t="shared" si="17"/>
        <v>4076.8003115265228</v>
      </c>
      <c r="AA30" s="66">
        <f t="shared" si="18"/>
        <v>39600</v>
      </c>
    </row>
    <row r="31" spans="1:27" ht="13.5" customHeight="1">
      <c r="A31" s="118">
        <v>100</v>
      </c>
      <c r="B31" s="56">
        <v>41153</v>
      </c>
      <c r="C31" s="68">
        <v>622</v>
      </c>
      <c r="D31" s="221">
        <f>'base(indices)'!G36</f>
        <v>1.3922898500000001</v>
      </c>
      <c r="E31" s="70">
        <f t="shared" si="0"/>
        <v>866.00428670000008</v>
      </c>
      <c r="F31" s="360">
        <f>'base(indices)'!I36</f>
        <v>1.5918000000000002E-2</v>
      </c>
      <c r="G31" s="70">
        <f t="shared" si="1"/>
        <v>13.785056235690602</v>
      </c>
      <c r="H31" s="68">
        <f t="shared" si="2"/>
        <v>879.78934293569068</v>
      </c>
      <c r="I31" s="295">
        <f t="shared" si="20"/>
        <v>107516.64504975414</v>
      </c>
      <c r="J31" s="122">
        <f>IF((I31)+K31&gt;I148,I148-K31,(I31))</f>
        <v>59205.332814122463</v>
      </c>
      <c r="K31" s="122">
        <f t="shared" si="3"/>
        <v>6794.667185877538</v>
      </c>
      <c r="L31" s="183">
        <f t="shared" si="23"/>
        <v>66000</v>
      </c>
      <c r="M31" s="122">
        <f t="shared" si="24"/>
        <v>56245.066173416337</v>
      </c>
      <c r="N31" s="122">
        <f t="shared" si="21"/>
        <v>6454.9338265836604</v>
      </c>
      <c r="O31" s="122">
        <f t="shared" si="22"/>
        <v>62700</v>
      </c>
      <c r="P31" s="104">
        <f>J31*$P$9</f>
        <v>53284.799532710218</v>
      </c>
      <c r="Q31" s="122">
        <f t="shared" si="8"/>
        <v>6115.2004672897847</v>
      </c>
      <c r="R31" s="122">
        <f t="shared" si="9"/>
        <v>59400</v>
      </c>
      <c r="S31" s="122">
        <f t="shared" si="10"/>
        <v>47364.266251297973</v>
      </c>
      <c r="T31" s="122">
        <f t="shared" si="11"/>
        <v>5435.7337487020304</v>
      </c>
      <c r="U31" s="122">
        <f t="shared" si="12"/>
        <v>52800</v>
      </c>
      <c r="V31" s="122">
        <f t="shared" si="13"/>
        <v>41443.732969885721</v>
      </c>
      <c r="W31" s="122">
        <f t="shared" si="14"/>
        <v>4756.2670301142762</v>
      </c>
      <c r="X31" s="122">
        <f t="shared" si="15"/>
        <v>46200</v>
      </c>
      <c r="Y31" s="122">
        <f t="shared" si="16"/>
        <v>35523.199688473476</v>
      </c>
      <c r="Z31" s="122">
        <f t="shared" si="17"/>
        <v>4076.8003115265228</v>
      </c>
      <c r="AA31" s="52">
        <f t="shared" si="18"/>
        <v>39600</v>
      </c>
    </row>
    <row r="32" spans="1:27" ht="13.5" customHeight="1">
      <c r="A32" s="118">
        <v>99</v>
      </c>
      <c r="B32" s="46">
        <v>41183</v>
      </c>
      <c r="C32" s="68">
        <v>622</v>
      </c>
      <c r="D32" s="221">
        <f>'base(indices)'!G37</f>
        <v>1.3922898500000001</v>
      </c>
      <c r="E32" s="60">
        <f t="shared" si="0"/>
        <v>866.00428670000008</v>
      </c>
      <c r="F32" s="360">
        <f>'base(indices)'!I37</f>
        <v>1.5918000000000002E-2</v>
      </c>
      <c r="G32" s="60">
        <f t="shared" si="1"/>
        <v>13.785056235690602</v>
      </c>
      <c r="H32" s="57">
        <f t="shared" si="2"/>
        <v>879.78934293569068</v>
      </c>
      <c r="I32" s="294">
        <f t="shared" si="20"/>
        <v>106636.85570681845</v>
      </c>
      <c r="J32" s="102">
        <f>IF((I32)+K32&gt;I148,I148-K32,(I32))</f>
        <v>59205.332814122463</v>
      </c>
      <c r="K32" s="102">
        <f t="shared" si="3"/>
        <v>6794.667185877538</v>
      </c>
      <c r="L32" s="184">
        <f t="shared" si="23"/>
        <v>66000</v>
      </c>
      <c r="M32" s="102">
        <f t="shared" si="24"/>
        <v>56245.066173416337</v>
      </c>
      <c r="N32" s="102">
        <f t="shared" si="21"/>
        <v>6454.9338265836604</v>
      </c>
      <c r="O32" s="102">
        <f t="shared" si="22"/>
        <v>62700</v>
      </c>
      <c r="P32" s="102">
        <f t="shared" ref="P32:P49" si="25">J32*$P$9</f>
        <v>53284.799532710218</v>
      </c>
      <c r="Q32" s="102">
        <f t="shared" si="8"/>
        <v>6115.2004672897847</v>
      </c>
      <c r="R32" s="102">
        <f t="shared" si="9"/>
        <v>59400</v>
      </c>
      <c r="S32" s="102">
        <f t="shared" si="10"/>
        <v>47364.266251297973</v>
      </c>
      <c r="T32" s="102">
        <f t="shared" si="11"/>
        <v>5435.7337487020304</v>
      </c>
      <c r="U32" s="102">
        <f t="shared" si="12"/>
        <v>52800</v>
      </c>
      <c r="V32" s="102">
        <f t="shared" si="13"/>
        <v>41443.732969885721</v>
      </c>
      <c r="W32" s="102">
        <f t="shared" si="14"/>
        <v>4756.2670301142762</v>
      </c>
      <c r="X32" s="102">
        <f t="shared" si="15"/>
        <v>46200</v>
      </c>
      <c r="Y32" s="102">
        <f t="shared" si="16"/>
        <v>35523.199688473476</v>
      </c>
      <c r="Z32" s="102">
        <f t="shared" si="17"/>
        <v>4076.8003115265228</v>
      </c>
      <c r="AA32" s="66">
        <f t="shared" si="18"/>
        <v>39600</v>
      </c>
    </row>
    <row r="33" spans="1:27" ht="13.5" customHeight="1">
      <c r="A33" s="118">
        <v>98</v>
      </c>
      <c r="B33" s="56">
        <v>41214</v>
      </c>
      <c r="C33" s="68">
        <v>622</v>
      </c>
      <c r="D33" s="221">
        <f>'base(indices)'!G38</f>
        <v>1.3922898500000001</v>
      </c>
      <c r="E33" s="70">
        <f t="shared" si="0"/>
        <v>866.00428670000008</v>
      </c>
      <c r="F33" s="360">
        <f>'base(indices)'!I38</f>
        <v>1.5918000000000002E-2</v>
      </c>
      <c r="G33" s="70">
        <f t="shared" si="1"/>
        <v>13.785056235690602</v>
      </c>
      <c r="H33" s="68">
        <f t="shared" si="2"/>
        <v>879.78934293569068</v>
      </c>
      <c r="I33" s="295">
        <f t="shared" si="20"/>
        <v>105757.06636388275</v>
      </c>
      <c r="J33" s="122">
        <f>IF((I33)+K33&gt;I148,I148-K33,(I33))</f>
        <v>59205.332814122463</v>
      </c>
      <c r="K33" s="122">
        <f t="shared" si="3"/>
        <v>6794.667185877538</v>
      </c>
      <c r="L33" s="183">
        <f t="shared" si="23"/>
        <v>66000</v>
      </c>
      <c r="M33" s="122">
        <f t="shared" si="24"/>
        <v>56245.066173416337</v>
      </c>
      <c r="N33" s="122">
        <f t="shared" si="21"/>
        <v>6454.9338265836604</v>
      </c>
      <c r="O33" s="122">
        <f t="shared" si="22"/>
        <v>62700</v>
      </c>
      <c r="P33" s="104">
        <f t="shared" si="25"/>
        <v>53284.799532710218</v>
      </c>
      <c r="Q33" s="122">
        <f t="shared" si="8"/>
        <v>6115.2004672897847</v>
      </c>
      <c r="R33" s="122">
        <f t="shared" si="9"/>
        <v>59400</v>
      </c>
      <c r="S33" s="122">
        <f t="shared" si="10"/>
        <v>47364.266251297973</v>
      </c>
      <c r="T33" s="122">
        <f t="shared" si="11"/>
        <v>5435.7337487020304</v>
      </c>
      <c r="U33" s="122">
        <f t="shared" si="12"/>
        <v>52800</v>
      </c>
      <c r="V33" s="122">
        <f t="shared" si="13"/>
        <v>41443.732969885721</v>
      </c>
      <c r="W33" s="122">
        <f t="shared" si="14"/>
        <v>4756.2670301142762</v>
      </c>
      <c r="X33" s="122">
        <f t="shared" si="15"/>
        <v>46200</v>
      </c>
      <c r="Y33" s="122">
        <f t="shared" si="16"/>
        <v>35523.199688473476</v>
      </c>
      <c r="Z33" s="122">
        <f t="shared" si="17"/>
        <v>4076.8003115265228</v>
      </c>
      <c r="AA33" s="52">
        <f t="shared" si="18"/>
        <v>39600</v>
      </c>
    </row>
    <row r="34" spans="1:27" ht="13.5" customHeight="1" thickBot="1">
      <c r="A34" s="229">
        <v>97</v>
      </c>
      <c r="B34" s="76">
        <v>41244</v>
      </c>
      <c r="C34" s="77">
        <v>622</v>
      </c>
      <c r="D34" s="232">
        <f>'base(indices)'!G39</f>
        <v>1.3922898500000001</v>
      </c>
      <c r="E34" s="233">
        <f t="shared" si="0"/>
        <v>866.00428670000008</v>
      </c>
      <c r="F34" s="361">
        <f>'base(indices)'!I39</f>
        <v>1.5918000000000002E-2</v>
      </c>
      <c r="G34" s="233">
        <f t="shared" si="1"/>
        <v>13.785056235690602</v>
      </c>
      <c r="H34" s="231">
        <f t="shared" si="2"/>
        <v>879.78934293569068</v>
      </c>
      <c r="I34" s="296">
        <f t="shared" si="20"/>
        <v>104877.27702094706</v>
      </c>
      <c r="J34" s="95">
        <f>IF((I34)+K34&gt;I148,I148-K34,(I34))</f>
        <v>59205.332814122463</v>
      </c>
      <c r="K34" s="95">
        <f t="shared" si="3"/>
        <v>6794.667185877538</v>
      </c>
      <c r="L34" s="291">
        <f t="shared" si="23"/>
        <v>66000</v>
      </c>
      <c r="M34" s="95">
        <f t="shared" si="24"/>
        <v>56245.066173416337</v>
      </c>
      <c r="N34" s="95">
        <f t="shared" si="21"/>
        <v>6454.9338265836604</v>
      </c>
      <c r="O34" s="95">
        <f t="shared" si="22"/>
        <v>62700</v>
      </c>
      <c r="P34" s="95">
        <f t="shared" si="25"/>
        <v>53284.799532710218</v>
      </c>
      <c r="Q34" s="95">
        <f t="shared" si="8"/>
        <v>6115.2004672897847</v>
      </c>
      <c r="R34" s="95">
        <f t="shared" si="9"/>
        <v>59400</v>
      </c>
      <c r="S34" s="95">
        <f t="shared" si="10"/>
        <v>47364.266251297973</v>
      </c>
      <c r="T34" s="95">
        <f t="shared" si="11"/>
        <v>5435.7337487020304</v>
      </c>
      <c r="U34" s="95">
        <f t="shared" si="12"/>
        <v>52800</v>
      </c>
      <c r="V34" s="95">
        <f t="shared" si="13"/>
        <v>41443.732969885721</v>
      </c>
      <c r="W34" s="95">
        <f t="shared" si="14"/>
        <v>4756.2670301142762</v>
      </c>
      <c r="X34" s="95">
        <f t="shared" si="15"/>
        <v>46200</v>
      </c>
      <c r="Y34" s="95">
        <f t="shared" si="16"/>
        <v>35523.199688473476</v>
      </c>
      <c r="Z34" s="95">
        <f t="shared" si="17"/>
        <v>4076.8003115265228</v>
      </c>
      <c r="AA34" s="237">
        <f t="shared" si="18"/>
        <v>39600</v>
      </c>
    </row>
    <row r="35" spans="1:27" ht="13.5" customHeight="1">
      <c r="A35" s="219">
        <v>96</v>
      </c>
      <c r="B35" s="340">
        <v>41275</v>
      </c>
      <c r="C35" s="47">
        <v>678</v>
      </c>
      <c r="D35" s="239">
        <f>'base(indices)'!G40</f>
        <v>1.3922898500000001</v>
      </c>
      <c r="E35" s="87">
        <f t="shared" si="0"/>
        <v>943.97251830000005</v>
      </c>
      <c r="F35" s="359">
        <f>'base(indices)'!I40</f>
        <v>1.5918000000000002E-2</v>
      </c>
      <c r="G35" s="87">
        <f t="shared" si="1"/>
        <v>15.026154546299402</v>
      </c>
      <c r="H35" s="47">
        <f t="shared" si="2"/>
        <v>958.99867284629943</v>
      </c>
      <c r="I35" s="293">
        <f t="shared" si="20"/>
        <v>103997.48767801137</v>
      </c>
      <c r="J35" s="123">
        <f>IF((I35)+K35&gt;I148,I148-K35,(I35))</f>
        <v>59205.332814122463</v>
      </c>
      <c r="K35" s="123">
        <f t="shared" si="3"/>
        <v>6794.667185877538</v>
      </c>
      <c r="L35" s="290">
        <f t="shared" si="23"/>
        <v>66000</v>
      </c>
      <c r="M35" s="123">
        <f t="shared" si="24"/>
        <v>56245.066173416337</v>
      </c>
      <c r="N35" s="123">
        <f t="shared" si="21"/>
        <v>6454.9338265836604</v>
      </c>
      <c r="O35" s="123">
        <f t="shared" si="22"/>
        <v>62700</v>
      </c>
      <c r="P35" s="100">
        <f t="shared" si="25"/>
        <v>53284.799532710218</v>
      </c>
      <c r="Q35" s="123">
        <f t="shared" si="8"/>
        <v>6115.2004672897847</v>
      </c>
      <c r="R35" s="123">
        <f t="shared" si="9"/>
        <v>59400</v>
      </c>
      <c r="S35" s="123">
        <f t="shared" si="10"/>
        <v>47364.266251297973</v>
      </c>
      <c r="T35" s="123">
        <f t="shared" si="11"/>
        <v>5435.7337487020304</v>
      </c>
      <c r="U35" s="123">
        <f t="shared" si="12"/>
        <v>52800</v>
      </c>
      <c r="V35" s="123">
        <f t="shared" si="13"/>
        <v>41443.732969885721</v>
      </c>
      <c r="W35" s="123">
        <f t="shared" si="14"/>
        <v>4756.2670301142762</v>
      </c>
      <c r="X35" s="123">
        <f t="shared" si="15"/>
        <v>46200</v>
      </c>
      <c r="Y35" s="123">
        <f t="shared" si="16"/>
        <v>35523.199688473476</v>
      </c>
      <c r="Z35" s="123">
        <f t="shared" si="17"/>
        <v>4076.8003115265228</v>
      </c>
      <c r="AA35" s="55">
        <f t="shared" si="18"/>
        <v>39600</v>
      </c>
    </row>
    <row r="36" spans="1:27" ht="13.5" customHeight="1">
      <c r="A36" s="118">
        <v>95</v>
      </c>
      <c r="B36" s="46">
        <v>41306</v>
      </c>
      <c r="C36" s="68">
        <v>678</v>
      </c>
      <c r="D36" s="221">
        <f>'base(indices)'!G41</f>
        <v>1.3922898500000001</v>
      </c>
      <c r="E36" s="60">
        <f t="shared" si="0"/>
        <v>943.97251830000005</v>
      </c>
      <c r="F36" s="360">
        <f>'base(indices)'!I41</f>
        <v>1.5918000000000002E-2</v>
      </c>
      <c r="G36" s="60">
        <f t="shared" si="1"/>
        <v>15.026154546299402</v>
      </c>
      <c r="H36" s="57">
        <f t="shared" si="2"/>
        <v>958.99867284629943</v>
      </c>
      <c r="I36" s="294">
        <f t="shared" si="20"/>
        <v>103038.48900516507</v>
      </c>
      <c r="J36" s="102">
        <f>IF((I36)+K36&gt;I148,I148-K36,(I36))</f>
        <v>59205.332814122463</v>
      </c>
      <c r="K36" s="102">
        <f t="shared" si="3"/>
        <v>6794.667185877538</v>
      </c>
      <c r="L36" s="184">
        <f t="shared" si="23"/>
        <v>66000</v>
      </c>
      <c r="M36" s="102">
        <f t="shared" si="24"/>
        <v>56245.066173416337</v>
      </c>
      <c r="N36" s="102">
        <f t="shared" si="21"/>
        <v>6454.9338265836604</v>
      </c>
      <c r="O36" s="102">
        <f t="shared" si="22"/>
        <v>62700</v>
      </c>
      <c r="P36" s="102">
        <f t="shared" si="25"/>
        <v>53284.799532710218</v>
      </c>
      <c r="Q36" s="102">
        <f t="shared" si="8"/>
        <v>6115.2004672897847</v>
      </c>
      <c r="R36" s="102">
        <f t="shared" si="9"/>
        <v>59400</v>
      </c>
      <c r="S36" s="102">
        <f t="shared" si="10"/>
        <v>47364.266251297973</v>
      </c>
      <c r="T36" s="102">
        <f t="shared" si="11"/>
        <v>5435.7337487020304</v>
      </c>
      <c r="U36" s="102">
        <f t="shared" si="12"/>
        <v>52800</v>
      </c>
      <c r="V36" s="102">
        <f t="shared" si="13"/>
        <v>41443.732969885721</v>
      </c>
      <c r="W36" s="102">
        <f t="shared" si="14"/>
        <v>4756.2670301142762</v>
      </c>
      <c r="X36" s="102">
        <f t="shared" si="15"/>
        <v>46200</v>
      </c>
      <c r="Y36" s="102">
        <f t="shared" si="16"/>
        <v>35523.199688473476</v>
      </c>
      <c r="Z36" s="102">
        <f t="shared" si="17"/>
        <v>4076.8003115265228</v>
      </c>
      <c r="AA36" s="66">
        <f t="shared" si="18"/>
        <v>39600</v>
      </c>
    </row>
    <row r="37" spans="1:27" ht="13.5" customHeight="1">
      <c r="A37" s="118">
        <v>94</v>
      </c>
      <c r="B37" s="56">
        <v>41334</v>
      </c>
      <c r="C37" s="68">
        <v>678</v>
      </c>
      <c r="D37" s="221">
        <f>'base(indices)'!G42</f>
        <v>1.3922898500000001</v>
      </c>
      <c r="E37" s="70">
        <f t="shared" si="0"/>
        <v>943.97251830000005</v>
      </c>
      <c r="F37" s="360">
        <f>'base(indices)'!I42</f>
        <v>1.5918000000000002E-2</v>
      </c>
      <c r="G37" s="70">
        <f t="shared" si="1"/>
        <v>15.026154546299402</v>
      </c>
      <c r="H37" s="68">
        <f t="shared" si="2"/>
        <v>958.99867284629943</v>
      </c>
      <c r="I37" s="295">
        <f t="shared" si="20"/>
        <v>102079.49033231878</v>
      </c>
      <c r="J37" s="122">
        <f>IF((I37)+K37&gt;I148,I148-K37,(I37))</f>
        <v>59205.332814122463</v>
      </c>
      <c r="K37" s="104">
        <f t="shared" si="3"/>
        <v>6794.667185877538</v>
      </c>
      <c r="L37" s="185">
        <f t="shared" si="23"/>
        <v>66000</v>
      </c>
      <c r="M37" s="122">
        <f t="shared" si="24"/>
        <v>56245.066173416337</v>
      </c>
      <c r="N37" s="122">
        <f t="shared" si="21"/>
        <v>6454.9338265836604</v>
      </c>
      <c r="O37" s="122">
        <f t="shared" si="22"/>
        <v>62700</v>
      </c>
      <c r="P37" s="104">
        <f t="shared" si="25"/>
        <v>53284.799532710218</v>
      </c>
      <c r="Q37" s="122">
        <f t="shared" si="8"/>
        <v>6115.2004672897847</v>
      </c>
      <c r="R37" s="122">
        <f>P37+Q37</f>
        <v>59400</v>
      </c>
      <c r="S37" s="122">
        <f t="shared" si="10"/>
        <v>47364.266251297973</v>
      </c>
      <c r="T37" s="122">
        <f t="shared" si="11"/>
        <v>5435.7337487020304</v>
      </c>
      <c r="U37" s="122">
        <f t="shared" si="12"/>
        <v>52800</v>
      </c>
      <c r="V37" s="122">
        <f t="shared" si="13"/>
        <v>41443.732969885721</v>
      </c>
      <c r="W37" s="122">
        <f t="shared" si="14"/>
        <v>4756.2670301142762</v>
      </c>
      <c r="X37" s="122">
        <f t="shared" si="15"/>
        <v>46200</v>
      </c>
      <c r="Y37" s="122">
        <f t="shared" si="16"/>
        <v>35523.199688473476</v>
      </c>
      <c r="Z37" s="122">
        <f t="shared" si="17"/>
        <v>4076.8003115265228</v>
      </c>
      <c r="AA37" s="52">
        <f t="shared" si="18"/>
        <v>39600</v>
      </c>
    </row>
    <row r="38" spans="1:27" ht="13.5" customHeight="1">
      <c r="A38" s="118">
        <v>93</v>
      </c>
      <c r="B38" s="56">
        <v>41365</v>
      </c>
      <c r="C38" s="68">
        <v>678</v>
      </c>
      <c r="D38" s="221">
        <f>'base(indices)'!G43</f>
        <v>1.3922898500000001</v>
      </c>
      <c r="E38" s="60">
        <f t="shared" si="0"/>
        <v>943.97251830000005</v>
      </c>
      <c r="F38" s="360">
        <f>'base(indices)'!I43</f>
        <v>1.5918000000000002E-2</v>
      </c>
      <c r="G38" s="60">
        <f t="shared" si="1"/>
        <v>15.026154546299402</v>
      </c>
      <c r="H38" s="57">
        <f t="shared" si="2"/>
        <v>958.99867284629943</v>
      </c>
      <c r="I38" s="294">
        <f t="shared" si="20"/>
        <v>101120.49165947248</v>
      </c>
      <c r="J38" s="102">
        <f>IF((I38)+K38&gt;I148,I148-K38,(I38))</f>
        <v>59205.332814122463</v>
      </c>
      <c r="K38" s="102">
        <f t="shared" si="3"/>
        <v>6794.667185877538</v>
      </c>
      <c r="L38" s="186">
        <f t="shared" si="23"/>
        <v>66000</v>
      </c>
      <c r="M38" s="102">
        <f t="shared" si="24"/>
        <v>56245.066173416337</v>
      </c>
      <c r="N38" s="102">
        <f t="shared" si="21"/>
        <v>6454.9338265836604</v>
      </c>
      <c r="O38" s="102">
        <f t="shared" si="22"/>
        <v>62700</v>
      </c>
      <c r="P38" s="102">
        <f>J38*$P$9</f>
        <v>53284.799532710218</v>
      </c>
      <c r="Q38" s="102">
        <f t="shared" si="8"/>
        <v>6115.2004672897847</v>
      </c>
      <c r="R38" s="102">
        <f t="shared" ref="R38:R53" si="26">P38+Q38</f>
        <v>59400</v>
      </c>
      <c r="S38" s="102">
        <f t="shared" si="10"/>
        <v>47364.266251297973</v>
      </c>
      <c r="T38" s="102">
        <f t="shared" si="11"/>
        <v>5435.7337487020304</v>
      </c>
      <c r="U38" s="102">
        <f t="shared" si="12"/>
        <v>52800</v>
      </c>
      <c r="V38" s="102">
        <f t="shared" si="13"/>
        <v>41443.732969885721</v>
      </c>
      <c r="W38" s="102">
        <f t="shared" si="14"/>
        <v>4756.2670301142762</v>
      </c>
      <c r="X38" s="102">
        <f t="shared" si="15"/>
        <v>46200</v>
      </c>
      <c r="Y38" s="102">
        <f t="shared" si="16"/>
        <v>35523.199688473476</v>
      </c>
      <c r="Z38" s="102">
        <f t="shared" si="17"/>
        <v>4076.8003115265228</v>
      </c>
      <c r="AA38" s="66">
        <f t="shared" si="18"/>
        <v>39600</v>
      </c>
    </row>
    <row r="39" spans="1:27" ht="13.5" customHeight="1">
      <c r="A39" s="118">
        <v>92</v>
      </c>
      <c r="B39" s="46">
        <v>41395</v>
      </c>
      <c r="C39" s="68">
        <v>678</v>
      </c>
      <c r="D39" s="221">
        <f>'base(indices)'!G44</f>
        <v>1.3922898500000001</v>
      </c>
      <c r="E39" s="70">
        <f t="shared" si="0"/>
        <v>943.97251830000005</v>
      </c>
      <c r="F39" s="360">
        <f>'base(indices)'!I44</f>
        <v>1.5918000000000002E-2</v>
      </c>
      <c r="G39" s="70">
        <f t="shared" si="1"/>
        <v>15.026154546299402</v>
      </c>
      <c r="H39" s="68">
        <f t="shared" si="2"/>
        <v>958.99867284629943</v>
      </c>
      <c r="I39" s="295">
        <f t="shared" si="20"/>
        <v>100161.49298662618</v>
      </c>
      <c r="J39" s="122">
        <f>IF((I39)+K39&gt;I148,I148-K39,(I39))</f>
        <v>59205.332814122463</v>
      </c>
      <c r="K39" s="122">
        <f t="shared" si="3"/>
        <v>6794.667185877538</v>
      </c>
      <c r="L39" s="183">
        <f t="shared" si="23"/>
        <v>66000</v>
      </c>
      <c r="M39" s="122">
        <f t="shared" si="24"/>
        <v>56245.066173416337</v>
      </c>
      <c r="N39" s="122">
        <f t="shared" si="21"/>
        <v>6454.9338265836604</v>
      </c>
      <c r="O39" s="122">
        <f t="shared" si="22"/>
        <v>62700</v>
      </c>
      <c r="P39" s="104">
        <f t="shared" si="25"/>
        <v>53284.799532710218</v>
      </c>
      <c r="Q39" s="122">
        <f t="shared" si="8"/>
        <v>6115.2004672897847</v>
      </c>
      <c r="R39" s="122">
        <f t="shared" si="26"/>
        <v>59400</v>
      </c>
      <c r="S39" s="122">
        <f t="shared" si="10"/>
        <v>47364.266251297973</v>
      </c>
      <c r="T39" s="122">
        <f t="shared" si="11"/>
        <v>5435.7337487020304</v>
      </c>
      <c r="U39" s="122">
        <f t="shared" si="12"/>
        <v>52800</v>
      </c>
      <c r="V39" s="122">
        <f t="shared" si="13"/>
        <v>41443.732969885721</v>
      </c>
      <c r="W39" s="122">
        <f t="shared" si="14"/>
        <v>4756.2670301142762</v>
      </c>
      <c r="X39" s="122">
        <f t="shared" si="15"/>
        <v>46200</v>
      </c>
      <c r="Y39" s="122">
        <f t="shared" si="16"/>
        <v>35523.199688473476</v>
      </c>
      <c r="Z39" s="122">
        <f t="shared" si="17"/>
        <v>4076.8003115265228</v>
      </c>
      <c r="AA39" s="52">
        <f t="shared" si="18"/>
        <v>39600</v>
      </c>
    </row>
    <row r="40" spans="1:27" ht="13.5" customHeight="1">
      <c r="A40" s="118">
        <v>91</v>
      </c>
      <c r="B40" s="56">
        <v>41426</v>
      </c>
      <c r="C40" s="68">
        <v>678</v>
      </c>
      <c r="D40" s="221">
        <f>'base(indices)'!G45</f>
        <v>1.3922898500000001</v>
      </c>
      <c r="E40" s="60">
        <f t="shared" si="0"/>
        <v>943.97251830000005</v>
      </c>
      <c r="F40" s="360">
        <f>'base(indices)'!I45</f>
        <v>1.5918000000000002E-2</v>
      </c>
      <c r="G40" s="60">
        <f t="shared" si="1"/>
        <v>15.026154546299402</v>
      </c>
      <c r="H40" s="57">
        <f t="shared" si="2"/>
        <v>958.99867284629943</v>
      </c>
      <c r="I40" s="294">
        <f t="shared" si="20"/>
        <v>99202.494313779884</v>
      </c>
      <c r="J40" s="102">
        <f>IF((I40)+K40&gt;I148,I148-K40,(I40))</f>
        <v>59205.332814122463</v>
      </c>
      <c r="K40" s="102">
        <f t="shared" si="3"/>
        <v>6794.667185877538</v>
      </c>
      <c r="L40" s="186">
        <f t="shared" si="23"/>
        <v>66000</v>
      </c>
      <c r="M40" s="102">
        <f t="shared" si="24"/>
        <v>56245.066173416337</v>
      </c>
      <c r="N40" s="102">
        <f t="shared" si="21"/>
        <v>6454.9338265836604</v>
      </c>
      <c r="O40" s="102">
        <f t="shared" si="22"/>
        <v>62700</v>
      </c>
      <c r="P40" s="102">
        <f t="shared" si="25"/>
        <v>53284.799532710218</v>
      </c>
      <c r="Q40" s="102">
        <f t="shared" si="8"/>
        <v>6115.2004672897847</v>
      </c>
      <c r="R40" s="102">
        <f t="shared" si="26"/>
        <v>59400</v>
      </c>
      <c r="S40" s="102">
        <f t="shared" si="10"/>
        <v>47364.266251297973</v>
      </c>
      <c r="T40" s="102">
        <f t="shared" si="11"/>
        <v>5435.7337487020304</v>
      </c>
      <c r="U40" s="102">
        <f t="shared" si="12"/>
        <v>52800</v>
      </c>
      <c r="V40" s="102">
        <f t="shared" si="13"/>
        <v>41443.732969885721</v>
      </c>
      <c r="W40" s="102">
        <f t="shared" si="14"/>
        <v>4756.2670301142762</v>
      </c>
      <c r="X40" s="102">
        <f t="shared" si="15"/>
        <v>46200</v>
      </c>
      <c r="Y40" s="102">
        <f t="shared" si="16"/>
        <v>35523.199688473476</v>
      </c>
      <c r="Z40" s="102">
        <f t="shared" si="17"/>
        <v>4076.8003115265228</v>
      </c>
      <c r="AA40" s="66">
        <f t="shared" si="18"/>
        <v>39600</v>
      </c>
    </row>
    <row r="41" spans="1:27" ht="13.5" customHeight="1">
      <c r="A41" s="118">
        <v>90</v>
      </c>
      <c r="B41" s="46">
        <v>41456</v>
      </c>
      <c r="C41" s="68">
        <v>678</v>
      </c>
      <c r="D41" s="221">
        <f>'base(indices)'!G46</f>
        <v>1.3922898500000001</v>
      </c>
      <c r="E41" s="70">
        <f t="shared" si="0"/>
        <v>943.97251830000005</v>
      </c>
      <c r="F41" s="360">
        <f>'base(indices)'!I46</f>
        <v>1.5918000000000002E-2</v>
      </c>
      <c r="G41" s="70">
        <f t="shared" si="1"/>
        <v>15.026154546299402</v>
      </c>
      <c r="H41" s="68">
        <f t="shared" si="2"/>
        <v>958.99867284629943</v>
      </c>
      <c r="I41" s="295">
        <f t="shared" si="20"/>
        <v>98243.495640933586</v>
      </c>
      <c r="J41" s="122">
        <f>IF((I41)+K41&gt;I148,I148-K41,(I41))</f>
        <v>59205.332814122463</v>
      </c>
      <c r="K41" s="122">
        <f t="shared" si="3"/>
        <v>6794.667185877538</v>
      </c>
      <c r="L41" s="183">
        <f t="shared" si="23"/>
        <v>66000</v>
      </c>
      <c r="M41" s="122">
        <f t="shared" si="24"/>
        <v>56245.066173416337</v>
      </c>
      <c r="N41" s="122">
        <f t="shared" si="21"/>
        <v>6454.9338265836604</v>
      </c>
      <c r="O41" s="122">
        <f t="shared" si="22"/>
        <v>62700</v>
      </c>
      <c r="P41" s="104">
        <f t="shared" si="25"/>
        <v>53284.799532710218</v>
      </c>
      <c r="Q41" s="122">
        <f t="shared" si="8"/>
        <v>6115.2004672897847</v>
      </c>
      <c r="R41" s="122">
        <f t="shared" si="26"/>
        <v>59400</v>
      </c>
      <c r="S41" s="122">
        <f t="shared" si="10"/>
        <v>47364.266251297973</v>
      </c>
      <c r="T41" s="122">
        <f t="shared" si="11"/>
        <v>5435.7337487020304</v>
      </c>
      <c r="U41" s="122">
        <f t="shared" si="12"/>
        <v>52800</v>
      </c>
      <c r="V41" s="122">
        <f t="shared" si="13"/>
        <v>41443.732969885721</v>
      </c>
      <c r="W41" s="122">
        <f t="shared" si="14"/>
        <v>4756.2670301142762</v>
      </c>
      <c r="X41" s="122">
        <f t="shared" si="15"/>
        <v>46200</v>
      </c>
      <c r="Y41" s="122">
        <f t="shared" si="16"/>
        <v>35523.199688473476</v>
      </c>
      <c r="Z41" s="122">
        <f t="shared" si="17"/>
        <v>4076.8003115265228</v>
      </c>
      <c r="AA41" s="52">
        <f t="shared" si="18"/>
        <v>39600</v>
      </c>
    </row>
    <row r="42" spans="1:27" ht="13.5" customHeight="1">
      <c r="A42" s="118">
        <v>89</v>
      </c>
      <c r="B42" s="56">
        <v>41487</v>
      </c>
      <c r="C42" s="68">
        <v>678</v>
      </c>
      <c r="D42" s="221">
        <f>'base(indices)'!G47</f>
        <v>1.39199892</v>
      </c>
      <c r="E42" s="60">
        <f t="shared" si="0"/>
        <v>943.77526776000002</v>
      </c>
      <c r="F42" s="360">
        <f>'base(indices)'!I47</f>
        <v>1.5918000000000002E-2</v>
      </c>
      <c r="G42" s="60">
        <f t="shared" si="1"/>
        <v>15.023014712203683</v>
      </c>
      <c r="H42" s="57">
        <f t="shared" si="2"/>
        <v>958.79828247220371</v>
      </c>
      <c r="I42" s="294">
        <f t="shared" si="20"/>
        <v>97284.496968087289</v>
      </c>
      <c r="J42" s="102">
        <f>IF((I42)+K42&gt;I148,I148-K42,(I42))</f>
        <v>59205.332814122463</v>
      </c>
      <c r="K42" s="102">
        <f t="shared" si="3"/>
        <v>6794.667185877538</v>
      </c>
      <c r="L42" s="186">
        <f t="shared" si="23"/>
        <v>66000</v>
      </c>
      <c r="M42" s="102">
        <f t="shared" si="24"/>
        <v>56245.066173416337</v>
      </c>
      <c r="N42" s="102">
        <f t="shared" si="21"/>
        <v>6454.9338265836604</v>
      </c>
      <c r="O42" s="102">
        <f t="shared" si="22"/>
        <v>62700</v>
      </c>
      <c r="P42" s="102">
        <f t="shared" si="25"/>
        <v>53284.799532710218</v>
      </c>
      <c r="Q42" s="102">
        <f t="shared" si="8"/>
        <v>6115.2004672897847</v>
      </c>
      <c r="R42" s="102">
        <f t="shared" si="26"/>
        <v>59400</v>
      </c>
      <c r="S42" s="102">
        <f t="shared" si="10"/>
        <v>47364.266251297973</v>
      </c>
      <c r="T42" s="102">
        <f t="shared" si="11"/>
        <v>5435.7337487020304</v>
      </c>
      <c r="U42" s="102">
        <f t="shared" si="12"/>
        <v>52800</v>
      </c>
      <c r="V42" s="102">
        <f t="shared" si="13"/>
        <v>41443.732969885721</v>
      </c>
      <c r="W42" s="102">
        <f t="shared" si="14"/>
        <v>4756.2670301142762</v>
      </c>
      <c r="X42" s="102">
        <f t="shared" si="15"/>
        <v>46200</v>
      </c>
      <c r="Y42" s="102">
        <f t="shared" si="16"/>
        <v>35523.199688473476</v>
      </c>
      <c r="Z42" s="102">
        <f t="shared" si="17"/>
        <v>4076.8003115265228</v>
      </c>
      <c r="AA42" s="66">
        <f t="shared" si="18"/>
        <v>39600</v>
      </c>
    </row>
    <row r="43" spans="1:27" ht="13.5" customHeight="1">
      <c r="A43" s="118">
        <v>88</v>
      </c>
      <c r="B43" s="46">
        <v>41518</v>
      </c>
      <c r="C43" s="68">
        <v>678</v>
      </c>
      <c r="D43" s="221">
        <f>'base(indices)'!G48</f>
        <v>1.39199892</v>
      </c>
      <c r="E43" s="70">
        <f t="shared" si="0"/>
        <v>943.77526776000002</v>
      </c>
      <c r="F43" s="360">
        <f>'base(indices)'!I48</f>
        <v>1.5918000000000002E-2</v>
      </c>
      <c r="G43" s="70">
        <f t="shared" si="1"/>
        <v>15.023014712203683</v>
      </c>
      <c r="H43" s="68">
        <f t="shared" si="2"/>
        <v>958.79828247220371</v>
      </c>
      <c r="I43" s="295">
        <f t="shared" si="20"/>
        <v>96325.698685615091</v>
      </c>
      <c r="J43" s="122">
        <f>IF((I43)+K43&gt;I148,I148-K43,(I43))</f>
        <v>59205.332814122463</v>
      </c>
      <c r="K43" s="122">
        <f t="shared" si="3"/>
        <v>6794.667185877538</v>
      </c>
      <c r="L43" s="183">
        <f t="shared" si="23"/>
        <v>66000</v>
      </c>
      <c r="M43" s="122">
        <f t="shared" si="24"/>
        <v>56245.066173416337</v>
      </c>
      <c r="N43" s="122">
        <f t="shared" si="21"/>
        <v>6454.9338265836604</v>
      </c>
      <c r="O43" s="122">
        <f t="shared" si="22"/>
        <v>62700</v>
      </c>
      <c r="P43" s="104">
        <f t="shared" si="25"/>
        <v>53284.799532710218</v>
      </c>
      <c r="Q43" s="122">
        <f t="shared" si="8"/>
        <v>6115.2004672897847</v>
      </c>
      <c r="R43" s="122">
        <f t="shared" si="26"/>
        <v>59400</v>
      </c>
      <c r="S43" s="122">
        <f t="shared" si="10"/>
        <v>47364.266251297973</v>
      </c>
      <c r="T43" s="122">
        <f t="shared" si="11"/>
        <v>5435.7337487020304</v>
      </c>
      <c r="U43" s="122">
        <f t="shared" si="12"/>
        <v>52800</v>
      </c>
      <c r="V43" s="122">
        <f t="shared" si="13"/>
        <v>41443.732969885721</v>
      </c>
      <c r="W43" s="122">
        <f t="shared" si="14"/>
        <v>4756.2670301142762</v>
      </c>
      <c r="X43" s="122">
        <f t="shared" si="15"/>
        <v>46200</v>
      </c>
      <c r="Y43" s="122">
        <f t="shared" si="16"/>
        <v>35523.199688473476</v>
      </c>
      <c r="Z43" s="122">
        <f t="shared" si="17"/>
        <v>4076.8003115265228</v>
      </c>
      <c r="AA43" s="52">
        <f t="shared" si="18"/>
        <v>39600</v>
      </c>
    </row>
    <row r="44" spans="1:27" ht="13.5" customHeight="1">
      <c r="A44" s="118">
        <v>87</v>
      </c>
      <c r="B44" s="56">
        <v>41548</v>
      </c>
      <c r="C44" s="68">
        <v>678</v>
      </c>
      <c r="D44" s="221">
        <f>'base(indices)'!G49</f>
        <v>1.39188896</v>
      </c>
      <c r="E44" s="60">
        <f t="shared" si="0"/>
        <v>943.70071487999996</v>
      </c>
      <c r="F44" s="360">
        <f>'base(indices)'!I49</f>
        <v>1.5918000000000002E-2</v>
      </c>
      <c r="G44" s="60">
        <f t="shared" si="1"/>
        <v>15.021827979459841</v>
      </c>
      <c r="H44" s="57">
        <f t="shared" si="2"/>
        <v>958.72254285945985</v>
      </c>
      <c r="I44" s="294">
        <f t="shared" si="20"/>
        <v>95366.900403142892</v>
      </c>
      <c r="J44" s="102">
        <f>IF((I44)+K44&gt;I148,I148-K44,(I44))</f>
        <v>59205.332814122463</v>
      </c>
      <c r="K44" s="102">
        <f t="shared" si="3"/>
        <v>6794.667185877538</v>
      </c>
      <c r="L44" s="186">
        <f t="shared" si="23"/>
        <v>66000</v>
      </c>
      <c r="M44" s="102">
        <f t="shared" si="24"/>
        <v>56245.066173416337</v>
      </c>
      <c r="N44" s="102">
        <f t="shared" si="21"/>
        <v>6454.9338265836604</v>
      </c>
      <c r="O44" s="102">
        <f t="shared" si="22"/>
        <v>62700</v>
      </c>
      <c r="P44" s="102">
        <f t="shared" si="25"/>
        <v>53284.799532710218</v>
      </c>
      <c r="Q44" s="102">
        <f t="shared" si="8"/>
        <v>6115.2004672897847</v>
      </c>
      <c r="R44" s="102">
        <f t="shared" si="26"/>
        <v>59400</v>
      </c>
      <c r="S44" s="102">
        <f t="shared" si="10"/>
        <v>47364.266251297973</v>
      </c>
      <c r="T44" s="102">
        <f t="shared" si="11"/>
        <v>5435.7337487020304</v>
      </c>
      <c r="U44" s="102">
        <f t="shared" si="12"/>
        <v>52800</v>
      </c>
      <c r="V44" s="102">
        <f t="shared" si="13"/>
        <v>41443.732969885721</v>
      </c>
      <c r="W44" s="102">
        <f t="shared" si="14"/>
        <v>4756.2670301142762</v>
      </c>
      <c r="X44" s="102">
        <f t="shared" si="15"/>
        <v>46200</v>
      </c>
      <c r="Y44" s="102">
        <f t="shared" si="16"/>
        <v>35523.199688473476</v>
      </c>
      <c r="Z44" s="102">
        <f t="shared" si="17"/>
        <v>4076.8003115265228</v>
      </c>
      <c r="AA44" s="66">
        <f t="shared" si="18"/>
        <v>39600</v>
      </c>
    </row>
    <row r="45" spans="1:27" ht="13.5" customHeight="1">
      <c r="A45" s="118">
        <v>86</v>
      </c>
      <c r="B45" s="46">
        <v>41579</v>
      </c>
      <c r="C45" s="68">
        <v>678</v>
      </c>
      <c r="D45" s="221">
        <f>'base(indices)'!G50</f>
        <v>1.3906095999999999</v>
      </c>
      <c r="E45" s="70">
        <f t="shared" si="0"/>
        <v>942.83330879999994</v>
      </c>
      <c r="F45" s="360">
        <f>'base(indices)'!I50</f>
        <v>1.5918000000000002E-2</v>
      </c>
      <c r="G45" s="70">
        <f t="shared" si="1"/>
        <v>15.0080206094784</v>
      </c>
      <c r="H45" s="68">
        <f t="shared" si="2"/>
        <v>957.84132940947836</v>
      </c>
      <c r="I45" s="295">
        <f t="shared" si="20"/>
        <v>94408.177860283438</v>
      </c>
      <c r="J45" s="122">
        <f>IF((I45)+K45&gt;I148,I148-K45,(I45))</f>
        <v>59205.332814122463</v>
      </c>
      <c r="K45" s="122">
        <f t="shared" si="3"/>
        <v>6794.667185877538</v>
      </c>
      <c r="L45" s="183">
        <f t="shared" si="23"/>
        <v>66000</v>
      </c>
      <c r="M45" s="122">
        <f t="shared" si="24"/>
        <v>56245.066173416337</v>
      </c>
      <c r="N45" s="122">
        <f t="shared" si="21"/>
        <v>6454.9338265836604</v>
      </c>
      <c r="O45" s="122">
        <f t="shared" si="22"/>
        <v>62700</v>
      </c>
      <c r="P45" s="104">
        <f t="shared" si="25"/>
        <v>53284.799532710218</v>
      </c>
      <c r="Q45" s="122">
        <f t="shared" si="8"/>
        <v>6115.2004672897847</v>
      </c>
      <c r="R45" s="122">
        <f t="shared" si="26"/>
        <v>59400</v>
      </c>
      <c r="S45" s="122">
        <f t="shared" si="10"/>
        <v>47364.266251297973</v>
      </c>
      <c r="T45" s="122">
        <f t="shared" si="11"/>
        <v>5435.7337487020304</v>
      </c>
      <c r="U45" s="122">
        <f t="shared" si="12"/>
        <v>52800</v>
      </c>
      <c r="V45" s="122">
        <f t="shared" si="13"/>
        <v>41443.732969885721</v>
      </c>
      <c r="W45" s="122">
        <f t="shared" si="14"/>
        <v>4756.2670301142762</v>
      </c>
      <c r="X45" s="122">
        <f t="shared" si="15"/>
        <v>46200</v>
      </c>
      <c r="Y45" s="122">
        <f t="shared" si="16"/>
        <v>35523.199688473476</v>
      </c>
      <c r="Z45" s="122">
        <f t="shared" si="17"/>
        <v>4076.8003115265228</v>
      </c>
      <c r="AA45" s="52">
        <f t="shared" si="18"/>
        <v>39600</v>
      </c>
    </row>
    <row r="46" spans="1:27" ht="13.5" customHeight="1" thickBot="1">
      <c r="A46" s="229">
        <v>85</v>
      </c>
      <c r="B46" s="161">
        <v>41609</v>
      </c>
      <c r="C46" s="77">
        <v>678</v>
      </c>
      <c r="D46" s="232">
        <f>'base(indices)'!G51</f>
        <v>1.3903218100000001</v>
      </c>
      <c r="E46" s="233">
        <f>C46*D46</f>
        <v>942.63818718000005</v>
      </c>
      <c r="F46" s="361">
        <f>'base(indices)'!I51</f>
        <v>1.5918000000000002E-2</v>
      </c>
      <c r="G46" s="233">
        <f t="shared" si="1"/>
        <v>15.004914663531242</v>
      </c>
      <c r="H46" s="231">
        <f t="shared" si="2"/>
        <v>957.64310184353133</v>
      </c>
      <c r="I46" s="296">
        <f t="shared" si="20"/>
        <v>93450.336530873959</v>
      </c>
      <c r="J46" s="95">
        <f>IF((I46)+K46&gt;I148,I148-K46,(I46))</f>
        <v>59205.332814122463</v>
      </c>
      <c r="K46" s="95">
        <f t="shared" si="3"/>
        <v>6794.667185877538</v>
      </c>
      <c r="L46" s="270">
        <f t="shared" si="23"/>
        <v>66000</v>
      </c>
      <c r="M46" s="95">
        <f t="shared" si="24"/>
        <v>56245.066173416337</v>
      </c>
      <c r="N46" s="95">
        <f t="shared" si="21"/>
        <v>6454.9338265836604</v>
      </c>
      <c r="O46" s="95">
        <f t="shared" si="22"/>
        <v>62700</v>
      </c>
      <c r="P46" s="95">
        <f t="shared" si="25"/>
        <v>53284.799532710218</v>
      </c>
      <c r="Q46" s="95">
        <f t="shared" si="8"/>
        <v>6115.2004672897847</v>
      </c>
      <c r="R46" s="95">
        <f t="shared" si="26"/>
        <v>59400</v>
      </c>
      <c r="S46" s="95">
        <f t="shared" si="10"/>
        <v>47364.266251297973</v>
      </c>
      <c r="T46" s="95">
        <f t="shared" si="11"/>
        <v>5435.7337487020304</v>
      </c>
      <c r="U46" s="95">
        <f t="shared" si="12"/>
        <v>52800</v>
      </c>
      <c r="V46" s="95">
        <f t="shared" si="13"/>
        <v>41443.732969885721</v>
      </c>
      <c r="W46" s="95">
        <f t="shared" si="14"/>
        <v>4756.2670301142762</v>
      </c>
      <c r="X46" s="95">
        <f t="shared" si="15"/>
        <v>46200</v>
      </c>
      <c r="Y46" s="95">
        <f t="shared" si="16"/>
        <v>35523.199688473476</v>
      </c>
      <c r="Z46" s="95">
        <f t="shared" si="17"/>
        <v>4076.8003115265228</v>
      </c>
      <c r="AA46" s="237">
        <f t="shared" si="18"/>
        <v>39600</v>
      </c>
    </row>
    <row r="47" spans="1:27" ht="13.5" customHeight="1">
      <c r="A47" s="219">
        <v>84</v>
      </c>
      <c r="B47" s="246">
        <v>41640</v>
      </c>
      <c r="C47" s="204">
        <v>724</v>
      </c>
      <c r="D47" s="259">
        <f>'base(indices)'!G52</f>
        <v>1.3896353299999999</v>
      </c>
      <c r="E47" s="203">
        <f t="shared" si="0"/>
        <v>1006.09597892</v>
      </c>
      <c r="F47" s="359">
        <f>'base(indices)'!I52</f>
        <v>1.5918000000000002E-2</v>
      </c>
      <c r="G47" s="203">
        <f t="shared" si="1"/>
        <v>16.015035792448561</v>
      </c>
      <c r="H47" s="204">
        <f t="shared" si="2"/>
        <v>1022.1110147124485</v>
      </c>
      <c r="I47" s="297">
        <f t="shared" si="20"/>
        <v>92492.693429030434</v>
      </c>
      <c r="J47" s="205">
        <f>IF((I47)+K47&gt;I148,I148-K47,(I47))</f>
        <v>59205.332814122463</v>
      </c>
      <c r="K47" s="205">
        <f t="shared" si="3"/>
        <v>6794.667185877538</v>
      </c>
      <c r="L47" s="198">
        <f t="shared" si="23"/>
        <v>66000</v>
      </c>
      <c r="M47" s="205">
        <f t="shared" si="24"/>
        <v>56245.066173416337</v>
      </c>
      <c r="N47" s="205">
        <f t="shared" si="21"/>
        <v>6454.9338265836604</v>
      </c>
      <c r="O47" s="205">
        <f t="shared" si="22"/>
        <v>62700</v>
      </c>
      <c r="P47" s="197">
        <f t="shared" si="25"/>
        <v>53284.799532710218</v>
      </c>
      <c r="Q47" s="205">
        <f t="shared" si="8"/>
        <v>6115.2004672897847</v>
      </c>
      <c r="R47" s="205">
        <f t="shared" si="26"/>
        <v>59400</v>
      </c>
      <c r="S47" s="205">
        <f t="shared" si="10"/>
        <v>47364.266251297973</v>
      </c>
      <c r="T47" s="205">
        <f t="shared" si="11"/>
        <v>5435.7337487020304</v>
      </c>
      <c r="U47" s="205">
        <f t="shared" si="12"/>
        <v>52800</v>
      </c>
      <c r="V47" s="205">
        <f t="shared" si="13"/>
        <v>41443.732969885721</v>
      </c>
      <c r="W47" s="205">
        <f t="shared" si="14"/>
        <v>4756.2670301142762</v>
      </c>
      <c r="X47" s="205">
        <f t="shared" si="15"/>
        <v>46200</v>
      </c>
      <c r="Y47" s="205">
        <f t="shared" si="16"/>
        <v>35523.199688473476</v>
      </c>
      <c r="Z47" s="205">
        <f t="shared" si="17"/>
        <v>4076.8003115265228</v>
      </c>
      <c r="AA47" s="196">
        <f t="shared" si="18"/>
        <v>39600</v>
      </c>
    </row>
    <row r="48" spans="1:27" ht="13.5" customHeight="1">
      <c r="A48" s="118">
        <v>83</v>
      </c>
      <c r="B48" s="216">
        <v>41671</v>
      </c>
      <c r="C48" s="68">
        <v>724</v>
      </c>
      <c r="D48" s="221">
        <f>'base(indices)'!G53</f>
        <v>1.38807236</v>
      </c>
      <c r="E48" s="60">
        <f t="shared" si="0"/>
        <v>1004.96438864</v>
      </c>
      <c r="F48" s="360">
        <f>'base(indices)'!I53</f>
        <v>1.5918000000000002E-2</v>
      </c>
      <c r="G48" s="60">
        <f t="shared" si="1"/>
        <v>15.997023138371523</v>
      </c>
      <c r="H48" s="57">
        <f t="shared" si="2"/>
        <v>1020.9614117783716</v>
      </c>
      <c r="I48" s="294">
        <f t="shared" si="20"/>
        <v>91470.582414317993</v>
      </c>
      <c r="J48" s="102">
        <f>IF((I48)+K48&gt;I148,I148-K48,(I48))</f>
        <v>59205.332814122463</v>
      </c>
      <c r="K48" s="102">
        <f t="shared" si="3"/>
        <v>6794.667185877538</v>
      </c>
      <c r="L48" s="186">
        <f t="shared" si="23"/>
        <v>66000</v>
      </c>
      <c r="M48" s="102">
        <f t="shared" si="24"/>
        <v>56245.066173416337</v>
      </c>
      <c r="N48" s="102">
        <f t="shared" si="21"/>
        <v>6454.9338265836604</v>
      </c>
      <c r="O48" s="102">
        <f t="shared" si="22"/>
        <v>62700</v>
      </c>
      <c r="P48" s="102">
        <f t="shared" si="25"/>
        <v>53284.799532710218</v>
      </c>
      <c r="Q48" s="102">
        <f t="shared" si="8"/>
        <v>6115.2004672897847</v>
      </c>
      <c r="R48" s="102">
        <f t="shared" si="26"/>
        <v>59400</v>
      </c>
      <c r="S48" s="102">
        <f t="shared" si="10"/>
        <v>47364.266251297973</v>
      </c>
      <c r="T48" s="102">
        <f t="shared" si="11"/>
        <v>5435.7337487020304</v>
      </c>
      <c r="U48" s="102">
        <f t="shared" si="12"/>
        <v>52800</v>
      </c>
      <c r="V48" s="102">
        <f t="shared" si="13"/>
        <v>41443.732969885721</v>
      </c>
      <c r="W48" s="102">
        <f t="shared" si="14"/>
        <v>4756.2670301142762</v>
      </c>
      <c r="X48" s="102">
        <f t="shared" si="15"/>
        <v>46200</v>
      </c>
      <c r="Y48" s="102">
        <f t="shared" si="16"/>
        <v>35523.199688473476</v>
      </c>
      <c r="Z48" s="102">
        <f t="shared" si="17"/>
        <v>4076.8003115265228</v>
      </c>
      <c r="AA48" s="66">
        <f t="shared" si="18"/>
        <v>39600</v>
      </c>
    </row>
    <row r="49" spans="1:27" ht="13.5" customHeight="1">
      <c r="A49" s="118">
        <v>82</v>
      </c>
      <c r="B49" s="217">
        <v>41699</v>
      </c>
      <c r="C49" s="68">
        <v>724</v>
      </c>
      <c r="D49" s="221">
        <f>'base(indices)'!G54</f>
        <v>1.38732736</v>
      </c>
      <c r="E49" s="70">
        <f t="shared" si="0"/>
        <v>1004.42500864</v>
      </c>
      <c r="F49" s="360">
        <f>'base(indices)'!I54</f>
        <v>1.5918000000000002E-2</v>
      </c>
      <c r="G49" s="70">
        <f t="shared" si="1"/>
        <v>15.988437287531521</v>
      </c>
      <c r="H49" s="68">
        <f t="shared" si="2"/>
        <v>1020.4134459275315</v>
      </c>
      <c r="I49" s="295">
        <f t="shared" si="20"/>
        <v>90449.621002539614</v>
      </c>
      <c r="J49" s="122">
        <f>IF((I49)+K49&gt;I148,I148-K49,(I49))</f>
        <v>59205.332814122463</v>
      </c>
      <c r="K49" s="122">
        <f t="shared" si="3"/>
        <v>6794.667185877538</v>
      </c>
      <c r="L49" s="183">
        <f t="shared" si="23"/>
        <v>66000</v>
      </c>
      <c r="M49" s="122">
        <f t="shared" si="24"/>
        <v>56245.066173416337</v>
      </c>
      <c r="N49" s="122">
        <f t="shared" si="21"/>
        <v>6454.9338265836604</v>
      </c>
      <c r="O49" s="122">
        <f t="shared" si="22"/>
        <v>62700</v>
      </c>
      <c r="P49" s="104">
        <f t="shared" si="25"/>
        <v>53284.799532710218</v>
      </c>
      <c r="Q49" s="122">
        <f t="shared" si="8"/>
        <v>6115.2004672897847</v>
      </c>
      <c r="R49" s="122">
        <f t="shared" si="26"/>
        <v>59400</v>
      </c>
      <c r="S49" s="122">
        <f t="shared" si="10"/>
        <v>47364.266251297973</v>
      </c>
      <c r="T49" s="122">
        <f t="shared" si="11"/>
        <v>5435.7337487020304</v>
      </c>
      <c r="U49" s="122">
        <f t="shared" si="12"/>
        <v>52800</v>
      </c>
      <c r="V49" s="122">
        <f t="shared" si="13"/>
        <v>41443.732969885721</v>
      </c>
      <c r="W49" s="122">
        <f t="shared" si="14"/>
        <v>4756.2670301142762</v>
      </c>
      <c r="X49" s="122">
        <f t="shared" si="15"/>
        <v>46200</v>
      </c>
      <c r="Y49" s="122">
        <f t="shared" si="16"/>
        <v>35523.199688473476</v>
      </c>
      <c r="Z49" s="122">
        <f t="shared" si="17"/>
        <v>4076.8003115265228</v>
      </c>
      <c r="AA49" s="52">
        <f t="shared" si="18"/>
        <v>39600</v>
      </c>
    </row>
    <row r="50" spans="1:27" ht="13.5" customHeight="1">
      <c r="A50" s="118">
        <v>81</v>
      </c>
      <c r="B50" s="216">
        <v>41730</v>
      </c>
      <c r="C50" s="68">
        <v>724</v>
      </c>
      <c r="D50" s="221">
        <f>'base(indices)'!G55</f>
        <v>1.38695843</v>
      </c>
      <c r="E50" s="60">
        <f t="shared" si="0"/>
        <v>1004.1579033199999</v>
      </c>
      <c r="F50" s="360">
        <f>'base(indices)'!I55</f>
        <v>1.5918000000000002E-2</v>
      </c>
      <c r="G50" s="60">
        <f t="shared" si="1"/>
        <v>15.98418550504776</v>
      </c>
      <c r="H50" s="57">
        <f t="shared" si="2"/>
        <v>1020.1420888250477</v>
      </c>
      <c r="I50" s="294">
        <f t="shared" si="20"/>
        <v>89429.207556612077</v>
      </c>
      <c r="J50" s="102">
        <f>IF((I50)+K50&gt;I148,I148-K50,(I50))</f>
        <v>59205.332814122463</v>
      </c>
      <c r="K50" s="102">
        <f t="shared" si="3"/>
        <v>6794.667185877538</v>
      </c>
      <c r="L50" s="186">
        <f t="shared" si="23"/>
        <v>66000</v>
      </c>
      <c r="M50" s="102">
        <f t="shared" si="24"/>
        <v>56245.066173416337</v>
      </c>
      <c r="N50" s="102">
        <f t="shared" si="21"/>
        <v>6454.9338265836604</v>
      </c>
      <c r="O50" s="102">
        <f t="shared" si="22"/>
        <v>62700</v>
      </c>
      <c r="P50" s="102">
        <f>J50*$P$9</f>
        <v>53284.799532710218</v>
      </c>
      <c r="Q50" s="102">
        <f t="shared" si="8"/>
        <v>6115.2004672897847</v>
      </c>
      <c r="R50" s="102">
        <f t="shared" si="26"/>
        <v>59400</v>
      </c>
      <c r="S50" s="102">
        <f t="shared" si="10"/>
        <v>47364.266251297973</v>
      </c>
      <c r="T50" s="102">
        <f t="shared" si="11"/>
        <v>5435.7337487020304</v>
      </c>
      <c r="U50" s="102">
        <f t="shared" si="12"/>
        <v>52800</v>
      </c>
      <c r="V50" s="102">
        <f t="shared" si="13"/>
        <v>41443.732969885721</v>
      </c>
      <c r="W50" s="102">
        <f t="shared" si="14"/>
        <v>4756.2670301142762</v>
      </c>
      <c r="X50" s="102">
        <f t="shared" si="15"/>
        <v>46200</v>
      </c>
      <c r="Y50" s="102">
        <f t="shared" si="16"/>
        <v>35523.199688473476</v>
      </c>
      <c r="Z50" s="102">
        <f t="shared" si="17"/>
        <v>4076.8003115265228</v>
      </c>
      <c r="AA50" s="66">
        <f t="shared" si="18"/>
        <v>39600</v>
      </c>
    </row>
    <row r="51" spans="1:27" ht="13.5" customHeight="1">
      <c r="A51" s="118">
        <v>80</v>
      </c>
      <c r="B51" s="216">
        <v>41760</v>
      </c>
      <c r="C51" s="68">
        <v>724</v>
      </c>
      <c r="D51" s="221">
        <f>'base(indices)'!G56</f>
        <v>1.3863221100000001</v>
      </c>
      <c r="E51" s="70">
        <f t="shared" si="0"/>
        <v>1003.69720764</v>
      </c>
      <c r="F51" s="360">
        <f>'base(indices)'!I56</f>
        <v>1.5918000000000002E-2</v>
      </c>
      <c r="G51" s="70">
        <f t="shared" si="1"/>
        <v>15.976852151213521</v>
      </c>
      <c r="H51" s="68">
        <f t="shared" si="2"/>
        <v>1019.6740597912135</v>
      </c>
      <c r="I51" s="295">
        <f t="shared" si="20"/>
        <v>88409.065467787033</v>
      </c>
      <c r="J51" s="122">
        <f>IF((I51)+K51&gt;I148,I148-K51,(I51))</f>
        <v>59205.332814122463</v>
      </c>
      <c r="K51" s="122">
        <f t="shared" si="3"/>
        <v>6794.667185877538</v>
      </c>
      <c r="L51" s="183">
        <f t="shared" si="23"/>
        <v>66000</v>
      </c>
      <c r="M51" s="122">
        <f t="shared" si="24"/>
        <v>56245.066173416337</v>
      </c>
      <c r="N51" s="122">
        <f t="shared" si="21"/>
        <v>6454.9338265836604</v>
      </c>
      <c r="O51" s="122">
        <f t="shared" si="22"/>
        <v>62700</v>
      </c>
      <c r="P51" s="104">
        <f>J51*$P$9</f>
        <v>53284.799532710218</v>
      </c>
      <c r="Q51" s="122">
        <f t="shared" si="8"/>
        <v>6115.2004672897847</v>
      </c>
      <c r="R51" s="122">
        <f t="shared" si="26"/>
        <v>59400</v>
      </c>
      <c r="S51" s="122">
        <f t="shared" si="10"/>
        <v>47364.266251297973</v>
      </c>
      <c r="T51" s="122">
        <f t="shared" si="11"/>
        <v>5435.7337487020304</v>
      </c>
      <c r="U51" s="122">
        <f t="shared" si="12"/>
        <v>52800</v>
      </c>
      <c r="V51" s="122">
        <f t="shared" si="13"/>
        <v>41443.732969885721</v>
      </c>
      <c r="W51" s="122">
        <f t="shared" si="14"/>
        <v>4756.2670301142762</v>
      </c>
      <c r="X51" s="122">
        <f t="shared" si="15"/>
        <v>46200</v>
      </c>
      <c r="Y51" s="122">
        <f t="shared" si="16"/>
        <v>35523.199688473476</v>
      </c>
      <c r="Z51" s="122">
        <f t="shared" si="17"/>
        <v>4076.8003115265228</v>
      </c>
      <c r="AA51" s="52">
        <f t="shared" si="18"/>
        <v>39600</v>
      </c>
    </row>
    <row r="52" spans="1:27" ht="13.5" customHeight="1">
      <c r="A52" s="118">
        <v>79</v>
      </c>
      <c r="B52" s="217">
        <v>41791</v>
      </c>
      <c r="C52" s="68">
        <v>724</v>
      </c>
      <c r="D52" s="221">
        <f>'base(indices)'!G57</f>
        <v>1.3854852799999999</v>
      </c>
      <c r="E52" s="60">
        <f t="shared" si="0"/>
        <v>1003.0913427199999</v>
      </c>
      <c r="F52" s="360">
        <f>'base(indices)'!I57</f>
        <v>1.5918000000000002E-2</v>
      </c>
      <c r="G52" s="60">
        <f t="shared" si="1"/>
        <v>15.967207993416961</v>
      </c>
      <c r="H52" s="57">
        <f t="shared" si="2"/>
        <v>1019.0585507134169</v>
      </c>
      <c r="I52" s="294">
        <f t="shared" si="20"/>
        <v>87389.391407995819</v>
      </c>
      <c r="J52" s="102">
        <f>IF((I52)+K52&gt;I148,I148-K52,(I52))</f>
        <v>59205.332814122463</v>
      </c>
      <c r="K52" s="102">
        <f t="shared" si="3"/>
        <v>6794.667185877538</v>
      </c>
      <c r="L52" s="186">
        <f t="shared" si="23"/>
        <v>66000</v>
      </c>
      <c r="M52" s="102">
        <f t="shared" si="24"/>
        <v>56245.066173416337</v>
      </c>
      <c r="N52" s="102">
        <f t="shared" si="21"/>
        <v>6454.9338265836604</v>
      </c>
      <c r="O52" s="102">
        <f t="shared" si="22"/>
        <v>62700</v>
      </c>
      <c r="P52" s="102">
        <f t="shared" ref="P52:P71" si="27">J52*$P$9</f>
        <v>53284.799532710218</v>
      </c>
      <c r="Q52" s="102">
        <f t="shared" si="8"/>
        <v>6115.2004672897847</v>
      </c>
      <c r="R52" s="102">
        <f t="shared" si="26"/>
        <v>59400</v>
      </c>
      <c r="S52" s="102">
        <f t="shared" si="10"/>
        <v>47364.266251297973</v>
      </c>
      <c r="T52" s="102">
        <f t="shared" si="11"/>
        <v>5435.7337487020304</v>
      </c>
      <c r="U52" s="102">
        <f t="shared" si="12"/>
        <v>52800</v>
      </c>
      <c r="V52" s="102">
        <f t="shared" si="13"/>
        <v>41443.732969885721</v>
      </c>
      <c r="W52" s="102">
        <f t="shared" si="14"/>
        <v>4756.2670301142762</v>
      </c>
      <c r="X52" s="102">
        <f t="shared" si="15"/>
        <v>46200</v>
      </c>
      <c r="Y52" s="102">
        <f t="shared" si="16"/>
        <v>35523.199688473476</v>
      </c>
      <c r="Z52" s="102">
        <f t="shared" si="17"/>
        <v>4076.8003115265228</v>
      </c>
      <c r="AA52" s="66">
        <f t="shared" si="18"/>
        <v>39600</v>
      </c>
    </row>
    <row r="53" spans="1:27" ht="13.5" customHeight="1">
      <c r="A53" s="118">
        <v>78</v>
      </c>
      <c r="B53" s="216">
        <v>41821</v>
      </c>
      <c r="C53" s="68">
        <v>724</v>
      </c>
      <c r="D53" s="221">
        <f>'base(indices)'!G58</f>
        <v>1.38484132</v>
      </c>
      <c r="E53" s="70">
        <f t="shared" si="0"/>
        <v>1002.62511568</v>
      </c>
      <c r="F53" s="360">
        <f>'base(indices)'!I58</f>
        <v>1.5918000000000002E-2</v>
      </c>
      <c r="G53" s="70">
        <f t="shared" si="1"/>
        <v>15.959786591394241</v>
      </c>
      <c r="H53" s="68">
        <f t="shared" si="2"/>
        <v>1018.5849022713943</v>
      </c>
      <c r="I53" s="295">
        <f t="shared" si="20"/>
        <v>86370.332857282396</v>
      </c>
      <c r="J53" s="122">
        <f>IF((I53)+K53&gt;I148,I148-K53,(I53))</f>
        <v>59205.332814122463</v>
      </c>
      <c r="K53" s="122">
        <f t="shared" si="3"/>
        <v>6794.667185877538</v>
      </c>
      <c r="L53" s="183">
        <f t="shared" si="23"/>
        <v>66000</v>
      </c>
      <c r="M53" s="122">
        <f t="shared" si="24"/>
        <v>56245.066173416337</v>
      </c>
      <c r="N53" s="122">
        <f t="shared" si="21"/>
        <v>6454.9338265836604</v>
      </c>
      <c r="O53" s="122">
        <f t="shared" si="22"/>
        <v>62700</v>
      </c>
      <c r="P53" s="104">
        <f t="shared" si="27"/>
        <v>53284.799532710218</v>
      </c>
      <c r="Q53" s="122">
        <f t="shared" si="8"/>
        <v>6115.2004672897847</v>
      </c>
      <c r="R53" s="122">
        <f t="shared" si="26"/>
        <v>59400</v>
      </c>
      <c r="S53" s="122">
        <f t="shared" si="10"/>
        <v>47364.266251297973</v>
      </c>
      <c r="T53" s="122">
        <f t="shared" si="11"/>
        <v>5435.7337487020304</v>
      </c>
      <c r="U53" s="122">
        <f t="shared" si="12"/>
        <v>52800</v>
      </c>
      <c r="V53" s="122">
        <f t="shared" si="13"/>
        <v>41443.732969885721</v>
      </c>
      <c r="W53" s="122">
        <f t="shared" si="14"/>
        <v>4756.2670301142762</v>
      </c>
      <c r="X53" s="122">
        <f t="shared" si="15"/>
        <v>46200</v>
      </c>
      <c r="Y53" s="122">
        <f t="shared" si="16"/>
        <v>35523.199688473476</v>
      </c>
      <c r="Z53" s="122">
        <f t="shared" si="17"/>
        <v>4076.8003115265228</v>
      </c>
      <c r="AA53" s="52">
        <f t="shared" si="18"/>
        <v>39600</v>
      </c>
    </row>
    <row r="54" spans="1:27" ht="13.5" customHeight="1">
      <c r="A54" s="118">
        <v>77</v>
      </c>
      <c r="B54" s="217">
        <v>41852</v>
      </c>
      <c r="C54" s="68">
        <v>724</v>
      </c>
      <c r="D54" s="221">
        <f>'base(indices)'!G59</f>
        <v>1.3833832399999999</v>
      </c>
      <c r="E54" s="60">
        <f t="shared" si="0"/>
        <v>1001.56946576</v>
      </c>
      <c r="F54" s="360">
        <f>'base(indices)'!I59</f>
        <v>1.5918000000000002E-2</v>
      </c>
      <c r="G54" s="60">
        <f t="shared" si="1"/>
        <v>15.94298275596768</v>
      </c>
      <c r="H54" s="57">
        <f t="shared" si="2"/>
        <v>1017.5124485159677</v>
      </c>
      <c r="I54" s="294">
        <f t="shared" si="20"/>
        <v>85351.747955011</v>
      </c>
      <c r="J54" s="102">
        <f>IF((I54)+K54&gt;I148,I148-K54,(I54))</f>
        <v>59205.332814122463</v>
      </c>
      <c r="K54" s="102">
        <f t="shared" si="3"/>
        <v>6794.667185877538</v>
      </c>
      <c r="L54" s="186">
        <f t="shared" si="23"/>
        <v>66000</v>
      </c>
      <c r="M54" s="102">
        <f t="shared" si="24"/>
        <v>56245.066173416337</v>
      </c>
      <c r="N54" s="102">
        <f t="shared" si="21"/>
        <v>6454.9338265836604</v>
      </c>
      <c r="O54" s="102">
        <f t="shared" si="22"/>
        <v>62700</v>
      </c>
      <c r="P54" s="102">
        <f t="shared" si="27"/>
        <v>53284.799532710218</v>
      </c>
      <c r="Q54" s="102">
        <f t="shared" si="8"/>
        <v>6115.2004672897847</v>
      </c>
      <c r="R54" s="102">
        <f>P54+Q54</f>
        <v>59400</v>
      </c>
      <c r="S54" s="102">
        <f t="shared" si="10"/>
        <v>47364.266251297973</v>
      </c>
      <c r="T54" s="102">
        <f t="shared" si="11"/>
        <v>5435.7337487020304</v>
      </c>
      <c r="U54" s="102">
        <f t="shared" si="12"/>
        <v>52800</v>
      </c>
      <c r="V54" s="102">
        <f t="shared" si="13"/>
        <v>41443.732969885721</v>
      </c>
      <c r="W54" s="102">
        <f t="shared" si="14"/>
        <v>4756.2670301142762</v>
      </c>
      <c r="X54" s="102">
        <f t="shared" si="15"/>
        <v>46200</v>
      </c>
      <c r="Y54" s="102">
        <f t="shared" si="16"/>
        <v>35523.199688473476</v>
      </c>
      <c r="Z54" s="102">
        <f t="shared" si="17"/>
        <v>4076.8003115265228</v>
      </c>
      <c r="AA54" s="66">
        <f t="shared" si="18"/>
        <v>39600</v>
      </c>
    </row>
    <row r="55" spans="1:27" ht="13.5" customHeight="1">
      <c r="A55" s="118">
        <v>76</v>
      </c>
      <c r="B55" s="216">
        <v>41883</v>
      </c>
      <c r="C55" s="68">
        <v>724</v>
      </c>
      <c r="D55" s="221">
        <f>'base(indices)'!G60</f>
        <v>1.38255094</v>
      </c>
      <c r="E55" s="70">
        <f t="shared" si="0"/>
        <v>1000.96688056</v>
      </c>
      <c r="F55" s="360">
        <f>'base(indices)'!I60</f>
        <v>1.5918000000000002E-2</v>
      </c>
      <c r="G55" s="70">
        <f t="shared" si="1"/>
        <v>15.933390804754083</v>
      </c>
      <c r="H55" s="68">
        <f t="shared" si="2"/>
        <v>1016.9002713647542</v>
      </c>
      <c r="I55" s="295">
        <f t="shared" si="20"/>
        <v>84334.235506495039</v>
      </c>
      <c r="J55" s="122">
        <f>IF((I55)+K55&gt;I148,I148-K55,(I55))</f>
        <v>59205.332814122463</v>
      </c>
      <c r="K55" s="122">
        <f t="shared" si="3"/>
        <v>6794.667185877538</v>
      </c>
      <c r="L55" s="183">
        <f t="shared" si="23"/>
        <v>66000</v>
      </c>
      <c r="M55" s="122">
        <f t="shared" si="24"/>
        <v>56245.066173416337</v>
      </c>
      <c r="N55" s="122">
        <f t="shared" si="21"/>
        <v>6454.9338265836604</v>
      </c>
      <c r="O55" s="122">
        <f t="shared" si="22"/>
        <v>62700</v>
      </c>
      <c r="P55" s="104">
        <f t="shared" si="27"/>
        <v>53284.799532710218</v>
      </c>
      <c r="Q55" s="122">
        <f t="shared" si="8"/>
        <v>6115.2004672897847</v>
      </c>
      <c r="R55" s="122">
        <f t="shared" ref="R55:R73" si="28">P55+Q55</f>
        <v>59400</v>
      </c>
      <c r="S55" s="122">
        <f t="shared" si="10"/>
        <v>47364.266251297973</v>
      </c>
      <c r="T55" s="122">
        <f t="shared" si="11"/>
        <v>5435.7337487020304</v>
      </c>
      <c r="U55" s="122">
        <f t="shared" si="12"/>
        <v>52800</v>
      </c>
      <c r="V55" s="122">
        <f t="shared" si="13"/>
        <v>41443.732969885721</v>
      </c>
      <c r="W55" s="122">
        <f t="shared" si="14"/>
        <v>4756.2670301142762</v>
      </c>
      <c r="X55" s="122">
        <f t="shared" si="15"/>
        <v>46200</v>
      </c>
      <c r="Y55" s="122">
        <f t="shared" si="16"/>
        <v>35523.199688473476</v>
      </c>
      <c r="Z55" s="122">
        <f t="shared" si="17"/>
        <v>4076.8003115265228</v>
      </c>
      <c r="AA55" s="52">
        <f t="shared" si="18"/>
        <v>39600</v>
      </c>
    </row>
    <row r="56" spans="1:27" ht="13.5" customHeight="1">
      <c r="A56" s="118">
        <v>75</v>
      </c>
      <c r="B56" s="217">
        <v>41913</v>
      </c>
      <c r="C56" s="68">
        <v>724</v>
      </c>
      <c r="D56" s="221">
        <f>'base(indices)'!G61</f>
        <v>1.3813450300000001</v>
      </c>
      <c r="E56" s="60">
        <f t="shared" si="0"/>
        <v>1000.0938017200001</v>
      </c>
      <c r="F56" s="360">
        <f>'base(indices)'!I61</f>
        <v>1.5918000000000002E-2</v>
      </c>
      <c r="G56" s="60">
        <f t="shared" si="1"/>
        <v>15.919493135778962</v>
      </c>
      <c r="H56" s="57">
        <f t="shared" si="2"/>
        <v>1016.013294855779</v>
      </c>
      <c r="I56" s="294">
        <f t="shared" si="20"/>
        <v>83317.335235130289</v>
      </c>
      <c r="J56" s="102">
        <f>IF((I56)+K56&gt;I148,I148-K56,(I56))</f>
        <v>59205.332814122463</v>
      </c>
      <c r="K56" s="102">
        <f t="shared" si="3"/>
        <v>6794.667185877538</v>
      </c>
      <c r="L56" s="186">
        <f t="shared" si="23"/>
        <v>66000</v>
      </c>
      <c r="M56" s="102">
        <f t="shared" si="24"/>
        <v>56245.066173416337</v>
      </c>
      <c r="N56" s="102">
        <f t="shared" si="21"/>
        <v>6454.9338265836604</v>
      </c>
      <c r="O56" s="102">
        <f t="shared" si="22"/>
        <v>62700</v>
      </c>
      <c r="P56" s="102">
        <f t="shared" si="27"/>
        <v>53284.799532710218</v>
      </c>
      <c r="Q56" s="102">
        <f t="shared" si="8"/>
        <v>6115.2004672897847</v>
      </c>
      <c r="R56" s="102">
        <f t="shared" si="28"/>
        <v>59400</v>
      </c>
      <c r="S56" s="102">
        <f t="shared" si="10"/>
        <v>47364.266251297973</v>
      </c>
      <c r="T56" s="102">
        <f t="shared" si="11"/>
        <v>5435.7337487020304</v>
      </c>
      <c r="U56" s="102">
        <f t="shared" si="12"/>
        <v>52800</v>
      </c>
      <c r="V56" s="102">
        <f t="shared" si="13"/>
        <v>41443.732969885721</v>
      </c>
      <c r="W56" s="102">
        <f t="shared" si="14"/>
        <v>4756.2670301142762</v>
      </c>
      <c r="X56" s="102">
        <f t="shared" si="15"/>
        <v>46200</v>
      </c>
      <c r="Y56" s="102">
        <f t="shared" si="16"/>
        <v>35523.199688473476</v>
      </c>
      <c r="Z56" s="102">
        <f t="shared" si="17"/>
        <v>4076.8003115265228</v>
      </c>
      <c r="AA56" s="66">
        <f t="shared" si="18"/>
        <v>39600</v>
      </c>
    </row>
    <row r="57" spans="1:27" ht="13.5" customHeight="1">
      <c r="A57" s="118">
        <v>74</v>
      </c>
      <c r="B57" s="216">
        <v>41944</v>
      </c>
      <c r="C57" s="68">
        <v>724</v>
      </c>
      <c r="D57" s="221">
        <f>'base(indices)'!G62</f>
        <v>1.3799126799999999</v>
      </c>
      <c r="E57" s="70">
        <f t="shared" si="0"/>
        <v>999.05678031999992</v>
      </c>
      <c r="F57" s="360">
        <f>'base(indices)'!I62</f>
        <v>1.5918000000000002E-2</v>
      </c>
      <c r="G57" s="70">
        <f t="shared" si="1"/>
        <v>15.90298582913376</v>
      </c>
      <c r="H57" s="68">
        <f t="shared" si="2"/>
        <v>1014.9597661491337</v>
      </c>
      <c r="I57" s="295">
        <f t="shared" si="20"/>
        <v>82301.321940274516</v>
      </c>
      <c r="J57" s="122">
        <f>IF((I57)+K57&gt;I148,I148-K57,(I57))</f>
        <v>59205.332814122463</v>
      </c>
      <c r="K57" s="122">
        <f t="shared" si="3"/>
        <v>6794.667185877538</v>
      </c>
      <c r="L57" s="183">
        <f t="shared" si="23"/>
        <v>66000</v>
      </c>
      <c r="M57" s="122">
        <f t="shared" si="24"/>
        <v>56245.066173416337</v>
      </c>
      <c r="N57" s="122">
        <f t="shared" si="21"/>
        <v>6454.9338265836604</v>
      </c>
      <c r="O57" s="122">
        <f t="shared" si="22"/>
        <v>62700</v>
      </c>
      <c r="P57" s="104">
        <f t="shared" si="27"/>
        <v>53284.799532710218</v>
      </c>
      <c r="Q57" s="122">
        <f t="shared" si="8"/>
        <v>6115.2004672897847</v>
      </c>
      <c r="R57" s="122">
        <f t="shared" si="28"/>
        <v>59400</v>
      </c>
      <c r="S57" s="122">
        <f t="shared" si="10"/>
        <v>47364.266251297973</v>
      </c>
      <c r="T57" s="122">
        <f t="shared" si="11"/>
        <v>5435.7337487020304</v>
      </c>
      <c r="U57" s="122">
        <f t="shared" si="12"/>
        <v>52800</v>
      </c>
      <c r="V57" s="122">
        <f t="shared" si="13"/>
        <v>41443.732969885721</v>
      </c>
      <c r="W57" s="122">
        <f t="shared" si="14"/>
        <v>4756.2670301142762</v>
      </c>
      <c r="X57" s="122">
        <f t="shared" si="15"/>
        <v>46200</v>
      </c>
      <c r="Y57" s="122">
        <f t="shared" si="16"/>
        <v>35523.199688473476</v>
      </c>
      <c r="Z57" s="122">
        <f t="shared" si="17"/>
        <v>4076.8003115265228</v>
      </c>
      <c r="AA57" s="52">
        <f t="shared" si="18"/>
        <v>39600</v>
      </c>
    </row>
    <row r="58" spans="1:27" ht="13.5" customHeight="1" thickBot="1">
      <c r="A58" s="229">
        <v>73</v>
      </c>
      <c r="B58" s="218">
        <v>41974</v>
      </c>
      <c r="C58" s="177">
        <v>724</v>
      </c>
      <c r="D58" s="341">
        <f>'base(indices)'!G63</f>
        <v>1.3792465</v>
      </c>
      <c r="E58" s="247">
        <f t="shared" si="0"/>
        <v>998.57446600000003</v>
      </c>
      <c r="F58" s="361">
        <f>'base(indices)'!I63</f>
        <v>1.5918000000000002E-2</v>
      </c>
      <c r="G58" s="247">
        <f t="shared" si="1"/>
        <v>15.895308349788001</v>
      </c>
      <c r="H58" s="174">
        <f t="shared" si="2"/>
        <v>1014.4697743497881</v>
      </c>
      <c r="I58" s="342">
        <f t="shared" si="20"/>
        <v>81286.362174125388</v>
      </c>
      <c r="J58" s="343">
        <f>IF((I58)+K58&gt;I148,I148-K58,(I58))</f>
        <v>59205.332814122463</v>
      </c>
      <c r="K58" s="343">
        <f t="shared" si="3"/>
        <v>6794.667185877538</v>
      </c>
      <c r="L58" s="344">
        <f t="shared" si="23"/>
        <v>66000</v>
      </c>
      <c r="M58" s="343">
        <f t="shared" si="24"/>
        <v>56245.066173416337</v>
      </c>
      <c r="N58" s="343">
        <f t="shared" si="21"/>
        <v>6454.9338265836604</v>
      </c>
      <c r="O58" s="343">
        <f t="shared" si="22"/>
        <v>62700</v>
      </c>
      <c r="P58" s="343">
        <f t="shared" si="27"/>
        <v>53284.799532710218</v>
      </c>
      <c r="Q58" s="343">
        <f t="shared" si="8"/>
        <v>6115.2004672897847</v>
      </c>
      <c r="R58" s="343">
        <f t="shared" si="28"/>
        <v>59400</v>
      </c>
      <c r="S58" s="343">
        <f t="shared" si="10"/>
        <v>47364.266251297973</v>
      </c>
      <c r="T58" s="343">
        <f t="shared" si="11"/>
        <v>5435.7337487020304</v>
      </c>
      <c r="U58" s="343">
        <f t="shared" si="12"/>
        <v>52800</v>
      </c>
      <c r="V58" s="343">
        <f t="shared" si="13"/>
        <v>41443.732969885721</v>
      </c>
      <c r="W58" s="343">
        <f t="shared" si="14"/>
        <v>4756.2670301142762</v>
      </c>
      <c r="X58" s="343">
        <f t="shared" si="15"/>
        <v>46200</v>
      </c>
      <c r="Y58" s="343">
        <f t="shared" si="16"/>
        <v>35523.199688473476</v>
      </c>
      <c r="Z58" s="343">
        <f t="shared" si="17"/>
        <v>4076.8003115265228</v>
      </c>
      <c r="AA58" s="345">
        <f t="shared" si="18"/>
        <v>39600</v>
      </c>
    </row>
    <row r="59" spans="1:27" ht="13.5" customHeight="1">
      <c r="A59" s="219">
        <v>72</v>
      </c>
      <c r="B59" s="340">
        <v>42005</v>
      </c>
      <c r="C59" s="47">
        <v>788</v>
      </c>
      <c r="D59" s="239">
        <f>'base(indices)'!G64</f>
        <v>1.37779568</v>
      </c>
      <c r="E59" s="87">
        <f t="shared" si="0"/>
        <v>1085.7029958400001</v>
      </c>
      <c r="F59" s="359">
        <f>'base(indices)'!I64</f>
        <v>1.5918000000000002E-2</v>
      </c>
      <c r="G59" s="87">
        <f t="shared" si="1"/>
        <v>17.282220287781122</v>
      </c>
      <c r="H59" s="47">
        <f t="shared" si="2"/>
        <v>1102.9852161277813</v>
      </c>
      <c r="I59" s="293">
        <f t="shared" si="20"/>
        <v>80271.892399775606</v>
      </c>
      <c r="J59" s="123">
        <f>IF((I59)+K59&gt;I148,I148-K59,(I59))</f>
        <v>59205.332814122463</v>
      </c>
      <c r="K59" s="123">
        <f t="shared" si="3"/>
        <v>6794.667185877538</v>
      </c>
      <c r="L59" s="290">
        <f t="shared" si="23"/>
        <v>66000</v>
      </c>
      <c r="M59" s="123">
        <f t="shared" si="24"/>
        <v>56245.066173416337</v>
      </c>
      <c r="N59" s="123">
        <f t="shared" si="21"/>
        <v>6454.9338265836604</v>
      </c>
      <c r="O59" s="123">
        <f t="shared" si="22"/>
        <v>62700</v>
      </c>
      <c r="P59" s="100">
        <f t="shared" si="27"/>
        <v>53284.799532710218</v>
      </c>
      <c r="Q59" s="123">
        <f t="shared" si="8"/>
        <v>6115.2004672897847</v>
      </c>
      <c r="R59" s="123">
        <f t="shared" si="28"/>
        <v>59400</v>
      </c>
      <c r="S59" s="123">
        <f t="shared" si="10"/>
        <v>47364.266251297973</v>
      </c>
      <c r="T59" s="123">
        <f t="shared" si="11"/>
        <v>5435.7337487020304</v>
      </c>
      <c r="U59" s="123">
        <f t="shared" si="12"/>
        <v>52800</v>
      </c>
      <c r="V59" s="123">
        <f t="shared" si="13"/>
        <v>41443.732969885721</v>
      </c>
      <c r="W59" s="123">
        <f t="shared" si="14"/>
        <v>4756.2670301142762</v>
      </c>
      <c r="X59" s="123">
        <f t="shared" si="15"/>
        <v>46200</v>
      </c>
      <c r="Y59" s="123">
        <f t="shared" si="16"/>
        <v>35523.199688473476</v>
      </c>
      <c r="Z59" s="123">
        <f t="shared" si="17"/>
        <v>4076.8003115265228</v>
      </c>
      <c r="AA59" s="55">
        <f t="shared" si="18"/>
        <v>39600</v>
      </c>
    </row>
    <row r="60" spans="1:27" ht="13.5" customHeight="1">
      <c r="A60" s="118">
        <v>71</v>
      </c>
      <c r="B60" s="46">
        <v>42036</v>
      </c>
      <c r="C60" s="68">
        <v>788</v>
      </c>
      <c r="D60" s="221">
        <f>'base(indices)'!G65</f>
        <v>1.37658704</v>
      </c>
      <c r="E60" s="60">
        <f t="shared" si="0"/>
        <v>1084.75058752</v>
      </c>
      <c r="F60" s="360">
        <f>'base(indices)'!I65</f>
        <v>1.5918000000000002E-2</v>
      </c>
      <c r="G60" s="60">
        <f t="shared" si="1"/>
        <v>17.267059852143362</v>
      </c>
      <c r="H60" s="57">
        <f t="shared" si="2"/>
        <v>1102.0176473721433</v>
      </c>
      <c r="I60" s="294">
        <f t="shared" si="20"/>
        <v>79168.907183647825</v>
      </c>
      <c r="J60" s="102">
        <f>IF((I60)+K60&gt;I148,I148-K60,(I60))</f>
        <v>59205.332814122463</v>
      </c>
      <c r="K60" s="102">
        <f t="shared" si="3"/>
        <v>6794.667185877538</v>
      </c>
      <c r="L60" s="186">
        <f t="shared" si="23"/>
        <v>66000</v>
      </c>
      <c r="M60" s="102">
        <f t="shared" si="24"/>
        <v>56245.066173416337</v>
      </c>
      <c r="N60" s="102">
        <f t="shared" si="21"/>
        <v>6454.9338265836604</v>
      </c>
      <c r="O60" s="102">
        <f t="shared" si="22"/>
        <v>62700</v>
      </c>
      <c r="P60" s="102">
        <f t="shared" si="27"/>
        <v>53284.799532710218</v>
      </c>
      <c r="Q60" s="102">
        <f t="shared" si="8"/>
        <v>6115.2004672897847</v>
      </c>
      <c r="R60" s="102">
        <f t="shared" si="28"/>
        <v>59400</v>
      </c>
      <c r="S60" s="102">
        <f t="shared" si="10"/>
        <v>47364.266251297973</v>
      </c>
      <c r="T60" s="102">
        <f t="shared" si="11"/>
        <v>5435.7337487020304</v>
      </c>
      <c r="U60" s="102">
        <f t="shared" si="12"/>
        <v>52800</v>
      </c>
      <c r="V60" s="102">
        <f t="shared" si="13"/>
        <v>41443.732969885721</v>
      </c>
      <c r="W60" s="102">
        <f t="shared" si="14"/>
        <v>4756.2670301142762</v>
      </c>
      <c r="X60" s="102">
        <f t="shared" si="15"/>
        <v>46200</v>
      </c>
      <c r="Y60" s="102">
        <f t="shared" si="16"/>
        <v>35523.199688473476</v>
      </c>
      <c r="Z60" s="102">
        <f t="shared" si="17"/>
        <v>4076.8003115265228</v>
      </c>
      <c r="AA60" s="66">
        <f t="shared" si="18"/>
        <v>39600</v>
      </c>
    </row>
    <row r="61" spans="1:27" ht="13.5" customHeight="1">
      <c r="A61" s="118">
        <v>70</v>
      </c>
      <c r="B61" s="56">
        <v>42064</v>
      </c>
      <c r="C61" s="68">
        <v>788</v>
      </c>
      <c r="D61" s="221">
        <f>'base(indices)'!G66</f>
        <v>1.37635581</v>
      </c>
      <c r="E61" s="70">
        <f t="shared" si="0"/>
        <v>1084.5683782799999</v>
      </c>
      <c r="F61" s="360">
        <f>'base(indices)'!I66</f>
        <v>1.5918000000000002E-2</v>
      </c>
      <c r="G61" s="70">
        <f t="shared" si="1"/>
        <v>17.26415944546104</v>
      </c>
      <c r="H61" s="68">
        <f t="shared" si="2"/>
        <v>1101.832537725461</v>
      </c>
      <c r="I61" s="295">
        <f t="shared" si="20"/>
        <v>78066.889536275688</v>
      </c>
      <c r="J61" s="122">
        <f>IF((I61)+K61&gt;I148,I148-K61,(I61))</f>
        <v>59205.332814122463</v>
      </c>
      <c r="K61" s="122">
        <f t="shared" si="3"/>
        <v>6794.667185877538</v>
      </c>
      <c r="L61" s="183">
        <f t="shared" si="23"/>
        <v>66000</v>
      </c>
      <c r="M61" s="122">
        <f t="shared" si="24"/>
        <v>56245.066173416337</v>
      </c>
      <c r="N61" s="122">
        <f t="shared" si="21"/>
        <v>6454.9338265836604</v>
      </c>
      <c r="O61" s="122">
        <f t="shared" si="22"/>
        <v>62700</v>
      </c>
      <c r="P61" s="104">
        <f t="shared" si="27"/>
        <v>53284.799532710218</v>
      </c>
      <c r="Q61" s="122">
        <f t="shared" si="8"/>
        <v>6115.2004672897847</v>
      </c>
      <c r="R61" s="122">
        <f t="shared" si="28"/>
        <v>59400</v>
      </c>
      <c r="S61" s="122">
        <f t="shared" si="10"/>
        <v>47364.266251297973</v>
      </c>
      <c r="T61" s="122">
        <f t="shared" si="11"/>
        <v>5435.7337487020304</v>
      </c>
      <c r="U61" s="122">
        <f t="shared" si="12"/>
        <v>52800</v>
      </c>
      <c r="V61" s="122">
        <f t="shared" si="13"/>
        <v>41443.732969885721</v>
      </c>
      <c r="W61" s="122">
        <f t="shared" si="14"/>
        <v>4756.2670301142762</v>
      </c>
      <c r="X61" s="122">
        <f t="shared" si="15"/>
        <v>46200</v>
      </c>
      <c r="Y61" s="122">
        <f t="shared" si="16"/>
        <v>35523.199688473476</v>
      </c>
      <c r="Z61" s="122">
        <f t="shared" si="17"/>
        <v>4076.8003115265228</v>
      </c>
      <c r="AA61" s="52">
        <f t="shared" si="18"/>
        <v>39600</v>
      </c>
    </row>
    <row r="62" spans="1:27" ht="13.5" customHeight="1">
      <c r="A62" s="118">
        <v>69</v>
      </c>
      <c r="B62" s="46">
        <v>42095</v>
      </c>
      <c r="C62" s="68">
        <v>788</v>
      </c>
      <c r="D62" s="221">
        <f>'base(indices)'!G67</f>
        <v>1.37457436</v>
      </c>
      <c r="E62" s="60">
        <f t="shared" si="0"/>
        <v>1083.16459568</v>
      </c>
      <c r="F62" s="360">
        <f>'base(indices)'!I67</f>
        <v>1.5918000000000002E-2</v>
      </c>
      <c r="G62" s="60">
        <f t="shared" si="1"/>
        <v>17.241814034034242</v>
      </c>
      <c r="H62" s="57">
        <f t="shared" si="2"/>
        <v>1100.4064097140342</v>
      </c>
      <c r="I62" s="294">
        <f t="shared" si="20"/>
        <v>76965.056998550222</v>
      </c>
      <c r="J62" s="102">
        <f>IF((I62)+K62&gt;I148,I148-K62,(I62))</f>
        <v>59205.332814122463</v>
      </c>
      <c r="K62" s="102">
        <f t="shared" si="3"/>
        <v>6794.667185877538</v>
      </c>
      <c r="L62" s="186">
        <f t="shared" si="23"/>
        <v>66000</v>
      </c>
      <c r="M62" s="102">
        <f t="shared" si="24"/>
        <v>56245.066173416337</v>
      </c>
      <c r="N62" s="102">
        <f t="shared" si="21"/>
        <v>6454.9338265836604</v>
      </c>
      <c r="O62" s="102">
        <f t="shared" si="22"/>
        <v>62700</v>
      </c>
      <c r="P62" s="102">
        <f t="shared" si="27"/>
        <v>53284.799532710218</v>
      </c>
      <c r="Q62" s="102">
        <f t="shared" si="8"/>
        <v>6115.2004672897847</v>
      </c>
      <c r="R62" s="102">
        <f t="shared" si="28"/>
        <v>59400</v>
      </c>
      <c r="S62" s="102">
        <f t="shared" si="10"/>
        <v>47364.266251297973</v>
      </c>
      <c r="T62" s="102">
        <f t="shared" si="11"/>
        <v>5435.7337487020304</v>
      </c>
      <c r="U62" s="102">
        <f t="shared" si="12"/>
        <v>52800</v>
      </c>
      <c r="V62" s="102">
        <f t="shared" si="13"/>
        <v>41443.732969885721</v>
      </c>
      <c r="W62" s="102">
        <f t="shared" si="14"/>
        <v>4756.2670301142762</v>
      </c>
      <c r="X62" s="102">
        <f t="shared" si="15"/>
        <v>46200</v>
      </c>
      <c r="Y62" s="102">
        <f t="shared" si="16"/>
        <v>35523.199688473476</v>
      </c>
      <c r="Z62" s="102">
        <f t="shared" si="17"/>
        <v>4076.8003115265228</v>
      </c>
      <c r="AA62" s="66">
        <f t="shared" si="18"/>
        <v>39600</v>
      </c>
    </row>
    <row r="63" spans="1:27" ht="13.5" customHeight="1">
      <c r="A63" s="118">
        <v>68</v>
      </c>
      <c r="B63" s="56">
        <v>42125</v>
      </c>
      <c r="C63" s="68">
        <v>788</v>
      </c>
      <c r="D63" s="221">
        <f>'base(indices)'!G68</f>
        <v>1.3600221299999999</v>
      </c>
      <c r="E63" s="70">
        <f t="shared" si="0"/>
        <v>1071.69743844</v>
      </c>
      <c r="F63" s="360">
        <f>'base(indices)'!I68</f>
        <v>1.5918000000000002E-2</v>
      </c>
      <c r="G63" s="70">
        <f t="shared" si="1"/>
        <v>17.059279825087923</v>
      </c>
      <c r="H63" s="68">
        <f t="shared" si="2"/>
        <v>1088.756718265088</v>
      </c>
      <c r="I63" s="295">
        <f t="shared" si="20"/>
        <v>75864.650588836186</v>
      </c>
      <c r="J63" s="122">
        <f>IF((I63)+K63&gt;I148,I148-K63,(I63))</f>
        <v>59205.332814122463</v>
      </c>
      <c r="K63" s="122">
        <f t="shared" si="3"/>
        <v>6794.667185877538</v>
      </c>
      <c r="L63" s="183">
        <f t="shared" si="23"/>
        <v>66000</v>
      </c>
      <c r="M63" s="122">
        <f t="shared" si="24"/>
        <v>56245.066173416337</v>
      </c>
      <c r="N63" s="122">
        <f t="shared" si="21"/>
        <v>6454.9338265836604</v>
      </c>
      <c r="O63" s="122">
        <f t="shared" si="22"/>
        <v>62700</v>
      </c>
      <c r="P63" s="104">
        <f t="shared" si="27"/>
        <v>53284.799532710218</v>
      </c>
      <c r="Q63" s="122">
        <f t="shared" si="8"/>
        <v>6115.2004672897847</v>
      </c>
      <c r="R63" s="122">
        <f t="shared" si="28"/>
        <v>59400</v>
      </c>
      <c r="S63" s="122">
        <f t="shared" si="10"/>
        <v>47364.266251297973</v>
      </c>
      <c r="T63" s="122">
        <f t="shared" si="11"/>
        <v>5435.7337487020304</v>
      </c>
      <c r="U63" s="122">
        <f t="shared" si="12"/>
        <v>52800</v>
      </c>
      <c r="V63" s="122">
        <f t="shared" si="13"/>
        <v>41443.732969885721</v>
      </c>
      <c r="W63" s="122">
        <f t="shared" si="14"/>
        <v>4756.2670301142762</v>
      </c>
      <c r="X63" s="122">
        <f t="shared" si="15"/>
        <v>46200</v>
      </c>
      <c r="Y63" s="122">
        <f t="shared" si="16"/>
        <v>35523.199688473476</v>
      </c>
      <c r="Z63" s="122">
        <f t="shared" si="17"/>
        <v>4076.8003115265228</v>
      </c>
      <c r="AA63" s="52">
        <f t="shared" si="18"/>
        <v>39600</v>
      </c>
    </row>
    <row r="64" spans="1:27" ht="13.5" customHeight="1">
      <c r="A64" s="118">
        <v>67</v>
      </c>
      <c r="B64" s="56">
        <v>42156</v>
      </c>
      <c r="C64" s="68">
        <v>788</v>
      </c>
      <c r="D64" s="221">
        <f>'base(indices)'!G69</f>
        <v>1.3519106599999999</v>
      </c>
      <c r="E64" s="60">
        <f t="shared" si="0"/>
        <v>1065.30560008</v>
      </c>
      <c r="F64" s="360">
        <f>'base(indices)'!I69</f>
        <v>1.5918000000000002E-2</v>
      </c>
      <c r="G64" s="60">
        <f t="shared" si="1"/>
        <v>16.957534542073443</v>
      </c>
      <c r="H64" s="57">
        <f t="shared" si="2"/>
        <v>1082.2631346220735</v>
      </c>
      <c r="I64" s="294">
        <f t="shared" si="20"/>
        <v>74775.893870571104</v>
      </c>
      <c r="J64" s="102">
        <f>IF((I64)+K64&gt;I148,I148-K64,(I64))</f>
        <v>59205.332814122463</v>
      </c>
      <c r="K64" s="102">
        <f t="shared" si="3"/>
        <v>6794.667185877538</v>
      </c>
      <c r="L64" s="186">
        <f t="shared" si="23"/>
        <v>66000</v>
      </c>
      <c r="M64" s="102">
        <f t="shared" si="24"/>
        <v>56245.066173416337</v>
      </c>
      <c r="N64" s="102">
        <f t="shared" si="21"/>
        <v>6454.9338265836604</v>
      </c>
      <c r="O64" s="102">
        <f t="shared" si="22"/>
        <v>62700</v>
      </c>
      <c r="P64" s="102">
        <f t="shared" si="27"/>
        <v>53284.799532710218</v>
      </c>
      <c r="Q64" s="102">
        <f t="shared" si="8"/>
        <v>6115.2004672897847</v>
      </c>
      <c r="R64" s="102">
        <f t="shared" si="28"/>
        <v>59400</v>
      </c>
      <c r="S64" s="102">
        <f t="shared" si="10"/>
        <v>47364.266251297973</v>
      </c>
      <c r="T64" s="102">
        <f t="shared" si="11"/>
        <v>5435.7337487020304</v>
      </c>
      <c r="U64" s="102">
        <f t="shared" si="12"/>
        <v>52800</v>
      </c>
      <c r="V64" s="102">
        <f t="shared" si="13"/>
        <v>41443.732969885721</v>
      </c>
      <c r="W64" s="102">
        <f t="shared" si="14"/>
        <v>4756.2670301142762</v>
      </c>
      <c r="X64" s="102">
        <f t="shared" si="15"/>
        <v>46200</v>
      </c>
      <c r="Y64" s="102">
        <f t="shared" si="16"/>
        <v>35523.199688473476</v>
      </c>
      <c r="Z64" s="102">
        <f t="shared" si="17"/>
        <v>4076.8003115265228</v>
      </c>
      <c r="AA64" s="66">
        <f t="shared" si="18"/>
        <v>39600</v>
      </c>
    </row>
    <row r="65" spans="1:27" ht="13.5" customHeight="1">
      <c r="A65" s="118">
        <v>66</v>
      </c>
      <c r="B65" s="46">
        <v>42186</v>
      </c>
      <c r="C65" s="68">
        <v>788</v>
      </c>
      <c r="D65" s="221">
        <f>'base(indices)'!G70</f>
        <v>1.33865795</v>
      </c>
      <c r="E65" s="70">
        <f t="shared" si="0"/>
        <v>1054.8624646000001</v>
      </c>
      <c r="F65" s="360">
        <f>'base(indices)'!I70</f>
        <v>1.5918000000000002E-2</v>
      </c>
      <c r="G65" s="70">
        <f t="shared" si="1"/>
        <v>16.791300711502803</v>
      </c>
      <c r="H65" s="68">
        <f t="shared" si="2"/>
        <v>1071.6537653115029</v>
      </c>
      <c r="I65" s="295">
        <f t="shared" si="20"/>
        <v>73693.630735949031</v>
      </c>
      <c r="J65" s="122">
        <f>IF((I65)+K65&gt;I148,I148-K65,(I65))</f>
        <v>59205.332814122463</v>
      </c>
      <c r="K65" s="122">
        <f t="shared" si="3"/>
        <v>6794.667185877538</v>
      </c>
      <c r="L65" s="183">
        <f t="shared" si="23"/>
        <v>66000</v>
      </c>
      <c r="M65" s="122">
        <f t="shared" si="24"/>
        <v>56245.066173416337</v>
      </c>
      <c r="N65" s="122">
        <f t="shared" si="21"/>
        <v>6454.9338265836604</v>
      </c>
      <c r="O65" s="122">
        <f t="shared" si="22"/>
        <v>62700</v>
      </c>
      <c r="P65" s="104">
        <f t="shared" si="27"/>
        <v>53284.799532710218</v>
      </c>
      <c r="Q65" s="122">
        <f t="shared" si="8"/>
        <v>6115.2004672897847</v>
      </c>
      <c r="R65" s="122">
        <f t="shared" si="28"/>
        <v>59400</v>
      </c>
      <c r="S65" s="122">
        <f t="shared" si="10"/>
        <v>47364.266251297973</v>
      </c>
      <c r="T65" s="122">
        <f t="shared" si="11"/>
        <v>5435.7337487020304</v>
      </c>
      <c r="U65" s="122">
        <f t="shared" si="12"/>
        <v>52800</v>
      </c>
      <c r="V65" s="122">
        <f t="shared" si="13"/>
        <v>41443.732969885721</v>
      </c>
      <c r="W65" s="122">
        <f t="shared" si="14"/>
        <v>4756.2670301142762</v>
      </c>
      <c r="X65" s="122">
        <f t="shared" si="15"/>
        <v>46200</v>
      </c>
      <c r="Y65" s="122">
        <f t="shared" si="16"/>
        <v>35523.199688473476</v>
      </c>
      <c r="Z65" s="122">
        <f t="shared" si="17"/>
        <v>4076.8003115265228</v>
      </c>
      <c r="AA65" s="52">
        <f t="shared" si="18"/>
        <v>39600</v>
      </c>
    </row>
    <row r="66" spans="1:27" ht="13.5" customHeight="1">
      <c r="A66" s="118">
        <v>65</v>
      </c>
      <c r="B66" s="56">
        <v>42217</v>
      </c>
      <c r="C66" s="68">
        <v>788</v>
      </c>
      <c r="D66" s="221">
        <f>'base(indices)'!G71</f>
        <v>1.3308061900000001</v>
      </c>
      <c r="E66" s="60">
        <f t="shared" si="0"/>
        <v>1048.6752777200002</v>
      </c>
      <c r="F66" s="360">
        <f>'base(indices)'!I71</f>
        <v>1.5918000000000002E-2</v>
      </c>
      <c r="G66" s="60">
        <f t="shared" si="1"/>
        <v>16.692813070746965</v>
      </c>
      <c r="H66" s="57">
        <f t="shared" si="2"/>
        <v>1065.3680907907471</v>
      </c>
      <c r="I66" s="294">
        <f t="shared" si="20"/>
        <v>72621.976970637523</v>
      </c>
      <c r="J66" s="102">
        <f>IF((I66)+K66&gt;I148,I148-K66,(I66))</f>
        <v>59205.332814122463</v>
      </c>
      <c r="K66" s="102">
        <f t="shared" si="3"/>
        <v>6794.667185877538</v>
      </c>
      <c r="L66" s="186">
        <f t="shared" si="23"/>
        <v>66000</v>
      </c>
      <c r="M66" s="102">
        <f t="shared" si="24"/>
        <v>56245.066173416337</v>
      </c>
      <c r="N66" s="102">
        <f t="shared" si="21"/>
        <v>6454.9338265836604</v>
      </c>
      <c r="O66" s="102">
        <f t="shared" si="22"/>
        <v>62700</v>
      </c>
      <c r="P66" s="102">
        <f t="shared" si="27"/>
        <v>53284.799532710218</v>
      </c>
      <c r="Q66" s="102">
        <f t="shared" si="8"/>
        <v>6115.2004672897847</v>
      </c>
      <c r="R66" s="102">
        <f t="shared" si="28"/>
        <v>59400</v>
      </c>
      <c r="S66" s="102">
        <f t="shared" si="10"/>
        <v>47364.266251297973</v>
      </c>
      <c r="T66" s="102">
        <f t="shared" si="11"/>
        <v>5435.7337487020304</v>
      </c>
      <c r="U66" s="102">
        <f t="shared" si="12"/>
        <v>52800</v>
      </c>
      <c r="V66" s="102">
        <f t="shared" si="13"/>
        <v>41443.732969885721</v>
      </c>
      <c r="W66" s="102">
        <f t="shared" si="14"/>
        <v>4756.2670301142762</v>
      </c>
      <c r="X66" s="102">
        <f t="shared" si="15"/>
        <v>46200</v>
      </c>
      <c r="Y66" s="102">
        <f t="shared" si="16"/>
        <v>35523.199688473476</v>
      </c>
      <c r="Z66" s="102">
        <f t="shared" si="17"/>
        <v>4076.8003115265228</v>
      </c>
      <c r="AA66" s="66">
        <f t="shared" si="18"/>
        <v>39600</v>
      </c>
    </row>
    <row r="67" spans="1:27" ht="13.5" customHeight="1">
      <c r="A67" s="118">
        <v>64</v>
      </c>
      <c r="B67" s="46">
        <v>42248</v>
      </c>
      <c r="C67" s="68">
        <v>788</v>
      </c>
      <c r="D67" s="221">
        <f>'base(indices)'!G72</f>
        <v>1.3251082300000001</v>
      </c>
      <c r="E67" s="70">
        <f t="shared" si="0"/>
        <v>1044.18528524</v>
      </c>
      <c r="F67" s="360">
        <f>'base(indices)'!I72</f>
        <v>1.5918000000000002E-2</v>
      </c>
      <c r="G67" s="70">
        <f t="shared" si="1"/>
        <v>16.62134137045032</v>
      </c>
      <c r="H67" s="68">
        <f t="shared" si="2"/>
        <v>1060.8066266104504</v>
      </c>
      <c r="I67" s="295">
        <f t="shared" si="20"/>
        <v>71556.608879846783</v>
      </c>
      <c r="J67" s="122">
        <f>IF((I67)+K67&gt;I148,I148-K67,(I67))</f>
        <v>59205.332814122463</v>
      </c>
      <c r="K67" s="122">
        <f t="shared" si="3"/>
        <v>6794.667185877538</v>
      </c>
      <c r="L67" s="183">
        <f t="shared" si="23"/>
        <v>66000</v>
      </c>
      <c r="M67" s="122">
        <f t="shared" si="24"/>
        <v>56245.066173416337</v>
      </c>
      <c r="N67" s="122">
        <f t="shared" si="21"/>
        <v>6454.9338265836604</v>
      </c>
      <c r="O67" s="122">
        <f t="shared" si="22"/>
        <v>62700</v>
      </c>
      <c r="P67" s="104">
        <f t="shared" si="27"/>
        <v>53284.799532710218</v>
      </c>
      <c r="Q67" s="122">
        <f t="shared" si="8"/>
        <v>6115.2004672897847</v>
      </c>
      <c r="R67" s="122">
        <f t="shared" si="28"/>
        <v>59400</v>
      </c>
      <c r="S67" s="122">
        <f t="shared" si="10"/>
        <v>47364.266251297973</v>
      </c>
      <c r="T67" s="122">
        <f t="shared" si="11"/>
        <v>5435.7337487020304</v>
      </c>
      <c r="U67" s="122">
        <f t="shared" si="12"/>
        <v>52800</v>
      </c>
      <c r="V67" s="122">
        <f t="shared" si="13"/>
        <v>41443.732969885721</v>
      </c>
      <c r="W67" s="122">
        <f t="shared" si="14"/>
        <v>4756.2670301142762</v>
      </c>
      <c r="X67" s="122">
        <f t="shared" si="15"/>
        <v>46200</v>
      </c>
      <c r="Y67" s="122">
        <f t="shared" si="16"/>
        <v>35523.199688473476</v>
      </c>
      <c r="Z67" s="122">
        <f t="shared" si="17"/>
        <v>4076.8003115265228</v>
      </c>
      <c r="AA67" s="52">
        <f t="shared" si="18"/>
        <v>39600</v>
      </c>
    </row>
    <row r="68" spans="1:27" ht="13.5" customHeight="1">
      <c r="A68" s="118">
        <v>63</v>
      </c>
      <c r="B68" s="56">
        <v>42278</v>
      </c>
      <c r="C68" s="68">
        <v>788</v>
      </c>
      <c r="D68" s="221">
        <f>'base(indices)'!G73</f>
        <v>1.3199603799999999</v>
      </c>
      <c r="E68" s="60">
        <f t="shared" si="0"/>
        <v>1040.12877944</v>
      </c>
      <c r="F68" s="360">
        <f>'base(indices)'!I73</f>
        <v>1.5918000000000002E-2</v>
      </c>
      <c r="G68" s="60">
        <f t="shared" si="1"/>
        <v>16.556769911125922</v>
      </c>
      <c r="H68" s="57">
        <f t="shared" si="2"/>
        <v>1056.6855493511259</v>
      </c>
      <c r="I68" s="294">
        <f t="shared" si="20"/>
        <v>70495.802253236339</v>
      </c>
      <c r="J68" s="102">
        <f>IF((I68)+K68&gt;I148,I148-K68,(I68))</f>
        <v>59205.332814122463</v>
      </c>
      <c r="K68" s="102">
        <f t="shared" si="3"/>
        <v>6794.667185877538</v>
      </c>
      <c r="L68" s="186">
        <f t="shared" si="23"/>
        <v>66000</v>
      </c>
      <c r="M68" s="102">
        <f t="shared" si="24"/>
        <v>56245.066173416337</v>
      </c>
      <c r="N68" s="102">
        <f t="shared" si="21"/>
        <v>6454.9338265836604</v>
      </c>
      <c r="O68" s="102">
        <f t="shared" si="22"/>
        <v>62700</v>
      </c>
      <c r="P68" s="102">
        <f t="shared" si="27"/>
        <v>53284.799532710218</v>
      </c>
      <c r="Q68" s="102">
        <f t="shared" si="8"/>
        <v>6115.2004672897847</v>
      </c>
      <c r="R68" s="102">
        <f t="shared" si="28"/>
        <v>59400</v>
      </c>
      <c r="S68" s="102">
        <f t="shared" si="10"/>
        <v>47364.266251297973</v>
      </c>
      <c r="T68" s="102">
        <f t="shared" si="11"/>
        <v>5435.7337487020304</v>
      </c>
      <c r="U68" s="102">
        <f t="shared" si="12"/>
        <v>52800</v>
      </c>
      <c r="V68" s="102">
        <f t="shared" si="13"/>
        <v>41443.732969885721</v>
      </c>
      <c r="W68" s="102">
        <f t="shared" si="14"/>
        <v>4756.2670301142762</v>
      </c>
      <c r="X68" s="102">
        <f t="shared" si="15"/>
        <v>46200</v>
      </c>
      <c r="Y68" s="102">
        <f t="shared" si="16"/>
        <v>35523.199688473476</v>
      </c>
      <c r="Z68" s="102">
        <f t="shared" si="17"/>
        <v>4076.8003115265228</v>
      </c>
      <c r="AA68" s="66">
        <f t="shared" si="18"/>
        <v>39600</v>
      </c>
    </row>
    <row r="69" spans="1:27" ht="13.5" customHeight="1">
      <c r="A69" s="118">
        <v>62</v>
      </c>
      <c r="B69" s="46">
        <v>42309</v>
      </c>
      <c r="C69" s="68">
        <v>788</v>
      </c>
      <c r="D69" s="221">
        <f>'base(indices)'!G74</f>
        <v>1.31130576</v>
      </c>
      <c r="E69" s="70">
        <f t="shared" si="0"/>
        <v>1033.3089388799999</v>
      </c>
      <c r="F69" s="360">
        <f>'base(indices)'!I74</f>
        <v>1.5918000000000002E-2</v>
      </c>
      <c r="G69" s="70">
        <f t="shared" si="1"/>
        <v>16.448211689091842</v>
      </c>
      <c r="H69" s="68">
        <f t="shared" si="2"/>
        <v>1049.7571505690917</v>
      </c>
      <c r="I69" s="295">
        <f t="shared" si="20"/>
        <v>69439.116703885215</v>
      </c>
      <c r="J69" s="122">
        <f>IF((I69)+K69&gt;I148,I148-K69,(I69))</f>
        <v>59205.332814122463</v>
      </c>
      <c r="K69" s="122">
        <f t="shared" si="3"/>
        <v>6794.667185877538</v>
      </c>
      <c r="L69" s="183">
        <f t="shared" si="23"/>
        <v>66000</v>
      </c>
      <c r="M69" s="122">
        <f t="shared" si="24"/>
        <v>56245.066173416337</v>
      </c>
      <c r="N69" s="122">
        <f t="shared" si="21"/>
        <v>6454.9338265836604</v>
      </c>
      <c r="O69" s="122">
        <f t="shared" si="22"/>
        <v>62700</v>
      </c>
      <c r="P69" s="104">
        <f t="shared" si="27"/>
        <v>53284.799532710218</v>
      </c>
      <c r="Q69" s="122">
        <f t="shared" si="8"/>
        <v>6115.2004672897847</v>
      </c>
      <c r="R69" s="122">
        <f t="shared" si="28"/>
        <v>59400</v>
      </c>
      <c r="S69" s="122">
        <f t="shared" si="10"/>
        <v>47364.266251297973</v>
      </c>
      <c r="T69" s="122">
        <f t="shared" si="11"/>
        <v>5435.7337487020304</v>
      </c>
      <c r="U69" s="122">
        <f t="shared" si="12"/>
        <v>52800</v>
      </c>
      <c r="V69" s="122">
        <f t="shared" si="13"/>
        <v>41443.732969885721</v>
      </c>
      <c r="W69" s="122">
        <f t="shared" si="14"/>
        <v>4756.2670301142762</v>
      </c>
      <c r="X69" s="122">
        <f t="shared" si="15"/>
        <v>46200</v>
      </c>
      <c r="Y69" s="122">
        <f t="shared" si="16"/>
        <v>35523.199688473476</v>
      </c>
      <c r="Z69" s="122">
        <f t="shared" si="17"/>
        <v>4076.8003115265228</v>
      </c>
      <c r="AA69" s="52">
        <f t="shared" si="18"/>
        <v>39600</v>
      </c>
    </row>
    <row r="70" spans="1:27" ht="13.5" customHeight="1" thickBot="1">
      <c r="A70" s="229">
        <v>61</v>
      </c>
      <c r="B70" s="161">
        <v>42339</v>
      </c>
      <c r="C70" s="77">
        <v>788</v>
      </c>
      <c r="D70" s="232">
        <f>'base(indices)'!G75</f>
        <v>1.3002536099999999</v>
      </c>
      <c r="E70" s="233">
        <f t="shared" si="0"/>
        <v>1024.5998446799999</v>
      </c>
      <c r="F70" s="361">
        <f>'base(indices)'!I75</f>
        <v>1.5918000000000002E-2</v>
      </c>
      <c r="G70" s="233">
        <f t="shared" si="1"/>
        <v>16.309580327616242</v>
      </c>
      <c r="H70" s="231">
        <f t="shared" si="2"/>
        <v>1040.9094250076162</v>
      </c>
      <c r="I70" s="296">
        <f t="shared" si="20"/>
        <v>68389.359553316128</v>
      </c>
      <c r="J70" s="95">
        <f>IF((I70)+K70&gt;I148,I148-K70,(I70))</f>
        <v>59205.332814122463</v>
      </c>
      <c r="K70" s="95">
        <f t="shared" si="3"/>
        <v>6794.667185877538</v>
      </c>
      <c r="L70" s="270">
        <f t="shared" si="23"/>
        <v>66000</v>
      </c>
      <c r="M70" s="95">
        <f t="shared" si="24"/>
        <v>56245.066173416337</v>
      </c>
      <c r="N70" s="95">
        <f t="shared" si="21"/>
        <v>6454.9338265836604</v>
      </c>
      <c r="O70" s="95">
        <f t="shared" si="22"/>
        <v>62700</v>
      </c>
      <c r="P70" s="95">
        <f t="shared" si="27"/>
        <v>53284.799532710218</v>
      </c>
      <c r="Q70" s="95">
        <f t="shared" si="8"/>
        <v>6115.2004672897847</v>
      </c>
      <c r="R70" s="95">
        <f t="shared" si="28"/>
        <v>59400</v>
      </c>
      <c r="S70" s="95">
        <f t="shared" si="10"/>
        <v>47364.266251297973</v>
      </c>
      <c r="T70" s="95">
        <f t="shared" si="11"/>
        <v>5435.7337487020304</v>
      </c>
      <c r="U70" s="95">
        <f t="shared" si="12"/>
        <v>52800</v>
      </c>
      <c r="V70" s="95">
        <f t="shared" si="13"/>
        <v>41443.732969885721</v>
      </c>
      <c r="W70" s="95">
        <f t="shared" si="14"/>
        <v>4756.2670301142762</v>
      </c>
      <c r="X70" s="95">
        <f t="shared" si="15"/>
        <v>46200</v>
      </c>
      <c r="Y70" s="95">
        <f t="shared" si="16"/>
        <v>35523.199688473476</v>
      </c>
      <c r="Z70" s="95">
        <f t="shared" si="17"/>
        <v>4076.8003115265228</v>
      </c>
      <c r="AA70" s="237">
        <f t="shared" si="18"/>
        <v>39600</v>
      </c>
    </row>
    <row r="71" spans="1:27" ht="13.5" customHeight="1">
      <c r="A71" s="219">
        <v>60</v>
      </c>
      <c r="B71" s="246">
        <v>42370</v>
      </c>
      <c r="C71" s="204">
        <v>880</v>
      </c>
      <c r="D71" s="259">
        <f>'base(indices)'!G76</f>
        <v>1.2850895499999999</v>
      </c>
      <c r="E71" s="203">
        <f t="shared" si="0"/>
        <v>1130.8788039999999</v>
      </c>
      <c r="F71" s="359">
        <f>'base(indices)'!I76</f>
        <v>1.5918000000000002E-2</v>
      </c>
      <c r="G71" s="203">
        <f t="shared" si="1"/>
        <v>18.001328802072003</v>
      </c>
      <c r="H71" s="204">
        <f t="shared" si="2"/>
        <v>1148.880132802072</v>
      </c>
      <c r="I71" s="297">
        <f t="shared" si="20"/>
        <v>67348.450128308512</v>
      </c>
      <c r="J71" s="205">
        <f>IF((I71)+K71&gt;I148,I148-K71,(I71))</f>
        <v>59205.332814122463</v>
      </c>
      <c r="K71" s="205">
        <f t="shared" si="3"/>
        <v>6794.667185877538</v>
      </c>
      <c r="L71" s="198">
        <f t="shared" si="23"/>
        <v>66000</v>
      </c>
      <c r="M71" s="205">
        <f t="shared" si="24"/>
        <v>56245.066173416337</v>
      </c>
      <c r="N71" s="205">
        <f t="shared" si="21"/>
        <v>6454.9338265836604</v>
      </c>
      <c r="O71" s="205">
        <f t="shared" si="22"/>
        <v>62700</v>
      </c>
      <c r="P71" s="197">
        <f t="shared" si="27"/>
        <v>53284.799532710218</v>
      </c>
      <c r="Q71" s="205">
        <f t="shared" si="8"/>
        <v>6115.2004672897847</v>
      </c>
      <c r="R71" s="205">
        <f t="shared" si="28"/>
        <v>59400</v>
      </c>
      <c r="S71" s="205">
        <f t="shared" si="10"/>
        <v>47364.266251297973</v>
      </c>
      <c r="T71" s="205">
        <f t="shared" si="11"/>
        <v>5435.7337487020304</v>
      </c>
      <c r="U71" s="205">
        <f t="shared" si="12"/>
        <v>52800</v>
      </c>
      <c r="V71" s="205">
        <f t="shared" si="13"/>
        <v>41443.732969885721</v>
      </c>
      <c r="W71" s="205">
        <f t="shared" si="14"/>
        <v>4756.2670301142762</v>
      </c>
      <c r="X71" s="205">
        <f t="shared" si="15"/>
        <v>46200</v>
      </c>
      <c r="Y71" s="205">
        <f t="shared" si="16"/>
        <v>35523.199688473476</v>
      </c>
      <c r="Z71" s="205">
        <f t="shared" si="17"/>
        <v>4076.8003115265228</v>
      </c>
      <c r="AA71" s="196">
        <f t="shared" si="18"/>
        <v>39600</v>
      </c>
    </row>
    <row r="72" spans="1:27" ht="13.5" customHeight="1">
      <c r="A72" s="118">
        <v>59</v>
      </c>
      <c r="B72" s="216">
        <v>42401</v>
      </c>
      <c r="C72" s="68">
        <v>880</v>
      </c>
      <c r="D72" s="221">
        <f>'base(indices)'!G77</f>
        <v>1.27337451</v>
      </c>
      <c r="E72" s="60">
        <f t="shared" si="0"/>
        <v>1120.5695688000001</v>
      </c>
      <c r="F72" s="360">
        <f>'base(indices)'!I77</f>
        <v>1.5918000000000002E-2</v>
      </c>
      <c r="G72" s="60">
        <f t="shared" si="1"/>
        <v>17.837226396158403</v>
      </c>
      <c r="H72" s="57">
        <f t="shared" si="2"/>
        <v>1138.4067951961586</v>
      </c>
      <c r="I72" s="294">
        <f t="shared" si="20"/>
        <v>66199.569995506434</v>
      </c>
      <c r="J72" s="102">
        <f>IF((I72)+K72&gt;I148,I148-K72,(I72))</f>
        <v>59205.332814122463</v>
      </c>
      <c r="K72" s="102">
        <f t="shared" si="3"/>
        <v>6794.667185877538</v>
      </c>
      <c r="L72" s="186">
        <f t="shared" si="23"/>
        <v>66000</v>
      </c>
      <c r="M72" s="102">
        <f t="shared" si="24"/>
        <v>56245.066173416337</v>
      </c>
      <c r="N72" s="102">
        <f t="shared" si="21"/>
        <v>6454.9338265836604</v>
      </c>
      <c r="O72" s="102">
        <f t="shared" si="22"/>
        <v>62700</v>
      </c>
      <c r="P72" s="102">
        <f>J72*$P$9</f>
        <v>53284.799532710218</v>
      </c>
      <c r="Q72" s="102">
        <f t="shared" si="8"/>
        <v>6115.2004672897847</v>
      </c>
      <c r="R72" s="102">
        <f t="shared" si="28"/>
        <v>59400</v>
      </c>
      <c r="S72" s="102">
        <f t="shared" si="10"/>
        <v>47364.266251297973</v>
      </c>
      <c r="T72" s="102">
        <f t="shared" si="11"/>
        <v>5435.7337487020304</v>
      </c>
      <c r="U72" s="102">
        <f t="shared" si="12"/>
        <v>52800</v>
      </c>
      <c r="V72" s="102">
        <f t="shared" si="13"/>
        <v>41443.732969885721</v>
      </c>
      <c r="W72" s="102">
        <f t="shared" si="14"/>
        <v>4756.2670301142762</v>
      </c>
      <c r="X72" s="102">
        <f t="shared" si="15"/>
        <v>46200</v>
      </c>
      <c r="Y72" s="102">
        <f t="shared" si="16"/>
        <v>35523.199688473476</v>
      </c>
      <c r="Z72" s="102">
        <f t="shared" si="17"/>
        <v>4076.8003115265228</v>
      </c>
      <c r="AA72" s="66">
        <f t="shared" si="18"/>
        <v>39600</v>
      </c>
    </row>
    <row r="73" spans="1:27" ht="13.5" customHeight="1">
      <c r="A73" s="118">
        <v>58</v>
      </c>
      <c r="B73" s="217">
        <v>42430</v>
      </c>
      <c r="C73" s="68">
        <v>880</v>
      </c>
      <c r="D73" s="221">
        <f>'base(indices)'!G78</f>
        <v>1.25554576</v>
      </c>
      <c r="E73" s="70">
        <f t="shared" si="0"/>
        <v>1104.8802688000001</v>
      </c>
      <c r="F73" s="360">
        <f>'base(indices)'!I78</f>
        <v>1.5918000000000002E-2</v>
      </c>
      <c r="G73" s="70">
        <f t="shared" si="1"/>
        <v>17.587484118758404</v>
      </c>
      <c r="H73" s="68">
        <f t="shared" si="2"/>
        <v>1122.4677529187584</v>
      </c>
      <c r="I73" s="295">
        <f t="shared" si="20"/>
        <v>65061.163200310279</v>
      </c>
      <c r="J73" s="122">
        <f>IF((I73)+K73&gt;I148,I148-K73,(I73))</f>
        <v>59205.332814122463</v>
      </c>
      <c r="K73" s="122">
        <f t="shared" si="3"/>
        <v>6794.667185877538</v>
      </c>
      <c r="L73" s="183">
        <f t="shared" si="23"/>
        <v>66000</v>
      </c>
      <c r="M73" s="122">
        <f t="shared" si="24"/>
        <v>56245.066173416337</v>
      </c>
      <c r="N73" s="122">
        <f t="shared" si="21"/>
        <v>6454.9338265836604</v>
      </c>
      <c r="O73" s="122">
        <f t="shared" si="22"/>
        <v>62700</v>
      </c>
      <c r="P73" s="104">
        <f>J73*$P$9</f>
        <v>53284.799532710218</v>
      </c>
      <c r="Q73" s="122">
        <f t="shared" si="8"/>
        <v>6115.2004672897847</v>
      </c>
      <c r="R73" s="122">
        <f t="shared" si="28"/>
        <v>59400</v>
      </c>
      <c r="S73" s="122">
        <f t="shared" si="10"/>
        <v>47364.266251297973</v>
      </c>
      <c r="T73" s="122">
        <f t="shared" si="11"/>
        <v>5435.7337487020304</v>
      </c>
      <c r="U73" s="122">
        <f t="shared" si="12"/>
        <v>52800</v>
      </c>
      <c r="V73" s="122">
        <f t="shared" si="13"/>
        <v>41443.732969885721</v>
      </c>
      <c r="W73" s="122">
        <f t="shared" si="14"/>
        <v>4756.2670301142762</v>
      </c>
      <c r="X73" s="122">
        <f t="shared" si="15"/>
        <v>46200</v>
      </c>
      <c r="Y73" s="122">
        <f t="shared" si="16"/>
        <v>35523.199688473476</v>
      </c>
      <c r="Z73" s="122">
        <f t="shared" si="17"/>
        <v>4076.8003115265228</v>
      </c>
      <c r="AA73" s="52">
        <f t="shared" si="18"/>
        <v>39600</v>
      </c>
    </row>
    <row r="74" spans="1:27" ht="13.5" customHeight="1">
      <c r="A74" s="118">
        <v>57</v>
      </c>
      <c r="B74" s="216">
        <v>42461</v>
      </c>
      <c r="C74" s="68">
        <v>880</v>
      </c>
      <c r="D74" s="221">
        <f>'base(indices)'!G79</f>
        <v>1.25017003</v>
      </c>
      <c r="E74" s="60">
        <f t="shared" si="0"/>
        <v>1100.1496264</v>
      </c>
      <c r="F74" s="360">
        <f>'base(indices)'!I79</f>
        <v>1.5918000000000002E-2</v>
      </c>
      <c r="G74" s="60">
        <f t="shared" si="1"/>
        <v>17.5121817530352</v>
      </c>
      <c r="H74" s="57">
        <f t="shared" si="2"/>
        <v>1117.6618081530353</v>
      </c>
      <c r="I74" s="294">
        <f t="shared" si="20"/>
        <v>63938.695447391518</v>
      </c>
      <c r="J74" s="102">
        <f>IF((I74)+K74&gt;I148,I148-K74,(I74))</f>
        <v>59205.332814122463</v>
      </c>
      <c r="K74" s="102">
        <f t="shared" si="3"/>
        <v>6794.667185877538</v>
      </c>
      <c r="L74" s="186">
        <f t="shared" si="23"/>
        <v>66000</v>
      </c>
      <c r="M74" s="102">
        <f t="shared" si="24"/>
        <v>56245.066173416337</v>
      </c>
      <c r="N74" s="102">
        <f t="shared" si="21"/>
        <v>6454.9338265836604</v>
      </c>
      <c r="O74" s="102">
        <f t="shared" si="22"/>
        <v>62700</v>
      </c>
      <c r="P74" s="102">
        <f t="shared" ref="P74:P87" si="29">J74*$P$9</f>
        <v>53284.799532710218</v>
      </c>
      <c r="Q74" s="102">
        <f t="shared" si="8"/>
        <v>6115.2004672897847</v>
      </c>
      <c r="R74" s="102">
        <f>P74+Q74</f>
        <v>59400</v>
      </c>
      <c r="S74" s="102">
        <f t="shared" si="10"/>
        <v>47364.266251297973</v>
      </c>
      <c r="T74" s="102">
        <f t="shared" si="11"/>
        <v>5435.7337487020304</v>
      </c>
      <c r="U74" s="102">
        <f t="shared" si="12"/>
        <v>52800</v>
      </c>
      <c r="V74" s="102">
        <f t="shared" si="13"/>
        <v>41443.732969885721</v>
      </c>
      <c r="W74" s="102">
        <f t="shared" si="14"/>
        <v>4756.2670301142762</v>
      </c>
      <c r="X74" s="102">
        <f t="shared" si="15"/>
        <v>46200</v>
      </c>
      <c r="Y74" s="102">
        <f t="shared" si="16"/>
        <v>35523.199688473476</v>
      </c>
      <c r="Z74" s="102">
        <f t="shared" si="17"/>
        <v>4076.8003115265228</v>
      </c>
      <c r="AA74" s="66">
        <f t="shared" si="18"/>
        <v>39600</v>
      </c>
    </row>
    <row r="75" spans="1:27" ht="13.5" customHeight="1">
      <c r="A75" s="118">
        <v>56</v>
      </c>
      <c r="B75" s="217">
        <v>42491</v>
      </c>
      <c r="C75" s="68">
        <v>880</v>
      </c>
      <c r="D75" s="221">
        <f>'base(indices)'!G80</f>
        <v>1.2438265100000001</v>
      </c>
      <c r="E75" s="70">
        <f t="shared" ref="E75:E130" si="30">C75*D75</f>
        <v>1094.5673288</v>
      </c>
      <c r="F75" s="360">
        <f>'base(indices)'!I80</f>
        <v>1.5918000000000002E-2</v>
      </c>
      <c r="G75" s="70">
        <f t="shared" ref="G75:G130" si="31">E75*F75</f>
        <v>17.423322739838401</v>
      </c>
      <c r="H75" s="68">
        <f t="shared" ref="H75:H130" si="32">E75+G75</f>
        <v>1111.9906515398384</v>
      </c>
      <c r="I75" s="295">
        <f t="shared" si="20"/>
        <v>62821.033639238485</v>
      </c>
      <c r="J75" s="122">
        <f>IF((I75)+K75&gt;I148,I148-K75,(I75))</f>
        <v>59205.332814122463</v>
      </c>
      <c r="K75" s="122">
        <f t="shared" ref="K75:K130" si="33">I$147</f>
        <v>6794.667185877538</v>
      </c>
      <c r="L75" s="183">
        <f t="shared" si="23"/>
        <v>66000</v>
      </c>
      <c r="M75" s="122">
        <f t="shared" si="24"/>
        <v>56245.066173416337</v>
      </c>
      <c r="N75" s="122">
        <f t="shared" si="21"/>
        <v>6454.9338265836604</v>
      </c>
      <c r="O75" s="122">
        <f t="shared" si="22"/>
        <v>62700</v>
      </c>
      <c r="P75" s="104">
        <f t="shared" si="29"/>
        <v>53284.799532710218</v>
      </c>
      <c r="Q75" s="122">
        <f t="shared" ref="Q75:Q117" si="34">K75*P$9</f>
        <v>6115.2004672897847</v>
      </c>
      <c r="R75" s="122">
        <f t="shared" ref="R75:R117" si="35">P75+Q75</f>
        <v>59400</v>
      </c>
      <c r="S75" s="122">
        <f t="shared" ref="S75:S117" si="36">J75*S$9</f>
        <v>47364.266251297973</v>
      </c>
      <c r="T75" s="122">
        <f t="shared" ref="T75:T117" si="37">K75*S$9</f>
        <v>5435.7337487020304</v>
      </c>
      <c r="U75" s="122">
        <f t="shared" ref="U75:U117" si="38">S75+T75</f>
        <v>52800</v>
      </c>
      <c r="V75" s="122">
        <f t="shared" ref="V75:V117" si="39">J75*V$9</f>
        <v>41443.732969885721</v>
      </c>
      <c r="W75" s="122">
        <f t="shared" ref="W75:W117" si="40">K75*V$9</f>
        <v>4756.2670301142762</v>
      </c>
      <c r="X75" s="122">
        <f t="shared" ref="X75:X117" si="41">V75+W75</f>
        <v>46200</v>
      </c>
      <c r="Y75" s="122">
        <f t="shared" ref="Y75:Y130" si="42">J75*Y$9</f>
        <v>35523.199688473476</v>
      </c>
      <c r="Z75" s="122">
        <f t="shared" ref="Z75:Z130" si="43">K75*Y$9</f>
        <v>4076.8003115265228</v>
      </c>
      <c r="AA75" s="52">
        <f t="shared" ref="AA75:AA130" si="44">Y75+Z75</f>
        <v>39600</v>
      </c>
    </row>
    <row r="76" spans="1:27" ht="13.5" customHeight="1">
      <c r="A76" s="118">
        <v>55</v>
      </c>
      <c r="B76" s="216">
        <v>42522</v>
      </c>
      <c r="C76" s="68">
        <v>880</v>
      </c>
      <c r="D76" s="221">
        <f>'base(indices)'!G81</f>
        <v>1.2332208099999999</v>
      </c>
      <c r="E76" s="60">
        <f t="shared" si="30"/>
        <v>1085.2343128</v>
      </c>
      <c r="F76" s="360">
        <f>'base(indices)'!I81</f>
        <v>1.5918000000000002E-2</v>
      </c>
      <c r="G76" s="60">
        <f t="shared" si="31"/>
        <v>17.274759791150402</v>
      </c>
      <c r="H76" s="57">
        <f t="shared" si="32"/>
        <v>1102.5090725911505</v>
      </c>
      <c r="I76" s="294">
        <f t="shared" si="20"/>
        <v>61709.042987698645</v>
      </c>
      <c r="J76" s="102">
        <f>IF((I76)+K76&gt;I148,I148-K76,(I76))</f>
        <v>59205.332814122463</v>
      </c>
      <c r="K76" s="102">
        <f t="shared" si="33"/>
        <v>6794.667185877538</v>
      </c>
      <c r="L76" s="186">
        <f t="shared" si="23"/>
        <v>66000</v>
      </c>
      <c r="M76" s="102">
        <f t="shared" si="24"/>
        <v>56245.066173416337</v>
      </c>
      <c r="N76" s="102">
        <f t="shared" si="21"/>
        <v>6454.9338265836604</v>
      </c>
      <c r="O76" s="102">
        <f t="shared" si="22"/>
        <v>62700</v>
      </c>
      <c r="P76" s="102">
        <f t="shared" si="29"/>
        <v>53284.799532710218</v>
      </c>
      <c r="Q76" s="102">
        <f t="shared" si="34"/>
        <v>6115.2004672897847</v>
      </c>
      <c r="R76" s="102">
        <f t="shared" si="35"/>
        <v>59400</v>
      </c>
      <c r="S76" s="102">
        <f t="shared" si="36"/>
        <v>47364.266251297973</v>
      </c>
      <c r="T76" s="102">
        <f t="shared" si="37"/>
        <v>5435.7337487020304</v>
      </c>
      <c r="U76" s="102">
        <f t="shared" si="38"/>
        <v>52800</v>
      </c>
      <c r="V76" s="102">
        <f t="shared" si="39"/>
        <v>41443.732969885721</v>
      </c>
      <c r="W76" s="102">
        <f t="shared" si="40"/>
        <v>4756.2670301142762</v>
      </c>
      <c r="X76" s="102">
        <f t="shared" si="41"/>
        <v>46200</v>
      </c>
      <c r="Y76" s="102">
        <f t="shared" si="42"/>
        <v>35523.199688473476</v>
      </c>
      <c r="Z76" s="102">
        <f t="shared" si="43"/>
        <v>4076.8003115265228</v>
      </c>
      <c r="AA76" s="66">
        <f t="shared" si="44"/>
        <v>39600</v>
      </c>
    </row>
    <row r="77" spans="1:27" ht="13.5" customHeight="1">
      <c r="A77" s="118">
        <v>54</v>
      </c>
      <c r="B77" s="216">
        <v>42552</v>
      </c>
      <c r="C77" s="68">
        <v>880</v>
      </c>
      <c r="D77" s="221">
        <f>'base(indices)'!G82</f>
        <v>1.2283075800000001</v>
      </c>
      <c r="E77" s="70">
        <f t="shared" si="30"/>
        <v>1080.9106704000001</v>
      </c>
      <c r="F77" s="360">
        <f>'base(indices)'!I82</f>
        <v>1.5918000000000002E-2</v>
      </c>
      <c r="G77" s="70">
        <f t="shared" si="31"/>
        <v>17.205936051427202</v>
      </c>
      <c r="H77" s="68">
        <f t="shared" si="32"/>
        <v>1098.1166064514273</v>
      </c>
      <c r="I77" s="295">
        <f t="shared" ref="I77:I117" si="45">I76-H76</f>
        <v>60606.533915107495</v>
      </c>
      <c r="J77" s="122">
        <f>IF((I77)+K77&gt;I148,I148-K77,(I77))</f>
        <v>59205.332814122463</v>
      </c>
      <c r="K77" s="122">
        <f t="shared" si="33"/>
        <v>6794.667185877538</v>
      </c>
      <c r="L77" s="183">
        <f t="shared" si="23"/>
        <v>66000</v>
      </c>
      <c r="M77" s="122">
        <f t="shared" si="24"/>
        <v>56245.066173416337</v>
      </c>
      <c r="N77" s="122">
        <f t="shared" si="21"/>
        <v>6454.9338265836604</v>
      </c>
      <c r="O77" s="122">
        <f t="shared" si="22"/>
        <v>62700</v>
      </c>
      <c r="P77" s="104">
        <f t="shared" si="29"/>
        <v>53284.799532710218</v>
      </c>
      <c r="Q77" s="122">
        <f t="shared" si="34"/>
        <v>6115.2004672897847</v>
      </c>
      <c r="R77" s="122">
        <f t="shared" si="35"/>
        <v>59400</v>
      </c>
      <c r="S77" s="122">
        <f t="shared" si="36"/>
        <v>47364.266251297973</v>
      </c>
      <c r="T77" s="122">
        <f t="shared" si="37"/>
        <v>5435.7337487020304</v>
      </c>
      <c r="U77" s="122">
        <f t="shared" si="38"/>
        <v>52800</v>
      </c>
      <c r="V77" s="122">
        <f t="shared" si="39"/>
        <v>41443.732969885721</v>
      </c>
      <c r="W77" s="122">
        <f t="shared" si="40"/>
        <v>4756.2670301142762</v>
      </c>
      <c r="X77" s="122">
        <f t="shared" si="41"/>
        <v>46200</v>
      </c>
      <c r="Y77" s="122">
        <f t="shared" si="42"/>
        <v>35523.199688473476</v>
      </c>
      <c r="Z77" s="122">
        <f t="shared" si="43"/>
        <v>4076.8003115265228</v>
      </c>
      <c r="AA77" s="52">
        <f t="shared" si="44"/>
        <v>39600</v>
      </c>
    </row>
    <row r="78" spans="1:27" ht="13.5" customHeight="1">
      <c r="A78" s="118">
        <v>53</v>
      </c>
      <c r="B78" s="217">
        <v>42583</v>
      </c>
      <c r="C78" s="68">
        <v>880</v>
      </c>
      <c r="D78" s="221">
        <f>'base(indices)'!G83</f>
        <v>1.22171034</v>
      </c>
      <c r="E78" s="60">
        <f t="shared" si="30"/>
        <v>1075.1050992</v>
      </c>
      <c r="F78" s="360">
        <f>'base(indices)'!I83</f>
        <v>1.5918000000000002E-2</v>
      </c>
      <c r="G78" s="60">
        <f t="shared" si="31"/>
        <v>17.113522969065603</v>
      </c>
      <c r="H78" s="57">
        <f t="shared" si="32"/>
        <v>1092.2186221690656</v>
      </c>
      <c r="I78" s="294">
        <f t="shared" si="45"/>
        <v>59508.41730865607</v>
      </c>
      <c r="J78" s="102">
        <f>IF((I78)+K78&gt;I148,I148-K78,(I78))</f>
        <v>59205.332814122463</v>
      </c>
      <c r="K78" s="102">
        <f t="shared" si="33"/>
        <v>6794.667185877538</v>
      </c>
      <c r="L78" s="186">
        <f t="shared" si="23"/>
        <v>66000</v>
      </c>
      <c r="M78" s="102">
        <f t="shared" si="24"/>
        <v>56245.066173416337</v>
      </c>
      <c r="N78" s="102">
        <f t="shared" si="21"/>
        <v>6454.9338265836604</v>
      </c>
      <c r="O78" s="102">
        <f t="shared" si="22"/>
        <v>62700</v>
      </c>
      <c r="P78" s="102">
        <f t="shared" si="29"/>
        <v>53284.799532710218</v>
      </c>
      <c r="Q78" s="102">
        <f t="shared" si="34"/>
        <v>6115.2004672897847</v>
      </c>
      <c r="R78" s="102">
        <f t="shared" si="35"/>
        <v>59400</v>
      </c>
      <c r="S78" s="102">
        <f t="shared" si="36"/>
        <v>47364.266251297973</v>
      </c>
      <c r="T78" s="102">
        <f t="shared" si="37"/>
        <v>5435.7337487020304</v>
      </c>
      <c r="U78" s="102">
        <f t="shared" si="38"/>
        <v>52800</v>
      </c>
      <c r="V78" s="102">
        <f t="shared" si="39"/>
        <v>41443.732969885721</v>
      </c>
      <c r="W78" s="102">
        <f t="shared" si="40"/>
        <v>4756.2670301142762</v>
      </c>
      <c r="X78" s="102">
        <f t="shared" si="41"/>
        <v>46200</v>
      </c>
      <c r="Y78" s="102">
        <f t="shared" si="42"/>
        <v>35523.199688473476</v>
      </c>
      <c r="Z78" s="102">
        <f t="shared" si="43"/>
        <v>4076.8003115265228</v>
      </c>
      <c r="AA78" s="66">
        <f t="shared" si="44"/>
        <v>39600</v>
      </c>
    </row>
    <row r="79" spans="1:27" ht="13.5" customHeight="1">
      <c r="A79" s="118">
        <v>52</v>
      </c>
      <c r="B79" s="216">
        <v>42614</v>
      </c>
      <c r="C79" s="68">
        <v>880</v>
      </c>
      <c r="D79" s="221">
        <f>'base(indices)'!G84</f>
        <v>1.2162372800000001</v>
      </c>
      <c r="E79" s="70">
        <f t="shared" si="30"/>
        <v>1070.2888064000001</v>
      </c>
      <c r="F79" s="360">
        <f>'base(indices)'!I84</f>
        <v>1.5918000000000002E-2</v>
      </c>
      <c r="G79" s="70">
        <f t="shared" si="31"/>
        <v>17.036857220275202</v>
      </c>
      <c r="H79" s="68">
        <f t="shared" si="32"/>
        <v>1087.3256636202752</v>
      </c>
      <c r="I79" s="295">
        <f t="shared" si="45"/>
        <v>58416.198686487005</v>
      </c>
      <c r="J79" s="122">
        <f>IF((I79)+K79&gt;I148,I148-K79,(I79))</f>
        <v>58416.198686487005</v>
      </c>
      <c r="K79" s="122">
        <f t="shared" si="33"/>
        <v>6794.667185877538</v>
      </c>
      <c r="L79" s="183">
        <f t="shared" si="23"/>
        <v>65210.865872364542</v>
      </c>
      <c r="M79" s="122">
        <f t="shared" si="24"/>
        <v>55495.388752162653</v>
      </c>
      <c r="N79" s="122">
        <f t="shared" si="21"/>
        <v>6454.9338265836604</v>
      </c>
      <c r="O79" s="122">
        <f t="shared" si="22"/>
        <v>61950.322578746316</v>
      </c>
      <c r="P79" s="104">
        <f t="shared" si="29"/>
        <v>52574.578817838308</v>
      </c>
      <c r="Q79" s="122">
        <f t="shared" si="34"/>
        <v>6115.2004672897847</v>
      </c>
      <c r="R79" s="122">
        <f t="shared" si="35"/>
        <v>58689.77928512809</v>
      </c>
      <c r="S79" s="122">
        <f t="shared" si="36"/>
        <v>46732.958949189604</v>
      </c>
      <c r="T79" s="122">
        <f t="shared" si="37"/>
        <v>5435.7337487020304</v>
      </c>
      <c r="U79" s="122">
        <f t="shared" si="38"/>
        <v>52168.692697891631</v>
      </c>
      <c r="V79" s="122">
        <f t="shared" si="39"/>
        <v>40891.3390805409</v>
      </c>
      <c r="W79" s="122">
        <f t="shared" si="40"/>
        <v>4756.2670301142762</v>
      </c>
      <c r="X79" s="122">
        <f t="shared" si="41"/>
        <v>45647.606110655179</v>
      </c>
      <c r="Y79" s="122">
        <f t="shared" si="42"/>
        <v>35049.719211892203</v>
      </c>
      <c r="Z79" s="122">
        <f t="shared" si="43"/>
        <v>4076.8003115265228</v>
      </c>
      <c r="AA79" s="52">
        <f t="shared" si="44"/>
        <v>39126.519523418727</v>
      </c>
    </row>
    <row r="80" spans="1:27" ht="13.5" customHeight="1">
      <c r="A80" s="118">
        <v>51</v>
      </c>
      <c r="B80" s="217">
        <v>42644</v>
      </c>
      <c r="C80" s="68">
        <v>880</v>
      </c>
      <c r="D80" s="221">
        <f>'base(indices)'!G85</f>
        <v>1.2134463499999999</v>
      </c>
      <c r="E80" s="60">
        <f t="shared" si="30"/>
        <v>1067.8327879999999</v>
      </c>
      <c r="F80" s="360">
        <f>'base(indices)'!I85</f>
        <v>1.5918000000000002E-2</v>
      </c>
      <c r="G80" s="60">
        <f t="shared" si="31"/>
        <v>16.997762319384002</v>
      </c>
      <c r="H80" s="57">
        <f t="shared" si="32"/>
        <v>1084.830550319384</v>
      </c>
      <c r="I80" s="294">
        <f t="shared" si="45"/>
        <v>57328.873022866726</v>
      </c>
      <c r="J80" s="102">
        <f>IF((I80)+K80&gt;I148,I148-K80,(I80))</f>
        <v>57328.873022866726</v>
      </c>
      <c r="K80" s="102">
        <f t="shared" si="33"/>
        <v>6794.667185877538</v>
      </c>
      <c r="L80" s="186">
        <f t="shared" si="23"/>
        <v>64123.540208744264</v>
      </c>
      <c r="M80" s="102">
        <f t="shared" si="24"/>
        <v>54462.429371723389</v>
      </c>
      <c r="N80" s="102">
        <f t="shared" si="21"/>
        <v>6454.9338265836604</v>
      </c>
      <c r="O80" s="102">
        <f t="shared" si="22"/>
        <v>60917.363198307052</v>
      </c>
      <c r="P80" s="102">
        <f t="shared" si="29"/>
        <v>51595.985720580058</v>
      </c>
      <c r="Q80" s="102">
        <f t="shared" si="34"/>
        <v>6115.2004672897847</v>
      </c>
      <c r="R80" s="102">
        <f t="shared" si="35"/>
        <v>57711.18618786984</v>
      </c>
      <c r="S80" s="102">
        <f t="shared" si="36"/>
        <v>45863.098418293383</v>
      </c>
      <c r="T80" s="102">
        <f t="shared" si="37"/>
        <v>5435.7337487020304</v>
      </c>
      <c r="U80" s="102">
        <f t="shared" si="38"/>
        <v>51298.832166995417</v>
      </c>
      <c r="V80" s="102">
        <f t="shared" si="39"/>
        <v>40130.211116006707</v>
      </c>
      <c r="W80" s="102">
        <f t="shared" si="40"/>
        <v>4756.2670301142762</v>
      </c>
      <c r="X80" s="102">
        <f t="shared" si="41"/>
        <v>44886.478146120986</v>
      </c>
      <c r="Y80" s="102">
        <f t="shared" si="42"/>
        <v>34397.323813720031</v>
      </c>
      <c r="Z80" s="102">
        <f t="shared" si="43"/>
        <v>4076.8003115265228</v>
      </c>
      <c r="AA80" s="66">
        <f t="shared" si="44"/>
        <v>38474.124125246555</v>
      </c>
    </row>
    <row r="81" spans="1:27" ht="13.5" customHeight="1">
      <c r="A81" s="118">
        <v>50</v>
      </c>
      <c r="B81" s="216">
        <v>42675</v>
      </c>
      <c r="C81" s="68">
        <v>880</v>
      </c>
      <c r="D81" s="221">
        <f>'base(indices)'!G86</f>
        <v>1.21114517</v>
      </c>
      <c r="E81" s="70">
        <f t="shared" si="30"/>
        <v>1065.8077496000001</v>
      </c>
      <c r="F81" s="360">
        <f>'base(indices)'!I86</f>
        <v>1.5918000000000002E-2</v>
      </c>
      <c r="G81" s="70">
        <f t="shared" si="31"/>
        <v>16.965527758132804</v>
      </c>
      <c r="H81" s="68">
        <f t="shared" si="32"/>
        <v>1082.7732773581329</v>
      </c>
      <c r="I81" s="295">
        <f t="shared" si="45"/>
        <v>56244.042472547342</v>
      </c>
      <c r="J81" s="122">
        <f>IF((I81)+K81&gt;I148,I148-K81,(I81))</f>
        <v>56244.042472547342</v>
      </c>
      <c r="K81" s="122">
        <f t="shared" si="33"/>
        <v>6794.667185877538</v>
      </c>
      <c r="L81" s="183">
        <f t="shared" si="23"/>
        <v>63038.709658424879</v>
      </c>
      <c r="M81" s="122">
        <f t="shared" si="24"/>
        <v>53431.84034891997</v>
      </c>
      <c r="N81" s="122">
        <f t="shared" si="21"/>
        <v>6454.9338265836604</v>
      </c>
      <c r="O81" s="122">
        <f t="shared" si="22"/>
        <v>59886.774175503633</v>
      </c>
      <c r="P81" s="104">
        <f t="shared" si="29"/>
        <v>50619.638225292612</v>
      </c>
      <c r="Q81" s="122">
        <f t="shared" si="34"/>
        <v>6115.2004672897847</v>
      </c>
      <c r="R81" s="122">
        <f t="shared" si="35"/>
        <v>56734.838692582394</v>
      </c>
      <c r="S81" s="122">
        <f t="shared" si="36"/>
        <v>44995.233978037875</v>
      </c>
      <c r="T81" s="122">
        <f t="shared" si="37"/>
        <v>5435.7337487020304</v>
      </c>
      <c r="U81" s="122">
        <f t="shared" si="38"/>
        <v>50430.967726739909</v>
      </c>
      <c r="V81" s="122">
        <f t="shared" si="39"/>
        <v>39370.829730783138</v>
      </c>
      <c r="W81" s="122">
        <f t="shared" si="40"/>
        <v>4756.2670301142762</v>
      </c>
      <c r="X81" s="122">
        <f t="shared" si="41"/>
        <v>44127.096760897417</v>
      </c>
      <c r="Y81" s="122">
        <f t="shared" si="42"/>
        <v>33746.425483528401</v>
      </c>
      <c r="Z81" s="122">
        <f t="shared" si="43"/>
        <v>4076.8003115265228</v>
      </c>
      <c r="AA81" s="52">
        <f t="shared" si="44"/>
        <v>37823.225795054925</v>
      </c>
    </row>
    <row r="82" spans="1:27" ht="13.5" customHeight="1" thickBot="1">
      <c r="A82" s="229">
        <v>49</v>
      </c>
      <c r="B82" s="218">
        <v>42705</v>
      </c>
      <c r="C82" s="177">
        <v>880</v>
      </c>
      <c r="D82" s="341">
        <f>'base(indices)'!G87</f>
        <v>1.2080043600000001</v>
      </c>
      <c r="E82" s="247">
        <f t="shared" si="30"/>
        <v>1063.0438368</v>
      </c>
      <c r="F82" s="361">
        <f>'base(indices)'!I87</f>
        <v>1.5918000000000002E-2</v>
      </c>
      <c r="G82" s="247">
        <f t="shared" si="31"/>
        <v>16.921531794182403</v>
      </c>
      <c r="H82" s="174">
        <f t="shared" si="32"/>
        <v>1079.9653685941823</v>
      </c>
      <c r="I82" s="342">
        <f t="shared" si="45"/>
        <v>55161.269195189212</v>
      </c>
      <c r="J82" s="343">
        <f>IF((I82)+K82&gt;I148,I148-K82,(I82))</f>
        <v>55161.269195189212</v>
      </c>
      <c r="K82" s="343">
        <f t="shared" si="33"/>
        <v>6794.667185877538</v>
      </c>
      <c r="L82" s="344">
        <f t="shared" si="23"/>
        <v>61955.936381066749</v>
      </c>
      <c r="M82" s="343">
        <f t="shared" si="24"/>
        <v>52403.20573542975</v>
      </c>
      <c r="N82" s="343">
        <f t="shared" si="21"/>
        <v>6454.9338265836604</v>
      </c>
      <c r="O82" s="343">
        <f t="shared" si="22"/>
        <v>58858.139562013414</v>
      </c>
      <c r="P82" s="343">
        <f t="shared" si="29"/>
        <v>49645.142275670289</v>
      </c>
      <c r="Q82" s="343">
        <f t="shared" si="34"/>
        <v>6115.2004672897847</v>
      </c>
      <c r="R82" s="343">
        <f t="shared" si="35"/>
        <v>55760.342742960071</v>
      </c>
      <c r="S82" s="343">
        <f t="shared" si="36"/>
        <v>44129.015356151373</v>
      </c>
      <c r="T82" s="343">
        <f t="shared" si="37"/>
        <v>5435.7337487020304</v>
      </c>
      <c r="U82" s="343">
        <f t="shared" si="38"/>
        <v>49564.749104853399</v>
      </c>
      <c r="V82" s="343">
        <f t="shared" si="39"/>
        <v>38612.888436632449</v>
      </c>
      <c r="W82" s="343">
        <f t="shared" si="40"/>
        <v>4756.2670301142762</v>
      </c>
      <c r="X82" s="343">
        <f t="shared" si="41"/>
        <v>43369.155466746728</v>
      </c>
      <c r="Y82" s="343">
        <f t="shared" si="42"/>
        <v>33096.761517113526</v>
      </c>
      <c r="Z82" s="343">
        <f t="shared" si="43"/>
        <v>4076.8003115265228</v>
      </c>
      <c r="AA82" s="345">
        <f t="shared" si="44"/>
        <v>37173.561828640049</v>
      </c>
    </row>
    <row r="83" spans="1:27" ht="13.5" customHeight="1">
      <c r="A83" s="219">
        <v>48</v>
      </c>
      <c r="B83" s="340">
        <v>42736</v>
      </c>
      <c r="C83" s="47">
        <v>937</v>
      </c>
      <c r="D83" s="239">
        <f>'base(indices)'!G88</f>
        <v>1.20571351</v>
      </c>
      <c r="E83" s="87">
        <f t="shared" si="30"/>
        <v>1129.75355887</v>
      </c>
      <c r="F83" s="359">
        <f>'base(indices)'!I88</f>
        <v>1.5918000000000002E-2</v>
      </c>
      <c r="G83" s="87">
        <f t="shared" si="31"/>
        <v>17.983417150092663</v>
      </c>
      <c r="H83" s="47">
        <f t="shared" si="32"/>
        <v>1147.7369760200927</v>
      </c>
      <c r="I83" s="293">
        <f t="shared" si="45"/>
        <v>54081.303826595031</v>
      </c>
      <c r="J83" s="123">
        <f>IF((I83)+K83&gt;I148,I148-K83,(I83))</f>
        <v>54081.303826595031</v>
      </c>
      <c r="K83" s="123">
        <f t="shared" si="33"/>
        <v>6794.667185877538</v>
      </c>
      <c r="L83" s="290">
        <f t="shared" si="23"/>
        <v>60875.971012472568</v>
      </c>
      <c r="M83" s="123">
        <f t="shared" si="24"/>
        <v>51377.238635265276</v>
      </c>
      <c r="N83" s="123">
        <f t="shared" si="21"/>
        <v>6454.9338265836604</v>
      </c>
      <c r="O83" s="123">
        <f t="shared" si="22"/>
        <v>57832.172461848939</v>
      </c>
      <c r="P83" s="100">
        <f t="shared" si="29"/>
        <v>48673.173443935528</v>
      </c>
      <c r="Q83" s="123">
        <f t="shared" si="34"/>
        <v>6115.2004672897847</v>
      </c>
      <c r="R83" s="123">
        <f t="shared" si="35"/>
        <v>54788.37391122531</v>
      </c>
      <c r="S83" s="123">
        <f t="shared" si="36"/>
        <v>43265.043061276025</v>
      </c>
      <c r="T83" s="123">
        <f t="shared" si="37"/>
        <v>5435.7337487020304</v>
      </c>
      <c r="U83" s="123">
        <f t="shared" si="38"/>
        <v>48700.776809978051</v>
      </c>
      <c r="V83" s="123">
        <f t="shared" si="39"/>
        <v>37856.912678616522</v>
      </c>
      <c r="W83" s="123">
        <f t="shared" si="40"/>
        <v>4756.2670301142762</v>
      </c>
      <c r="X83" s="123">
        <f t="shared" si="41"/>
        <v>42613.1797087308</v>
      </c>
      <c r="Y83" s="123">
        <f t="shared" si="42"/>
        <v>32448.782295957019</v>
      </c>
      <c r="Z83" s="123">
        <f t="shared" si="43"/>
        <v>4076.8003115265228</v>
      </c>
      <c r="AA83" s="55">
        <f t="shared" si="44"/>
        <v>36525.582607483542</v>
      </c>
    </row>
    <row r="84" spans="1:27" ht="13.5" customHeight="1">
      <c r="A84" s="118">
        <v>47</v>
      </c>
      <c r="B84" s="46">
        <v>42767</v>
      </c>
      <c r="C84" s="68">
        <v>937</v>
      </c>
      <c r="D84" s="221">
        <f>'base(indices)'!G89</f>
        <v>1.20198735</v>
      </c>
      <c r="E84" s="60">
        <f t="shared" si="30"/>
        <v>1126.26214695</v>
      </c>
      <c r="F84" s="360">
        <f>'base(indices)'!I89</f>
        <v>1.5918000000000002E-2</v>
      </c>
      <c r="G84" s="60">
        <f t="shared" si="31"/>
        <v>17.927840855150102</v>
      </c>
      <c r="H84" s="57">
        <f t="shared" si="32"/>
        <v>1144.1899878051502</v>
      </c>
      <c r="I84" s="294">
        <f t="shared" si="45"/>
        <v>52933.566850574935</v>
      </c>
      <c r="J84" s="102">
        <f>IF((I84)+K84&gt;I148,I148-K84,(I84))</f>
        <v>52933.566850574935</v>
      </c>
      <c r="K84" s="102">
        <f t="shared" si="33"/>
        <v>6794.667185877538</v>
      </c>
      <c r="L84" s="186">
        <f t="shared" si="23"/>
        <v>59728.234036452472</v>
      </c>
      <c r="M84" s="102">
        <f t="shared" si="24"/>
        <v>50286.888508046184</v>
      </c>
      <c r="N84" s="102">
        <f t="shared" si="21"/>
        <v>6454.9338265836604</v>
      </c>
      <c r="O84" s="102">
        <f t="shared" si="22"/>
        <v>56741.822334629847</v>
      </c>
      <c r="P84" s="102">
        <f t="shared" si="29"/>
        <v>47640.210165517441</v>
      </c>
      <c r="Q84" s="102">
        <f t="shared" si="34"/>
        <v>6115.2004672897847</v>
      </c>
      <c r="R84" s="102">
        <f t="shared" si="35"/>
        <v>53755.410632807223</v>
      </c>
      <c r="S84" s="102">
        <f t="shared" si="36"/>
        <v>42346.853480459948</v>
      </c>
      <c r="T84" s="102">
        <f t="shared" si="37"/>
        <v>5435.7337487020304</v>
      </c>
      <c r="U84" s="102">
        <f t="shared" si="38"/>
        <v>47782.587229161974</v>
      </c>
      <c r="V84" s="102">
        <f t="shared" si="39"/>
        <v>37053.496795402454</v>
      </c>
      <c r="W84" s="102">
        <f t="shared" si="40"/>
        <v>4756.2670301142762</v>
      </c>
      <c r="X84" s="102">
        <f t="shared" si="41"/>
        <v>41809.763825516733</v>
      </c>
      <c r="Y84" s="102">
        <f t="shared" si="42"/>
        <v>31760.140110344961</v>
      </c>
      <c r="Z84" s="102">
        <f t="shared" si="43"/>
        <v>4076.8003115265228</v>
      </c>
      <c r="AA84" s="66">
        <f t="shared" si="44"/>
        <v>35836.940421871484</v>
      </c>
    </row>
    <row r="85" spans="1:27" ht="13.5" customHeight="1">
      <c r="A85" s="118">
        <v>46</v>
      </c>
      <c r="B85" s="56">
        <v>42795</v>
      </c>
      <c r="C85" s="68">
        <v>937</v>
      </c>
      <c r="D85" s="221">
        <f>'base(indices)'!G90</f>
        <v>1.1955314800000001</v>
      </c>
      <c r="E85" s="70">
        <f t="shared" si="30"/>
        <v>1120.2129967600001</v>
      </c>
      <c r="F85" s="360">
        <f>'base(indices)'!I90</f>
        <v>1.5918000000000002E-2</v>
      </c>
      <c r="G85" s="70">
        <f t="shared" si="31"/>
        <v>17.831550482425683</v>
      </c>
      <c r="H85" s="68">
        <f t="shared" si="32"/>
        <v>1138.0445472424258</v>
      </c>
      <c r="I85" s="295">
        <f t="shared" si="45"/>
        <v>51789.376862769786</v>
      </c>
      <c r="J85" s="122">
        <f>IF((I85)+K85&gt;I148,I148-K85,(I85))</f>
        <v>51789.376862769786</v>
      </c>
      <c r="K85" s="122">
        <f t="shared" si="33"/>
        <v>6794.667185877538</v>
      </c>
      <c r="L85" s="183">
        <f t="shared" si="23"/>
        <v>58584.044048647324</v>
      </c>
      <c r="M85" s="122">
        <f t="shared" si="24"/>
        <v>49199.908019631293</v>
      </c>
      <c r="N85" s="122">
        <f t="shared" si="21"/>
        <v>6454.9338265836604</v>
      </c>
      <c r="O85" s="122">
        <f t="shared" si="22"/>
        <v>55654.841846214957</v>
      </c>
      <c r="P85" s="104">
        <f t="shared" si="29"/>
        <v>46610.439176492808</v>
      </c>
      <c r="Q85" s="122">
        <f t="shared" si="34"/>
        <v>6115.2004672897847</v>
      </c>
      <c r="R85" s="122">
        <f t="shared" si="35"/>
        <v>52725.63964378259</v>
      </c>
      <c r="S85" s="122">
        <f t="shared" si="36"/>
        <v>41431.501490215829</v>
      </c>
      <c r="T85" s="122">
        <f t="shared" si="37"/>
        <v>5435.7337487020304</v>
      </c>
      <c r="U85" s="122">
        <f t="shared" si="38"/>
        <v>46867.235238917856</v>
      </c>
      <c r="V85" s="122">
        <f t="shared" si="39"/>
        <v>36252.56380393885</v>
      </c>
      <c r="W85" s="122">
        <f t="shared" si="40"/>
        <v>4756.2670301142762</v>
      </c>
      <c r="X85" s="122">
        <f t="shared" si="41"/>
        <v>41008.830834053129</v>
      </c>
      <c r="Y85" s="122">
        <f t="shared" si="42"/>
        <v>31073.626117661872</v>
      </c>
      <c r="Z85" s="122">
        <f t="shared" si="43"/>
        <v>4076.8003115265228</v>
      </c>
      <c r="AA85" s="52">
        <f t="shared" si="44"/>
        <v>35150.426429188396</v>
      </c>
    </row>
    <row r="86" spans="1:27" ht="13.5" customHeight="1">
      <c r="A86" s="118">
        <v>45</v>
      </c>
      <c r="B86" s="46">
        <v>42826</v>
      </c>
      <c r="C86" s="68">
        <v>937</v>
      </c>
      <c r="D86" s="221">
        <f>'base(indices)'!G91</f>
        <v>1.1937408700000001</v>
      </c>
      <c r="E86" s="60">
        <f t="shared" si="30"/>
        <v>1118.53519519</v>
      </c>
      <c r="F86" s="360">
        <f>'base(indices)'!I91</f>
        <v>1.5918000000000002E-2</v>
      </c>
      <c r="G86" s="60">
        <f t="shared" si="31"/>
        <v>17.804843237034422</v>
      </c>
      <c r="H86" s="57">
        <f t="shared" si="32"/>
        <v>1136.3400384270344</v>
      </c>
      <c r="I86" s="294">
        <f t="shared" si="45"/>
        <v>50651.332315527361</v>
      </c>
      <c r="J86" s="102">
        <f>IF((I86)+K86&gt;I148,I148-K86,(I86))</f>
        <v>50651.332315527361</v>
      </c>
      <c r="K86" s="102">
        <f t="shared" si="33"/>
        <v>6794.667185877538</v>
      </c>
      <c r="L86" s="186">
        <f t="shared" si="23"/>
        <v>57445.999501404898</v>
      </c>
      <c r="M86" s="102">
        <f t="shared" si="24"/>
        <v>48118.765699750991</v>
      </c>
      <c r="N86" s="102">
        <f t="shared" ref="N86:N117" si="46">K86*M$9</f>
        <v>6454.9338265836604</v>
      </c>
      <c r="O86" s="102">
        <f t="shared" ref="O86:O117" si="47">M86+N86</f>
        <v>54573.699526334654</v>
      </c>
      <c r="P86" s="102">
        <f t="shared" si="29"/>
        <v>45586.199083974629</v>
      </c>
      <c r="Q86" s="102">
        <f t="shared" si="34"/>
        <v>6115.2004672897847</v>
      </c>
      <c r="R86" s="102">
        <f t="shared" si="35"/>
        <v>51701.399551264411</v>
      </c>
      <c r="S86" s="102">
        <f t="shared" si="36"/>
        <v>40521.065852421889</v>
      </c>
      <c r="T86" s="102">
        <f t="shared" si="37"/>
        <v>5435.7337487020304</v>
      </c>
      <c r="U86" s="102">
        <f t="shared" si="38"/>
        <v>45956.799601123916</v>
      </c>
      <c r="V86" s="102">
        <f t="shared" si="39"/>
        <v>35455.932620869149</v>
      </c>
      <c r="W86" s="102">
        <f t="shared" si="40"/>
        <v>4756.2670301142762</v>
      </c>
      <c r="X86" s="102">
        <f t="shared" si="41"/>
        <v>40212.199650983428</v>
      </c>
      <c r="Y86" s="102">
        <f t="shared" si="42"/>
        <v>30390.799389316417</v>
      </c>
      <c r="Z86" s="102">
        <f t="shared" si="43"/>
        <v>4076.8003115265228</v>
      </c>
      <c r="AA86" s="66">
        <f t="shared" si="44"/>
        <v>34467.59970084294</v>
      </c>
    </row>
    <row r="87" spans="1:27" ht="13.5" customHeight="1">
      <c r="A87" s="118">
        <v>44</v>
      </c>
      <c r="B87" s="56">
        <v>42856</v>
      </c>
      <c r="C87" s="68">
        <v>937</v>
      </c>
      <c r="D87" s="221">
        <f>'base(indices)'!G92</f>
        <v>1.1912392599999999</v>
      </c>
      <c r="E87" s="70">
        <f t="shared" si="30"/>
        <v>1116.1911866199998</v>
      </c>
      <c r="F87" s="360">
        <f>'base(indices)'!I92</f>
        <v>1.5918000000000002E-2</v>
      </c>
      <c r="G87" s="70">
        <f t="shared" si="31"/>
        <v>17.767531308617158</v>
      </c>
      <c r="H87" s="68">
        <f t="shared" si="32"/>
        <v>1133.958717928617</v>
      </c>
      <c r="I87" s="295">
        <f t="shared" si="45"/>
        <v>49514.992277100326</v>
      </c>
      <c r="J87" s="122">
        <f>IF((I87)+K87&gt;I148,I148-K87,(I87))</f>
        <v>49514.992277100326</v>
      </c>
      <c r="K87" s="122">
        <f t="shared" si="33"/>
        <v>6794.667185877538</v>
      </c>
      <c r="L87" s="183">
        <f t="shared" ref="L87:L117" si="48">J87+K87</f>
        <v>56309.659462977863</v>
      </c>
      <c r="M87" s="122">
        <f t="shared" ref="M87:M117" si="49">J87*M$9</f>
        <v>47039.242663245306</v>
      </c>
      <c r="N87" s="122">
        <f t="shared" si="46"/>
        <v>6454.9338265836604</v>
      </c>
      <c r="O87" s="122">
        <f t="shared" si="47"/>
        <v>53494.176489828969</v>
      </c>
      <c r="P87" s="104">
        <f t="shared" si="29"/>
        <v>44563.493049390294</v>
      </c>
      <c r="Q87" s="122">
        <f t="shared" si="34"/>
        <v>6115.2004672897847</v>
      </c>
      <c r="R87" s="122">
        <f t="shared" si="35"/>
        <v>50678.693516680076</v>
      </c>
      <c r="S87" s="122">
        <f t="shared" si="36"/>
        <v>39611.993821680262</v>
      </c>
      <c r="T87" s="122">
        <f t="shared" si="37"/>
        <v>5435.7337487020304</v>
      </c>
      <c r="U87" s="122">
        <f t="shared" si="38"/>
        <v>45047.727570382296</v>
      </c>
      <c r="V87" s="122">
        <f t="shared" si="39"/>
        <v>34660.494593970223</v>
      </c>
      <c r="W87" s="122">
        <f t="shared" si="40"/>
        <v>4756.2670301142762</v>
      </c>
      <c r="X87" s="122">
        <f t="shared" si="41"/>
        <v>39416.761624084502</v>
      </c>
      <c r="Y87" s="122">
        <f t="shared" si="42"/>
        <v>29708.995366260195</v>
      </c>
      <c r="Z87" s="122">
        <f t="shared" si="43"/>
        <v>4076.8003115265228</v>
      </c>
      <c r="AA87" s="52">
        <f t="shared" si="44"/>
        <v>33785.795677786715</v>
      </c>
    </row>
    <row r="88" spans="1:27" ht="13.5" customHeight="1">
      <c r="A88" s="118">
        <v>43</v>
      </c>
      <c r="B88" s="46">
        <v>42887</v>
      </c>
      <c r="C88" s="68">
        <v>937</v>
      </c>
      <c r="D88" s="221">
        <f>'base(indices)'!G93</f>
        <v>1.18838713</v>
      </c>
      <c r="E88" s="60">
        <f t="shared" si="30"/>
        <v>1113.5187408100001</v>
      </c>
      <c r="F88" s="360">
        <f>'base(indices)'!I93</f>
        <v>1.5918000000000002E-2</v>
      </c>
      <c r="G88" s="60">
        <f t="shared" si="31"/>
        <v>17.724991316213583</v>
      </c>
      <c r="H88" s="57">
        <f t="shared" si="32"/>
        <v>1131.2437321262137</v>
      </c>
      <c r="I88" s="294">
        <f t="shared" si="45"/>
        <v>48381.033559171708</v>
      </c>
      <c r="J88" s="102">
        <f>IF((I88)+K88&gt;I148,I148-K88,(I88))</f>
        <v>48381.033559171708</v>
      </c>
      <c r="K88" s="102">
        <f t="shared" si="33"/>
        <v>6794.667185877538</v>
      </c>
      <c r="L88" s="186">
        <f t="shared" si="48"/>
        <v>55175.700745049246</v>
      </c>
      <c r="M88" s="102">
        <f t="shared" si="49"/>
        <v>45961.98188121312</v>
      </c>
      <c r="N88" s="102">
        <f t="shared" si="46"/>
        <v>6454.9338265836604</v>
      </c>
      <c r="O88" s="102">
        <f t="shared" si="47"/>
        <v>52416.915707796783</v>
      </c>
      <c r="P88" s="102">
        <f>J88*$P$9</f>
        <v>43542.930203254538</v>
      </c>
      <c r="Q88" s="102">
        <f t="shared" si="34"/>
        <v>6115.2004672897847</v>
      </c>
      <c r="R88" s="102">
        <f t="shared" si="35"/>
        <v>49658.13067054432</v>
      </c>
      <c r="S88" s="102">
        <f t="shared" si="36"/>
        <v>38704.826847337368</v>
      </c>
      <c r="T88" s="102">
        <f t="shared" si="37"/>
        <v>5435.7337487020304</v>
      </c>
      <c r="U88" s="102">
        <f t="shared" si="38"/>
        <v>44140.560596039402</v>
      </c>
      <c r="V88" s="102">
        <f t="shared" si="39"/>
        <v>33866.723491420191</v>
      </c>
      <c r="W88" s="102">
        <f t="shared" si="40"/>
        <v>4756.2670301142762</v>
      </c>
      <c r="X88" s="102">
        <f t="shared" si="41"/>
        <v>38622.99052153447</v>
      </c>
      <c r="Y88" s="102">
        <f t="shared" si="42"/>
        <v>29028.620135503024</v>
      </c>
      <c r="Z88" s="102">
        <f t="shared" si="43"/>
        <v>4076.8003115265228</v>
      </c>
      <c r="AA88" s="66">
        <f t="shared" si="44"/>
        <v>33105.420447029544</v>
      </c>
    </row>
    <row r="89" spans="1:27" ht="13.5" customHeight="1">
      <c r="A89" s="118">
        <v>42</v>
      </c>
      <c r="B89" s="56">
        <v>42917</v>
      </c>
      <c r="C89" s="68">
        <v>937</v>
      </c>
      <c r="D89" s="221">
        <f>'base(indices)'!G94</f>
        <v>1.1864887500000001</v>
      </c>
      <c r="E89" s="70">
        <f t="shared" si="30"/>
        <v>1111.7399587500001</v>
      </c>
      <c r="F89" s="360">
        <f>'base(indices)'!I94</f>
        <v>1.5918000000000002E-2</v>
      </c>
      <c r="G89" s="70">
        <f t="shared" si="31"/>
        <v>17.696676663382505</v>
      </c>
      <c r="H89" s="68">
        <f t="shared" si="32"/>
        <v>1129.4366354133826</v>
      </c>
      <c r="I89" s="295">
        <f t="shared" si="45"/>
        <v>47249.789827045497</v>
      </c>
      <c r="J89" s="122">
        <f>IF((I89)+K89&gt;I148,I148-K89,(I89))</f>
        <v>47249.789827045497</v>
      </c>
      <c r="K89" s="122">
        <f t="shared" si="33"/>
        <v>6794.667185877538</v>
      </c>
      <c r="L89" s="183">
        <f t="shared" si="48"/>
        <v>54044.457012923034</v>
      </c>
      <c r="M89" s="122">
        <f t="shared" si="49"/>
        <v>44887.300335693217</v>
      </c>
      <c r="N89" s="122">
        <f t="shared" si="46"/>
        <v>6454.9338265836604</v>
      </c>
      <c r="O89" s="122">
        <f t="shared" si="47"/>
        <v>51342.23416227688</v>
      </c>
      <c r="P89" s="104">
        <f>J89*$P$9</f>
        <v>42524.810844340951</v>
      </c>
      <c r="Q89" s="122">
        <f t="shared" si="34"/>
        <v>6115.2004672897847</v>
      </c>
      <c r="R89" s="122">
        <f t="shared" si="35"/>
        <v>48640.011311630733</v>
      </c>
      <c r="S89" s="122">
        <f t="shared" si="36"/>
        <v>37799.831861636398</v>
      </c>
      <c r="T89" s="122">
        <f t="shared" si="37"/>
        <v>5435.7337487020304</v>
      </c>
      <c r="U89" s="122">
        <f t="shared" si="38"/>
        <v>43235.565610338424</v>
      </c>
      <c r="V89" s="122">
        <f t="shared" si="39"/>
        <v>33074.852878931844</v>
      </c>
      <c r="W89" s="122">
        <f t="shared" si="40"/>
        <v>4756.2670301142762</v>
      </c>
      <c r="X89" s="122">
        <f t="shared" si="41"/>
        <v>37831.119909046123</v>
      </c>
      <c r="Y89" s="122">
        <f t="shared" si="42"/>
        <v>28349.873896227298</v>
      </c>
      <c r="Z89" s="122">
        <f t="shared" si="43"/>
        <v>4076.8003115265228</v>
      </c>
      <c r="AA89" s="52">
        <f t="shared" si="44"/>
        <v>32426.674207753822</v>
      </c>
    </row>
    <row r="90" spans="1:27" ht="13.5" customHeight="1">
      <c r="A90" s="118">
        <v>41</v>
      </c>
      <c r="B90" s="56">
        <v>42948</v>
      </c>
      <c r="C90" s="68">
        <v>937</v>
      </c>
      <c r="D90" s="221">
        <f>'base(indices)'!G95</f>
        <v>1.1886282800000001</v>
      </c>
      <c r="E90" s="60">
        <f t="shared" si="30"/>
        <v>1113.74469836</v>
      </c>
      <c r="F90" s="360">
        <f>'base(indices)'!I95</f>
        <v>1.5918000000000002E-2</v>
      </c>
      <c r="G90" s="60">
        <f t="shared" si="31"/>
        <v>17.728588108494481</v>
      </c>
      <c r="H90" s="57">
        <f t="shared" si="32"/>
        <v>1131.4732864684945</v>
      </c>
      <c r="I90" s="294">
        <f t="shared" si="45"/>
        <v>46120.353191632115</v>
      </c>
      <c r="J90" s="102">
        <f>IF((I90)+K90&gt;I148,I148-K90,(I90))</f>
        <v>46120.353191632115</v>
      </c>
      <c r="K90" s="102">
        <f t="shared" si="33"/>
        <v>6794.667185877538</v>
      </c>
      <c r="L90" s="186">
        <f t="shared" si="48"/>
        <v>52915.020377509652</v>
      </c>
      <c r="M90" s="102">
        <f t="shared" si="49"/>
        <v>43814.335532050507</v>
      </c>
      <c r="N90" s="102">
        <f t="shared" si="46"/>
        <v>6454.9338265836604</v>
      </c>
      <c r="O90" s="102">
        <f t="shared" si="47"/>
        <v>50269.26935863417</v>
      </c>
      <c r="P90" s="102">
        <f t="shared" ref="P90:P117" si="50">J90*$P$9</f>
        <v>41508.317872468906</v>
      </c>
      <c r="Q90" s="102">
        <f t="shared" si="34"/>
        <v>6115.2004672897847</v>
      </c>
      <c r="R90" s="102">
        <f t="shared" si="35"/>
        <v>47623.518339758688</v>
      </c>
      <c r="S90" s="102">
        <f t="shared" si="36"/>
        <v>36896.282553305697</v>
      </c>
      <c r="T90" s="102">
        <f t="shared" si="37"/>
        <v>5435.7337487020304</v>
      </c>
      <c r="U90" s="102">
        <f t="shared" si="38"/>
        <v>42332.016302007731</v>
      </c>
      <c r="V90" s="102">
        <f t="shared" si="39"/>
        <v>32284.24723414248</v>
      </c>
      <c r="W90" s="102">
        <f t="shared" si="40"/>
        <v>4756.2670301142762</v>
      </c>
      <c r="X90" s="102">
        <f t="shared" si="41"/>
        <v>37040.514264256759</v>
      </c>
      <c r="Y90" s="102">
        <f t="shared" si="42"/>
        <v>27672.211914979267</v>
      </c>
      <c r="Z90" s="102">
        <f t="shared" si="43"/>
        <v>4076.8003115265228</v>
      </c>
      <c r="AA90" s="66">
        <f t="shared" si="44"/>
        <v>31749.012226505791</v>
      </c>
    </row>
    <row r="91" spans="1:27" ht="13.5" customHeight="1">
      <c r="A91" s="118">
        <v>40</v>
      </c>
      <c r="B91" s="46">
        <v>42979</v>
      </c>
      <c r="C91" s="68">
        <v>937</v>
      </c>
      <c r="D91" s="221">
        <f>'base(indices)'!G96</f>
        <v>1.18448259</v>
      </c>
      <c r="E91" s="70">
        <f t="shared" si="30"/>
        <v>1109.86018683</v>
      </c>
      <c r="F91" s="360">
        <f>'base(indices)'!I96</f>
        <v>1.5918000000000002E-2</v>
      </c>
      <c r="G91" s="70">
        <f t="shared" si="31"/>
        <v>17.666754453959943</v>
      </c>
      <c r="H91" s="68">
        <f t="shared" si="32"/>
        <v>1127.52694128396</v>
      </c>
      <c r="I91" s="295">
        <f t="shared" si="45"/>
        <v>44988.879905163623</v>
      </c>
      <c r="J91" s="122">
        <f>IF((I91)+K91&gt;I148,I148-K91,(I91))</f>
        <v>44988.879905163623</v>
      </c>
      <c r="K91" s="122">
        <f t="shared" si="33"/>
        <v>6794.667185877538</v>
      </c>
      <c r="L91" s="183">
        <f t="shared" si="48"/>
        <v>51783.54709104116</v>
      </c>
      <c r="M91" s="122">
        <f t="shared" si="49"/>
        <v>42739.435909905442</v>
      </c>
      <c r="N91" s="122">
        <f t="shared" si="46"/>
        <v>6454.9338265836604</v>
      </c>
      <c r="O91" s="122">
        <f t="shared" si="47"/>
        <v>49194.369736489105</v>
      </c>
      <c r="P91" s="104">
        <f t="shared" si="50"/>
        <v>40489.99191464726</v>
      </c>
      <c r="Q91" s="122">
        <f t="shared" si="34"/>
        <v>6115.2004672897847</v>
      </c>
      <c r="R91" s="122">
        <f t="shared" si="35"/>
        <v>46605.192381937042</v>
      </c>
      <c r="S91" s="122">
        <f t="shared" si="36"/>
        <v>35991.103924130897</v>
      </c>
      <c r="T91" s="122">
        <f t="shared" si="37"/>
        <v>5435.7337487020304</v>
      </c>
      <c r="U91" s="122">
        <f t="shared" si="38"/>
        <v>41426.837672832931</v>
      </c>
      <c r="V91" s="122">
        <f t="shared" si="39"/>
        <v>31492.215933614534</v>
      </c>
      <c r="W91" s="122">
        <f t="shared" si="40"/>
        <v>4756.2670301142762</v>
      </c>
      <c r="X91" s="122">
        <f t="shared" si="41"/>
        <v>36248.482963728813</v>
      </c>
      <c r="Y91" s="122">
        <f t="shared" si="42"/>
        <v>26993.327943098175</v>
      </c>
      <c r="Z91" s="122">
        <f t="shared" si="43"/>
        <v>4076.8003115265228</v>
      </c>
      <c r="AA91" s="52">
        <f t="shared" si="44"/>
        <v>31070.128254624698</v>
      </c>
    </row>
    <row r="92" spans="1:27" ht="13.5" customHeight="1">
      <c r="A92" s="118">
        <v>39</v>
      </c>
      <c r="B92" s="56">
        <v>43009</v>
      </c>
      <c r="C92" s="68">
        <v>937</v>
      </c>
      <c r="D92" s="221">
        <f>'base(indices)'!G97</f>
        <v>1.1831810899999999</v>
      </c>
      <c r="E92" s="60">
        <f t="shared" si="30"/>
        <v>1108.64068133</v>
      </c>
      <c r="F92" s="360">
        <f>'base(indices)'!I97</f>
        <v>1.5918000000000002E-2</v>
      </c>
      <c r="G92" s="60">
        <f t="shared" si="31"/>
        <v>17.647342365410942</v>
      </c>
      <c r="H92" s="57">
        <f t="shared" si="32"/>
        <v>1126.2880236954109</v>
      </c>
      <c r="I92" s="294">
        <f t="shared" si="45"/>
        <v>43861.352963879661</v>
      </c>
      <c r="J92" s="102">
        <f>IF((I92)+K92&gt;I148,I148-K92,(I92))</f>
        <v>43861.352963879661</v>
      </c>
      <c r="K92" s="102">
        <f t="shared" si="33"/>
        <v>6794.667185877538</v>
      </c>
      <c r="L92" s="186">
        <f t="shared" si="48"/>
        <v>50656.020149757198</v>
      </c>
      <c r="M92" s="102">
        <f t="shared" si="49"/>
        <v>41668.285315685673</v>
      </c>
      <c r="N92" s="102">
        <f t="shared" si="46"/>
        <v>6454.9338265836604</v>
      </c>
      <c r="O92" s="102">
        <f t="shared" si="47"/>
        <v>48123.219142269336</v>
      </c>
      <c r="P92" s="102">
        <f t="shared" si="50"/>
        <v>39475.217667491699</v>
      </c>
      <c r="Q92" s="102">
        <f t="shared" si="34"/>
        <v>6115.2004672897847</v>
      </c>
      <c r="R92" s="102">
        <f t="shared" si="35"/>
        <v>45590.418134781481</v>
      </c>
      <c r="S92" s="102">
        <f t="shared" si="36"/>
        <v>35089.08237110373</v>
      </c>
      <c r="T92" s="102">
        <f t="shared" si="37"/>
        <v>5435.7337487020304</v>
      </c>
      <c r="U92" s="102">
        <f t="shared" si="38"/>
        <v>40524.816119805764</v>
      </c>
      <c r="V92" s="102">
        <f t="shared" si="39"/>
        <v>30702.947074715761</v>
      </c>
      <c r="W92" s="102">
        <f t="shared" si="40"/>
        <v>4756.2670301142762</v>
      </c>
      <c r="X92" s="102">
        <f t="shared" si="41"/>
        <v>35459.21410483004</v>
      </c>
      <c r="Y92" s="102">
        <f t="shared" si="42"/>
        <v>26316.811778327796</v>
      </c>
      <c r="Z92" s="102">
        <f t="shared" si="43"/>
        <v>4076.8003115265228</v>
      </c>
      <c r="AA92" s="66">
        <f t="shared" si="44"/>
        <v>30393.612089854319</v>
      </c>
    </row>
    <row r="93" spans="1:27" ht="13.5" customHeight="1">
      <c r="A93" s="118">
        <v>38</v>
      </c>
      <c r="B93" s="46">
        <v>43040</v>
      </c>
      <c r="C93" s="68">
        <v>937</v>
      </c>
      <c r="D93" s="221">
        <f>'base(indices)'!G98</f>
        <v>1.17917191</v>
      </c>
      <c r="E93" s="70">
        <f t="shared" si="30"/>
        <v>1104.8840796699999</v>
      </c>
      <c r="F93" s="360">
        <f>'base(indices)'!I98</f>
        <v>1.5918000000000002E-2</v>
      </c>
      <c r="G93" s="70">
        <f t="shared" si="31"/>
        <v>17.587544780187059</v>
      </c>
      <c r="H93" s="68">
        <f t="shared" si="32"/>
        <v>1122.4716244501869</v>
      </c>
      <c r="I93" s="295">
        <f t="shared" si="45"/>
        <v>42735.064940184253</v>
      </c>
      <c r="J93" s="122">
        <f>IF((I93)+K93&gt;I148,I148-K93,(I93))</f>
        <v>42735.064940184253</v>
      </c>
      <c r="K93" s="122">
        <f t="shared" si="33"/>
        <v>6794.667185877538</v>
      </c>
      <c r="L93" s="183">
        <f t="shared" si="48"/>
        <v>49529.73212606179</v>
      </c>
      <c r="M93" s="122">
        <f t="shared" si="49"/>
        <v>40598.311693175041</v>
      </c>
      <c r="N93" s="122">
        <f t="shared" si="46"/>
        <v>6454.9338265836604</v>
      </c>
      <c r="O93" s="122">
        <f t="shared" si="47"/>
        <v>47053.245519758704</v>
      </c>
      <c r="P93" s="104">
        <f t="shared" si="50"/>
        <v>38461.558446165829</v>
      </c>
      <c r="Q93" s="122">
        <f t="shared" si="34"/>
        <v>6115.2004672897847</v>
      </c>
      <c r="R93" s="122">
        <f t="shared" si="35"/>
        <v>44576.758913455611</v>
      </c>
      <c r="S93" s="122">
        <f t="shared" si="36"/>
        <v>34188.051952147405</v>
      </c>
      <c r="T93" s="122">
        <f t="shared" si="37"/>
        <v>5435.7337487020304</v>
      </c>
      <c r="U93" s="122">
        <f t="shared" si="38"/>
        <v>39623.785700849432</v>
      </c>
      <c r="V93" s="122">
        <f t="shared" si="39"/>
        <v>29914.545458128974</v>
      </c>
      <c r="W93" s="122">
        <f t="shared" si="40"/>
        <v>4756.2670301142762</v>
      </c>
      <c r="X93" s="122">
        <f t="shared" si="41"/>
        <v>34670.812488243253</v>
      </c>
      <c r="Y93" s="122">
        <f t="shared" si="42"/>
        <v>25641.03896411055</v>
      </c>
      <c r="Z93" s="122">
        <f t="shared" si="43"/>
        <v>4076.8003115265228</v>
      </c>
      <c r="AA93" s="52">
        <f t="shared" si="44"/>
        <v>29717.839275637074</v>
      </c>
    </row>
    <row r="94" spans="1:27" ht="13.5" customHeight="1" thickBot="1">
      <c r="A94" s="229">
        <v>37</v>
      </c>
      <c r="B94" s="161">
        <v>43070</v>
      </c>
      <c r="C94" s="77">
        <v>937</v>
      </c>
      <c r="D94" s="232">
        <f>'base(indices)'!G99</f>
        <v>1.1754106</v>
      </c>
      <c r="E94" s="233">
        <f t="shared" si="30"/>
        <v>1101.3597322000001</v>
      </c>
      <c r="F94" s="361">
        <f>'base(indices)'!I99</f>
        <v>1.5918000000000002E-2</v>
      </c>
      <c r="G94" s="233">
        <f t="shared" si="31"/>
        <v>17.531444217159603</v>
      </c>
      <c r="H94" s="231">
        <f t="shared" si="32"/>
        <v>1118.8911764171596</v>
      </c>
      <c r="I94" s="296">
        <f t="shared" si="45"/>
        <v>41612.593315734062</v>
      </c>
      <c r="J94" s="95">
        <f>IF((I94)+K94&gt;I148,I148-K94,(I94))</f>
        <v>41612.593315734062</v>
      </c>
      <c r="K94" s="95">
        <f t="shared" si="33"/>
        <v>6794.667185877538</v>
      </c>
      <c r="L94" s="270">
        <f t="shared" si="48"/>
        <v>48407.260501611599</v>
      </c>
      <c r="M94" s="95">
        <f t="shared" si="49"/>
        <v>39531.963649947356</v>
      </c>
      <c r="N94" s="95">
        <f t="shared" si="46"/>
        <v>6454.9338265836604</v>
      </c>
      <c r="O94" s="95">
        <f t="shared" si="47"/>
        <v>45986.897476531019</v>
      </c>
      <c r="P94" s="95">
        <f t="shared" si="50"/>
        <v>37451.333984160658</v>
      </c>
      <c r="Q94" s="95">
        <f t="shared" si="34"/>
        <v>6115.2004672897847</v>
      </c>
      <c r="R94" s="95">
        <f t="shared" si="35"/>
        <v>43566.53445145044</v>
      </c>
      <c r="S94" s="95">
        <f t="shared" si="36"/>
        <v>33290.074652587253</v>
      </c>
      <c r="T94" s="95">
        <f t="shared" si="37"/>
        <v>5435.7337487020304</v>
      </c>
      <c r="U94" s="95">
        <f t="shared" si="38"/>
        <v>38725.80840128928</v>
      </c>
      <c r="V94" s="95">
        <f t="shared" si="39"/>
        <v>29128.815321013841</v>
      </c>
      <c r="W94" s="95">
        <f t="shared" si="40"/>
        <v>4756.2670301142762</v>
      </c>
      <c r="X94" s="95">
        <f t="shared" si="41"/>
        <v>33885.08235112812</v>
      </c>
      <c r="Y94" s="95">
        <f t="shared" si="42"/>
        <v>24967.555989440436</v>
      </c>
      <c r="Z94" s="95">
        <f t="shared" si="43"/>
        <v>4076.8003115265228</v>
      </c>
      <c r="AA94" s="237">
        <f t="shared" si="44"/>
        <v>29044.35630096696</v>
      </c>
    </row>
    <row r="95" spans="1:27" ht="13.5" customHeight="1">
      <c r="A95" s="219">
        <v>36</v>
      </c>
      <c r="B95" s="246">
        <v>43101</v>
      </c>
      <c r="C95" s="202">
        <v>954</v>
      </c>
      <c r="D95" s="259">
        <f>'base(indices)'!G100</f>
        <v>1.1713110099999999</v>
      </c>
      <c r="E95" s="346">
        <f t="shared" si="30"/>
        <v>1117.43070354</v>
      </c>
      <c r="F95" s="359">
        <f>'base(indices)'!I100</f>
        <v>1.5918000000000002E-2</v>
      </c>
      <c r="G95" s="346">
        <f t="shared" si="31"/>
        <v>17.787261938949722</v>
      </c>
      <c r="H95" s="202">
        <f t="shared" si="32"/>
        <v>1135.2179654789497</v>
      </c>
      <c r="I95" s="297">
        <f t="shared" si="45"/>
        <v>40493.702139316905</v>
      </c>
      <c r="J95" s="205">
        <f t="shared" ref="J95:J106" si="51">IF((I95)+K95&gt;$I$148,$I$148-K95,(I95))</f>
        <v>40493.702139316905</v>
      </c>
      <c r="K95" s="205">
        <f t="shared" si="33"/>
        <v>6794.667185877538</v>
      </c>
      <c r="L95" s="198">
        <f t="shared" si="48"/>
        <v>47288.369325194442</v>
      </c>
      <c r="M95" s="205">
        <f t="shared" si="49"/>
        <v>38469.017032351061</v>
      </c>
      <c r="N95" s="205">
        <f t="shared" si="46"/>
        <v>6454.9338265836604</v>
      </c>
      <c r="O95" s="205">
        <f t="shared" si="47"/>
        <v>44923.950858934724</v>
      </c>
      <c r="P95" s="197">
        <f t="shared" si="50"/>
        <v>36444.331925385217</v>
      </c>
      <c r="Q95" s="205">
        <f t="shared" si="34"/>
        <v>6115.2004672897847</v>
      </c>
      <c r="R95" s="205">
        <f t="shared" si="35"/>
        <v>42559.532392674999</v>
      </c>
      <c r="S95" s="205">
        <f t="shared" si="36"/>
        <v>32394.961711453525</v>
      </c>
      <c r="T95" s="205">
        <f t="shared" si="37"/>
        <v>5435.7337487020304</v>
      </c>
      <c r="U95" s="205">
        <f t="shared" si="38"/>
        <v>37830.695460155555</v>
      </c>
      <c r="V95" s="205">
        <f t="shared" si="39"/>
        <v>28345.591497521833</v>
      </c>
      <c r="W95" s="205">
        <f t="shared" si="40"/>
        <v>4756.2670301142762</v>
      </c>
      <c r="X95" s="205">
        <f t="shared" si="41"/>
        <v>33101.858527636112</v>
      </c>
      <c r="Y95" s="205">
        <f t="shared" si="42"/>
        <v>24296.221283590141</v>
      </c>
      <c r="Z95" s="205">
        <f t="shared" si="43"/>
        <v>4076.8003115265228</v>
      </c>
      <c r="AA95" s="196">
        <f t="shared" si="44"/>
        <v>28373.021595116665</v>
      </c>
    </row>
    <row r="96" spans="1:27" ht="13.5" customHeight="1">
      <c r="A96" s="118">
        <v>35</v>
      </c>
      <c r="B96" s="216">
        <v>43132</v>
      </c>
      <c r="C96" s="57">
        <v>954</v>
      </c>
      <c r="D96" s="221">
        <f>'base(indices)'!G101</f>
        <v>1.1667606399999999</v>
      </c>
      <c r="E96" s="60">
        <f t="shared" si="30"/>
        <v>1113.0896505599999</v>
      </c>
      <c r="F96" s="360">
        <f>'base(indices)'!I101</f>
        <v>1.5918000000000002E-2</v>
      </c>
      <c r="G96" s="60">
        <f t="shared" si="31"/>
        <v>17.718161057614079</v>
      </c>
      <c r="H96" s="57">
        <f t="shared" si="32"/>
        <v>1130.8078116176139</v>
      </c>
      <c r="I96" s="294">
        <f t="shared" si="45"/>
        <v>39358.484173837955</v>
      </c>
      <c r="J96" s="102">
        <f t="shared" si="51"/>
        <v>39358.484173837955</v>
      </c>
      <c r="K96" s="102">
        <f t="shared" si="33"/>
        <v>6794.667185877538</v>
      </c>
      <c r="L96" s="186">
        <f t="shared" si="48"/>
        <v>46153.151359715492</v>
      </c>
      <c r="M96" s="102">
        <f t="shared" si="49"/>
        <v>37390.559965146058</v>
      </c>
      <c r="N96" s="102">
        <f t="shared" si="46"/>
        <v>6454.9338265836604</v>
      </c>
      <c r="O96" s="102">
        <f t="shared" si="47"/>
        <v>43845.493791729721</v>
      </c>
      <c r="P96" s="102">
        <f t="shared" si="50"/>
        <v>35422.635756454161</v>
      </c>
      <c r="Q96" s="102">
        <f t="shared" si="34"/>
        <v>6115.2004672897847</v>
      </c>
      <c r="R96" s="102">
        <f t="shared" si="35"/>
        <v>41537.836223743943</v>
      </c>
      <c r="S96" s="102">
        <f t="shared" si="36"/>
        <v>31486.787339070364</v>
      </c>
      <c r="T96" s="102">
        <f t="shared" si="37"/>
        <v>5435.7337487020304</v>
      </c>
      <c r="U96" s="102">
        <f t="shared" si="38"/>
        <v>36922.521087772395</v>
      </c>
      <c r="V96" s="102">
        <f t="shared" si="39"/>
        <v>27550.938921686567</v>
      </c>
      <c r="W96" s="102">
        <f t="shared" si="40"/>
        <v>4756.2670301142762</v>
      </c>
      <c r="X96" s="102">
        <f t="shared" si="41"/>
        <v>32307.205951800843</v>
      </c>
      <c r="Y96" s="102">
        <f t="shared" si="42"/>
        <v>23615.090504302771</v>
      </c>
      <c r="Z96" s="102">
        <f t="shared" si="43"/>
        <v>4076.8003115265228</v>
      </c>
      <c r="AA96" s="66">
        <f t="shared" si="44"/>
        <v>27691.890815829294</v>
      </c>
    </row>
    <row r="97" spans="1:27" ht="13.5" customHeight="1">
      <c r="A97" s="118">
        <v>34</v>
      </c>
      <c r="B97" s="217">
        <v>43160</v>
      </c>
      <c r="C97" s="57">
        <v>954</v>
      </c>
      <c r="D97" s="221">
        <f>'base(indices)'!G102</f>
        <v>1.1623437400000001</v>
      </c>
      <c r="E97" s="60">
        <f t="shared" si="30"/>
        <v>1108.8759279600001</v>
      </c>
      <c r="F97" s="360">
        <f>'base(indices)'!I102</f>
        <v>1.5918000000000002E-2</v>
      </c>
      <c r="G97" s="60">
        <f t="shared" si="31"/>
        <v>17.651087021267283</v>
      </c>
      <c r="H97" s="57">
        <f t="shared" si="32"/>
        <v>1126.5270149812675</v>
      </c>
      <c r="I97" s="295">
        <f t="shared" si="45"/>
        <v>38227.676362220343</v>
      </c>
      <c r="J97" s="122">
        <f t="shared" si="51"/>
        <v>38227.676362220343</v>
      </c>
      <c r="K97" s="122">
        <f t="shared" si="33"/>
        <v>6794.667185877538</v>
      </c>
      <c r="L97" s="183">
        <f t="shared" si="48"/>
        <v>45022.343548097881</v>
      </c>
      <c r="M97" s="122">
        <f t="shared" si="49"/>
        <v>36316.292544109325</v>
      </c>
      <c r="N97" s="122">
        <f t="shared" si="46"/>
        <v>6454.9338265836604</v>
      </c>
      <c r="O97" s="122">
        <f t="shared" si="47"/>
        <v>42771.226370692988</v>
      </c>
      <c r="P97" s="104">
        <f t="shared" si="50"/>
        <v>34404.908725998313</v>
      </c>
      <c r="Q97" s="122">
        <f t="shared" si="34"/>
        <v>6115.2004672897847</v>
      </c>
      <c r="R97" s="122">
        <f t="shared" si="35"/>
        <v>40520.109193288095</v>
      </c>
      <c r="S97" s="122">
        <f t="shared" si="36"/>
        <v>30582.141089776276</v>
      </c>
      <c r="T97" s="122">
        <f t="shared" si="37"/>
        <v>5435.7337487020304</v>
      </c>
      <c r="U97" s="122">
        <f t="shared" si="38"/>
        <v>36017.87483847831</v>
      </c>
      <c r="V97" s="122">
        <f t="shared" si="39"/>
        <v>26759.373453554239</v>
      </c>
      <c r="W97" s="122">
        <f t="shared" si="40"/>
        <v>4756.2670301142762</v>
      </c>
      <c r="X97" s="122">
        <f t="shared" si="41"/>
        <v>31515.640483668514</v>
      </c>
      <c r="Y97" s="122">
        <f t="shared" si="42"/>
        <v>22936.605817332205</v>
      </c>
      <c r="Z97" s="122">
        <f t="shared" si="43"/>
        <v>4076.8003115265228</v>
      </c>
      <c r="AA97" s="52">
        <f t="shared" si="44"/>
        <v>27013.406128858729</v>
      </c>
    </row>
    <row r="98" spans="1:27" ht="13.5" customHeight="1">
      <c r="A98" s="118">
        <v>33</v>
      </c>
      <c r="B98" s="216">
        <v>43191</v>
      </c>
      <c r="C98" s="57">
        <v>954</v>
      </c>
      <c r="D98" s="221">
        <f>'base(indices)'!G103</f>
        <v>1.1611825499999999</v>
      </c>
      <c r="E98" s="60">
        <f t="shared" si="30"/>
        <v>1107.7681527</v>
      </c>
      <c r="F98" s="360">
        <f>'base(indices)'!I103</f>
        <v>1.5918000000000002E-2</v>
      </c>
      <c r="G98" s="60">
        <f t="shared" si="31"/>
        <v>17.633453454678602</v>
      </c>
      <c r="H98" s="57">
        <f t="shared" si="32"/>
        <v>1125.4016061546786</v>
      </c>
      <c r="I98" s="294">
        <f t="shared" si="45"/>
        <v>37101.149347239079</v>
      </c>
      <c r="J98" s="102">
        <f t="shared" si="51"/>
        <v>37101.149347239079</v>
      </c>
      <c r="K98" s="102">
        <f t="shared" si="33"/>
        <v>6794.667185877538</v>
      </c>
      <c r="L98" s="186">
        <f t="shared" si="48"/>
        <v>43895.816533116616</v>
      </c>
      <c r="M98" s="102">
        <f t="shared" si="49"/>
        <v>35246.091879877124</v>
      </c>
      <c r="N98" s="102">
        <f t="shared" si="46"/>
        <v>6454.9338265836604</v>
      </c>
      <c r="O98" s="102">
        <f t="shared" si="47"/>
        <v>41701.025706460787</v>
      </c>
      <c r="P98" s="102">
        <f t="shared" si="50"/>
        <v>33391.034412515175</v>
      </c>
      <c r="Q98" s="102">
        <f t="shared" si="34"/>
        <v>6115.2004672897847</v>
      </c>
      <c r="R98" s="102">
        <f t="shared" si="35"/>
        <v>39506.234879804957</v>
      </c>
      <c r="S98" s="102">
        <f t="shared" si="36"/>
        <v>29680.919477791263</v>
      </c>
      <c r="T98" s="102">
        <f t="shared" si="37"/>
        <v>5435.7337487020304</v>
      </c>
      <c r="U98" s="102">
        <f t="shared" si="38"/>
        <v>35116.65322649329</v>
      </c>
      <c r="V98" s="102">
        <f t="shared" si="39"/>
        <v>25970.804543067356</v>
      </c>
      <c r="W98" s="102">
        <f t="shared" si="40"/>
        <v>4756.2670301142762</v>
      </c>
      <c r="X98" s="102">
        <f t="shared" si="41"/>
        <v>30727.071573181631</v>
      </c>
      <c r="Y98" s="102">
        <f t="shared" si="42"/>
        <v>22260.689608343448</v>
      </c>
      <c r="Z98" s="102">
        <f t="shared" si="43"/>
        <v>4076.8003115265228</v>
      </c>
      <c r="AA98" s="66">
        <f t="shared" si="44"/>
        <v>26337.489919869971</v>
      </c>
    </row>
    <row r="99" spans="1:27" ht="13.5" customHeight="1">
      <c r="A99" s="118">
        <v>32</v>
      </c>
      <c r="B99" s="217">
        <v>43221</v>
      </c>
      <c r="C99" s="57">
        <v>954</v>
      </c>
      <c r="D99" s="221">
        <f>'base(indices)'!G104</f>
        <v>1.15874918</v>
      </c>
      <c r="E99" s="60">
        <f t="shared" si="30"/>
        <v>1105.4467177200002</v>
      </c>
      <c r="F99" s="360">
        <f>'base(indices)'!I104</f>
        <v>1.5918000000000002E-2</v>
      </c>
      <c r="G99" s="60">
        <f t="shared" si="31"/>
        <v>17.596500852666964</v>
      </c>
      <c r="H99" s="57">
        <f t="shared" si="32"/>
        <v>1123.0432185726672</v>
      </c>
      <c r="I99" s="295">
        <f t="shared" si="45"/>
        <v>35975.7477410844</v>
      </c>
      <c r="J99" s="122">
        <f t="shared" si="51"/>
        <v>35975.7477410844</v>
      </c>
      <c r="K99" s="122">
        <f t="shared" si="33"/>
        <v>6794.667185877538</v>
      </c>
      <c r="L99" s="183">
        <f t="shared" si="48"/>
        <v>42770.414926961937</v>
      </c>
      <c r="M99" s="122">
        <f t="shared" si="49"/>
        <v>34176.960354030176</v>
      </c>
      <c r="N99" s="122">
        <f t="shared" si="46"/>
        <v>6454.9338265836604</v>
      </c>
      <c r="O99" s="122">
        <f t="shared" si="47"/>
        <v>40631.894180613839</v>
      </c>
      <c r="P99" s="104">
        <f t="shared" si="50"/>
        <v>32378.172966975962</v>
      </c>
      <c r="Q99" s="122">
        <f t="shared" si="34"/>
        <v>6115.2004672897847</v>
      </c>
      <c r="R99" s="122">
        <f t="shared" si="35"/>
        <v>38493.373434265748</v>
      </c>
      <c r="S99" s="122">
        <f t="shared" si="36"/>
        <v>28780.598192867521</v>
      </c>
      <c r="T99" s="122">
        <f t="shared" si="37"/>
        <v>5435.7337487020304</v>
      </c>
      <c r="U99" s="122">
        <f t="shared" si="38"/>
        <v>34216.331941569551</v>
      </c>
      <c r="V99" s="122">
        <f t="shared" si="39"/>
        <v>25183.02341875908</v>
      </c>
      <c r="W99" s="122">
        <f t="shared" si="40"/>
        <v>4756.2670301142762</v>
      </c>
      <c r="X99" s="122">
        <f t="shared" si="41"/>
        <v>29939.290448873355</v>
      </c>
      <c r="Y99" s="122">
        <f t="shared" si="42"/>
        <v>21585.448644650638</v>
      </c>
      <c r="Z99" s="122">
        <f t="shared" si="43"/>
        <v>4076.8003115265228</v>
      </c>
      <c r="AA99" s="52">
        <f t="shared" si="44"/>
        <v>25662.248956177162</v>
      </c>
    </row>
    <row r="100" spans="1:27" ht="13.5" customHeight="1">
      <c r="A100" s="118">
        <v>31</v>
      </c>
      <c r="B100" s="216">
        <v>43252</v>
      </c>
      <c r="C100" s="57">
        <v>954</v>
      </c>
      <c r="D100" s="221">
        <f>'base(indices)'!G105</f>
        <v>1.1571292</v>
      </c>
      <c r="E100" s="60">
        <f t="shared" si="30"/>
        <v>1103.9012568000001</v>
      </c>
      <c r="F100" s="360">
        <f>'base(indices)'!I105</f>
        <v>1.5918000000000002E-2</v>
      </c>
      <c r="G100" s="60">
        <f t="shared" si="31"/>
        <v>17.571900205742402</v>
      </c>
      <c r="H100" s="57">
        <f t="shared" si="32"/>
        <v>1121.4731570057425</v>
      </c>
      <c r="I100" s="294">
        <f t="shared" si="45"/>
        <v>34852.704522511733</v>
      </c>
      <c r="J100" s="102">
        <f t="shared" si="51"/>
        <v>34852.704522511733</v>
      </c>
      <c r="K100" s="102">
        <f t="shared" si="33"/>
        <v>6794.667185877538</v>
      </c>
      <c r="L100" s="186">
        <f t="shared" si="48"/>
        <v>41647.37170838927</v>
      </c>
      <c r="M100" s="102">
        <f t="shared" si="49"/>
        <v>33110.069296386144</v>
      </c>
      <c r="N100" s="102">
        <f t="shared" si="46"/>
        <v>6454.9338265836604</v>
      </c>
      <c r="O100" s="102">
        <f t="shared" si="47"/>
        <v>39565.003122969807</v>
      </c>
      <c r="P100" s="102">
        <f>J100*$P$9</f>
        <v>31367.434070260559</v>
      </c>
      <c r="Q100" s="102">
        <f t="shared" si="34"/>
        <v>6115.2004672897847</v>
      </c>
      <c r="R100" s="102">
        <f t="shared" si="35"/>
        <v>37482.634537550344</v>
      </c>
      <c r="S100" s="102">
        <f t="shared" si="36"/>
        <v>27882.163618009388</v>
      </c>
      <c r="T100" s="102">
        <f t="shared" si="37"/>
        <v>5435.7337487020304</v>
      </c>
      <c r="U100" s="102">
        <f t="shared" si="38"/>
        <v>33317.897366711419</v>
      </c>
      <c r="V100" s="102">
        <f t="shared" si="39"/>
        <v>24396.893165758211</v>
      </c>
      <c r="W100" s="102">
        <f t="shared" si="40"/>
        <v>4756.2670301142762</v>
      </c>
      <c r="X100" s="102">
        <f t="shared" si="41"/>
        <v>29153.160195872486</v>
      </c>
      <c r="Y100" s="102">
        <f t="shared" si="42"/>
        <v>20911.62271350704</v>
      </c>
      <c r="Z100" s="102">
        <f t="shared" si="43"/>
        <v>4076.8003115265228</v>
      </c>
      <c r="AA100" s="66">
        <f t="shared" si="44"/>
        <v>24988.423025033564</v>
      </c>
    </row>
    <row r="101" spans="1:27" ht="13.5" customHeight="1">
      <c r="A101" s="118">
        <v>30</v>
      </c>
      <c r="B101" s="217">
        <v>43282</v>
      </c>
      <c r="C101" s="57">
        <v>954</v>
      </c>
      <c r="D101" s="221">
        <f>'base(indices)'!G106</f>
        <v>1.14442607</v>
      </c>
      <c r="E101" s="60">
        <f t="shared" si="30"/>
        <v>1091.78247078</v>
      </c>
      <c r="F101" s="360">
        <f>'base(indices)'!I106</f>
        <v>1.5918000000000002E-2</v>
      </c>
      <c r="G101" s="60">
        <f t="shared" si="31"/>
        <v>17.378993369876042</v>
      </c>
      <c r="H101" s="57">
        <f t="shared" si="32"/>
        <v>1109.1614641498761</v>
      </c>
      <c r="I101" s="295">
        <f t="shared" si="45"/>
        <v>33731.231365505992</v>
      </c>
      <c r="J101" s="122">
        <f t="shared" si="51"/>
        <v>33731.231365505992</v>
      </c>
      <c r="K101" s="122">
        <f t="shared" si="33"/>
        <v>6794.667185877538</v>
      </c>
      <c r="L101" s="183">
        <f t="shared" si="48"/>
        <v>40525.898551383529</v>
      </c>
      <c r="M101" s="122">
        <f t="shared" si="49"/>
        <v>32044.66979723069</v>
      </c>
      <c r="N101" s="122">
        <f t="shared" si="46"/>
        <v>6454.9338265836604</v>
      </c>
      <c r="O101" s="122">
        <f t="shared" si="47"/>
        <v>38499.60362381435</v>
      </c>
      <c r="P101" s="104">
        <f>J101*$P$9</f>
        <v>30358.108228955392</v>
      </c>
      <c r="Q101" s="122">
        <f t="shared" si="34"/>
        <v>6115.2004672897847</v>
      </c>
      <c r="R101" s="122">
        <f t="shared" si="35"/>
        <v>36473.308696245178</v>
      </c>
      <c r="S101" s="122">
        <f t="shared" si="36"/>
        <v>26984.985092404793</v>
      </c>
      <c r="T101" s="122">
        <f t="shared" si="37"/>
        <v>5435.7337487020304</v>
      </c>
      <c r="U101" s="122">
        <f t="shared" si="38"/>
        <v>32420.718841106824</v>
      </c>
      <c r="V101" s="122">
        <f t="shared" si="39"/>
        <v>23611.861955854194</v>
      </c>
      <c r="W101" s="122">
        <f t="shared" si="40"/>
        <v>4756.2670301142762</v>
      </c>
      <c r="X101" s="122">
        <f t="shared" si="41"/>
        <v>28368.128985968469</v>
      </c>
      <c r="Y101" s="122">
        <f t="shared" si="42"/>
        <v>20238.738819303595</v>
      </c>
      <c r="Z101" s="122">
        <f t="shared" si="43"/>
        <v>4076.8003115265228</v>
      </c>
      <c r="AA101" s="52">
        <f t="shared" si="44"/>
        <v>24315.539130830119</v>
      </c>
    </row>
    <row r="102" spans="1:27" ht="13.5" customHeight="1">
      <c r="A102" s="118">
        <v>29</v>
      </c>
      <c r="B102" s="216">
        <v>43313</v>
      </c>
      <c r="C102" s="57">
        <v>954</v>
      </c>
      <c r="D102" s="221">
        <f>'base(indices)'!G107</f>
        <v>1.1371483200000001</v>
      </c>
      <c r="E102" s="60">
        <f t="shared" si="30"/>
        <v>1084.8394972800002</v>
      </c>
      <c r="F102" s="360">
        <f>'base(indices)'!I107</f>
        <v>1.5918000000000002E-2</v>
      </c>
      <c r="G102" s="60">
        <f t="shared" si="31"/>
        <v>17.268475117703044</v>
      </c>
      <c r="H102" s="57">
        <f t="shared" si="32"/>
        <v>1102.1079723977032</v>
      </c>
      <c r="I102" s="294">
        <f t="shared" si="45"/>
        <v>32622.069901356117</v>
      </c>
      <c r="J102" s="102">
        <f t="shared" si="51"/>
        <v>32622.069901356117</v>
      </c>
      <c r="K102" s="102">
        <f t="shared" si="33"/>
        <v>6794.667185877538</v>
      </c>
      <c r="L102" s="186">
        <f t="shared" si="48"/>
        <v>39416.737087233654</v>
      </c>
      <c r="M102" s="102">
        <f t="shared" si="49"/>
        <v>30990.966406288309</v>
      </c>
      <c r="N102" s="102">
        <f t="shared" si="46"/>
        <v>6454.9338265836604</v>
      </c>
      <c r="O102" s="102">
        <f t="shared" si="47"/>
        <v>37445.900232871973</v>
      </c>
      <c r="P102" s="102">
        <f t="shared" ref="P102:P106" si="52">J102*$P$9</f>
        <v>29359.862911220505</v>
      </c>
      <c r="Q102" s="102">
        <f t="shared" si="34"/>
        <v>6115.2004672897847</v>
      </c>
      <c r="R102" s="102">
        <f t="shared" si="35"/>
        <v>35475.063378510291</v>
      </c>
      <c r="S102" s="102">
        <f t="shared" si="36"/>
        <v>26097.655921084894</v>
      </c>
      <c r="T102" s="102">
        <f t="shared" si="37"/>
        <v>5435.7337487020304</v>
      </c>
      <c r="U102" s="102">
        <f t="shared" si="38"/>
        <v>31533.389669786924</v>
      </c>
      <c r="V102" s="102">
        <f t="shared" si="39"/>
        <v>22835.448930949282</v>
      </c>
      <c r="W102" s="102">
        <f t="shared" si="40"/>
        <v>4756.2670301142762</v>
      </c>
      <c r="X102" s="102">
        <f t="shared" si="41"/>
        <v>27591.715961063557</v>
      </c>
      <c r="Y102" s="102">
        <f t="shared" si="42"/>
        <v>19573.24194081367</v>
      </c>
      <c r="Z102" s="102">
        <f t="shared" si="43"/>
        <v>4076.8003115265228</v>
      </c>
      <c r="AA102" s="66">
        <f t="shared" si="44"/>
        <v>23650.042252340194</v>
      </c>
    </row>
    <row r="103" spans="1:27" ht="13.5" customHeight="1">
      <c r="A103" s="118">
        <v>28</v>
      </c>
      <c r="B103" s="216">
        <v>43344</v>
      </c>
      <c r="C103" s="57">
        <v>954</v>
      </c>
      <c r="D103" s="221">
        <f>'base(indices)'!G108</f>
        <v>1.1356719500000001</v>
      </c>
      <c r="E103" s="60">
        <f t="shared" si="30"/>
        <v>1083.4310403000002</v>
      </c>
      <c r="F103" s="360">
        <f>'base(indices)'!I108</f>
        <v>1.5918000000000002E-2</v>
      </c>
      <c r="G103" s="60">
        <f t="shared" si="31"/>
        <v>17.246055299495403</v>
      </c>
      <c r="H103" s="57">
        <f t="shared" si="32"/>
        <v>1100.6770955994955</v>
      </c>
      <c r="I103" s="295">
        <f t="shared" si="45"/>
        <v>31519.961928958415</v>
      </c>
      <c r="J103" s="122">
        <f t="shared" si="51"/>
        <v>31519.961928958415</v>
      </c>
      <c r="K103" s="122">
        <f t="shared" si="33"/>
        <v>6794.667185877538</v>
      </c>
      <c r="L103" s="183">
        <f t="shared" si="48"/>
        <v>38314.629114835952</v>
      </c>
      <c r="M103" s="122">
        <f t="shared" si="49"/>
        <v>29943.963832510493</v>
      </c>
      <c r="N103" s="122">
        <f t="shared" si="46"/>
        <v>6454.9338265836604</v>
      </c>
      <c r="O103" s="122">
        <f t="shared" si="47"/>
        <v>36398.897659094153</v>
      </c>
      <c r="P103" s="104">
        <f t="shared" si="52"/>
        <v>28367.965736062575</v>
      </c>
      <c r="Q103" s="122">
        <f t="shared" si="34"/>
        <v>6115.2004672897847</v>
      </c>
      <c r="R103" s="122">
        <f t="shared" si="35"/>
        <v>34483.166203352361</v>
      </c>
      <c r="S103" s="122">
        <f t="shared" si="36"/>
        <v>25215.969543166735</v>
      </c>
      <c r="T103" s="122">
        <f t="shared" si="37"/>
        <v>5435.7337487020304</v>
      </c>
      <c r="U103" s="122">
        <f t="shared" si="38"/>
        <v>30651.703291868766</v>
      </c>
      <c r="V103" s="122">
        <f t="shared" si="39"/>
        <v>22063.973350270888</v>
      </c>
      <c r="W103" s="122">
        <f t="shared" si="40"/>
        <v>4756.2670301142762</v>
      </c>
      <c r="X103" s="122">
        <f t="shared" si="41"/>
        <v>26820.240380385163</v>
      </c>
      <c r="Y103" s="122">
        <f t="shared" si="42"/>
        <v>18911.977157375048</v>
      </c>
      <c r="Z103" s="122">
        <f t="shared" si="43"/>
        <v>4076.8003115265228</v>
      </c>
      <c r="AA103" s="52">
        <f t="shared" si="44"/>
        <v>22988.777468901571</v>
      </c>
    </row>
    <row r="104" spans="1:27" ht="13.5" customHeight="1">
      <c r="A104" s="118">
        <v>27</v>
      </c>
      <c r="B104" s="217">
        <v>43374</v>
      </c>
      <c r="C104" s="57">
        <v>954</v>
      </c>
      <c r="D104" s="221">
        <f>'base(indices)'!G109</f>
        <v>1.13465076</v>
      </c>
      <c r="E104" s="60">
        <f t="shared" si="30"/>
        <v>1082.45682504</v>
      </c>
      <c r="F104" s="360">
        <f>'base(indices)'!I109</f>
        <v>1.5918000000000002E-2</v>
      </c>
      <c r="G104" s="60">
        <f t="shared" si="31"/>
        <v>17.230547740986722</v>
      </c>
      <c r="H104" s="57">
        <f t="shared" si="32"/>
        <v>1099.6873727809868</v>
      </c>
      <c r="I104" s="294">
        <f t="shared" si="45"/>
        <v>30419.284833358921</v>
      </c>
      <c r="J104" s="102">
        <f t="shared" si="51"/>
        <v>30419.284833358921</v>
      </c>
      <c r="K104" s="102">
        <f t="shared" si="33"/>
        <v>6794.667185877538</v>
      </c>
      <c r="L104" s="186">
        <f t="shared" si="48"/>
        <v>37213.952019236458</v>
      </c>
      <c r="M104" s="102">
        <f t="shared" si="49"/>
        <v>28898.320591690972</v>
      </c>
      <c r="N104" s="102">
        <f t="shared" si="46"/>
        <v>6454.9338265836604</v>
      </c>
      <c r="O104" s="102">
        <f t="shared" si="47"/>
        <v>35353.254418274635</v>
      </c>
      <c r="P104" s="102">
        <f t="shared" si="52"/>
        <v>27377.35635002303</v>
      </c>
      <c r="Q104" s="102">
        <f t="shared" si="34"/>
        <v>6115.2004672897847</v>
      </c>
      <c r="R104" s="102">
        <f t="shared" si="35"/>
        <v>33492.556817312812</v>
      </c>
      <c r="S104" s="102">
        <f t="shared" si="36"/>
        <v>24335.42786668714</v>
      </c>
      <c r="T104" s="102">
        <f t="shared" si="37"/>
        <v>5435.7337487020304</v>
      </c>
      <c r="U104" s="102">
        <f t="shared" si="38"/>
        <v>29771.16161538917</v>
      </c>
      <c r="V104" s="102">
        <f t="shared" si="39"/>
        <v>21293.499383351242</v>
      </c>
      <c r="W104" s="102">
        <f t="shared" si="40"/>
        <v>4756.2670301142762</v>
      </c>
      <c r="X104" s="102">
        <f t="shared" si="41"/>
        <v>26049.766413465517</v>
      </c>
      <c r="Y104" s="102">
        <f t="shared" si="42"/>
        <v>18251.570900015351</v>
      </c>
      <c r="Z104" s="102">
        <f t="shared" si="43"/>
        <v>4076.8003115265228</v>
      </c>
      <c r="AA104" s="66">
        <f t="shared" si="44"/>
        <v>22328.371211541875</v>
      </c>
    </row>
    <row r="105" spans="1:27" ht="13.5" customHeight="1">
      <c r="A105" s="118">
        <v>26</v>
      </c>
      <c r="B105" s="216">
        <v>43405</v>
      </c>
      <c r="C105" s="174">
        <v>954</v>
      </c>
      <c r="D105" s="221">
        <f>'base(indices)'!G110</f>
        <v>1.1281077399999999</v>
      </c>
      <c r="E105" s="60">
        <f t="shared" si="30"/>
        <v>1076.21478396</v>
      </c>
      <c r="F105" s="360">
        <f>'base(indices)'!I110</f>
        <v>1.5918000000000002E-2</v>
      </c>
      <c r="G105" s="60">
        <f t="shared" si="31"/>
        <v>17.13118693107528</v>
      </c>
      <c r="H105" s="57">
        <f t="shared" si="32"/>
        <v>1093.3459708910752</v>
      </c>
      <c r="I105" s="295">
        <f t="shared" si="45"/>
        <v>29319.597460577934</v>
      </c>
      <c r="J105" s="122">
        <f t="shared" si="51"/>
        <v>29319.597460577934</v>
      </c>
      <c r="K105" s="122">
        <f t="shared" si="33"/>
        <v>6794.667185877538</v>
      </c>
      <c r="L105" s="183">
        <f t="shared" si="48"/>
        <v>36114.264646455471</v>
      </c>
      <c r="M105" s="122">
        <f t="shared" si="49"/>
        <v>27853.617587549037</v>
      </c>
      <c r="N105" s="122">
        <f t="shared" si="46"/>
        <v>6454.9338265836604</v>
      </c>
      <c r="O105" s="122">
        <f t="shared" si="47"/>
        <v>34308.5514141327</v>
      </c>
      <c r="P105" s="104">
        <f t="shared" si="52"/>
        <v>26387.63771452014</v>
      </c>
      <c r="Q105" s="122">
        <f t="shared" si="34"/>
        <v>6115.2004672897847</v>
      </c>
      <c r="R105" s="122">
        <f t="shared" si="35"/>
        <v>32502.838181809926</v>
      </c>
      <c r="S105" s="122">
        <f t="shared" si="36"/>
        <v>23455.677968462347</v>
      </c>
      <c r="T105" s="122">
        <f t="shared" si="37"/>
        <v>5435.7337487020304</v>
      </c>
      <c r="U105" s="122">
        <f t="shared" si="38"/>
        <v>28891.411717164377</v>
      </c>
      <c r="V105" s="122">
        <f t="shared" si="39"/>
        <v>20523.718222404554</v>
      </c>
      <c r="W105" s="122">
        <f t="shared" si="40"/>
        <v>4756.2670301142762</v>
      </c>
      <c r="X105" s="122">
        <f t="shared" si="41"/>
        <v>25279.985252518829</v>
      </c>
      <c r="Y105" s="122">
        <f t="shared" si="42"/>
        <v>17591.75847634676</v>
      </c>
      <c r="Z105" s="122">
        <f t="shared" si="43"/>
        <v>4076.8003115265228</v>
      </c>
      <c r="AA105" s="52">
        <f t="shared" si="44"/>
        <v>21668.558787873284</v>
      </c>
    </row>
    <row r="106" spans="1:27" ht="13.5" customHeight="1" thickBot="1">
      <c r="A106" s="229">
        <v>25</v>
      </c>
      <c r="B106" s="218">
        <v>43435</v>
      </c>
      <c r="C106" s="174">
        <v>954</v>
      </c>
      <c r="D106" s="341">
        <f>'base(indices)'!G111</f>
        <v>1.1259684000000001</v>
      </c>
      <c r="E106" s="247">
        <f t="shared" si="30"/>
        <v>1074.1738536</v>
      </c>
      <c r="F106" s="361">
        <f>'base(indices)'!I111</f>
        <v>1.5918000000000002E-2</v>
      </c>
      <c r="G106" s="247">
        <f t="shared" si="31"/>
        <v>17.098699401604801</v>
      </c>
      <c r="H106" s="174">
        <f t="shared" si="32"/>
        <v>1091.2725530016048</v>
      </c>
      <c r="I106" s="342">
        <f t="shared" si="45"/>
        <v>28226.25148968686</v>
      </c>
      <c r="J106" s="343">
        <f t="shared" si="51"/>
        <v>28226.25148968686</v>
      </c>
      <c r="K106" s="343">
        <f t="shared" si="33"/>
        <v>6794.667185877538</v>
      </c>
      <c r="L106" s="344">
        <f t="shared" si="48"/>
        <v>35020.918675564397</v>
      </c>
      <c r="M106" s="343">
        <f t="shared" si="49"/>
        <v>26814.938915202514</v>
      </c>
      <c r="N106" s="343">
        <f t="shared" si="46"/>
        <v>6454.9338265836604</v>
      </c>
      <c r="O106" s="343">
        <f t="shared" si="47"/>
        <v>33269.872741786174</v>
      </c>
      <c r="P106" s="343">
        <f t="shared" si="52"/>
        <v>25403.626340718176</v>
      </c>
      <c r="Q106" s="343">
        <f t="shared" si="34"/>
        <v>6115.2004672897847</v>
      </c>
      <c r="R106" s="343">
        <f t="shared" si="35"/>
        <v>31518.826808007962</v>
      </c>
      <c r="S106" s="343">
        <f t="shared" si="36"/>
        <v>22581.001191749488</v>
      </c>
      <c r="T106" s="343">
        <f t="shared" si="37"/>
        <v>5435.7337487020304</v>
      </c>
      <c r="U106" s="343">
        <f t="shared" si="38"/>
        <v>28016.734940451519</v>
      </c>
      <c r="V106" s="343">
        <f t="shared" si="39"/>
        <v>19758.376042780801</v>
      </c>
      <c r="W106" s="343">
        <f t="shared" si="40"/>
        <v>4756.2670301142762</v>
      </c>
      <c r="X106" s="343">
        <f t="shared" si="41"/>
        <v>24514.643072895076</v>
      </c>
      <c r="Y106" s="343">
        <f t="shared" si="42"/>
        <v>16935.750893812114</v>
      </c>
      <c r="Z106" s="343">
        <f t="shared" si="43"/>
        <v>4076.8003115265228</v>
      </c>
      <c r="AA106" s="345">
        <f t="shared" si="44"/>
        <v>21012.551205338637</v>
      </c>
    </row>
    <row r="107" spans="1:27" ht="13.5" customHeight="1">
      <c r="A107" s="219">
        <v>24</v>
      </c>
      <c r="B107" s="340">
        <v>43466</v>
      </c>
      <c r="C107" s="164">
        <v>998</v>
      </c>
      <c r="D107" s="239">
        <f>'base(indices)'!G112</f>
        <v>1.1277728300000001</v>
      </c>
      <c r="E107" s="87">
        <f t="shared" si="30"/>
        <v>1125.5172843400001</v>
      </c>
      <c r="F107" s="359">
        <f>'base(indices)'!I112</f>
        <v>1.5918000000000002E-2</v>
      </c>
      <c r="G107" s="87">
        <f t="shared" si="31"/>
        <v>17.915984132124123</v>
      </c>
      <c r="H107" s="47">
        <f t="shared" si="32"/>
        <v>1143.4332684721242</v>
      </c>
      <c r="I107" s="293">
        <f t="shared" si="45"/>
        <v>27134.978936685256</v>
      </c>
      <c r="J107" s="123">
        <f>IF((I107)+K107&gt;I148,I148-K107,(I107))</f>
        <v>27134.978936685256</v>
      </c>
      <c r="K107" s="123">
        <f t="shared" si="33"/>
        <v>6794.667185877538</v>
      </c>
      <c r="L107" s="290">
        <f t="shared" si="48"/>
        <v>33929.646122562794</v>
      </c>
      <c r="M107" s="123">
        <f t="shared" si="49"/>
        <v>25778.229989850992</v>
      </c>
      <c r="N107" s="123">
        <f t="shared" si="46"/>
        <v>6454.9338265836604</v>
      </c>
      <c r="O107" s="123">
        <f t="shared" si="47"/>
        <v>32233.163816434651</v>
      </c>
      <c r="P107" s="100">
        <f t="shared" si="50"/>
        <v>24421.481043016731</v>
      </c>
      <c r="Q107" s="123">
        <f t="shared" si="34"/>
        <v>6115.2004672897847</v>
      </c>
      <c r="R107" s="123">
        <f t="shared" si="35"/>
        <v>30536.681510306516</v>
      </c>
      <c r="S107" s="123">
        <f t="shared" si="36"/>
        <v>21707.983149348205</v>
      </c>
      <c r="T107" s="123">
        <f t="shared" si="37"/>
        <v>5435.7337487020304</v>
      </c>
      <c r="U107" s="123">
        <f t="shared" si="38"/>
        <v>27143.716898050236</v>
      </c>
      <c r="V107" s="123">
        <f t="shared" si="39"/>
        <v>18994.48525567968</v>
      </c>
      <c r="W107" s="123">
        <f t="shared" si="40"/>
        <v>4756.2670301142762</v>
      </c>
      <c r="X107" s="123">
        <f t="shared" si="41"/>
        <v>23750.752285793955</v>
      </c>
      <c r="Y107" s="123">
        <f t="shared" si="42"/>
        <v>16280.987362011154</v>
      </c>
      <c r="Z107" s="123">
        <f t="shared" si="43"/>
        <v>4076.8003115265228</v>
      </c>
      <c r="AA107" s="55">
        <f t="shared" si="44"/>
        <v>20357.787673537678</v>
      </c>
    </row>
    <row r="108" spans="1:27" ht="13.5" customHeight="1">
      <c r="A108" s="118">
        <v>23</v>
      </c>
      <c r="B108" s="46">
        <v>43497</v>
      </c>
      <c r="C108" s="57">
        <v>998</v>
      </c>
      <c r="D108" s="221">
        <f>'base(indices)'!G113</f>
        <v>1.1243996300000001</v>
      </c>
      <c r="E108" s="60">
        <f t="shared" si="30"/>
        <v>1122.1508307400002</v>
      </c>
      <c r="F108" s="360">
        <f>'base(indices)'!I113</f>
        <v>1.5918000000000002E-2</v>
      </c>
      <c r="G108" s="60">
        <f t="shared" si="31"/>
        <v>17.862396923719324</v>
      </c>
      <c r="H108" s="57">
        <f t="shared" si="32"/>
        <v>1140.0132276637196</v>
      </c>
      <c r="I108" s="294">
        <f t="shared" si="45"/>
        <v>25991.545668213133</v>
      </c>
      <c r="J108" s="102">
        <f>IF((I108)+K108&gt;I148,I148-K108,(I108))</f>
        <v>25991.545668213133</v>
      </c>
      <c r="K108" s="102">
        <f t="shared" si="33"/>
        <v>6794.667185877538</v>
      </c>
      <c r="L108" s="186">
        <f t="shared" si="48"/>
        <v>32786.212854090671</v>
      </c>
      <c r="M108" s="102">
        <f t="shared" si="49"/>
        <v>24691.968384802476</v>
      </c>
      <c r="N108" s="102">
        <f t="shared" si="46"/>
        <v>6454.9338265836604</v>
      </c>
      <c r="O108" s="102">
        <f t="shared" si="47"/>
        <v>31146.902211386136</v>
      </c>
      <c r="P108" s="102">
        <f t="shared" si="50"/>
        <v>23392.391101391822</v>
      </c>
      <c r="Q108" s="102">
        <f t="shared" si="34"/>
        <v>6115.2004672897847</v>
      </c>
      <c r="R108" s="102">
        <f t="shared" si="35"/>
        <v>29507.591568681608</v>
      </c>
      <c r="S108" s="102">
        <f t="shared" si="36"/>
        <v>20793.236534570508</v>
      </c>
      <c r="T108" s="102">
        <f t="shared" si="37"/>
        <v>5435.7337487020304</v>
      </c>
      <c r="U108" s="102">
        <f t="shared" si="38"/>
        <v>26228.970283272538</v>
      </c>
      <c r="V108" s="102">
        <f t="shared" si="39"/>
        <v>18194.081967749193</v>
      </c>
      <c r="W108" s="102">
        <f t="shared" si="40"/>
        <v>4756.2670301142762</v>
      </c>
      <c r="X108" s="102">
        <f t="shared" si="41"/>
        <v>22950.348997863468</v>
      </c>
      <c r="Y108" s="102">
        <f t="shared" si="42"/>
        <v>15594.92740092788</v>
      </c>
      <c r="Z108" s="102">
        <f t="shared" si="43"/>
        <v>4076.8003115265228</v>
      </c>
      <c r="AA108" s="66">
        <f t="shared" si="44"/>
        <v>19671.727712454402</v>
      </c>
    </row>
    <row r="109" spans="1:27" ht="13.5" customHeight="1">
      <c r="A109" s="118">
        <v>22</v>
      </c>
      <c r="B109" s="56">
        <v>43525</v>
      </c>
      <c r="C109" s="57">
        <v>998</v>
      </c>
      <c r="D109" s="221">
        <f>'base(indices)'!G114</f>
        <v>1.12058963</v>
      </c>
      <c r="E109" s="70">
        <f t="shared" si="30"/>
        <v>1118.3484507400001</v>
      </c>
      <c r="F109" s="360">
        <f>'base(indices)'!I114</f>
        <v>1.5918000000000002E-2</v>
      </c>
      <c r="G109" s="70">
        <f t="shared" si="31"/>
        <v>17.801870638879322</v>
      </c>
      <c r="H109" s="68">
        <f t="shared" si="32"/>
        <v>1136.1503213788794</v>
      </c>
      <c r="I109" s="295">
        <f t="shared" si="45"/>
        <v>24851.532440549414</v>
      </c>
      <c r="J109" s="122">
        <f>IF((I109)+K109&gt;I148,I148-K109,(I109))</f>
        <v>24851.532440549414</v>
      </c>
      <c r="K109" s="122">
        <f t="shared" si="33"/>
        <v>6794.667185877538</v>
      </c>
      <c r="L109" s="183">
        <f t="shared" si="48"/>
        <v>31646.199626426951</v>
      </c>
      <c r="M109" s="122">
        <f t="shared" si="49"/>
        <v>23608.955818521943</v>
      </c>
      <c r="N109" s="122">
        <f t="shared" si="46"/>
        <v>6454.9338265836604</v>
      </c>
      <c r="O109" s="122">
        <f t="shared" si="47"/>
        <v>30063.889645105603</v>
      </c>
      <c r="P109" s="104">
        <f t="shared" si="50"/>
        <v>22366.379196494472</v>
      </c>
      <c r="Q109" s="122">
        <f t="shared" si="34"/>
        <v>6115.2004672897847</v>
      </c>
      <c r="R109" s="122">
        <f t="shared" si="35"/>
        <v>28481.579663784258</v>
      </c>
      <c r="S109" s="122">
        <f t="shared" si="36"/>
        <v>19881.225952439534</v>
      </c>
      <c r="T109" s="122">
        <f t="shared" si="37"/>
        <v>5435.7337487020304</v>
      </c>
      <c r="U109" s="122">
        <f t="shared" si="38"/>
        <v>25316.959701141564</v>
      </c>
      <c r="V109" s="122">
        <f t="shared" si="39"/>
        <v>17396.072708384589</v>
      </c>
      <c r="W109" s="122">
        <f t="shared" si="40"/>
        <v>4756.2670301142762</v>
      </c>
      <c r="X109" s="122">
        <f t="shared" si="41"/>
        <v>22152.339738498864</v>
      </c>
      <c r="Y109" s="122">
        <f t="shared" si="42"/>
        <v>14910.919464329647</v>
      </c>
      <c r="Z109" s="122">
        <f t="shared" si="43"/>
        <v>4076.8003115265228</v>
      </c>
      <c r="AA109" s="52">
        <f t="shared" si="44"/>
        <v>18987.719775856171</v>
      </c>
    </row>
    <row r="110" spans="1:27" ht="13.5" customHeight="1">
      <c r="A110" s="118">
        <v>21</v>
      </c>
      <c r="B110" s="46">
        <v>43556</v>
      </c>
      <c r="C110" s="57">
        <v>998</v>
      </c>
      <c r="D110" s="221">
        <f>'base(indices)'!G115</f>
        <v>1.1145709500000001</v>
      </c>
      <c r="E110" s="60">
        <f t="shared" si="30"/>
        <v>1112.3418081</v>
      </c>
      <c r="F110" s="360">
        <f>'base(indices)'!I115</f>
        <v>1.5918000000000002E-2</v>
      </c>
      <c r="G110" s="60">
        <f t="shared" si="31"/>
        <v>17.706256901335802</v>
      </c>
      <c r="H110" s="57">
        <f t="shared" si="32"/>
        <v>1130.0480650013358</v>
      </c>
      <c r="I110" s="294">
        <f t="shared" si="45"/>
        <v>23715.382119170536</v>
      </c>
      <c r="J110" s="102">
        <f>IF((I110)+K110&gt;I148,I148-K110,(I110))</f>
        <v>23715.382119170536</v>
      </c>
      <c r="K110" s="102">
        <f t="shared" si="33"/>
        <v>6794.667185877538</v>
      </c>
      <c r="L110" s="186">
        <f t="shared" si="48"/>
        <v>30510.049305048073</v>
      </c>
      <c r="M110" s="102">
        <f t="shared" si="49"/>
        <v>22529.613013212009</v>
      </c>
      <c r="N110" s="102">
        <f t="shared" si="46"/>
        <v>6454.9338265836604</v>
      </c>
      <c r="O110" s="102">
        <f t="shared" si="47"/>
        <v>28984.546839795668</v>
      </c>
      <c r="P110" s="102">
        <f t="shared" si="50"/>
        <v>21343.843907253482</v>
      </c>
      <c r="Q110" s="102">
        <f t="shared" si="34"/>
        <v>6115.2004672897847</v>
      </c>
      <c r="R110" s="102">
        <f t="shared" si="35"/>
        <v>27459.044374543268</v>
      </c>
      <c r="S110" s="102">
        <f t="shared" si="36"/>
        <v>18972.305695336428</v>
      </c>
      <c r="T110" s="102">
        <f t="shared" si="37"/>
        <v>5435.7337487020304</v>
      </c>
      <c r="U110" s="102">
        <f t="shared" si="38"/>
        <v>24408.039444038459</v>
      </c>
      <c r="V110" s="102">
        <f t="shared" si="39"/>
        <v>16600.767483419375</v>
      </c>
      <c r="W110" s="102">
        <f t="shared" si="40"/>
        <v>4756.2670301142762</v>
      </c>
      <c r="X110" s="102">
        <f t="shared" si="41"/>
        <v>21357.03451353365</v>
      </c>
      <c r="Y110" s="102">
        <f t="shared" si="42"/>
        <v>14229.229271502321</v>
      </c>
      <c r="Z110" s="102">
        <f t="shared" si="43"/>
        <v>4076.8003115265228</v>
      </c>
      <c r="AA110" s="66">
        <f t="shared" si="44"/>
        <v>18306.029583028845</v>
      </c>
    </row>
    <row r="111" spans="1:27" ht="13.5" customHeight="1">
      <c r="A111" s="118">
        <v>20</v>
      </c>
      <c r="B111" s="56">
        <v>43586</v>
      </c>
      <c r="C111" s="57">
        <v>998</v>
      </c>
      <c r="D111" s="221">
        <f>'base(indices)'!G116</f>
        <v>1.1066034</v>
      </c>
      <c r="E111" s="70">
        <f t="shared" si="30"/>
        <v>1104.3901932000001</v>
      </c>
      <c r="F111" s="360">
        <f>'base(indices)'!I116</f>
        <v>1.5918000000000002E-2</v>
      </c>
      <c r="G111" s="70">
        <f t="shared" si="31"/>
        <v>17.579683095357602</v>
      </c>
      <c r="H111" s="68">
        <f t="shared" si="32"/>
        <v>1121.9698762953576</v>
      </c>
      <c r="I111" s="295">
        <f t="shared" si="45"/>
        <v>22585.334054169201</v>
      </c>
      <c r="J111" s="122">
        <f>IF((I111)+K111&gt;I148,I148-K111,(I111))</f>
        <v>22585.334054169201</v>
      </c>
      <c r="K111" s="122">
        <f t="shared" si="33"/>
        <v>6794.667185877538</v>
      </c>
      <c r="L111" s="183">
        <f t="shared" si="48"/>
        <v>29380.001240046739</v>
      </c>
      <c r="M111" s="122">
        <f t="shared" si="49"/>
        <v>21456.067351460741</v>
      </c>
      <c r="N111" s="122">
        <f t="shared" si="46"/>
        <v>6454.9338265836604</v>
      </c>
      <c r="O111" s="122">
        <f t="shared" si="47"/>
        <v>27911.0011780444</v>
      </c>
      <c r="P111" s="104">
        <f t="shared" si="50"/>
        <v>20326.800648752283</v>
      </c>
      <c r="Q111" s="122">
        <f t="shared" si="34"/>
        <v>6115.2004672897847</v>
      </c>
      <c r="R111" s="122">
        <f t="shared" si="35"/>
        <v>26442.001116042069</v>
      </c>
      <c r="S111" s="122">
        <f t="shared" si="36"/>
        <v>18068.267243335362</v>
      </c>
      <c r="T111" s="122">
        <f t="shared" si="37"/>
        <v>5435.7337487020304</v>
      </c>
      <c r="U111" s="122">
        <f t="shared" si="38"/>
        <v>23504.000992037392</v>
      </c>
      <c r="V111" s="122">
        <f t="shared" si="39"/>
        <v>15809.73383791844</v>
      </c>
      <c r="W111" s="122">
        <f t="shared" si="40"/>
        <v>4756.2670301142762</v>
      </c>
      <c r="X111" s="122">
        <f t="shared" si="41"/>
        <v>20566.000868032716</v>
      </c>
      <c r="Y111" s="122">
        <f t="shared" si="42"/>
        <v>13551.20043250152</v>
      </c>
      <c r="Z111" s="122">
        <f t="shared" si="43"/>
        <v>4076.8003115265228</v>
      </c>
      <c r="AA111" s="52">
        <f t="shared" si="44"/>
        <v>17628.000744028042</v>
      </c>
    </row>
    <row r="112" spans="1:27" ht="13.5" customHeight="1">
      <c r="A112" s="118">
        <v>19</v>
      </c>
      <c r="B112" s="46">
        <v>43617</v>
      </c>
      <c r="C112" s="57">
        <v>998</v>
      </c>
      <c r="D112" s="221">
        <f>'base(indices)'!G117</f>
        <v>1.1027438000000001</v>
      </c>
      <c r="E112" s="60">
        <f t="shared" si="30"/>
        <v>1100.5383124</v>
      </c>
      <c r="F112" s="360">
        <f>'base(indices)'!I117</f>
        <v>1.5918000000000002E-2</v>
      </c>
      <c r="G112" s="60">
        <f t="shared" si="31"/>
        <v>17.518368856783201</v>
      </c>
      <c r="H112" s="57">
        <f t="shared" si="32"/>
        <v>1118.0566812567831</v>
      </c>
      <c r="I112" s="294">
        <f t="shared" si="45"/>
        <v>21463.364177873846</v>
      </c>
      <c r="J112" s="102">
        <f>IF((I112)+K112&gt;I148,I148-K112,(I112))</f>
        <v>21463.364177873846</v>
      </c>
      <c r="K112" s="102">
        <f t="shared" si="33"/>
        <v>6794.667185877538</v>
      </c>
      <c r="L112" s="186">
        <f t="shared" si="48"/>
        <v>28258.031363751383</v>
      </c>
      <c r="M112" s="102">
        <f t="shared" si="49"/>
        <v>20390.195968980152</v>
      </c>
      <c r="N112" s="102">
        <f t="shared" si="46"/>
        <v>6454.9338265836604</v>
      </c>
      <c r="O112" s="102">
        <f t="shared" si="47"/>
        <v>26845.129795563811</v>
      </c>
      <c r="P112" s="102">
        <f t="shared" si="50"/>
        <v>19317.027760086461</v>
      </c>
      <c r="Q112" s="102">
        <f t="shared" si="34"/>
        <v>6115.2004672897847</v>
      </c>
      <c r="R112" s="102">
        <f t="shared" si="35"/>
        <v>25432.228227376247</v>
      </c>
      <c r="S112" s="102">
        <f t="shared" si="36"/>
        <v>17170.691342299076</v>
      </c>
      <c r="T112" s="102">
        <f t="shared" si="37"/>
        <v>5435.7337487020304</v>
      </c>
      <c r="U112" s="102">
        <f t="shared" si="38"/>
        <v>22606.425091001107</v>
      </c>
      <c r="V112" s="102">
        <f t="shared" si="39"/>
        <v>15024.35492451169</v>
      </c>
      <c r="W112" s="102">
        <f t="shared" si="40"/>
        <v>4756.2670301142762</v>
      </c>
      <c r="X112" s="102">
        <f t="shared" si="41"/>
        <v>19780.621954625967</v>
      </c>
      <c r="Y112" s="102">
        <f t="shared" si="42"/>
        <v>12878.018506724307</v>
      </c>
      <c r="Z112" s="102">
        <f t="shared" si="43"/>
        <v>4076.8003115265228</v>
      </c>
      <c r="AA112" s="66">
        <f t="shared" si="44"/>
        <v>16954.818818250831</v>
      </c>
    </row>
    <row r="113" spans="1:27" ht="13.5" customHeight="1">
      <c r="A113" s="118">
        <v>18</v>
      </c>
      <c r="B113" s="56">
        <v>43647</v>
      </c>
      <c r="C113" s="57">
        <v>998</v>
      </c>
      <c r="D113" s="221">
        <f>'base(indices)'!G118</f>
        <v>1.10208255</v>
      </c>
      <c r="E113" s="70">
        <f t="shared" si="30"/>
        <v>1099.8783848999999</v>
      </c>
      <c r="F113" s="360">
        <f>'base(indices)'!I118</f>
        <v>1.5918000000000002E-2</v>
      </c>
      <c r="G113" s="70">
        <f t="shared" si="31"/>
        <v>17.5078641308382</v>
      </c>
      <c r="H113" s="68">
        <f t="shared" si="32"/>
        <v>1117.3862490308381</v>
      </c>
      <c r="I113" s="295">
        <f t="shared" si="45"/>
        <v>20345.307496617061</v>
      </c>
      <c r="J113" s="122">
        <f>IF((I113)+K113&gt;I148,I148-K113,(I113))</f>
        <v>20345.307496617061</v>
      </c>
      <c r="K113" s="122">
        <f t="shared" si="33"/>
        <v>6794.667185877538</v>
      </c>
      <c r="L113" s="183">
        <f t="shared" si="48"/>
        <v>27139.974682494598</v>
      </c>
      <c r="M113" s="122">
        <f t="shared" si="49"/>
        <v>19328.042121786206</v>
      </c>
      <c r="N113" s="122">
        <f t="shared" si="46"/>
        <v>6454.9338265836604</v>
      </c>
      <c r="O113" s="122">
        <f t="shared" si="47"/>
        <v>25782.975948369865</v>
      </c>
      <c r="P113" s="104">
        <f t="shared" si="50"/>
        <v>18310.776746955355</v>
      </c>
      <c r="Q113" s="122">
        <f t="shared" si="34"/>
        <v>6115.2004672897847</v>
      </c>
      <c r="R113" s="122">
        <f t="shared" si="35"/>
        <v>24425.97721424514</v>
      </c>
      <c r="S113" s="122">
        <f t="shared" si="36"/>
        <v>16276.245997293649</v>
      </c>
      <c r="T113" s="122">
        <f t="shared" si="37"/>
        <v>5435.7337487020304</v>
      </c>
      <c r="U113" s="122">
        <f t="shared" si="38"/>
        <v>21711.979745995679</v>
      </c>
      <c r="V113" s="122">
        <f t="shared" si="39"/>
        <v>14241.715247631942</v>
      </c>
      <c r="W113" s="122">
        <f t="shared" si="40"/>
        <v>4756.2670301142762</v>
      </c>
      <c r="X113" s="122">
        <f t="shared" si="41"/>
        <v>18997.982277746218</v>
      </c>
      <c r="Y113" s="122">
        <f t="shared" si="42"/>
        <v>12207.184497970236</v>
      </c>
      <c r="Z113" s="122">
        <f t="shared" si="43"/>
        <v>4076.8003115265228</v>
      </c>
      <c r="AA113" s="52">
        <f t="shared" si="44"/>
        <v>16283.98480949676</v>
      </c>
    </row>
    <row r="114" spans="1:27" ht="13.5" customHeight="1">
      <c r="A114" s="118">
        <v>17</v>
      </c>
      <c r="B114" s="46">
        <v>43678</v>
      </c>
      <c r="C114" s="57">
        <v>998</v>
      </c>
      <c r="D114" s="221">
        <f>'base(indices)'!G119</f>
        <v>1.1010915699999999</v>
      </c>
      <c r="E114" s="60">
        <f t="shared" si="30"/>
        <v>1098.8893868599998</v>
      </c>
      <c r="F114" s="360">
        <f>'base(indices)'!I119</f>
        <v>1.5918000000000002E-2</v>
      </c>
      <c r="G114" s="60">
        <f t="shared" si="31"/>
        <v>17.492121260037479</v>
      </c>
      <c r="H114" s="57">
        <f t="shared" si="32"/>
        <v>1116.3815081200373</v>
      </c>
      <c r="I114" s="294">
        <f t="shared" si="45"/>
        <v>19227.921247586222</v>
      </c>
      <c r="J114" s="102">
        <f>IF((I114)+K114&gt;I148,I148-K114,(I114))</f>
        <v>19227.921247586222</v>
      </c>
      <c r="K114" s="102">
        <f t="shared" si="33"/>
        <v>6794.667185877538</v>
      </c>
      <c r="L114" s="186">
        <f t="shared" si="48"/>
        <v>26022.588433463759</v>
      </c>
      <c r="M114" s="102">
        <f t="shared" si="49"/>
        <v>18266.525185206909</v>
      </c>
      <c r="N114" s="102">
        <f t="shared" si="46"/>
        <v>6454.9338265836604</v>
      </c>
      <c r="O114" s="102">
        <f t="shared" si="47"/>
        <v>24721.459011790568</v>
      </c>
      <c r="P114" s="102">
        <f t="shared" si="50"/>
        <v>17305.129122827602</v>
      </c>
      <c r="Q114" s="102">
        <f t="shared" si="34"/>
        <v>6115.2004672897847</v>
      </c>
      <c r="R114" s="102">
        <f t="shared" si="35"/>
        <v>23420.329590117388</v>
      </c>
      <c r="S114" s="102">
        <f t="shared" si="36"/>
        <v>15382.336998068979</v>
      </c>
      <c r="T114" s="102">
        <f t="shared" si="37"/>
        <v>5435.7337487020304</v>
      </c>
      <c r="U114" s="102">
        <f t="shared" si="38"/>
        <v>20818.070746771009</v>
      </c>
      <c r="V114" s="102">
        <f t="shared" si="39"/>
        <v>13459.544873310355</v>
      </c>
      <c r="W114" s="102">
        <f t="shared" si="40"/>
        <v>4756.2670301142762</v>
      </c>
      <c r="X114" s="102">
        <f t="shared" si="41"/>
        <v>18215.81190342463</v>
      </c>
      <c r="Y114" s="102">
        <f t="shared" si="42"/>
        <v>11536.752748551733</v>
      </c>
      <c r="Z114" s="102">
        <f t="shared" si="43"/>
        <v>4076.8003115265228</v>
      </c>
      <c r="AA114" s="66">
        <f t="shared" si="44"/>
        <v>15613.553060078255</v>
      </c>
    </row>
    <row r="115" spans="1:27" ht="13.5" customHeight="1">
      <c r="A115" s="118">
        <v>16</v>
      </c>
      <c r="B115" s="56">
        <v>43709</v>
      </c>
      <c r="C115" s="57">
        <v>998</v>
      </c>
      <c r="D115" s="221">
        <f>'base(indices)'!G120</f>
        <v>1.1002114000000001</v>
      </c>
      <c r="E115" s="70">
        <f t="shared" si="30"/>
        <v>1098.0109772000001</v>
      </c>
      <c r="F115" s="360">
        <f>'base(indices)'!I120</f>
        <v>1.5918000000000002E-2</v>
      </c>
      <c r="G115" s="70">
        <f t="shared" si="31"/>
        <v>17.478138735069603</v>
      </c>
      <c r="H115" s="68">
        <f t="shared" si="32"/>
        <v>1115.4891159350698</v>
      </c>
      <c r="I115" s="295">
        <f t="shared" si="45"/>
        <v>18111.539739466185</v>
      </c>
      <c r="J115" s="122">
        <f>IF((I115)+K115&gt;I148,I148-K115,(I115))</f>
        <v>18111.539739466185</v>
      </c>
      <c r="K115" s="122">
        <f t="shared" si="33"/>
        <v>6794.667185877538</v>
      </c>
      <c r="L115" s="183">
        <f t="shared" si="48"/>
        <v>24906.206925343722</v>
      </c>
      <c r="M115" s="122">
        <f t="shared" si="49"/>
        <v>17205.962752492876</v>
      </c>
      <c r="N115" s="122">
        <f t="shared" si="46"/>
        <v>6454.9338265836604</v>
      </c>
      <c r="O115" s="122">
        <f t="shared" si="47"/>
        <v>23660.896579076536</v>
      </c>
      <c r="P115" s="104">
        <f t="shared" si="50"/>
        <v>16300.385765519566</v>
      </c>
      <c r="Q115" s="122">
        <f t="shared" si="34"/>
        <v>6115.2004672897847</v>
      </c>
      <c r="R115" s="122">
        <f t="shared" si="35"/>
        <v>22415.58623280935</v>
      </c>
      <c r="S115" s="122">
        <f t="shared" si="36"/>
        <v>14489.231791572949</v>
      </c>
      <c r="T115" s="122">
        <f t="shared" si="37"/>
        <v>5435.7337487020304</v>
      </c>
      <c r="U115" s="122">
        <f t="shared" si="38"/>
        <v>19924.965540274978</v>
      </c>
      <c r="V115" s="122">
        <f t="shared" si="39"/>
        <v>12678.077817626328</v>
      </c>
      <c r="W115" s="122">
        <f t="shared" si="40"/>
        <v>4756.2670301142762</v>
      </c>
      <c r="X115" s="122">
        <f t="shared" si="41"/>
        <v>17434.344847740605</v>
      </c>
      <c r="Y115" s="122">
        <f t="shared" si="42"/>
        <v>10866.923843679711</v>
      </c>
      <c r="Z115" s="122">
        <f t="shared" si="43"/>
        <v>4076.8003115265228</v>
      </c>
      <c r="AA115" s="52">
        <f t="shared" si="44"/>
        <v>14943.724155206233</v>
      </c>
    </row>
    <row r="116" spans="1:27" ht="13.5" customHeight="1">
      <c r="A116" s="118">
        <v>15</v>
      </c>
      <c r="B116" s="56">
        <v>43739</v>
      </c>
      <c r="C116" s="57">
        <v>998</v>
      </c>
      <c r="D116" s="221">
        <f>'base(indices)'!G121</f>
        <v>1.0992221</v>
      </c>
      <c r="E116" s="60">
        <f t="shared" si="30"/>
        <v>1097.0236557999999</v>
      </c>
      <c r="F116" s="360">
        <f>'base(indices)'!I121</f>
        <v>1.5918000000000002E-2</v>
      </c>
      <c r="G116" s="60">
        <f t="shared" si="31"/>
        <v>17.4624225530244</v>
      </c>
      <c r="H116" s="57">
        <f t="shared" si="32"/>
        <v>1114.4860783530244</v>
      </c>
      <c r="I116" s="294">
        <f t="shared" si="45"/>
        <v>16996.050623531115</v>
      </c>
      <c r="J116" s="102">
        <f>IF((I116)+K116&gt;I148,I148-K116,(I116))</f>
        <v>16996.050623531115</v>
      </c>
      <c r="K116" s="102">
        <f t="shared" si="33"/>
        <v>6794.667185877538</v>
      </c>
      <c r="L116" s="186">
        <f t="shared" si="48"/>
        <v>23790.717809408652</v>
      </c>
      <c r="M116" s="102">
        <f t="shared" si="49"/>
        <v>16146.248092354559</v>
      </c>
      <c r="N116" s="102">
        <f t="shared" si="46"/>
        <v>6454.9338265836604</v>
      </c>
      <c r="O116" s="102">
        <f t="shared" si="47"/>
        <v>22601.181918938219</v>
      </c>
      <c r="P116" s="102">
        <f t="shared" si="50"/>
        <v>15296.445561178003</v>
      </c>
      <c r="Q116" s="102">
        <f t="shared" si="34"/>
        <v>6115.2004672897847</v>
      </c>
      <c r="R116" s="102">
        <f t="shared" si="35"/>
        <v>21411.646028467789</v>
      </c>
      <c r="S116" s="102">
        <f t="shared" si="36"/>
        <v>13596.840498824893</v>
      </c>
      <c r="T116" s="102">
        <f t="shared" si="37"/>
        <v>5435.7337487020304</v>
      </c>
      <c r="U116" s="102">
        <f t="shared" si="38"/>
        <v>19032.574247526922</v>
      </c>
      <c r="V116" s="102">
        <f t="shared" si="39"/>
        <v>11897.235436471779</v>
      </c>
      <c r="W116" s="102">
        <f t="shared" si="40"/>
        <v>4756.2670301142762</v>
      </c>
      <c r="X116" s="102">
        <f t="shared" si="41"/>
        <v>16653.502466586055</v>
      </c>
      <c r="Y116" s="102">
        <f t="shared" si="42"/>
        <v>10197.630374118669</v>
      </c>
      <c r="Z116" s="102">
        <f t="shared" si="43"/>
        <v>4076.8003115265228</v>
      </c>
      <c r="AA116" s="66">
        <f t="shared" si="44"/>
        <v>14274.430685645191</v>
      </c>
    </row>
    <row r="117" spans="1:27" ht="13.5" customHeight="1">
      <c r="A117" s="118">
        <v>14</v>
      </c>
      <c r="B117" s="46">
        <v>43770</v>
      </c>
      <c r="C117" s="57">
        <v>998</v>
      </c>
      <c r="D117" s="221">
        <f>'base(indices)'!G122</f>
        <v>1.09823369</v>
      </c>
      <c r="E117" s="70">
        <f t="shared" si="30"/>
        <v>1096.03722262</v>
      </c>
      <c r="F117" s="360">
        <f>'base(indices)'!I122</f>
        <v>1.5918000000000002E-2</v>
      </c>
      <c r="G117" s="70">
        <f t="shared" si="31"/>
        <v>17.446720509665163</v>
      </c>
      <c r="H117" s="68">
        <f t="shared" si="32"/>
        <v>1113.483943129665</v>
      </c>
      <c r="I117" s="295">
        <f t="shared" si="45"/>
        <v>15881.564545178091</v>
      </c>
      <c r="J117" s="122">
        <f>IF((I117)+K117&gt;I148,I148-K117,(I117))</f>
        <v>15881.564545178091</v>
      </c>
      <c r="K117" s="122">
        <f t="shared" si="33"/>
        <v>6794.667185877538</v>
      </c>
      <c r="L117" s="183">
        <f t="shared" si="48"/>
        <v>22676.231731055628</v>
      </c>
      <c r="M117" s="122">
        <f t="shared" si="49"/>
        <v>15087.486317919185</v>
      </c>
      <c r="N117" s="122">
        <f t="shared" si="46"/>
        <v>6454.9338265836604</v>
      </c>
      <c r="O117" s="122">
        <f t="shared" si="47"/>
        <v>21542.420144502845</v>
      </c>
      <c r="P117" s="104">
        <f t="shared" si="50"/>
        <v>14293.408090660283</v>
      </c>
      <c r="Q117" s="122">
        <f t="shared" si="34"/>
        <v>6115.2004672897847</v>
      </c>
      <c r="R117" s="122">
        <f t="shared" si="35"/>
        <v>20408.608557950069</v>
      </c>
      <c r="S117" s="122">
        <f t="shared" si="36"/>
        <v>12705.251636142473</v>
      </c>
      <c r="T117" s="122">
        <f t="shared" si="37"/>
        <v>5435.7337487020304</v>
      </c>
      <c r="U117" s="122">
        <f t="shared" si="38"/>
        <v>18140.985384844505</v>
      </c>
      <c r="V117" s="122">
        <f t="shared" si="39"/>
        <v>11117.095181624663</v>
      </c>
      <c r="W117" s="122">
        <f t="shared" si="40"/>
        <v>4756.2670301142762</v>
      </c>
      <c r="X117" s="122">
        <f t="shared" si="41"/>
        <v>15873.362211738939</v>
      </c>
      <c r="Y117" s="122">
        <f t="shared" si="42"/>
        <v>9528.9387271068535</v>
      </c>
      <c r="Z117" s="122">
        <f t="shared" si="43"/>
        <v>4076.8003115265228</v>
      </c>
      <c r="AA117" s="52">
        <f t="shared" si="44"/>
        <v>13605.739038633375</v>
      </c>
    </row>
    <row r="118" spans="1:27" ht="13.5" customHeight="1" thickBot="1">
      <c r="A118" s="229">
        <v>13</v>
      </c>
      <c r="B118" s="161">
        <v>43800</v>
      </c>
      <c r="C118" s="231">
        <v>998</v>
      </c>
      <c r="D118" s="232">
        <f>'base(indices)'!G123</f>
        <v>1.0966983100000001</v>
      </c>
      <c r="E118" s="233">
        <f t="shared" si="30"/>
        <v>1094.5049133800001</v>
      </c>
      <c r="F118" s="361">
        <f>'base(indices)'!I123</f>
        <v>1.5918000000000002E-2</v>
      </c>
      <c r="G118" s="233">
        <f t="shared" si="31"/>
        <v>17.422329211182841</v>
      </c>
      <c r="H118" s="231">
        <f t="shared" si="32"/>
        <v>1111.9272425911829</v>
      </c>
      <c r="I118" s="296">
        <f>I117-H117</f>
        <v>14768.080602048427</v>
      </c>
      <c r="J118" s="95">
        <f>IF((I118)+K118&gt;I$148,I$148-K118,(I118))</f>
        <v>14768.080602048427</v>
      </c>
      <c r="K118" s="95">
        <f t="shared" si="33"/>
        <v>6794.667185877538</v>
      </c>
      <c r="L118" s="270">
        <f>J118+K118</f>
        <v>21562.747787925964</v>
      </c>
      <c r="M118" s="95">
        <f>J118*M$9</f>
        <v>14029.676571946005</v>
      </c>
      <c r="N118" s="95">
        <f>K118*M$9</f>
        <v>6454.9338265836604</v>
      </c>
      <c r="O118" s="95">
        <f>M118+N118</f>
        <v>20484.610398529665</v>
      </c>
      <c r="P118" s="95">
        <f>J118*$P$9</f>
        <v>13291.272541843584</v>
      </c>
      <c r="Q118" s="95">
        <f>K118*P$9</f>
        <v>6115.2004672897847</v>
      </c>
      <c r="R118" s="95">
        <f>P118+Q118</f>
        <v>19406.473009133369</v>
      </c>
      <c r="S118" s="95">
        <f>J118*S$9</f>
        <v>11814.464481638743</v>
      </c>
      <c r="T118" s="95">
        <f>K118*S$9</f>
        <v>5435.7337487020304</v>
      </c>
      <c r="U118" s="95">
        <f>S118+T118</f>
        <v>17250.198230340771</v>
      </c>
      <c r="V118" s="95">
        <f>J118*V$9</f>
        <v>10337.656421433898</v>
      </c>
      <c r="W118" s="95">
        <f>K118*V$9</f>
        <v>4756.2670301142762</v>
      </c>
      <c r="X118" s="95">
        <f>V118+W118</f>
        <v>15093.923451548173</v>
      </c>
      <c r="Y118" s="95">
        <f t="shared" si="42"/>
        <v>8860.8483612290565</v>
      </c>
      <c r="Z118" s="95">
        <f t="shared" si="43"/>
        <v>4076.8003115265228</v>
      </c>
      <c r="AA118" s="237">
        <f t="shared" si="44"/>
        <v>12937.648672755578</v>
      </c>
    </row>
    <row r="119" spans="1:27" ht="13.5" customHeight="1">
      <c r="A119" s="269">
        <v>12</v>
      </c>
      <c r="B119" s="246">
        <v>43831</v>
      </c>
      <c r="C119" s="347">
        <v>1039</v>
      </c>
      <c r="D119" s="259">
        <f>'base(indices)'!G124</f>
        <v>1.0853026299999999</v>
      </c>
      <c r="E119" s="203">
        <f t="shared" si="30"/>
        <v>1127.6294325699998</v>
      </c>
      <c r="F119" s="360">
        <f>'base(indices)'!I124</f>
        <v>1.5918000000000002E-2</v>
      </c>
      <c r="G119" s="203">
        <f t="shared" si="31"/>
        <v>17.949605307649261</v>
      </c>
      <c r="H119" s="204">
        <f t="shared" si="32"/>
        <v>1145.5790378776492</v>
      </c>
      <c r="I119" s="297">
        <f t="shared" ref="I119:I130" si="53">I118-H118</f>
        <v>13656.153359457245</v>
      </c>
      <c r="J119" s="205">
        <f>IF((I119)+K119&gt;I$148,I148-K119,(I119))</f>
        <v>13656.153359457245</v>
      </c>
      <c r="K119" s="205">
        <f t="shared" si="33"/>
        <v>6794.667185877538</v>
      </c>
      <c r="L119" s="198">
        <f t="shared" ref="L119:L130" si="54">J119+K119</f>
        <v>20450.820545334784</v>
      </c>
      <c r="M119" s="205">
        <f t="shared" ref="M119:M130" si="55">J119*M$9</f>
        <v>12973.345691484383</v>
      </c>
      <c r="N119" s="205">
        <f t="shared" ref="N119:N130" si="56">K119*M$9</f>
        <v>6454.9338265836604</v>
      </c>
      <c r="O119" s="205">
        <f t="shared" ref="O119:O130" si="57">M119+N119</f>
        <v>19428.279518068044</v>
      </c>
      <c r="P119" s="197">
        <f t="shared" ref="P119:P130" si="58">J119*$P$9</f>
        <v>12290.538023511521</v>
      </c>
      <c r="Q119" s="205">
        <f t="shared" ref="Q119:Q130" si="59">K119*P$9</f>
        <v>6115.2004672897847</v>
      </c>
      <c r="R119" s="205">
        <f t="shared" ref="R119:R130" si="60">P119+Q119</f>
        <v>18405.738490801305</v>
      </c>
      <c r="S119" s="205">
        <f t="shared" ref="S119:S130" si="61">J119*S$9</f>
        <v>10924.922687565797</v>
      </c>
      <c r="T119" s="205">
        <f t="shared" ref="T119:T130" si="62">K119*S$9</f>
        <v>5435.7337487020304</v>
      </c>
      <c r="U119" s="205">
        <f t="shared" ref="U119:U130" si="63">S119+T119</f>
        <v>16360.656436267827</v>
      </c>
      <c r="V119" s="205">
        <f t="shared" ref="V119:V130" si="64">J119*V$9</f>
        <v>9559.3073516200711</v>
      </c>
      <c r="W119" s="205">
        <f t="shared" ref="W119:W130" si="65">K119*V$9</f>
        <v>4756.2670301142762</v>
      </c>
      <c r="X119" s="205">
        <f t="shared" ref="X119:X130" si="66">V119+W119</f>
        <v>14315.574381734346</v>
      </c>
      <c r="Y119" s="205">
        <f t="shared" si="42"/>
        <v>8193.6920156743472</v>
      </c>
      <c r="Z119" s="205">
        <f t="shared" si="43"/>
        <v>4076.8003115265228</v>
      </c>
      <c r="AA119" s="196">
        <f t="shared" si="44"/>
        <v>12270.492327200871</v>
      </c>
    </row>
    <row r="120" spans="1:27" ht="13.5" customHeight="1">
      <c r="A120" s="118">
        <v>11</v>
      </c>
      <c r="B120" s="216">
        <v>43862</v>
      </c>
      <c r="C120" s="174">
        <v>1045</v>
      </c>
      <c r="D120" s="221">
        <f>'base(indices)'!G125</f>
        <v>1.07765131</v>
      </c>
      <c r="E120" s="60">
        <f t="shared" si="30"/>
        <v>1126.14561895</v>
      </c>
      <c r="F120" s="360">
        <f>'base(indices)'!I125</f>
        <v>1.5918000000000002E-2</v>
      </c>
      <c r="G120" s="60">
        <f t="shared" si="31"/>
        <v>17.925985962446102</v>
      </c>
      <c r="H120" s="57">
        <f t="shared" si="32"/>
        <v>1144.071604912446</v>
      </c>
      <c r="I120" s="294">
        <f t="shared" si="53"/>
        <v>12510.574321579596</v>
      </c>
      <c r="J120" s="102">
        <f>IF((I120)+K120&gt;I$148,I$148-K120,(I120))</f>
        <v>12510.574321579596</v>
      </c>
      <c r="K120" s="102">
        <f t="shared" si="33"/>
        <v>6794.667185877538</v>
      </c>
      <c r="L120" s="186">
        <f t="shared" si="54"/>
        <v>19305.241507457133</v>
      </c>
      <c r="M120" s="102">
        <f t="shared" si="55"/>
        <v>11885.045605500614</v>
      </c>
      <c r="N120" s="102">
        <f t="shared" si="56"/>
        <v>6454.9338265836604</v>
      </c>
      <c r="O120" s="102">
        <f t="shared" si="57"/>
        <v>18339.979432084274</v>
      </c>
      <c r="P120" s="102">
        <f t="shared" si="58"/>
        <v>11259.516889421637</v>
      </c>
      <c r="Q120" s="102">
        <f t="shared" si="59"/>
        <v>6115.2004672897847</v>
      </c>
      <c r="R120" s="102">
        <f t="shared" si="60"/>
        <v>17374.717356711422</v>
      </c>
      <c r="S120" s="102">
        <f t="shared" si="61"/>
        <v>10008.459457263678</v>
      </c>
      <c r="T120" s="102">
        <f t="shared" si="62"/>
        <v>5435.7337487020304</v>
      </c>
      <c r="U120" s="102">
        <f t="shared" si="63"/>
        <v>15444.193205965708</v>
      </c>
      <c r="V120" s="102">
        <f t="shared" si="64"/>
        <v>8757.4020251057154</v>
      </c>
      <c r="W120" s="102">
        <f t="shared" si="65"/>
        <v>4756.2670301142762</v>
      </c>
      <c r="X120" s="102">
        <f t="shared" si="66"/>
        <v>13513.669055219991</v>
      </c>
      <c r="Y120" s="102">
        <f t="shared" si="42"/>
        <v>7506.3445929477566</v>
      </c>
      <c r="Z120" s="102">
        <f t="shared" si="43"/>
        <v>4076.8003115265228</v>
      </c>
      <c r="AA120" s="66">
        <f t="shared" si="44"/>
        <v>11583.14490447428</v>
      </c>
    </row>
    <row r="121" spans="1:27" ht="13.5" customHeight="1">
      <c r="A121" s="118">
        <v>10</v>
      </c>
      <c r="B121" s="217">
        <v>43891</v>
      </c>
      <c r="C121" s="174">
        <v>1045</v>
      </c>
      <c r="D121" s="221">
        <f>'base(indices)'!G126</f>
        <v>1.0752856799999999</v>
      </c>
      <c r="E121" s="70">
        <f t="shared" si="30"/>
        <v>1123.6735355999999</v>
      </c>
      <c r="F121" s="360">
        <f>'base(indices)'!I126</f>
        <v>1.5918000000000002E-2</v>
      </c>
      <c r="G121" s="70">
        <f t="shared" si="31"/>
        <v>17.886635339680801</v>
      </c>
      <c r="H121" s="68">
        <f t="shared" si="32"/>
        <v>1141.5601709396808</v>
      </c>
      <c r="I121" s="295">
        <f t="shared" si="53"/>
        <v>11366.50271666715</v>
      </c>
      <c r="J121" s="122">
        <f>IF((I121)+K121&gt;I$148,N149-K121,(I121))</f>
        <v>11366.50271666715</v>
      </c>
      <c r="K121" s="122">
        <f t="shared" si="33"/>
        <v>6794.667185877538</v>
      </c>
      <c r="L121" s="183">
        <f t="shared" si="54"/>
        <v>18161.169902544687</v>
      </c>
      <c r="M121" s="122">
        <f t="shared" si="55"/>
        <v>10798.177580833792</v>
      </c>
      <c r="N121" s="122">
        <f t="shared" si="56"/>
        <v>6454.9338265836604</v>
      </c>
      <c r="O121" s="122">
        <f t="shared" si="57"/>
        <v>17253.111407417451</v>
      </c>
      <c r="P121" s="104">
        <f t="shared" si="58"/>
        <v>10229.852445000435</v>
      </c>
      <c r="Q121" s="122">
        <f t="shared" si="59"/>
        <v>6115.2004672897847</v>
      </c>
      <c r="R121" s="122">
        <f t="shared" si="60"/>
        <v>16345.052912290219</v>
      </c>
      <c r="S121" s="122">
        <f t="shared" si="61"/>
        <v>9093.2021733337206</v>
      </c>
      <c r="T121" s="122">
        <f t="shared" si="62"/>
        <v>5435.7337487020304</v>
      </c>
      <c r="U121" s="122">
        <f t="shared" si="63"/>
        <v>14528.935922035751</v>
      </c>
      <c r="V121" s="122">
        <f t="shared" si="64"/>
        <v>7956.5519016670041</v>
      </c>
      <c r="W121" s="122">
        <f t="shared" si="65"/>
        <v>4756.2670301142762</v>
      </c>
      <c r="X121" s="122">
        <f t="shared" si="66"/>
        <v>12712.818931781279</v>
      </c>
      <c r="Y121" s="122">
        <f t="shared" si="42"/>
        <v>6819.9016300002895</v>
      </c>
      <c r="Z121" s="122">
        <f t="shared" si="43"/>
        <v>4076.8003115265228</v>
      </c>
      <c r="AA121" s="52">
        <f t="shared" si="44"/>
        <v>10896.701941526811</v>
      </c>
    </row>
    <row r="122" spans="1:27" ht="13.5" customHeight="1">
      <c r="A122" s="118">
        <v>9</v>
      </c>
      <c r="B122" s="216">
        <v>43922</v>
      </c>
      <c r="C122" s="174">
        <v>1045</v>
      </c>
      <c r="D122" s="221">
        <f>'base(indices)'!G127</f>
        <v>1.07507066</v>
      </c>
      <c r="E122" s="60">
        <f t="shared" si="30"/>
        <v>1123.4488397</v>
      </c>
      <c r="F122" s="360">
        <f>'base(indices)'!I127</f>
        <v>1.5918000000000002E-2</v>
      </c>
      <c r="G122" s="60">
        <f t="shared" si="31"/>
        <v>17.883058630344603</v>
      </c>
      <c r="H122" s="57">
        <f t="shared" si="32"/>
        <v>1141.3318983303445</v>
      </c>
      <c r="I122" s="294">
        <f t="shared" si="53"/>
        <v>10224.942545727468</v>
      </c>
      <c r="J122" s="102">
        <f>IF((I122)+K122&gt;I$148,I$148-K122,(I122))</f>
        <v>10224.942545727468</v>
      </c>
      <c r="K122" s="102">
        <f t="shared" si="33"/>
        <v>6794.667185877538</v>
      </c>
      <c r="L122" s="186">
        <f t="shared" si="54"/>
        <v>17019.609731605007</v>
      </c>
      <c r="M122" s="102">
        <f t="shared" si="55"/>
        <v>9713.6954184410952</v>
      </c>
      <c r="N122" s="102">
        <f t="shared" si="56"/>
        <v>6454.9338265836604</v>
      </c>
      <c r="O122" s="102">
        <f t="shared" si="57"/>
        <v>16168.629245024757</v>
      </c>
      <c r="P122" s="102">
        <f t="shared" si="58"/>
        <v>9202.448291154722</v>
      </c>
      <c r="Q122" s="102">
        <f t="shared" si="59"/>
        <v>6115.2004672897847</v>
      </c>
      <c r="R122" s="102">
        <f t="shared" si="60"/>
        <v>15317.648758444506</v>
      </c>
      <c r="S122" s="102">
        <f t="shared" si="61"/>
        <v>8179.9540365819748</v>
      </c>
      <c r="T122" s="102">
        <f t="shared" si="62"/>
        <v>5435.7337487020304</v>
      </c>
      <c r="U122" s="102">
        <f t="shared" si="63"/>
        <v>13615.687785284004</v>
      </c>
      <c r="V122" s="102">
        <f t="shared" si="64"/>
        <v>7157.4597820092276</v>
      </c>
      <c r="W122" s="102">
        <f t="shared" si="65"/>
        <v>4756.2670301142762</v>
      </c>
      <c r="X122" s="102">
        <f t="shared" si="66"/>
        <v>11913.726812123503</v>
      </c>
      <c r="Y122" s="102">
        <f t="shared" si="42"/>
        <v>6134.9655274364804</v>
      </c>
      <c r="Z122" s="102">
        <f t="shared" si="43"/>
        <v>4076.8003115265228</v>
      </c>
      <c r="AA122" s="66">
        <f t="shared" si="44"/>
        <v>10211.765838963003</v>
      </c>
    </row>
    <row r="123" spans="1:27" ht="13.5" customHeight="1">
      <c r="A123" s="118">
        <v>8</v>
      </c>
      <c r="B123" s="217">
        <v>43952</v>
      </c>
      <c r="C123" s="174">
        <v>1045</v>
      </c>
      <c r="D123" s="221">
        <f>'base(indices)'!G128</f>
        <v>1.07517818</v>
      </c>
      <c r="E123" s="70">
        <f t="shared" si="30"/>
        <v>1123.5611981</v>
      </c>
      <c r="F123" s="360">
        <f>'base(indices)'!I128</f>
        <v>1.5918000000000002E-2</v>
      </c>
      <c r="G123" s="70">
        <f t="shared" si="31"/>
        <v>17.8848471513558</v>
      </c>
      <c r="H123" s="68">
        <f t="shared" si="32"/>
        <v>1141.4460452513558</v>
      </c>
      <c r="I123" s="295">
        <f t="shared" si="53"/>
        <v>9083.6106473971231</v>
      </c>
      <c r="J123" s="122">
        <f>IF((I123)+K123&gt;I$148,N151-K123,(I123))</f>
        <v>9083.6106473971231</v>
      </c>
      <c r="K123" s="122">
        <f t="shared" si="33"/>
        <v>6794.667185877538</v>
      </c>
      <c r="L123" s="183">
        <f t="shared" si="54"/>
        <v>15878.27783327466</v>
      </c>
      <c r="M123" s="122">
        <f t="shared" si="55"/>
        <v>8629.4301150272659</v>
      </c>
      <c r="N123" s="122">
        <f t="shared" si="56"/>
        <v>6454.9338265836604</v>
      </c>
      <c r="O123" s="122">
        <f t="shared" si="57"/>
        <v>15084.363941610925</v>
      </c>
      <c r="P123" s="104">
        <f t="shared" si="58"/>
        <v>8175.2495826574113</v>
      </c>
      <c r="Q123" s="122">
        <f t="shared" si="59"/>
        <v>6115.2004672897847</v>
      </c>
      <c r="R123" s="122">
        <f t="shared" si="60"/>
        <v>14290.450049947196</v>
      </c>
      <c r="S123" s="122">
        <f t="shared" si="61"/>
        <v>7266.8885179176987</v>
      </c>
      <c r="T123" s="122">
        <f t="shared" si="62"/>
        <v>5435.7337487020304</v>
      </c>
      <c r="U123" s="122">
        <f t="shared" si="63"/>
        <v>12702.622266619728</v>
      </c>
      <c r="V123" s="122">
        <f t="shared" si="64"/>
        <v>6358.527453177986</v>
      </c>
      <c r="W123" s="122">
        <f t="shared" si="65"/>
        <v>4756.2670301142762</v>
      </c>
      <c r="X123" s="122">
        <f t="shared" si="66"/>
        <v>11114.794483292262</v>
      </c>
      <c r="Y123" s="122">
        <f t="shared" si="42"/>
        <v>5450.1663884382733</v>
      </c>
      <c r="Z123" s="122">
        <f t="shared" si="43"/>
        <v>4076.8003115265228</v>
      </c>
      <c r="AA123" s="52">
        <f t="shared" si="44"/>
        <v>9526.9666999647961</v>
      </c>
    </row>
    <row r="124" spans="1:27" ht="13.5" customHeight="1">
      <c r="A124" s="118">
        <v>7</v>
      </c>
      <c r="B124" s="216">
        <v>43983</v>
      </c>
      <c r="C124" s="174">
        <v>1045</v>
      </c>
      <c r="D124" s="221">
        <f>'base(indices)'!G129</f>
        <v>1.0815593800000001</v>
      </c>
      <c r="E124" s="60">
        <f t="shared" si="30"/>
        <v>1130.2295521000001</v>
      </c>
      <c r="F124" s="360">
        <f>'base(indices)'!I129</f>
        <v>1.5918000000000002E-2</v>
      </c>
      <c r="G124" s="60">
        <f t="shared" si="31"/>
        <v>17.990994010327803</v>
      </c>
      <c r="H124" s="57">
        <f t="shared" si="32"/>
        <v>1148.2205461103279</v>
      </c>
      <c r="I124" s="294">
        <f t="shared" si="53"/>
        <v>7942.1646021457673</v>
      </c>
      <c r="J124" s="102">
        <f>IF((I124)+K124&gt;I$148,I$148-K124,(I124))</f>
        <v>7942.1646021457673</v>
      </c>
      <c r="K124" s="102">
        <f t="shared" si="33"/>
        <v>6794.667185877538</v>
      </c>
      <c r="L124" s="186">
        <f t="shared" si="54"/>
        <v>14736.831788023304</v>
      </c>
      <c r="M124" s="102">
        <f t="shared" si="55"/>
        <v>7545.0563720384789</v>
      </c>
      <c r="N124" s="102">
        <f t="shared" si="56"/>
        <v>6454.9338265836604</v>
      </c>
      <c r="O124" s="102">
        <f t="shared" si="57"/>
        <v>13999.990198622139</v>
      </c>
      <c r="P124" s="102">
        <f t="shared" si="58"/>
        <v>7147.9481419311905</v>
      </c>
      <c r="Q124" s="102">
        <f t="shared" si="59"/>
        <v>6115.2004672897847</v>
      </c>
      <c r="R124" s="102">
        <f t="shared" si="60"/>
        <v>13263.148609220974</v>
      </c>
      <c r="S124" s="102">
        <f t="shared" si="61"/>
        <v>6353.7316817166138</v>
      </c>
      <c r="T124" s="102">
        <f t="shared" si="62"/>
        <v>5435.7337487020304</v>
      </c>
      <c r="U124" s="102">
        <f t="shared" si="63"/>
        <v>11789.465430418644</v>
      </c>
      <c r="V124" s="102">
        <f t="shared" si="64"/>
        <v>5559.5152215020371</v>
      </c>
      <c r="W124" s="102">
        <f t="shared" si="65"/>
        <v>4756.2670301142762</v>
      </c>
      <c r="X124" s="102">
        <f t="shared" si="66"/>
        <v>10315.782251616314</v>
      </c>
      <c r="Y124" s="102">
        <f t="shared" si="42"/>
        <v>4765.2987612874604</v>
      </c>
      <c r="Z124" s="102">
        <f t="shared" si="43"/>
        <v>4076.8003115265228</v>
      </c>
      <c r="AA124" s="66">
        <f t="shared" si="44"/>
        <v>8842.0990728139841</v>
      </c>
    </row>
    <row r="125" spans="1:27" ht="13.5" customHeight="1">
      <c r="A125" s="118">
        <v>6</v>
      </c>
      <c r="B125" s="217">
        <v>44013</v>
      </c>
      <c r="C125" s="174">
        <v>1045</v>
      </c>
      <c r="D125" s="221">
        <f>'base(indices)'!G130</f>
        <v>1.0813431099999999</v>
      </c>
      <c r="E125" s="70">
        <f t="shared" si="30"/>
        <v>1130.00354995</v>
      </c>
      <c r="F125" s="360">
        <f>'base(indices)'!I130</f>
        <v>1.5918000000000002E-2</v>
      </c>
      <c r="G125" s="70">
        <f t="shared" si="31"/>
        <v>17.987396508104101</v>
      </c>
      <c r="H125" s="68">
        <f t="shared" si="32"/>
        <v>1147.9909464581042</v>
      </c>
      <c r="I125" s="295">
        <f t="shared" si="53"/>
        <v>6793.9440560354396</v>
      </c>
      <c r="J125" s="122">
        <f>IF((I125)+K125&gt;I$148,N153-K125,(I125))</f>
        <v>6793.9440560354396</v>
      </c>
      <c r="K125" s="122">
        <f t="shared" si="33"/>
        <v>6794.667185877538</v>
      </c>
      <c r="L125" s="183">
        <f t="shared" si="54"/>
        <v>13588.611241912979</v>
      </c>
      <c r="M125" s="122">
        <f t="shared" si="55"/>
        <v>6454.246853233667</v>
      </c>
      <c r="N125" s="122">
        <f t="shared" si="56"/>
        <v>6454.9338265836604</v>
      </c>
      <c r="O125" s="122">
        <f t="shared" si="57"/>
        <v>12909.180679817327</v>
      </c>
      <c r="P125" s="104">
        <f t="shared" si="58"/>
        <v>6114.5496504318962</v>
      </c>
      <c r="Q125" s="122">
        <f t="shared" si="59"/>
        <v>6115.2004672897847</v>
      </c>
      <c r="R125" s="122">
        <f t="shared" si="60"/>
        <v>12229.75011772168</v>
      </c>
      <c r="S125" s="122">
        <f t="shared" si="61"/>
        <v>5435.1552448283519</v>
      </c>
      <c r="T125" s="122">
        <f t="shared" si="62"/>
        <v>5435.7337487020304</v>
      </c>
      <c r="U125" s="122">
        <f t="shared" si="63"/>
        <v>10870.888993530381</v>
      </c>
      <c r="V125" s="122">
        <f t="shared" si="64"/>
        <v>4755.7608392248076</v>
      </c>
      <c r="W125" s="122">
        <f t="shared" si="65"/>
        <v>4756.2670301142762</v>
      </c>
      <c r="X125" s="122">
        <f t="shared" si="66"/>
        <v>9512.0278693390828</v>
      </c>
      <c r="Y125" s="122">
        <f t="shared" si="42"/>
        <v>4076.3664336212637</v>
      </c>
      <c r="Z125" s="122">
        <f t="shared" si="43"/>
        <v>4076.8003115265228</v>
      </c>
      <c r="AA125" s="52">
        <f t="shared" si="44"/>
        <v>8153.1667451477861</v>
      </c>
    </row>
    <row r="126" spans="1:27" ht="13.5" customHeight="1">
      <c r="A126" s="118">
        <v>5</v>
      </c>
      <c r="B126" s="216">
        <v>44044</v>
      </c>
      <c r="C126" s="174">
        <v>1045</v>
      </c>
      <c r="D126" s="221">
        <f>'base(indices)'!G131</f>
        <v>1.0781087899999999</v>
      </c>
      <c r="E126" s="60">
        <f t="shared" si="30"/>
        <v>1126.6236855499999</v>
      </c>
      <c r="F126" s="360">
        <f>'base(indices)'!I131</f>
        <v>1.4615E-2</v>
      </c>
      <c r="G126" s="60">
        <f t="shared" si="31"/>
        <v>16.465605164313249</v>
      </c>
      <c r="H126" s="57">
        <f t="shared" si="32"/>
        <v>1143.0892907143132</v>
      </c>
      <c r="I126" s="294">
        <f t="shared" si="53"/>
        <v>5645.9531095773355</v>
      </c>
      <c r="J126" s="102">
        <f>IF((I126)+K126&gt;I$148,I$148-K126,(I126))</f>
        <v>5645.9531095773355</v>
      </c>
      <c r="K126" s="102">
        <f t="shared" si="33"/>
        <v>6794.667185877538</v>
      </c>
      <c r="L126" s="186">
        <f t="shared" si="54"/>
        <v>12440.620295454873</v>
      </c>
      <c r="M126" s="102">
        <f t="shared" si="55"/>
        <v>5363.655454098468</v>
      </c>
      <c r="N126" s="102">
        <f t="shared" si="56"/>
        <v>6454.9338265836604</v>
      </c>
      <c r="O126" s="102">
        <f t="shared" si="57"/>
        <v>11818.589280682128</v>
      </c>
      <c r="P126" s="102">
        <f t="shared" si="58"/>
        <v>5081.3577986196024</v>
      </c>
      <c r="Q126" s="102">
        <f t="shared" si="59"/>
        <v>6115.2004672897847</v>
      </c>
      <c r="R126" s="102">
        <f t="shared" si="60"/>
        <v>11196.558265909387</v>
      </c>
      <c r="S126" s="102">
        <f t="shared" si="61"/>
        <v>4516.7624876618684</v>
      </c>
      <c r="T126" s="102">
        <f t="shared" si="62"/>
        <v>5435.7337487020304</v>
      </c>
      <c r="U126" s="102">
        <f t="shared" si="63"/>
        <v>9952.4962363638988</v>
      </c>
      <c r="V126" s="102">
        <f t="shared" si="64"/>
        <v>3952.1671767041344</v>
      </c>
      <c r="W126" s="102">
        <f t="shared" si="65"/>
        <v>4756.2670301142762</v>
      </c>
      <c r="X126" s="102">
        <f t="shared" si="66"/>
        <v>8708.4342068184105</v>
      </c>
      <c r="Y126" s="102">
        <f t="shared" si="42"/>
        <v>3387.5718657464013</v>
      </c>
      <c r="Z126" s="102">
        <f t="shared" si="43"/>
        <v>4076.8003115265228</v>
      </c>
      <c r="AA126" s="66">
        <f t="shared" si="44"/>
        <v>7464.3721772729241</v>
      </c>
    </row>
    <row r="127" spans="1:27" ht="13.5" customHeight="1">
      <c r="A127" s="118">
        <v>4</v>
      </c>
      <c r="B127" s="217">
        <v>44075</v>
      </c>
      <c r="C127" s="174">
        <v>1045</v>
      </c>
      <c r="D127" s="221">
        <f>'base(indices)'!G132</f>
        <v>1.07563483</v>
      </c>
      <c r="E127" s="70">
        <f t="shared" si="30"/>
        <v>1124.03839735</v>
      </c>
      <c r="F127" s="360">
        <f>'base(indices)'!I132</f>
        <v>1.3311999999999999E-2</v>
      </c>
      <c r="G127" s="70">
        <f t="shared" si="31"/>
        <v>14.963199145523198</v>
      </c>
      <c r="H127" s="68">
        <f t="shared" si="32"/>
        <v>1139.0015964955232</v>
      </c>
      <c r="I127" s="295">
        <f t="shared" si="53"/>
        <v>4502.8638188630221</v>
      </c>
      <c r="J127" s="122">
        <f>IF((I127)+K127&gt;I$148,N155-K127,(I127))</f>
        <v>4502.8638188630221</v>
      </c>
      <c r="K127" s="122">
        <f t="shared" si="33"/>
        <v>6794.667185877538</v>
      </c>
      <c r="L127" s="183">
        <f t="shared" si="54"/>
        <v>11297.53100474056</v>
      </c>
      <c r="M127" s="122">
        <f t="shared" si="55"/>
        <v>4277.7206279198708</v>
      </c>
      <c r="N127" s="122">
        <f t="shared" si="56"/>
        <v>6454.9338265836604</v>
      </c>
      <c r="O127" s="122">
        <f t="shared" si="57"/>
        <v>10732.654454503532</v>
      </c>
      <c r="P127" s="104">
        <f t="shared" si="58"/>
        <v>4052.57743697672</v>
      </c>
      <c r="Q127" s="122">
        <f t="shared" si="59"/>
        <v>6115.2004672897847</v>
      </c>
      <c r="R127" s="122">
        <f t="shared" si="60"/>
        <v>10167.777904266504</v>
      </c>
      <c r="S127" s="122">
        <f t="shared" si="61"/>
        <v>3602.291055090418</v>
      </c>
      <c r="T127" s="122">
        <f t="shared" si="62"/>
        <v>5435.7337487020304</v>
      </c>
      <c r="U127" s="122">
        <f t="shared" si="63"/>
        <v>9038.0248037924484</v>
      </c>
      <c r="V127" s="122">
        <f t="shared" si="64"/>
        <v>3152.0046732041151</v>
      </c>
      <c r="W127" s="122">
        <f t="shared" si="65"/>
        <v>4756.2670301142762</v>
      </c>
      <c r="X127" s="122">
        <f t="shared" si="66"/>
        <v>7908.2717033183908</v>
      </c>
      <c r="Y127" s="122">
        <f t="shared" si="42"/>
        <v>2701.7182913178131</v>
      </c>
      <c r="Z127" s="122">
        <f t="shared" si="43"/>
        <v>4076.8003115265228</v>
      </c>
      <c r="AA127" s="52">
        <f t="shared" si="44"/>
        <v>6778.5186028443359</v>
      </c>
    </row>
    <row r="128" spans="1:27" ht="13.5" customHeight="1">
      <c r="A128" s="118">
        <v>3</v>
      </c>
      <c r="B128" s="216">
        <v>44105</v>
      </c>
      <c r="C128" s="174">
        <v>1045</v>
      </c>
      <c r="D128" s="221">
        <f>'base(indices)'!G133</f>
        <v>1.07081615</v>
      </c>
      <c r="E128" s="60">
        <f t="shared" si="30"/>
        <v>1119.00287675</v>
      </c>
      <c r="F128" s="360">
        <f>'base(indices)'!I133</f>
        <v>1.2153000000000001E-2</v>
      </c>
      <c r="G128" s="60">
        <f t="shared" si="31"/>
        <v>13.59924196114275</v>
      </c>
      <c r="H128" s="57">
        <f t="shared" si="32"/>
        <v>1132.6021187111428</v>
      </c>
      <c r="I128" s="294">
        <f t="shared" si="53"/>
        <v>3363.8622223674988</v>
      </c>
      <c r="J128" s="102">
        <f>IF((I128)+K128&gt;I$148,I$148-K128,(I128))</f>
        <v>3363.8622223674988</v>
      </c>
      <c r="K128" s="102">
        <f t="shared" si="33"/>
        <v>6794.667185877538</v>
      </c>
      <c r="L128" s="186">
        <f t="shared" si="54"/>
        <v>10158.529408245036</v>
      </c>
      <c r="M128" s="102">
        <f t="shared" si="55"/>
        <v>3195.6691112491239</v>
      </c>
      <c r="N128" s="102">
        <f t="shared" si="56"/>
        <v>6454.9338265836604</v>
      </c>
      <c r="O128" s="102">
        <f t="shared" si="57"/>
        <v>9650.6029378327839</v>
      </c>
      <c r="P128" s="102">
        <f t="shared" si="58"/>
        <v>3027.4760001307491</v>
      </c>
      <c r="Q128" s="102">
        <f t="shared" si="59"/>
        <v>6115.2004672897847</v>
      </c>
      <c r="R128" s="102">
        <f t="shared" si="60"/>
        <v>9142.6764674205333</v>
      </c>
      <c r="S128" s="102">
        <f t="shared" si="61"/>
        <v>2691.0897778939993</v>
      </c>
      <c r="T128" s="102">
        <f t="shared" si="62"/>
        <v>5435.7337487020304</v>
      </c>
      <c r="U128" s="102">
        <f t="shared" si="63"/>
        <v>8126.8235265960302</v>
      </c>
      <c r="V128" s="102">
        <f t="shared" si="64"/>
        <v>2354.7035556572491</v>
      </c>
      <c r="W128" s="102">
        <f t="shared" si="65"/>
        <v>4756.2670301142762</v>
      </c>
      <c r="X128" s="102">
        <f t="shared" si="66"/>
        <v>7110.9705857715253</v>
      </c>
      <c r="Y128" s="102">
        <f t="shared" si="42"/>
        <v>2018.3173334204992</v>
      </c>
      <c r="Z128" s="102">
        <f t="shared" si="43"/>
        <v>4076.8003115265228</v>
      </c>
      <c r="AA128" s="66">
        <f t="shared" si="44"/>
        <v>6095.1176449470222</v>
      </c>
    </row>
    <row r="129" spans="1:34" ht="13.5" customHeight="1">
      <c r="A129" s="118">
        <v>2</v>
      </c>
      <c r="B129" s="216">
        <v>44136</v>
      </c>
      <c r="C129" s="174">
        <v>1045</v>
      </c>
      <c r="D129" s="221">
        <f>'base(indices)'!G134</f>
        <v>1.0608442199999999</v>
      </c>
      <c r="E129" s="70">
        <f t="shared" si="30"/>
        <v>1108.5822099</v>
      </c>
      <c r="F129" s="360">
        <f>'base(indices)'!I134</f>
        <v>1.0994E-2</v>
      </c>
      <c r="G129" s="70">
        <f t="shared" si="31"/>
        <v>12.1877528156406</v>
      </c>
      <c r="H129" s="68">
        <f t="shared" si="32"/>
        <v>1120.7699627156405</v>
      </c>
      <c r="I129" s="295">
        <f t="shared" si="53"/>
        <v>2231.260103656356</v>
      </c>
      <c r="J129" s="122">
        <f>IF((I129)+K129&gt;I$148,N157-K129,(I129))</f>
        <v>2231.260103656356</v>
      </c>
      <c r="K129" s="122">
        <f t="shared" si="33"/>
        <v>6794.667185877538</v>
      </c>
      <c r="L129" s="183">
        <f t="shared" si="54"/>
        <v>9025.9272895338945</v>
      </c>
      <c r="M129" s="122">
        <f t="shared" si="55"/>
        <v>2119.6970984735381</v>
      </c>
      <c r="N129" s="122">
        <f t="shared" si="56"/>
        <v>6454.9338265836604</v>
      </c>
      <c r="O129" s="122">
        <f t="shared" si="57"/>
        <v>8574.6309250571976</v>
      </c>
      <c r="P129" s="104">
        <f t="shared" si="58"/>
        <v>2008.1340932907206</v>
      </c>
      <c r="Q129" s="122">
        <f t="shared" si="59"/>
        <v>6115.2004672897847</v>
      </c>
      <c r="R129" s="122">
        <f t="shared" si="60"/>
        <v>8123.3345605805052</v>
      </c>
      <c r="S129" s="122">
        <f t="shared" si="61"/>
        <v>1785.0080829250849</v>
      </c>
      <c r="T129" s="122">
        <f t="shared" si="62"/>
        <v>5435.7337487020304</v>
      </c>
      <c r="U129" s="122">
        <f t="shared" si="63"/>
        <v>7220.7418316271151</v>
      </c>
      <c r="V129" s="122">
        <f t="shared" si="64"/>
        <v>1561.8820725594492</v>
      </c>
      <c r="W129" s="122">
        <f t="shared" si="65"/>
        <v>4756.2670301142762</v>
      </c>
      <c r="X129" s="122">
        <f t="shared" si="66"/>
        <v>6318.1491026737258</v>
      </c>
      <c r="Y129" s="122">
        <f t="shared" si="42"/>
        <v>1338.7560621938135</v>
      </c>
      <c r="Z129" s="122">
        <f t="shared" si="43"/>
        <v>4076.8003115265228</v>
      </c>
      <c r="AA129" s="52">
        <f t="shared" si="44"/>
        <v>5415.5563737203365</v>
      </c>
    </row>
    <row r="130" spans="1:34" ht="12.75" customHeight="1" thickBot="1">
      <c r="A130" s="229">
        <v>1</v>
      </c>
      <c r="B130" s="217">
        <v>44166</v>
      </c>
      <c r="C130" s="231">
        <v>1045</v>
      </c>
      <c r="D130" s="232">
        <f>'base(indices)'!G135</f>
        <v>1.05232042</v>
      </c>
      <c r="E130" s="233">
        <f t="shared" si="30"/>
        <v>1099.6748388999999</v>
      </c>
      <c r="F130" s="362">
        <f>'base(indices)'!I135</f>
        <v>9.835E-3</v>
      </c>
      <c r="G130" s="233">
        <f t="shared" si="31"/>
        <v>10.8153020405815</v>
      </c>
      <c r="H130" s="231">
        <f t="shared" si="32"/>
        <v>1110.4901409405813</v>
      </c>
      <c r="I130" s="296">
        <f t="shared" si="53"/>
        <v>1110.4901409407155</v>
      </c>
      <c r="J130" s="95">
        <f>IF((I130)+K130&gt;I$148,I$148-K130,(I130))</f>
        <v>1110.4901409407155</v>
      </c>
      <c r="K130" s="95">
        <f t="shared" si="33"/>
        <v>6794.667185877538</v>
      </c>
      <c r="L130" s="270">
        <f t="shared" si="54"/>
        <v>7905.1573268182538</v>
      </c>
      <c r="M130" s="95">
        <f t="shared" si="55"/>
        <v>1054.9656338936798</v>
      </c>
      <c r="N130" s="95">
        <f t="shared" si="56"/>
        <v>6454.9338265836604</v>
      </c>
      <c r="O130" s="95">
        <f t="shared" si="57"/>
        <v>7509.8994604773397</v>
      </c>
      <c r="P130" s="95">
        <f t="shared" si="58"/>
        <v>999.44112684664401</v>
      </c>
      <c r="Q130" s="95">
        <f t="shared" si="59"/>
        <v>6115.2004672897847</v>
      </c>
      <c r="R130" s="95">
        <f t="shared" si="60"/>
        <v>7114.6415941364285</v>
      </c>
      <c r="S130" s="95">
        <f t="shared" si="61"/>
        <v>888.39211275257242</v>
      </c>
      <c r="T130" s="95">
        <f t="shared" si="62"/>
        <v>5435.7337487020304</v>
      </c>
      <c r="U130" s="95">
        <f t="shared" si="63"/>
        <v>6324.1258614546032</v>
      </c>
      <c r="V130" s="95">
        <f t="shared" si="64"/>
        <v>777.34309865850082</v>
      </c>
      <c r="W130" s="95">
        <f t="shared" si="65"/>
        <v>4756.2670301142762</v>
      </c>
      <c r="X130" s="95">
        <f t="shared" si="66"/>
        <v>5533.610128772777</v>
      </c>
      <c r="Y130" s="95">
        <f t="shared" si="42"/>
        <v>666.29408456442923</v>
      </c>
      <c r="Z130" s="95">
        <f t="shared" si="43"/>
        <v>4076.8003115265228</v>
      </c>
      <c r="AA130" s="237">
        <f t="shared" si="44"/>
        <v>4743.0943960909517</v>
      </c>
    </row>
    <row r="131" spans="1:34" ht="15" customHeight="1" thickBot="1">
      <c r="A131" s="248"/>
      <c r="B131" s="249" t="s">
        <v>170</v>
      </c>
      <c r="C131" s="249"/>
      <c r="D131" s="250"/>
      <c r="E131" s="251"/>
      <c r="F131" s="445">
        <f>'BENEFÍCIOS-SEM JRS E SEM CORREÇ'!F131:G131</f>
        <v>44378</v>
      </c>
      <c r="G131" s="445"/>
      <c r="H131" s="418">
        <f>SUM(H11:H130)</f>
        <v>123888.35023736858</v>
      </c>
      <c r="I131" s="419"/>
      <c r="J131" s="98"/>
      <c r="K131" s="98"/>
      <c r="L131" s="26"/>
      <c r="M131" s="99"/>
      <c r="N131" s="26"/>
      <c r="O131" s="99"/>
      <c r="P131" s="26"/>
    </row>
    <row r="132" spans="1:34" ht="24.75" customHeight="1" thickBot="1">
      <c r="A132" s="244"/>
      <c r="B132" s="158"/>
      <c r="C132" s="39"/>
      <c r="D132" s="240"/>
      <c r="E132" s="40"/>
      <c r="F132" s="195"/>
      <c r="G132" s="195"/>
      <c r="H132" s="191"/>
      <c r="I132" s="191"/>
      <c r="J132" s="98"/>
      <c r="K132" s="98"/>
      <c r="L132" s="26"/>
      <c r="M132" s="99"/>
      <c r="N132" s="26"/>
      <c r="O132" s="99"/>
      <c r="P132" s="26"/>
    </row>
    <row r="133" spans="1:34" ht="14.25" customHeight="1">
      <c r="A133" s="238">
        <v>1</v>
      </c>
      <c r="B133" s="160">
        <v>44197</v>
      </c>
      <c r="C133" s="47">
        <f>'BENEFÍCIOS-SEM JRS E SEM CORREÇ'!C134</f>
        <v>1100</v>
      </c>
      <c r="D133" s="242">
        <f>'base(indices)'!G136</f>
        <v>1.0412828300000001</v>
      </c>
      <c r="E133" s="87">
        <f t="shared" ref="E133:E139" si="67">C133*D133</f>
        <v>1145.4111130000001</v>
      </c>
      <c r="F133" s="319">
        <f>'base(indices)'!I136</f>
        <v>8.6759999999999997E-3</v>
      </c>
      <c r="G133" s="87">
        <f t="shared" ref="G133:G139" si="68">E133*F133</f>
        <v>9.9375868163880003</v>
      </c>
      <c r="H133" s="89">
        <f t="shared" ref="H133:H139" si="69">E133+G133</f>
        <v>1155.348699816388</v>
      </c>
      <c r="I133" s="108">
        <f>I147</f>
        <v>6794.667185877538</v>
      </c>
      <c r="J133" s="128">
        <v>0</v>
      </c>
      <c r="K133" s="100">
        <f t="shared" ref="K133:K143" si="70">I133</f>
        <v>6794.667185877538</v>
      </c>
      <c r="L133" s="126">
        <f t="shared" ref="L133:L143" si="71">J133+K133</f>
        <v>6794.667185877538</v>
      </c>
      <c r="M133" s="54">
        <f>$J133*M$9</f>
        <v>0</v>
      </c>
      <c r="N133" s="123">
        <f>$K133*M$9</f>
        <v>6454.9338265836604</v>
      </c>
      <c r="O133" s="55">
        <f>M133+N133</f>
        <v>6454.9338265836604</v>
      </c>
      <c r="P133" s="54">
        <f>$J133*P$9</f>
        <v>0</v>
      </c>
      <c r="Q133" s="123">
        <f>$K133*P$9</f>
        <v>6115.2004672897847</v>
      </c>
      <c r="R133" s="55">
        <f>P133+Q133</f>
        <v>6115.2004672897847</v>
      </c>
      <c r="S133" s="54">
        <f>$J133*S$9</f>
        <v>0</v>
      </c>
      <c r="T133" s="123">
        <f>$K133*S$9</f>
        <v>5435.7337487020304</v>
      </c>
      <c r="U133" s="55">
        <f>S133+T133</f>
        <v>5435.7337487020304</v>
      </c>
      <c r="V133" s="54">
        <f>$J133*V$9</f>
        <v>0</v>
      </c>
      <c r="W133" s="123">
        <f>$K133*V$9</f>
        <v>4756.2670301142762</v>
      </c>
      <c r="X133" s="55">
        <f>V133+W133</f>
        <v>4756.2670301142762</v>
      </c>
      <c r="Y133" s="54">
        <f t="shared" ref="Y133:Y144" si="72">$J133*Y$9</f>
        <v>0</v>
      </c>
      <c r="Z133" s="54">
        <f t="shared" ref="Z133:Z144" si="73">$K133*Y$9</f>
        <v>4076.8003115265228</v>
      </c>
      <c r="AA133" s="55">
        <f t="shared" ref="AA133:AA144" si="74">Y133+Z133</f>
        <v>4076.8003115265228</v>
      </c>
      <c r="AB133" s="18"/>
      <c r="AC133" s="18"/>
      <c r="AD133" s="18"/>
      <c r="AE133" s="18"/>
      <c r="AF133" s="19"/>
      <c r="AG133" s="18"/>
      <c r="AH133" s="18"/>
    </row>
    <row r="134" spans="1:34" s="30" customFormat="1" ht="14.25" customHeight="1">
      <c r="A134" s="118">
        <v>2</v>
      </c>
      <c r="B134" s="56">
        <v>44228</v>
      </c>
      <c r="C134" s="68">
        <f>'BENEFÍCIOS-SEM JRS E SEM CORREÇ'!C135</f>
        <v>1100</v>
      </c>
      <c r="D134" s="222">
        <f>'base(indices)'!G137</f>
        <v>1.0332236800000001</v>
      </c>
      <c r="E134" s="60">
        <f t="shared" si="67"/>
        <v>1136.5460480000002</v>
      </c>
      <c r="F134" s="305">
        <f>'base(indices)'!I137</f>
        <v>7.5170000000000002E-3</v>
      </c>
      <c r="G134" s="60">
        <f t="shared" si="68"/>
        <v>8.5434166428160019</v>
      </c>
      <c r="H134" s="61">
        <f t="shared" si="69"/>
        <v>1145.0894646428162</v>
      </c>
      <c r="I134" s="106">
        <f t="shared" ref="I134:I144" si="75">I133-H133</f>
        <v>5639.31848606115</v>
      </c>
      <c r="J134" s="63">
        <v>0</v>
      </c>
      <c r="K134" s="102">
        <f t="shared" si="70"/>
        <v>5639.31848606115</v>
      </c>
      <c r="L134" s="127">
        <f t="shared" si="71"/>
        <v>5639.31848606115</v>
      </c>
      <c r="M134" s="65">
        <f t="shared" ref="M134:M144" si="76">$J134*M$9</f>
        <v>0</v>
      </c>
      <c r="N134" s="102">
        <f t="shared" ref="N134:N139" si="77">$K134*M$9</f>
        <v>5357.3525617580926</v>
      </c>
      <c r="O134" s="66">
        <f t="shared" ref="O134:O139" si="78">M134+N134</f>
        <v>5357.3525617580926</v>
      </c>
      <c r="P134" s="65">
        <f t="shared" ref="P134:P144" si="79">$J134*P$9</f>
        <v>0</v>
      </c>
      <c r="Q134" s="102">
        <f t="shared" ref="Q134:Q139" si="80">$K134*P$9</f>
        <v>5075.3866374550353</v>
      </c>
      <c r="R134" s="66">
        <f t="shared" ref="R134:R139" si="81">P134+Q134</f>
        <v>5075.3866374550353</v>
      </c>
      <c r="S134" s="65">
        <f t="shared" ref="S134:S144" si="82">$J134*S$9</f>
        <v>0</v>
      </c>
      <c r="T134" s="102">
        <f t="shared" ref="T134:T139" si="83">$K134*S$9</f>
        <v>4511.4547888489205</v>
      </c>
      <c r="U134" s="66">
        <f t="shared" ref="U134:U139" si="84">S134+T134</f>
        <v>4511.4547888489205</v>
      </c>
      <c r="V134" s="65">
        <f t="shared" ref="V134:V144" si="85">$J134*V$9</f>
        <v>0</v>
      </c>
      <c r="W134" s="102">
        <f t="shared" ref="W134:W139" si="86">$K134*V$9</f>
        <v>3947.5229402428049</v>
      </c>
      <c r="X134" s="66">
        <f t="shared" ref="X134:X139" si="87">V134+W134</f>
        <v>3947.5229402428049</v>
      </c>
      <c r="Y134" s="65">
        <f t="shared" si="72"/>
        <v>0</v>
      </c>
      <c r="Z134" s="65">
        <f t="shared" si="73"/>
        <v>3383.5910916366897</v>
      </c>
      <c r="AA134" s="66">
        <f t="shared" si="74"/>
        <v>3383.5910916366897</v>
      </c>
      <c r="AB134" s="36"/>
      <c r="AC134" s="36"/>
      <c r="AD134" s="36"/>
      <c r="AE134" s="36"/>
      <c r="AF134" s="37"/>
      <c r="AG134" s="36"/>
      <c r="AH134" s="36"/>
    </row>
    <row r="135" spans="1:34" ht="14.25" customHeight="1">
      <c r="A135" s="117">
        <v>3</v>
      </c>
      <c r="B135" s="46">
        <v>44256</v>
      </c>
      <c r="C135" s="68">
        <f>'BENEFÍCIOS-SEM JRS E SEM CORREÇ'!C136</f>
        <v>1100</v>
      </c>
      <c r="D135" s="222">
        <f>'base(indices)'!G138</f>
        <v>1.0282879</v>
      </c>
      <c r="E135" s="70">
        <f t="shared" si="67"/>
        <v>1131.1166900000001</v>
      </c>
      <c r="F135" s="305">
        <f>'base(indices)'!I138</f>
        <v>6.3579999999999999E-3</v>
      </c>
      <c r="G135" s="70">
        <f t="shared" si="68"/>
        <v>7.1916399150200006</v>
      </c>
      <c r="H135" s="71">
        <f t="shared" si="69"/>
        <v>1138.3083299150201</v>
      </c>
      <c r="I135" s="107">
        <f t="shared" si="75"/>
        <v>4494.229021418334</v>
      </c>
      <c r="J135" s="73">
        <v>0</v>
      </c>
      <c r="K135" s="104">
        <f t="shared" si="70"/>
        <v>4494.229021418334</v>
      </c>
      <c r="L135" s="129">
        <f t="shared" si="71"/>
        <v>4494.229021418334</v>
      </c>
      <c r="M135" s="51">
        <f t="shared" si="76"/>
        <v>0</v>
      </c>
      <c r="N135" s="122">
        <f t="shared" si="77"/>
        <v>4269.5175703474169</v>
      </c>
      <c r="O135" s="52">
        <f t="shared" si="78"/>
        <v>4269.5175703474169</v>
      </c>
      <c r="P135" s="51">
        <f t="shared" si="79"/>
        <v>0</v>
      </c>
      <c r="Q135" s="122">
        <f t="shared" si="80"/>
        <v>4044.8061192765008</v>
      </c>
      <c r="R135" s="52">
        <f t="shared" si="81"/>
        <v>4044.8061192765008</v>
      </c>
      <c r="S135" s="51">
        <f t="shared" si="82"/>
        <v>0</v>
      </c>
      <c r="T135" s="122">
        <f t="shared" si="83"/>
        <v>3595.3832171346676</v>
      </c>
      <c r="U135" s="52">
        <f t="shared" si="84"/>
        <v>3595.3832171346676</v>
      </c>
      <c r="V135" s="51">
        <f t="shared" si="85"/>
        <v>0</v>
      </c>
      <c r="W135" s="122">
        <f t="shared" si="86"/>
        <v>3145.9603149928334</v>
      </c>
      <c r="X135" s="52">
        <f t="shared" si="87"/>
        <v>3145.9603149928334</v>
      </c>
      <c r="Y135" s="138">
        <f t="shared" si="72"/>
        <v>0</v>
      </c>
      <c r="Z135" s="138">
        <f t="shared" si="73"/>
        <v>2696.5374128510002</v>
      </c>
      <c r="AA135" s="130">
        <f t="shared" si="74"/>
        <v>2696.5374128510002</v>
      </c>
      <c r="AB135" s="18"/>
      <c r="AC135" s="18"/>
      <c r="AD135" s="18"/>
      <c r="AE135" s="18"/>
      <c r="AF135" s="19"/>
      <c r="AG135" s="18"/>
      <c r="AH135" s="18"/>
    </row>
    <row r="136" spans="1:34" s="30" customFormat="1" ht="14.25" customHeight="1">
      <c r="A136" s="118">
        <v>4</v>
      </c>
      <c r="B136" s="56">
        <v>44287</v>
      </c>
      <c r="C136" s="68">
        <f>'BENEFÍCIOS-SEM JRS E SEM CORREÇ'!C137</f>
        <v>1100</v>
      </c>
      <c r="D136" s="222">
        <f>'base(indices)'!G139</f>
        <v>1.0188129399999999</v>
      </c>
      <c r="E136" s="60">
        <f>C136*D136</f>
        <v>1120.6942339999998</v>
      </c>
      <c r="F136" s="305">
        <f>'base(indices)'!I139</f>
        <v>5.1989999999999996E-3</v>
      </c>
      <c r="G136" s="60">
        <f>E136*F136</f>
        <v>5.8264893225659984</v>
      </c>
      <c r="H136" s="61">
        <f>E136+G136</f>
        <v>1126.5207233225658</v>
      </c>
      <c r="I136" s="106">
        <f t="shared" si="75"/>
        <v>3355.9206915033137</v>
      </c>
      <c r="J136" s="63">
        <v>0</v>
      </c>
      <c r="K136" s="102">
        <f>I136</f>
        <v>3355.9206915033137</v>
      </c>
      <c r="L136" s="127">
        <f>J136+K136</f>
        <v>3355.9206915033137</v>
      </c>
      <c r="M136" s="65">
        <f t="shared" si="76"/>
        <v>0</v>
      </c>
      <c r="N136" s="102">
        <f>$K136*M$9</f>
        <v>3188.1246569281479</v>
      </c>
      <c r="O136" s="66">
        <f>M136+N136</f>
        <v>3188.1246569281479</v>
      </c>
      <c r="P136" s="65">
        <f t="shared" si="79"/>
        <v>0</v>
      </c>
      <c r="Q136" s="102">
        <f>$K136*P$9</f>
        <v>3020.3286223529826</v>
      </c>
      <c r="R136" s="66">
        <f>P136+Q136</f>
        <v>3020.3286223529826</v>
      </c>
      <c r="S136" s="65">
        <f t="shared" si="82"/>
        <v>0</v>
      </c>
      <c r="T136" s="102">
        <f>$K136*S$9</f>
        <v>2684.7365532026511</v>
      </c>
      <c r="U136" s="66">
        <f>S136+T136</f>
        <v>2684.7365532026511</v>
      </c>
      <c r="V136" s="65">
        <f t="shared" si="85"/>
        <v>0</v>
      </c>
      <c r="W136" s="102">
        <f>$K136*V$9</f>
        <v>2349.1444840523195</v>
      </c>
      <c r="X136" s="66">
        <f>V136+W136</f>
        <v>2349.1444840523195</v>
      </c>
      <c r="Y136" s="65">
        <f t="shared" si="72"/>
        <v>0</v>
      </c>
      <c r="Z136" s="65">
        <f t="shared" si="73"/>
        <v>2013.5524149019882</v>
      </c>
      <c r="AA136" s="66">
        <f t="shared" si="74"/>
        <v>2013.5524149019882</v>
      </c>
      <c r="AB136" s="36"/>
      <c r="AC136" s="36"/>
      <c r="AD136" s="36"/>
      <c r="AE136" s="36"/>
      <c r="AF136" s="37"/>
      <c r="AG136" s="36"/>
      <c r="AH136" s="36"/>
    </row>
    <row r="137" spans="1:34" ht="14.25" customHeight="1">
      <c r="A137" s="118">
        <v>5</v>
      </c>
      <c r="B137" s="46">
        <v>44317</v>
      </c>
      <c r="C137" s="68">
        <f>'BENEFÍCIOS-SEM JRS E SEM CORREÇ'!C138</f>
        <v>1100</v>
      </c>
      <c r="D137" s="222">
        <f>'base(indices)'!G140</f>
        <v>1.01273652</v>
      </c>
      <c r="E137" s="70">
        <f>C137*D137</f>
        <v>1114.010172</v>
      </c>
      <c r="F137" s="305">
        <f>'base(indices)'!I140</f>
        <v>3.6089999999999998E-3</v>
      </c>
      <c r="G137" s="70">
        <f>E137*F137</f>
        <v>4.0204627107480002</v>
      </c>
      <c r="H137" s="71">
        <f>E137+G137</f>
        <v>1118.030634710748</v>
      </c>
      <c r="I137" s="107">
        <f t="shared" si="75"/>
        <v>2229.3999681807481</v>
      </c>
      <c r="J137" s="73">
        <v>0</v>
      </c>
      <c r="K137" s="104">
        <f>I137</f>
        <v>2229.3999681807481</v>
      </c>
      <c r="L137" s="129">
        <f>J137+K137</f>
        <v>2229.3999681807481</v>
      </c>
      <c r="M137" s="51">
        <f t="shared" si="76"/>
        <v>0</v>
      </c>
      <c r="N137" s="122">
        <f>$K137*M$9</f>
        <v>2117.9299697717106</v>
      </c>
      <c r="O137" s="52">
        <f>M137+N137</f>
        <v>2117.9299697717106</v>
      </c>
      <c r="P137" s="51">
        <f t="shared" si="79"/>
        <v>0</v>
      </c>
      <c r="Q137" s="122">
        <f>$K137*P$9</f>
        <v>2006.4599713626733</v>
      </c>
      <c r="R137" s="52">
        <f>P137+Q137</f>
        <v>2006.4599713626733</v>
      </c>
      <c r="S137" s="51">
        <f t="shared" si="82"/>
        <v>0</v>
      </c>
      <c r="T137" s="122">
        <f>$K137*S$9</f>
        <v>1783.5199745445987</v>
      </c>
      <c r="U137" s="52">
        <f>S137+T137</f>
        <v>1783.5199745445987</v>
      </c>
      <c r="V137" s="51">
        <f t="shared" si="85"/>
        <v>0</v>
      </c>
      <c r="W137" s="122">
        <f>$K137*V$9</f>
        <v>1560.5799777265236</v>
      </c>
      <c r="X137" s="52">
        <f>V137+W137</f>
        <v>1560.5799777265236</v>
      </c>
      <c r="Y137" s="138">
        <f t="shared" si="72"/>
        <v>0</v>
      </c>
      <c r="Z137" s="138">
        <f t="shared" si="73"/>
        <v>1337.6399809084489</v>
      </c>
      <c r="AA137" s="130">
        <f t="shared" si="74"/>
        <v>1337.6399809084489</v>
      </c>
      <c r="AB137" s="18"/>
      <c r="AC137" s="18"/>
      <c r="AD137" s="18"/>
      <c r="AE137" s="18"/>
      <c r="AF137" s="19"/>
      <c r="AG137" s="18"/>
      <c r="AH137" s="18"/>
    </row>
    <row r="138" spans="1:34" s="30" customFormat="1" ht="14.25" customHeight="1">
      <c r="A138" s="117">
        <v>6</v>
      </c>
      <c r="B138" s="56">
        <v>44348</v>
      </c>
      <c r="C138" s="68">
        <f>'BENEFÍCIOS-SEM JRS E SEM CORREÇ'!C139</f>
        <v>1100</v>
      </c>
      <c r="D138" s="222">
        <f>'base(indices)'!G141</f>
        <v>1.0083</v>
      </c>
      <c r="E138" s="60">
        <f t="shared" si="67"/>
        <v>1109.1299999999999</v>
      </c>
      <c r="F138" s="305">
        <f>'base(indices)'!I141</f>
        <v>2.019E-3</v>
      </c>
      <c r="G138" s="60">
        <f t="shared" si="68"/>
        <v>2.2393334699999996</v>
      </c>
      <c r="H138" s="61">
        <f t="shared" si="69"/>
        <v>1111.3693334699999</v>
      </c>
      <c r="I138" s="106">
        <f t="shared" si="75"/>
        <v>1111.3693334700001</v>
      </c>
      <c r="J138" s="63">
        <v>0</v>
      </c>
      <c r="K138" s="102">
        <f t="shared" si="70"/>
        <v>1111.3693334700001</v>
      </c>
      <c r="L138" s="127">
        <f t="shared" si="71"/>
        <v>1111.3693334700001</v>
      </c>
      <c r="M138" s="65">
        <f t="shared" si="76"/>
        <v>0</v>
      </c>
      <c r="N138" s="102">
        <f t="shared" si="77"/>
        <v>1055.8008667965</v>
      </c>
      <c r="O138" s="66">
        <f t="shared" si="78"/>
        <v>1055.8008667965</v>
      </c>
      <c r="P138" s="65">
        <f t="shared" si="79"/>
        <v>0</v>
      </c>
      <c r="Q138" s="102">
        <f t="shared" si="80"/>
        <v>1000.2324001230002</v>
      </c>
      <c r="R138" s="66">
        <f t="shared" si="81"/>
        <v>1000.2324001230002</v>
      </c>
      <c r="S138" s="65">
        <f t="shared" si="82"/>
        <v>0</v>
      </c>
      <c r="T138" s="102">
        <f t="shared" si="83"/>
        <v>889.09546677600019</v>
      </c>
      <c r="U138" s="66">
        <f t="shared" si="84"/>
        <v>889.09546677600019</v>
      </c>
      <c r="V138" s="65">
        <f t="shared" si="85"/>
        <v>0</v>
      </c>
      <c r="W138" s="102">
        <f t="shared" si="86"/>
        <v>777.958533429</v>
      </c>
      <c r="X138" s="66">
        <f t="shared" si="87"/>
        <v>777.958533429</v>
      </c>
      <c r="Y138" s="65">
        <f t="shared" si="72"/>
        <v>0</v>
      </c>
      <c r="Z138" s="65">
        <f t="shared" si="73"/>
        <v>666.82160008200003</v>
      </c>
      <c r="AA138" s="66">
        <f t="shared" si="74"/>
        <v>666.82160008200003</v>
      </c>
      <c r="AB138" s="36"/>
      <c r="AC138" s="36"/>
      <c r="AD138" s="36"/>
      <c r="AE138" s="36"/>
      <c r="AF138" s="37"/>
      <c r="AG138" s="36"/>
      <c r="AH138" s="36"/>
    </row>
    <row r="139" spans="1:34" ht="14.25" customHeight="1">
      <c r="A139" s="118">
        <v>7</v>
      </c>
      <c r="B139" s="46">
        <v>44378</v>
      </c>
      <c r="C139" s="68">
        <f>'BENEFÍCIOS-SEM JRS E SEM CORREÇ'!C140</f>
        <v>0</v>
      </c>
      <c r="D139" s="222">
        <f>'base(indices)'!G142</f>
        <v>0</v>
      </c>
      <c r="E139" s="70">
        <f t="shared" si="67"/>
        <v>0</v>
      </c>
      <c r="F139" s="305">
        <f>'base(indices)'!I142</f>
        <v>0</v>
      </c>
      <c r="G139" s="70">
        <f t="shared" si="68"/>
        <v>0</v>
      </c>
      <c r="H139" s="71">
        <f t="shared" si="69"/>
        <v>0</v>
      </c>
      <c r="I139" s="107">
        <f t="shared" si="75"/>
        <v>0</v>
      </c>
      <c r="J139" s="73">
        <v>0</v>
      </c>
      <c r="K139" s="104">
        <f t="shared" si="70"/>
        <v>0</v>
      </c>
      <c r="L139" s="129">
        <f t="shared" si="71"/>
        <v>0</v>
      </c>
      <c r="M139" s="51">
        <f t="shared" si="76"/>
        <v>0</v>
      </c>
      <c r="N139" s="122">
        <f t="shared" si="77"/>
        <v>0</v>
      </c>
      <c r="O139" s="52">
        <f t="shared" si="78"/>
        <v>0</v>
      </c>
      <c r="P139" s="51">
        <f t="shared" si="79"/>
        <v>0</v>
      </c>
      <c r="Q139" s="122">
        <f t="shared" si="80"/>
        <v>0</v>
      </c>
      <c r="R139" s="52">
        <f t="shared" si="81"/>
        <v>0</v>
      </c>
      <c r="S139" s="51">
        <f t="shared" si="82"/>
        <v>0</v>
      </c>
      <c r="T139" s="122">
        <f t="shared" si="83"/>
        <v>0</v>
      </c>
      <c r="U139" s="52">
        <f t="shared" si="84"/>
        <v>0</v>
      </c>
      <c r="V139" s="51">
        <f t="shared" si="85"/>
        <v>0</v>
      </c>
      <c r="W139" s="122">
        <f t="shared" si="86"/>
        <v>0</v>
      </c>
      <c r="X139" s="52">
        <f t="shared" si="87"/>
        <v>0</v>
      </c>
      <c r="Y139" s="138">
        <f t="shared" si="72"/>
        <v>0</v>
      </c>
      <c r="Z139" s="138">
        <f t="shared" si="73"/>
        <v>0</v>
      </c>
      <c r="AA139" s="130">
        <f t="shared" si="74"/>
        <v>0</v>
      </c>
      <c r="AB139" s="18"/>
      <c r="AC139" s="18"/>
      <c r="AD139" s="18"/>
      <c r="AE139" s="18"/>
      <c r="AF139" s="19"/>
      <c r="AG139" s="18"/>
      <c r="AH139" s="18"/>
    </row>
    <row r="140" spans="1:34" s="30" customFormat="1" ht="14.25" customHeight="1">
      <c r="A140" s="118">
        <v>8</v>
      </c>
      <c r="B140" s="56">
        <v>44409</v>
      </c>
      <c r="C140" s="68">
        <f>'BENEFÍCIOS-SEM JRS E SEM CORREÇ'!C141</f>
        <v>0</v>
      </c>
      <c r="D140" s="222">
        <f>'base(indices)'!G143</f>
        <v>0</v>
      </c>
      <c r="E140" s="60">
        <f>C140*D140</f>
        <v>0</v>
      </c>
      <c r="F140" s="305">
        <f>'base(indices)'!I143</f>
        <v>0</v>
      </c>
      <c r="G140" s="60">
        <f>E140*F140</f>
        <v>0</v>
      </c>
      <c r="H140" s="61">
        <f>E140+G140</f>
        <v>0</v>
      </c>
      <c r="I140" s="106">
        <f t="shared" si="75"/>
        <v>0</v>
      </c>
      <c r="J140" s="63">
        <v>0</v>
      </c>
      <c r="K140" s="102">
        <f t="shared" si="70"/>
        <v>0</v>
      </c>
      <c r="L140" s="127">
        <f t="shared" si="71"/>
        <v>0</v>
      </c>
      <c r="M140" s="65">
        <f t="shared" si="76"/>
        <v>0</v>
      </c>
      <c r="N140" s="102">
        <f>$K140*M$9</f>
        <v>0</v>
      </c>
      <c r="O140" s="66">
        <f>M140+N140</f>
        <v>0</v>
      </c>
      <c r="P140" s="65">
        <f t="shared" si="79"/>
        <v>0</v>
      </c>
      <c r="Q140" s="102">
        <f>$K140*P$9</f>
        <v>0</v>
      </c>
      <c r="R140" s="66">
        <f>P140+Q140</f>
        <v>0</v>
      </c>
      <c r="S140" s="65">
        <f t="shared" si="82"/>
        <v>0</v>
      </c>
      <c r="T140" s="102">
        <f>$K140*S$9</f>
        <v>0</v>
      </c>
      <c r="U140" s="66">
        <f>S140+T140</f>
        <v>0</v>
      </c>
      <c r="V140" s="65">
        <f t="shared" si="85"/>
        <v>0</v>
      </c>
      <c r="W140" s="102">
        <f>$K140*V$9</f>
        <v>0</v>
      </c>
      <c r="X140" s="66">
        <f>V140+W140</f>
        <v>0</v>
      </c>
      <c r="Y140" s="65">
        <f t="shared" si="72"/>
        <v>0</v>
      </c>
      <c r="Z140" s="65">
        <f t="shared" si="73"/>
        <v>0</v>
      </c>
      <c r="AA140" s="66">
        <f t="shared" si="74"/>
        <v>0</v>
      </c>
      <c r="AB140" s="36"/>
      <c r="AC140" s="36"/>
      <c r="AD140" s="36"/>
      <c r="AE140" s="36"/>
      <c r="AF140" s="37"/>
      <c r="AG140" s="36"/>
      <c r="AH140" s="36"/>
    </row>
    <row r="141" spans="1:34" ht="14.25" customHeight="1">
      <c r="A141" s="117">
        <v>9</v>
      </c>
      <c r="B141" s="46">
        <v>44440</v>
      </c>
      <c r="C141" s="68">
        <f>'BENEFÍCIOS-SEM JRS E SEM CORREÇ'!C142</f>
        <v>0</v>
      </c>
      <c r="D141" s="222">
        <f>'base(indices)'!G144</f>
        <v>0</v>
      </c>
      <c r="E141" s="70">
        <f>C141*D141</f>
        <v>0</v>
      </c>
      <c r="F141" s="305">
        <f>'base(indices)'!I144</f>
        <v>0</v>
      </c>
      <c r="G141" s="70">
        <f>E141*F141</f>
        <v>0</v>
      </c>
      <c r="H141" s="71">
        <f>E141+G141</f>
        <v>0</v>
      </c>
      <c r="I141" s="107">
        <f t="shared" si="75"/>
        <v>0</v>
      </c>
      <c r="J141" s="73">
        <v>0</v>
      </c>
      <c r="K141" s="104">
        <f t="shared" si="70"/>
        <v>0</v>
      </c>
      <c r="L141" s="129">
        <f t="shared" si="71"/>
        <v>0</v>
      </c>
      <c r="M141" s="51">
        <f t="shared" si="76"/>
        <v>0</v>
      </c>
      <c r="N141" s="122">
        <f>$K141*M$9</f>
        <v>0</v>
      </c>
      <c r="O141" s="52">
        <f>M141+N141</f>
        <v>0</v>
      </c>
      <c r="P141" s="51">
        <f t="shared" si="79"/>
        <v>0</v>
      </c>
      <c r="Q141" s="122">
        <f>$K141*P$9</f>
        <v>0</v>
      </c>
      <c r="R141" s="52">
        <f>P141+Q141</f>
        <v>0</v>
      </c>
      <c r="S141" s="51">
        <f t="shared" si="82"/>
        <v>0</v>
      </c>
      <c r="T141" s="122">
        <f>$K141*S$9</f>
        <v>0</v>
      </c>
      <c r="U141" s="52">
        <f>S141+T141</f>
        <v>0</v>
      </c>
      <c r="V141" s="51">
        <f t="shared" si="85"/>
        <v>0</v>
      </c>
      <c r="W141" s="122">
        <f>$K141*V$9</f>
        <v>0</v>
      </c>
      <c r="X141" s="52">
        <f>V141+W141</f>
        <v>0</v>
      </c>
      <c r="Y141" s="138">
        <f t="shared" si="72"/>
        <v>0</v>
      </c>
      <c r="Z141" s="138">
        <f t="shared" si="73"/>
        <v>0</v>
      </c>
      <c r="AA141" s="130">
        <f t="shared" si="74"/>
        <v>0</v>
      </c>
      <c r="AB141" s="18"/>
      <c r="AC141" s="18"/>
      <c r="AD141" s="18"/>
      <c r="AE141" s="18"/>
      <c r="AF141" s="19"/>
      <c r="AG141" s="18"/>
      <c r="AH141" s="18"/>
    </row>
    <row r="142" spans="1:34" s="30" customFormat="1" ht="14.25" customHeight="1">
      <c r="A142" s="118">
        <v>10</v>
      </c>
      <c r="B142" s="56">
        <v>44470</v>
      </c>
      <c r="C142" s="68">
        <f>'BENEFÍCIOS-SEM JRS E SEM CORREÇ'!C143</f>
        <v>0</v>
      </c>
      <c r="D142" s="222">
        <f>'base(indices)'!G145</f>
        <v>0</v>
      </c>
      <c r="E142" s="60">
        <f>C142*D142</f>
        <v>0</v>
      </c>
      <c r="F142" s="305">
        <f>'base(indices)'!I145</f>
        <v>0</v>
      </c>
      <c r="G142" s="60">
        <f>E142*F142</f>
        <v>0</v>
      </c>
      <c r="H142" s="61">
        <f>E142+G142</f>
        <v>0</v>
      </c>
      <c r="I142" s="106">
        <f t="shared" si="75"/>
        <v>0</v>
      </c>
      <c r="J142" s="63">
        <v>0</v>
      </c>
      <c r="K142" s="102">
        <f t="shared" si="70"/>
        <v>0</v>
      </c>
      <c r="L142" s="127">
        <f t="shared" si="71"/>
        <v>0</v>
      </c>
      <c r="M142" s="65">
        <f t="shared" si="76"/>
        <v>0</v>
      </c>
      <c r="N142" s="102">
        <f>$K142*M$9</f>
        <v>0</v>
      </c>
      <c r="O142" s="66">
        <f>M142+N142</f>
        <v>0</v>
      </c>
      <c r="P142" s="65">
        <f t="shared" si="79"/>
        <v>0</v>
      </c>
      <c r="Q142" s="102">
        <f>$K142*P$9</f>
        <v>0</v>
      </c>
      <c r="R142" s="66">
        <f>P142+Q142</f>
        <v>0</v>
      </c>
      <c r="S142" s="65">
        <f t="shared" si="82"/>
        <v>0</v>
      </c>
      <c r="T142" s="102">
        <f>$K142*S$9</f>
        <v>0</v>
      </c>
      <c r="U142" s="66">
        <f>S142+T142</f>
        <v>0</v>
      </c>
      <c r="V142" s="65">
        <f t="shared" si="85"/>
        <v>0</v>
      </c>
      <c r="W142" s="102">
        <f>$K142*V$9</f>
        <v>0</v>
      </c>
      <c r="X142" s="66">
        <f>V142+W142</f>
        <v>0</v>
      </c>
      <c r="Y142" s="65">
        <f t="shared" si="72"/>
        <v>0</v>
      </c>
      <c r="Z142" s="65">
        <f t="shared" si="73"/>
        <v>0</v>
      </c>
      <c r="AA142" s="66">
        <f t="shared" si="74"/>
        <v>0</v>
      </c>
      <c r="AB142" s="36"/>
      <c r="AC142" s="36"/>
      <c r="AD142" s="36"/>
      <c r="AE142" s="36"/>
      <c r="AF142" s="37"/>
      <c r="AG142" s="36"/>
      <c r="AH142" s="36"/>
    </row>
    <row r="143" spans="1:34" ht="14.25" customHeight="1">
      <c r="A143" s="118">
        <v>11</v>
      </c>
      <c r="B143" s="46">
        <v>44501</v>
      </c>
      <c r="C143" s="68">
        <f>'BENEFÍCIOS-SEM JRS E SEM CORREÇ'!C144</f>
        <v>0</v>
      </c>
      <c r="D143" s="222">
        <f>'base(indices)'!G146</f>
        <v>0</v>
      </c>
      <c r="E143" s="70">
        <f>C143*D143</f>
        <v>0</v>
      </c>
      <c r="F143" s="305">
        <f>'base(indices)'!I146</f>
        <v>0</v>
      </c>
      <c r="G143" s="70">
        <f>E143*F143</f>
        <v>0</v>
      </c>
      <c r="H143" s="71">
        <f>E143+G143</f>
        <v>0</v>
      </c>
      <c r="I143" s="107">
        <f t="shared" si="75"/>
        <v>0</v>
      </c>
      <c r="J143" s="73">
        <v>0</v>
      </c>
      <c r="K143" s="104">
        <f t="shared" si="70"/>
        <v>0</v>
      </c>
      <c r="L143" s="129">
        <f t="shared" si="71"/>
        <v>0</v>
      </c>
      <c r="M143" s="51">
        <f t="shared" si="76"/>
        <v>0</v>
      </c>
      <c r="N143" s="122">
        <f>$K143*M$9</f>
        <v>0</v>
      </c>
      <c r="O143" s="52">
        <f>M143+N143</f>
        <v>0</v>
      </c>
      <c r="P143" s="51">
        <f t="shared" si="79"/>
        <v>0</v>
      </c>
      <c r="Q143" s="122">
        <f>$K143*P$9</f>
        <v>0</v>
      </c>
      <c r="R143" s="52">
        <f>P143+Q143</f>
        <v>0</v>
      </c>
      <c r="S143" s="51">
        <f t="shared" si="82"/>
        <v>0</v>
      </c>
      <c r="T143" s="122">
        <f>$K143*S$9</f>
        <v>0</v>
      </c>
      <c r="U143" s="52">
        <f>S143+T143</f>
        <v>0</v>
      </c>
      <c r="V143" s="51">
        <f t="shared" si="85"/>
        <v>0</v>
      </c>
      <c r="W143" s="122">
        <f>$K143*V$9</f>
        <v>0</v>
      </c>
      <c r="X143" s="52">
        <f>V143+W143</f>
        <v>0</v>
      </c>
      <c r="Y143" s="138">
        <f t="shared" si="72"/>
        <v>0</v>
      </c>
      <c r="Z143" s="138">
        <f t="shared" si="73"/>
        <v>0</v>
      </c>
      <c r="AA143" s="130">
        <f t="shared" si="74"/>
        <v>0</v>
      </c>
      <c r="AB143" s="18"/>
      <c r="AC143" s="18"/>
      <c r="AD143" s="18"/>
      <c r="AE143" s="18"/>
      <c r="AF143" s="19"/>
      <c r="AG143" s="18"/>
      <c r="AH143" s="18"/>
    </row>
    <row r="144" spans="1:34" ht="14.25" customHeight="1">
      <c r="A144" s="124">
        <v>12</v>
      </c>
      <c r="B144" s="56">
        <v>44531</v>
      </c>
      <c r="C144" s="68">
        <f>'BENEFÍCIOS-SEM JRS E SEM CORREÇ'!C145</f>
        <v>0</v>
      </c>
      <c r="D144" s="222">
        <f>'base(indices)'!G147</f>
        <v>0</v>
      </c>
      <c r="E144" s="70">
        <f>C144*D144</f>
        <v>0</v>
      </c>
      <c r="F144" s="305">
        <f>'base(indices)'!I147</f>
        <v>0</v>
      </c>
      <c r="G144" s="70">
        <f>E144*F144</f>
        <v>0</v>
      </c>
      <c r="H144" s="71">
        <f>E144+G144</f>
        <v>0</v>
      </c>
      <c r="I144" s="106">
        <f t="shared" si="75"/>
        <v>0</v>
      </c>
      <c r="J144" s="63">
        <v>0</v>
      </c>
      <c r="K144" s="102">
        <f>I144</f>
        <v>0</v>
      </c>
      <c r="L144" s="127">
        <f>J144+K144</f>
        <v>0</v>
      </c>
      <c r="M144" s="65">
        <f t="shared" si="76"/>
        <v>0</v>
      </c>
      <c r="N144" s="102">
        <f>$K144*M$9</f>
        <v>0</v>
      </c>
      <c r="O144" s="66">
        <f>M144+N144</f>
        <v>0</v>
      </c>
      <c r="P144" s="65">
        <f t="shared" si="79"/>
        <v>0</v>
      </c>
      <c r="Q144" s="102">
        <f>$K144*P$9</f>
        <v>0</v>
      </c>
      <c r="R144" s="66">
        <f>P144+Q144</f>
        <v>0</v>
      </c>
      <c r="S144" s="65">
        <f t="shared" si="82"/>
        <v>0</v>
      </c>
      <c r="T144" s="102">
        <f>$K144*S$9</f>
        <v>0</v>
      </c>
      <c r="U144" s="66">
        <f>S144+T144</f>
        <v>0</v>
      </c>
      <c r="V144" s="65">
        <f t="shared" si="85"/>
        <v>0</v>
      </c>
      <c r="W144" s="102">
        <f>$K144*V$9</f>
        <v>0</v>
      </c>
      <c r="X144" s="66">
        <f>V144+W144</f>
        <v>0</v>
      </c>
      <c r="Y144" s="65">
        <f t="shared" si="72"/>
        <v>0</v>
      </c>
      <c r="Z144" s="65">
        <f t="shared" si="73"/>
        <v>0</v>
      </c>
      <c r="AA144" s="66">
        <f t="shared" si="74"/>
        <v>0</v>
      </c>
      <c r="AB144" s="18"/>
      <c r="AC144" s="18"/>
      <c r="AD144" s="18"/>
      <c r="AE144" s="18"/>
      <c r="AF144" s="19"/>
      <c r="AG144" s="18"/>
      <c r="AH144" s="18"/>
    </row>
    <row r="145" spans="1:28" ht="5.2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94"/>
      <c r="K145" s="95"/>
      <c r="L145" s="121"/>
      <c r="M145" s="85"/>
      <c r="N145" s="83"/>
      <c r="O145" s="86"/>
      <c r="P145" s="85"/>
      <c r="Q145" s="83"/>
      <c r="R145" s="86"/>
      <c r="S145" s="85"/>
      <c r="T145" s="83"/>
      <c r="U145" s="86"/>
      <c r="V145" s="85"/>
      <c r="W145" s="83"/>
      <c r="X145" s="86"/>
      <c r="Y145" s="85"/>
      <c r="Z145" s="83"/>
      <c r="AA145" s="86"/>
      <c r="AB145" s="20"/>
    </row>
    <row r="146" spans="1:28" ht="7.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14"/>
    </row>
    <row r="147" spans="1:28" ht="15" customHeight="1">
      <c r="B147" s="43" t="s">
        <v>40</v>
      </c>
      <c r="C147" s="43"/>
      <c r="F147" s="433">
        <f>F131</f>
        <v>44378</v>
      </c>
      <c r="G147" s="433"/>
      <c r="H147" s="433"/>
      <c r="I147" s="422">
        <f>SUM(H133:H146)</f>
        <v>6794.667185877538</v>
      </c>
      <c r="J147" s="422"/>
      <c r="K147" s="32"/>
      <c r="L147" s="32"/>
      <c r="M147" s="32"/>
      <c r="P147" s="25"/>
    </row>
    <row r="148" spans="1:28">
      <c r="C148" s="32" t="s">
        <v>163</v>
      </c>
      <c r="D148" s="32"/>
      <c r="I148" s="213">
        <v>66000</v>
      </c>
    </row>
    <row r="150" spans="1:28">
      <c r="B150" s="28" t="s">
        <v>167</v>
      </c>
    </row>
    <row r="208" spans="12:15" ht="13.5">
      <c r="L208"/>
      <c r="M208" s="14"/>
      <c r="N208" s="8"/>
      <c r="O208" s="14"/>
    </row>
  </sheetData>
  <mergeCells count="23">
    <mergeCell ref="A9:A10"/>
    <mergeCell ref="B9:B10"/>
    <mergeCell ref="C9:C10"/>
    <mergeCell ref="D9:D10"/>
    <mergeCell ref="E9:E10"/>
    <mergeCell ref="F147:H147"/>
    <mergeCell ref="I147:J147"/>
    <mergeCell ref="H9:H10"/>
    <mergeCell ref="I9:I10"/>
    <mergeCell ref="J9:L9"/>
    <mergeCell ref="F9:F10"/>
    <mergeCell ref="G9:G10"/>
    <mergeCell ref="W7:X7"/>
    <mergeCell ref="K7:L7"/>
    <mergeCell ref="V9:X9"/>
    <mergeCell ref="Y9:AA9"/>
    <mergeCell ref="F131:G131"/>
    <mergeCell ref="H131:I131"/>
    <mergeCell ref="M9:O9"/>
    <mergeCell ref="P9:R9"/>
    <mergeCell ref="S9:U9"/>
    <mergeCell ref="O7:P7"/>
    <mergeCell ref="I8:J8"/>
  </mergeCells>
  <conditionalFormatting sqref="E133">
    <cfRule type="cellIs" dxfId="1295" priority="457" stopIfTrue="1" operator="notEqual">
      <formula>""</formula>
    </cfRule>
  </conditionalFormatting>
  <conditionalFormatting sqref="E134 G134:H134">
    <cfRule type="cellIs" dxfId="1294" priority="455" stopIfTrue="1" operator="notEqual">
      <formula>""</formula>
    </cfRule>
  </conditionalFormatting>
  <conditionalFormatting sqref="E134">
    <cfRule type="cellIs" dxfId="1293" priority="453" stopIfTrue="1" operator="notEqual">
      <formula>""</formula>
    </cfRule>
  </conditionalFormatting>
  <conditionalFormatting sqref="E138 G138:H138">
    <cfRule type="cellIs" dxfId="1292" priority="447" stopIfTrue="1" operator="notEqual">
      <formula>""</formula>
    </cfRule>
  </conditionalFormatting>
  <conditionalFormatting sqref="E138">
    <cfRule type="cellIs" dxfId="1291" priority="445" stopIfTrue="1" operator="notEqual">
      <formula>""</formula>
    </cfRule>
  </conditionalFormatting>
  <conditionalFormatting sqref="F147">
    <cfRule type="cellIs" dxfId="1290" priority="441" stopIfTrue="1" operator="notEqual">
      <formula>""</formula>
    </cfRule>
  </conditionalFormatting>
  <conditionalFormatting sqref="J131:K132">
    <cfRule type="cellIs" dxfId="1289" priority="465" stopIfTrue="1" operator="notEqual">
      <formula>""</formula>
    </cfRule>
  </conditionalFormatting>
  <conditionalFormatting sqref="E133 G133:H133">
    <cfRule type="cellIs" dxfId="1288" priority="459" stopIfTrue="1" operator="notEqual">
      <formula>""</formula>
    </cfRule>
  </conditionalFormatting>
  <conditionalFormatting sqref="E145:H145">
    <cfRule type="cellIs" dxfId="1287" priority="460" stopIfTrue="1" operator="notEqual">
      <formula>""</formula>
    </cfRule>
  </conditionalFormatting>
  <conditionalFormatting sqref="H146">
    <cfRule type="cellIs" dxfId="1286" priority="461" stopIfTrue="1" operator="notEqual">
      <formula>""</formula>
    </cfRule>
  </conditionalFormatting>
  <conditionalFormatting sqref="E135 G135:H135">
    <cfRule type="cellIs" dxfId="1285" priority="449" stopIfTrue="1" operator="notEqual">
      <formula>""</formula>
    </cfRule>
  </conditionalFormatting>
  <conditionalFormatting sqref="E134 G134:H134">
    <cfRule type="cellIs" dxfId="1284" priority="454" stopIfTrue="1" operator="notEqual">
      <formula>""</formula>
    </cfRule>
  </conditionalFormatting>
  <conditionalFormatting sqref="E133 G133:H133">
    <cfRule type="cellIs" dxfId="1283" priority="458" stopIfTrue="1" operator="notEqual">
      <formula>""</formula>
    </cfRule>
  </conditionalFormatting>
  <conditionalFormatting sqref="E135">
    <cfRule type="cellIs" dxfId="1282" priority="448" stopIfTrue="1" operator="notEqual">
      <formula>""</formula>
    </cfRule>
  </conditionalFormatting>
  <conditionalFormatting sqref="E135 G135:H135">
    <cfRule type="cellIs" dxfId="1281" priority="450" stopIfTrue="1" operator="notEqual">
      <formula>""</formula>
    </cfRule>
  </conditionalFormatting>
  <conditionalFormatting sqref="E138 G138:H138">
    <cfRule type="cellIs" dxfId="1280" priority="446" stopIfTrue="1" operator="notEqual">
      <formula>""</formula>
    </cfRule>
  </conditionalFormatting>
  <conditionalFormatting sqref="I146:X146">
    <cfRule type="cellIs" dxfId="1279" priority="464" stopIfTrue="1" operator="notEqual">
      <formula>""</formula>
    </cfRule>
  </conditionalFormatting>
  <conditionalFormatting sqref="F147">
    <cfRule type="cellIs" dxfId="1278" priority="440" stopIfTrue="1" operator="notEqual">
      <formula>""</formula>
    </cfRule>
  </conditionalFormatting>
  <conditionalFormatting sqref="E139 G139:H139">
    <cfRule type="cellIs" dxfId="1277" priority="444" stopIfTrue="1" operator="notEqual">
      <formula>""</formula>
    </cfRule>
  </conditionalFormatting>
  <conditionalFormatting sqref="E139 G139:H139">
    <cfRule type="cellIs" dxfId="1276" priority="443" stopIfTrue="1" operator="notEqual">
      <formula>""</formula>
    </cfRule>
  </conditionalFormatting>
  <conditionalFormatting sqref="F131:F132">
    <cfRule type="cellIs" dxfId="1275" priority="462" stopIfTrue="1" operator="notEqual">
      <formula>""</formula>
    </cfRule>
  </conditionalFormatting>
  <conditionalFormatting sqref="E139">
    <cfRule type="cellIs" dxfId="1274" priority="442" stopIfTrue="1" operator="notEqual">
      <formula>""</formula>
    </cfRule>
  </conditionalFormatting>
  <conditionalFormatting sqref="F131:F132">
    <cfRule type="cellIs" dxfId="1273" priority="463" stopIfTrue="1" operator="notEqual">
      <formula>""</formula>
    </cfRule>
  </conditionalFormatting>
  <conditionalFormatting sqref="E140 G140:H140">
    <cfRule type="cellIs" dxfId="1272" priority="439" stopIfTrue="1" operator="notEqual">
      <formula>""</formula>
    </cfRule>
  </conditionalFormatting>
  <conditionalFormatting sqref="E140">
    <cfRule type="cellIs" dxfId="1271" priority="437" stopIfTrue="1" operator="notEqual">
      <formula>""</formula>
    </cfRule>
  </conditionalFormatting>
  <conditionalFormatting sqref="E140 G140:H140">
    <cfRule type="cellIs" dxfId="1270" priority="438" stopIfTrue="1" operator="notEqual">
      <formula>""</formula>
    </cfRule>
  </conditionalFormatting>
  <conditionalFormatting sqref="E141 G141:H141">
    <cfRule type="cellIs" dxfId="1269" priority="436" stopIfTrue="1" operator="notEqual">
      <formula>""</formula>
    </cfRule>
  </conditionalFormatting>
  <conditionalFormatting sqref="E141 G141:H141">
    <cfRule type="cellIs" dxfId="1268" priority="435" stopIfTrue="1" operator="notEqual">
      <formula>""</formula>
    </cfRule>
  </conditionalFormatting>
  <conditionalFormatting sqref="E87:E89 G87:H89">
    <cfRule type="cellIs" dxfId="1267" priority="409" stopIfTrue="1" operator="notEqual">
      <formula>""</formula>
    </cfRule>
  </conditionalFormatting>
  <conditionalFormatting sqref="E87:E89 G87:H89">
    <cfRule type="cellIs" dxfId="1266" priority="410" stopIfTrue="1" operator="notEqual">
      <formula>""</formula>
    </cfRule>
  </conditionalFormatting>
  <conditionalFormatting sqref="E141">
    <cfRule type="cellIs" dxfId="1265" priority="434" stopIfTrue="1" operator="notEqual">
      <formula>""</formula>
    </cfRule>
  </conditionalFormatting>
  <conditionalFormatting sqref="E137 G137:H137">
    <cfRule type="cellIs" dxfId="1264" priority="415" stopIfTrue="1" operator="notEqual">
      <formula>""</formula>
    </cfRule>
  </conditionalFormatting>
  <conditionalFormatting sqref="E137">
    <cfRule type="cellIs" dxfId="1263" priority="414" stopIfTrue="1" operator="notEqual">
      <formula>""</formula>
    </cfRule>
  </conditionalFormatting>
  <conditionalFormatting sqref="E142 G142:H142">
    <cfRule type="cellIs" dxfId="1262" priority="433" stopIfTrue="1" operator="notEqual">
      <formula>""</formula>
    </cfRule>
  </conditionalFormatting>
  <conditionalFormatting sqref="E142">
    <cfRule type="cellIs" dxfId="1261" priority="431" stopIfTrue="1" operator="notEqual">
      <formula>""</formula>
    </cfRule>
  </conditionalFormatting>
  <conditionalFormatting sqref="E142 G142:H142">
    <cfRule type="cellIs" dxfId="1260" priority="432" stopIfTrue="1" operator="notEqual">
      <formula>""</formula>
    </cfRule>
  </conditionalFormatting>
  <conditionalFormatting sqref="E143 G143:H143 H144">
    <cfRule type="cellIs" dxfId="1259" priority="430" stopIfTrue="1" operator="notEqual">
      <formula>""</formula>
    </cfRule>
  </conditionalFormatting>
  <conditionalFormatting sqref="E143 G143:H143 H144">
    <cfRule type="cellIs" dxfId="1258" priority="429" stopIfTrue="1" operator="notEqual">
      <formula>""</formula>
    </cfRule>
  </conditionalFormatting>
  <conditionalFormatting sqref="E143">
    <cfRule type="cellIs" dxfId="1257" priority="428" stopIfTrue="1" operator="notEqual">
      <formula>""</formula>
    </cfRule>
  </conditionalFormatting>
  <conditionalFormatting sqref="E137 G137:H137">
    <cfRule type="cellIs" dxfId="1256" priority="416" stopIfTrue="1" operator="notEqual">
      <formula>""</formula>
    </cfRule>
  </conditionalFormatting>
  <conditionalFormatting sqref="E136 G136:H136">
    <cfRule type="cellIs" dxfId="1255" priority="421" stopIfTrue="1" operator="notEqual">
      <formula>""</formula>
    </cfRule>
  </conditionalFormatting>
  <conditionalFormatting sqref="E11:E86 G11:H86">
    <cfRule type="cellIs" dxfId="1254" priority="413" stopIfTrue="1" operator="notEqual">
      <formula>""</formula>
    </cfRule>
  </conditionalFormatting>
  <conditionalFormatting sqref="E90">
    <cfRule type="cellIs" dxfId="1253" priority="403" stopIfTrue="1" operator="notEqual">
      <formula>""</formula>
    </cfRule>
  </conditionalFormatting>
  <conditionalFormatting sqref="E91:E106">
    <cfRule type="cellIs" dxfId="1252" priority="398" stopIfTrue="1" operator="notEqual">
      <formula>""</formula>
    </cfRule>
  </conditionalFormatting>
  <conditionalFormatting sqref="E91:E106 G91:H106">
    <cfRule type="cellIs" dxfId="1251" priority="399" stopIfTrue="1" operator="notEqual">
      <formula>""</formula>
    </cfRule>
  </conditionalFormatting>
  <conditionalFormatting sqref="E107:E108">
    <cfRule type="cellIs" dxfId="1250" priority="386" stopIfTrue="1" operator="notEqual">
      <formula>""</formula>
    </cfRule>
  </conditionalFormatting>
  <conditionalFormatting sqref="E94:E106 G94:H106">
    <cfRule type="cellIs" dxfId="1249" priority="395" stopIfTrue="1" operator="notEqual">
      <formula>""</formula>
    </cfRule>
  </conditionalFormatting>
  <conditionalFormatting sqref="E94:E106 G94:H106">
    <cfRule type="cellIs" dxfId="1248" priority="394" stopIfTrue="1" operator="notEqual">
      <formula>""</formula>
    </cfRule>
  </conditionalFormatting>
  <conditionalFormatting sqref="E107:E108 G107:H108">
    <cfRule type="cellIs" dxfId="1247" priority="387" stopIfTrue="1" operator="notEqual">
      <formula>""</formula>
    </cfRule>
  </conditionalFormatting>
  <conditionalFormatting sqref="E94:E106">
    <cfRule type="cellIs" dxfId="1246" priority="393" stopIfTrue="1" operator="notEqual">
      <formula>""</formula>
    </cfRule>
  </conditionalFormatting>
  <conditionalFormatting sqref="E108 G108:H108">
    <cfRule type="cellIs" dxfId="1245" priority="384" stopIfTrue="1" operator="notEqual">
      <formula>""</formula>
    </cfRule>
  </conditionalFormatting>
  <conditionalFormatting sqref="E107:E108 G107:H108">
    <cfRule type="cellIs" dxfId="1244" priority="388" stopIfTrue="1" operator="notEqual">
      <formula>""</formula>
    </cfRule>
  </conditionalFormatting>
  <conditionalFormatting sqref="E108">
    <cfRule type="cellIs" dxfId="1243" priority="382" stopIfTrue="1" operator="notEqual">
      <formula>""</formula>
    </cfRule>
  </conditionalFormatting>
  <conditionalFormatting sqref="E109:E110 G109:H110">
    <cfRule type="cellIs" dxfId="1242" priority="376" stopIfTrue="1" operator="notEqual">
      <formula>""</formula>
    </cfRule>
  </conditionalFormatting>
  <conditionalFormatting sqref="E110 G110:H110">
    <cfRule type="cellIs" dxfId="1241" priority="372" stopIfTrue="1" operator="notEqual">
      <formula>""</formula>
    </cfRule>
  </conditionalFormatting>
  <conditionalFormatting sqref="E109:E110">
    <cfRule type="cellIs" dxfId="1240" priority="375" stopIfTrue="1" operator="notEqual">
      <formula>""</formula>
    </cfRule>
  </conditionalFormatting>
  <conditionalFormatting sqref="E110 G110:H110">
    <cfRule type="cellIs" dxfId="1239" priority="373" stopIfTrue="1" operator="notEqual">
      <formula>""</formula>
    </cfRule>
  </conditionalFormatting>
  <conditionalFormatting sqref="E109:E110 G109:H110">
    <cfRule type="cellIs" dxfId="1238" priority="377" stopIfTrue="1" operator="notEqual">
      <formula>""</formula>
    </cfRule>
  </conditionalFormatting>
  <conditionalFormatting sqref="E110">
    <cfRule type="cellIs" dxfId="1237" priority="371" stopIfTrue="1" operator="notEqual">
      <formula>""</formula>
    </cfRule>
  </conditionalFormatting>
  <conditionalFormatting sqref="E111:E112 G111:H112">
    <cfRule type="cellIs" dxfId="1236" priority="365" stopIfTrue="1" operator="notEqual">
      <formula>""</formula>
    </cfRule>
  </conditionalFormatting>
  <conditionalFormatting sqref="E111:E112 G111:H112">
    <cfRule type="cellIs" dxfId="1235" priority="366" stopIfTrue="1" operator="notEqual">
      <formula>""</formula>
    </cfRule>
  </conditionalFormatting>
  <conditionalFormatting sqref="E113:E114 G113:H114">
    <cfRule type="cellIs" dxfId="1234" priority="354" stopIfTrue="1" operator="notEqual">
      <formula>""</formula>
    </cfRule>
  </conditionalFormatting>
  <conditionalFormatting sqref="E111:E112">
    <cfRule type="cellIs" dxfId="1233" priority="364" stopIfTrue="1" operator="notEqual">
      <formula>""</formula>
    </cfRule>
  </conditionalFormatting>
  <conditionalFormatting sqref="E112 G112:H112">
    <cfRule type="cellIs" dxfId="1232" priority="362" stopIfTrue="1" operator="notEqual">
      <formula>""</formula>
    </cfRule>
  </conditionalFormatting>
  <conditionalFormatting sqref="E112">
    <cfRule type="cellIs" dxfId="1231" priority="360" stopIfTrue="1" operator="notEqual">
      <formula>""</formula>
    </cfRule>
  </conditionalFormatting>
  <conditionalFormatting sqref="E113:E114">
    <cfRule type="cellIs" dxfId="1230" priority="353" stopIfTrue="1" operator="notEqual">
      <formula>""</formula>
    </cfRule>
  </conditionalFormatting>
  <conditionalFormatting sqref="C133:C144">
    <cfRule type="cellIs" dxfId="1229" priority="427" stopIfTrue="1" operator="notEqual">
      <formula>""</formula>
    </cfRule>
  </conditionalFormatting>
  <conditionalFormatting sqref="B145:C145 C133:C144">
    <cfRule type="cellIs" dxfId="1228" priority="426" stopIfTrue="1" operator="notEqual">
      <formula>""</formula>
    </cfRule>
  </conditionalFormatting>
  <conditionalFormatting sqref="E144 G144">
    <cfRule type="cellIs" dxfId="1227" priority="425" stopIfTrue="1" operator="notEqual">
      <formula>""</formula>
    </cfRule>
  </conditionalFormatting>
  <conditionalFormatting sqref="E144 G144">
    <cfRule type="cellIs" dxfId="1226" priority="424" stopIfTrue="1" operator="notEqual">
      <formula>""</formula>
    </cfRule>
  </conditionalFormatting>
  <conditionalFormatting sqref="E144">
    <cfRule type="cellIs" dxfId="1225" priority="423" stopIfTrue="1" operator="notEqual">
      <formula>""</formula>
    </cfRule>
  </conditionalFormatting>
  <conditionalFormatting sqref="Y146:AA146">
    <cfRule type="cellIs" dxfId="1224" priority="422" stopIfTrue="1" operator="notEqual">
      <formula>""</formula>
    </cfRule>
  </conditionalFormatting>
  <conditionalFormatting sqref="E136">
    <cfRule type="cellIs" dxfId="1223" priority="419" stopIfTrue="1" operator="notEqual">
      <formula>""</formula>
    </cfRule>
  </conditionalFormatting>
  <conditionalFormatting sqref="E136 G136:H136">
    <cfRule type="cellIs" dxfId="1222" priority="420" stopIfTrue="1" operator="notEqual">
      <formula>""</formula>
    </cfRule>
  </conditionalFormatting>
  <conditionalFormatting sqref="D11:D130">
    <cfRule type="cellIs" dxfId="1221" priority="412" stopIfTrue="1" operator="equal">
      <formula>"Total"</formula>
    </cfRule>
  </conditionalFormatting>
  <conditionalFormatting sqref="E87:E89">
    <cfRule type="cellIs" dxfId="1220" priority="408" stopIfTrue="1" operator="notEqual">
      <formula>""</formula>
    </cfRule>
  </conditionalFormatting>
  <conditionalFormatting sqref="E90 G90:H90">
    <cfRule type="cellIs" dxfId="1219" priority="405" stopIfTrue="1" operator="notEqual">
      <formula>""</formula>
    </cfRule>
  </conditionalFormatting>
  <conditionalFormatting sqref="E90 G90:H90">
    <cfRule type="cellIs" dxfId="1218" priority="404" stopIfTrue="1" operator="notEqual">
      <formula>""</formula>
    </cfRule>
  </conditionalFormatting>
  <conditionalFormatting sqref="E91:E106 G91:H106">
    <cfRule type="cellIs" dxfId="1217" priority="400" stopIfTrue="1" operator="notEqual">
      <formula>""</formula>
    </cfRule>
  </conditionalFormatting>
  <conditionalFormatting sqref="E108 G108:H108">
    <cfRule type="cellIs" dxfId="1216" priority="383" stopIfTrue="1" operator="notEqual">
      <formula>""</formula>
    </cfRule>
  </conditionalFormatting>
  <conditionalFormatting sqref="E112 G112:H112">
    <cfRule type="cellIs" dxfId="1215" priority="361" stopIfTrue="1" operator="notEqual">
      <formula>""</formula>
    </cfRule>
  </conditionalFormatting>
  <conditionalFormatting sqref="E114 G114:H114">
    <cfRule type="cellIs" dxfId="1214" priority="351" stopIfTrue="1" operator="notEqual">
      <formula>""</formula>
    </cfRule>
  </conditionalFormatting>
  <conditionalFormatting sqref="E113:E114 G113:H114">
    <cfRule type="cellIs" dxfId="1213" priority="355" stopIfTrue="1" operator="notEqual">
      <formula>""</formula>
    </cfRule>
  </conditionalFormatting>
  <conditionalFormatting sqref="E114 G114:H114">
    <cfRule type="cellIs" dxfId="1212" priority="350" stopIfTrue="1" operator="notEqual">
      <formula>""</formula>
    </cfRule>
  </conditionalFormatting>
  <conditionalFormatting sqref="E115:E116 G115:H116">
    <cfRule type="cellIs" dxfId="1211" priority="343" stopIfTrue="1" operator="notEqual">
      <formula>""</formula>
    </cfRule>
  </conditionalFormatting>
  <conditionalFormatting sqref="E114">
    <cfRule type="cellIs" dxfId="1210" priority="349" stopIfTrue="1" operator="notEqual">
      <formula>""</formula>
    </cfRule>
  </conditionalFormatting>
  <conditionalFormatting sqref="E115:E116">
    <cfRule type="cellIs" dxfId="1209" priority="342" stopIfTrue="1" operator="notEqual">
      <formula>""</formula>
    </cfRule>
  </conditionalFormatting>
  <conditionalFormatting sqref="E116 G116:H116">
    <cfRule type="cellIs" dxfId="1208" priority="340" stopIfTrue="1" operator="notEqual">
      <formula>""</formula>
    </cfRule>
  </conditionalFormatting>
  <conditionalFormatting sqref="E115:E116 G115:H116">
    <cfRule type="cellIs" dxfId="1207" priority="344" stopIfTrue="1" operator="notEqual">
      <formula>""</formula>
    </cfRule>
  </conditionalFormatting>
  <conditionalFormatting sqref="E116 G116:H116">
    <cfRule type="cellIs" dxfId="1206" priority="339" stopIfTrue="1" operator="notEqual">
      <formula>""</formula>
    </cfRule>
  </conditionalFormatting>
  <conditionalFormatting sqref="E117:E130 G117:H130">
    <cfRule type="cellIs" dxfId="1205" priority="332" stopIfTrue="1" operator="notEqual">
      <formula>""</formula>
    </cfRule>
  </conditionalFormatting>
  <conditionalFormatting sqref="E116">
    <cfRule type="cellIs" dxfId="1204" priority="338" stopIfTrue="1" operator="notEqual">
      <formula>""</formula>
    </cfRule>
  </conditionalFormatting>
  <conditionalFormatting sqref="E117:E130">
    <cfRule type="cellIs" dxfId="1203" priority="331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2" priority="329" stopIfTrue="1" operator="notEqual">
      <formula>""</formula>
    </cfRule>
  </conditionalFormatting>
  <conditionalFormatting sqref="E117:E130 G117:H130">
    <cfRule type="cellIs" dxfId="1201" priority="333" stopIfTrue="1" operator="notEqual">
      <formula>""</formula>
    </cfRule>
  </conditionalFormatting>
  <conditionalFormatting sqref="E118 G118:H118 E120 E122 E124 E126 E128 E130 G120:H120 G122:H122 G124:H124 G126:H126 G128:H128 G130:H130">
    <cfRule type="cellIs" dxfId="1200" priority="328" stopIfTrue="1" operator="notEqual">
      <formula>""</formula>
    </cfRule>
  </conditionalFormatting>
  <conditionalFormatting sqref="D133">
    <cfRule type="cellIs" dxfId="1199" priority="319" stopIfTrue="1" operator="notEqual">
      <formula>""</formula>
    </cfRule>
  </conditionalFormatting>
  <conditionalFormatting sqref="D133">
    <cfRule type="cellIs" dxfId="1198" priority="320" stopIfTrue="1" operator="notEqual">
      <formula>""</formula>
    </cfRule>
  </conditionalFormatting>
  <conditionalFormatting sqref="E118 E120 E122 E124 E126 E128 E130">
    <cfRule type="cellIs" dxfId="1197" priority="327" stopIfTrue="1" operator="notEqual">
      <formula>""</formula>
    </cfRule>
  </conditionalFormatting>
  <conditionalFormatting sqref="D9">
    <cfRule type="cellIs" dxfId="1196" priority="323" stopIfTrue="1" operator="equal">
      <formula>"Total"</formula>
    </cfRule>
  </conditionalFormatting>
  <conditionalFormatting sqref="D9">
    <cfRule type="cellIs" dxfId="1195" priority="322" stopIfTrue="1" operator="equal">
      <formula>"Total"</formula>
    </cfRule>
  </conditionalFormatting>
  <conditionalFormatting sqref="D145">
    <cfRule type="cellIs" dxfId="1194" priority="321" stopIfTrue="1" operator="equal">
      <formula>"Total"</formula>
    </cfRule>
  </conditionalFormatting>
  <conditionalFormatting sqref="D133">
    <cfRule type="cellIs" dxfId="1193" priority="318" stopIfTrue="1" operator="notEqual">
      <formula>""</formula>
    </cfRule>
  </conditionalFormatting>
  <conditionalFormatting sqref="D134:D144">
    <cfRule type="cellIs" dxfId="1192" priority="317" stopIfTrue="1" operator="equal">
      <formula>"Total"</formula>
    </cfRule>
  </conditionalFormatting>
  <conditionalFormatting sqref="C106 C11:C94">
    <cfRule type="cellIs" dxfId="1191" priority="316" stopIfTrue="1" operator="notEqual">
      <formula>""</formula>
    </cfRule>
  </conditionalFormatting>
  <conditionalFormatting sqref="C22">
    <cfRule type="cellIs" dxfId="1190" priority="315" stopIfTrue="1" operator="notEqual">
      <formula>""</formula>
    </cfRule>
  </conditionalFormatting>
  <conditionalFormatting sqref="C13:C24">
    <cfRule type="cellIs" dxfId="1189" priority="314" stopIfTrue="1" operator="notEqual">
      <formula>""</formula>
    </cfRule>
  </conditionalFormatting>
  <conditionalFormatting sqref="C106 C72:C82 C84:C94">
    <cfRule type="cellIs" dxfId="1188" priority="313" stopIfTrue="1" operator="notEqual">
      <formula>""</formula>
    </cfRule>
  </conditionalFormatting>
  <conditionalFormatting sqref="C83">
    <cfRule type="cellIs" dxfId="1187" priority="312" stopIfTrue="1" operator="notEqual">
      <formula>""</formula>
    </cfRule>
  </conditionalFormatting>
  <conditionalFormatting sqref="C83">
    <cfRule type="cellIs" dxfId="1186" priority="311" stopIfTrue="1" operator="notEqual">
      <formula>""</formula>
    </cfRule>
  </conditionalFormatting>
  <conditionalFormatting sqref="C84:C93">
    <cfRule type="cellIs" dxfId="1185" priority="307" stopIfTrue="1" operator="notEqual">
      <formula>""</formula>
    </cfRule>
  </conditionalFormatting>
  <conditionalFormatting sqref="C11:C22">
    <cfRule type="cellIs" dxfId="1184" priority="310" stopIfTrue="1" operator="notEqual">
      <formula>""</formula>
    </cfRule>
  </conditionalFormatting>
  <conditionalFormatting sqref="C72:C82">
    <cfRule type="cellIs" dxfId="1183" priority="309" stopIfTrue="1" operator="notEqual">
      <formula>""</formula>
    </cfRule>
  </conditionalFormatting>
  <conditionalFormatting sqref="C84:C93">
    <cfRule type="cellIs" dxfId="1182" priority="308" stopIfTrue="1" operator="notEqual">
      <formula>""</formula>
    </cfRule>
  </conditionalFormatting>
  <conditionalFormatting sqref="C83">
    <cfRule type="cellIs" dxfId="1181" priority="306" stopIfTrue="1" operator="notEqual">
      <formula>""</formula>
    </cfRule>
  </conditionalFormatting>
  <conditionalFormatting sqref="C83">
    <cfRule type="cellIs" dxfId="1180" priority="305" stopIfTrue="1" operator="notEqual">
      <formula>""</formula>
    </cfRule>
  </conditionalFormatting>
  <conditionalFormatting sqref="C72:C82">
    <cfRule type="cellIs" dxfId="1179" priority="304" stopIfTrue="1" operator="notEqual">
      <formula>""</formula>
    </cfRule>
  </conditionalFormatting>
  <conditionalFormatting sqref="C71">
    <cfRule type="cellIs" dxfId="1178" priority="303" stopIfTrue="1" operator="notEqual">
      <formula>""</formula>
    </cfRule>
  </conditionalFormatting>
  <conditionalFormatting sqref="C71">
    <cfRule type="cellIs" dxfId="1177" priority="302" stopIfTrue="1" operator="notEqual">
      <formula>""</formula>
    </cfRule>
  </conditionalFormatting>
  <conditionalFormatting sqref="C72:C81">
    <cfRule type="cellIs" dxfId="1176" priority="299" stopIfTrue="1" operator="notEqual">
      <formula>""</formula>
    </cfRule>
  </conditionalFormatting>
  <conditionalFormatting sqref="C60:C70">
    <cfRule type="cellIs" dxfId="1175" priority="301" stopIfTrue="1" operator="notEqual">
      <formula>""</formula>
    </cfRule>
  </conditionalFormatting>
  <conditionalFormatting sqref="C72:C81">
    <cfRule type="cellIs" dxfId="1174" priority="300" stopIfTrue="1" operator="notEqual">
      <formula>""</formula>
    </cfRule>
  </conditionalFormatting>
  <conditionalFormatting sqref="C84:C93">
    <cfRule type="cellIs" dxfId="1173" priority="298" stopIfTrue="1" operator="notEqual">
      <formula>""</formula>
    </cfRule>
  </conditionalFormatting>
  <conditionalFormatting sqref="C84:C93">
    <cfRule type="cellIs" dxfId="1172" priority="297" stopIfTrue="1" operator="notEqual">
      <formula>""</formula>
    </cfRule>
  </conditionalFormatting>
  <conditionalFormatting sqref="C83:C93">
    <cfRule type="cellIs" dxfId="1171" priority="296" stopIfTrue="1" operator="notEqual">
      <formula>""</formula>
    </cfRule>
  </conditionalFormatting>
  <conditionalFormatting sqref="C83:C93">
    <cfRule type="cellIs" dxfId="1170" priority="295" stopIfTrue="1" operator="notEqual">
      <formula>""</formula>
    </cfRule>
  </conditionalFormatting>
  <conditionalFormatting sqref="C11:C12 C14 C16 C18 C20">
    <cfRule type="cellIs" dxfId="1169" priority="294" stopIfTrue="1" operator="notEqual">
      <formula>""</formula>
    </cfRule>
  </conditionalFormatting>
  <conditionalFormatting sqref="C72:C82">
    <cfRule type="cellIs" dxfId="1168" priority="293" stopIfTrue="1" operator="notEqual">
      <formula>""</formula>
    </cfRule>
  </conditionalFormatting>
  <conditionalFormatting sqref="C71">
    <cfRule type="cellIs" dxfId="1167" priority="292" stopIfTrue="1" operator="notEqual">
      <formula>""</formula>
    </cfRule>
  </conditionalFormatting>
  <conditionalFormatting sqref="C71">
    <cfRule type="cellIs" dxfId="1166" priority="291" stopIfTrue="1" operator="notEqual">
      <formula>""</formula>
    </cfRule>
  </conditionalFormatting>
  <conditionalFormatting sqref="C72:C81">
    <cfRule type="cellIs" dxfId="1165" priority="288" stopIfTrue="1" operator="notEqual">
      <formula>""</formula>
    </cfRule>
  </conditionalFormatting>
  <conditionalFormatting sqref="C60:C70">
    <cfRule type="cellIs" dxfId="1164" priority="290" stopIfTrue="1" operator="notEqual">
      <formula>""</formula>
    </cfRule>
  </conditionalFormatting>
  <conditionalFormatting sqref="C72:C81">
    <cfRule type="cellIs" dxfId="1163" priority="289" stopIfTrue="1" operator="notEqual">
      <formula>""</formula>
    </cfRule>
  </conditionalFormatting>
  <conditionalFormatting sqref="C71">
    <cfRule type="cellIs" dxfId="1162" priority="287" stopIfTrue="1" operator="notEqual">
      <formula>""</formula>
    </cfRule>
  </conditionalFormatting>
  <conditionalFormatting sqref="C71">
    <cfRule type="cellIs" dxfId="1161" priority="286" stopIfTrue="1" operator="notEqual">
      <formula>""</formula>
    </cfRule>
  </conditionalFormatting>
  <conditionalFormatting sqref="C60:C70">
    <cfRule type="cellIs" dxfId="1160" priority="285" stopIfTrue="1" operator="notEqual">
      <formula>""</formula>
    </cfRule>
  </conditionalFormatting>
  <conditionalFormatting sqref="C59">
    <cfRule type="cellIs" dxfId="1159" priority="284" stopIfTrue="1" operator="notEqual">
      <formula>""</formula>
    </cfRule>
  </conditionalFormatting>
  <conditionalFormatting sqref="C59">
    <cfRule type="cellIs" dxfId="1158" priority="283" stopIfTrue="1" operator="notEqual">
      <formula>""</formula>
    </cfRule>
  </conditionalFormatting>
  <conditionalFormatting sqref="C60:C69">
    <cfRule type="cellIs" dxfId="1157" priority="280" stopIfTrue="1" operator="notEqual">
      <formula>""</formula>
    </cfRule>
  </conditionalFormatting>
  <conditionalFormatting sqref="C48:C58">
    <cfRule type="cellIs" dxfId="1156" priority="282" stopIfTrue="1" operator="notEqual">
      <formula>""</formula>
    </cfRule>
  </conditionalFormatting>
  <conditionalFormatting sqref="C60:C69">
    <cfRule type="cellIs" dxfId="1155" priority="281" stopIfTrue="1" operator="notEqual">
      <formula>""</formula>
    </cfRule>
  </conditionalFormatting>
  <conditionalFormatting sqref="C72:C81">
    <cfRule type="cellIs" dxfId="1154" priority="279" stopIfTrue="1" operator="notEqual">
      <formula>""</formula>
    </cfRule>
  </conditionalFormatting>
  <conditionalFormatting sqref="C72:C81">
    <cfRule type="cellIs" dxfId="1153" priority="278" stopIfTrue="1" operator="notEqual">
      <formula>""</formula>
    </cfRule>
  </conditionalFormatting>
  <conditionalFormatting sqref="B11:B130">
    <cfRule type="cellIs" dxfId="1152" priority="277" stopIfTrue="1" operator="notEqual">
      <formula>""</formula>
    </cfRule>
  </conditionalFormatting>
  <conditionalFormatting sqref="C83:C93">
    <cfRule type="cellIs" dxfId="1151" priority="276" stopIfTrue="1" operator="notEqual">
      <formula>""</formula>
    </cfRule>
  </conditionalFormatting>
  <conditionalFormatting sqref="C83:C93">
    <cfRule type="cellIs" dxfId="1150" priority="275" stopIfTrue="1" operator="notEqual">
      <formula>""</formula>
    </cfRule>
  </conditionalFormatting>
  <conditionalFormatting sqref="C11:C12 C14 C16 C18 C20">
    <cfRule type="cellIs" dxfId="1149" priority="274" stopIfTrue="1" operator="notEqual">
      <formula>""</formula>
    </cfRule>
  </conditionalFormatting>
  <conditionalFormatting sqref="C72:C82">
    <cfRule type="cellIs" dxfId="1148" priority="273" stopIfTrue="1" operator="notEqual">
      <formula>""</formula>
    </cfRule>
  </conditionalFormatting>
  <conditionalFormatting sqref="C71">
    <cfRule type="cellIs" dxfId="1147" priority="272" stopIfTrue="1" operator="notEqual">
      <formula>""</formula>
    </cfRule>
  </conditionalFormatting>
  <conditionalFormatting sqref="C71">
    <cfRule type="cellIs" dxfId="1146" priority="271" stopIfTrue="1" operator="notEqual">
      <formula>""</formula>
    </cfRule>
  </conditionalFormatting>
  <conditionalFormatting sqref="C72:C81">
    <cfRule type="cellIs" dxfId="1145" priority="268" stopIfTrue="1" operator="notEqual">
      <formula>""</formula>
    </cfRule>
  </conditionalFormatting>
  <conditionalFormatting sqref="C60:C70">
    <cfRule type="cellIs" dxfId="1144" priority="270" stopIfTrue="1" operator="notEqual">
      <formula>""</formula>
    </cfRule>
  </conditionalFormatting>
  <conditionalFormatting sqref="C72:C81">
    <cfRule type="cellIs" dxfId="1143" priority="269" stopIfTrue="1" operator="notEqual">
      <formula>""</formula>
    </cfRule>
  </conditionalFormatting>
  <conditionalFormatting sqref="C71">
    <cfRule type="cellIs" dxfId="1142" priority="267" stopIfTrue="1" operator="notEqual">
      <formula>""</formula>
    </cfRule>
  </conditionalFormatting>
  <conditionalFormatting sqref="C71">
    <cfRule type="cellIs" dxfId="1141" priority="266" stopIfTrue="1" operator="notEqual">
      <formula>""</formula>
    </cfRule>
  </conditionalFormatting>
  <conditionalFormatting sqref="C60:C70">
    <cfRule type="cellIs" dxfId="1140" priority="265" stopIfTrue="1" operator="notEqual">
      <formula>""</formula>
    </cfRule>
  </conditionalFormatting>
  <conditionalFormatting sqref="C59">
    <cfRule type="cellIs" dxfId="1139" priority="264" stopIfTrue="1" operator="notEqual">
      <formula>""</formula>
    </cfRule>
  </conditionalFormatting>
  <conditionalFormatting sqref="C59">
    <cfRule type="cellIs" dxfId="1138" priority="263" stopIfTrue="1" operator="notEqual">
      <formula>""</formula>
    </cfRule>
  </conditionalFormatting>
  <conditionalFormatting sqref="C60:C69">
    <cfRule type="cellIs" dxfId="1137" priority="260" stopIfTrue="1" operator="notEqual">
      <formula>""</formula>
    </cfRule>
  </conditionalFormatting>
  <conditionalFormatting sqref="C48:C58">
    <cfRule type="cellIs" dxfId="1136" priority="262" stopIfTrue="1" operator="notEqual">
      <formula>""</formula>
    </cfRule>
  </conditionalFormatting>
  <conditionalFormatting sqref="C60:C69">
    <cfRule type="cellIs" dxfId="1135" priority="261" stopIfTrue="1" operator="notEqual">
      <formula>""</formula>
    </cfRule>
  </conditionalFormatting>
  <conditionalFormatting sqref="C72:C81">
    <cfRule type="cellIs" dxfId="1134" priority="259" stopIfTrue="1" operator="notEqual">
      <formula>""</formula>
    </cfRule>
  </conditionalFormatting>
  <conditionalFormatting sqref="C72:C81">
    <cfRule type="cellIs" dxfId="1133" priority="258" stopIfTrue="1" operator="notEqual">
      <formula>""</formula>
    </cfRule>
  </conditionalFormatting>
  <conditionalFormatting sqref="C71:C81">
    <cfRule type="cellIs" dxfId="1132" priority="257" stopIfTrue="1" operator="notEqual">
      <formula>""</formula>
    </cfRule>
  </conditionalFormatting>
  <conditionalFormatting sqref="C71:C81">
    <cfRule type="cellIs" dxfId="1131" priority="256" stopIfTrue="1" operator="notEqual">
      <formula>""</formula>
    </cfRule>
  </conditionalFormatting>
  <conditionalFormatting sqref="C60:C70">
    <cfRule type="cellIs" dxfId="1130" priority="255" stopIfTrue="1" operator="notEqual">
      <formula>""</formula>
    </cfRule>
  </conditionalFormatting>
  <conditionalFormatting sqref="C59">
    <cfRule type="cellIs" dxfId="1129" priority="254" stopIfTrue="1" operator="notEqual">
      <formula>""</formula>
    </cfRule>
  </conditionalFormatting>
  <conditionalFormatting sqref="C59">
    <cfRule type="cellIs" dxfId="1128" priority="253" stopIfTrue="1" operator="notEqual">
      <formula>""</formula>
    </cfRule>
  </conditionalFormatting>
  <conditionalFormatting sqref="C60:C69">
    <cfRule type="cellIs" dxfId="1127" priority="250" stopIfTrue="1" operator="notEqual">
      <formula>""</formula>
    </cfRule>
  </conditionalFormatting>
  <conditionalFormatting sqref="C48:C58">
    <cfRule type="cellIs" dxfId="1126" priority="252" stopIfTrue="1" operator="notEqual">
      <formula>""</formula>
    </cfRule>
  </conditionalFormatting>
  <conditionalFormatting sqref="C60:C69">
    <cfRule type="cellIs" dxfId="1125" priority="251" stopIfTrue="1" operator="notEqual">
      <formula>""</formula>
    </cfRule>
  </conditionalFormatting>
  <conditionalFormatting sqref="C59">
    <cfRule type="cellIs" dxfId="1124" priority="249" stopIfTrue="1" operator="notEqual">
      <formula>""</formula>
    </cfRule>
  </conditionalFormatting>
  <conditionalFormatting sqref="C59">
    <cfRule type="cellIs" dxfId="1123" priority="248" stopIfTrue="1" operator="notEqual">
      <formula>""</formula>
    </cfRule>
  </conditionalFormatting>
  <conditionalFormatting sqref="C48:C58">
    <cfRule type="cellIs" dxfId="1122" priority="247" stopIfTrue="1" operator="notEqual">
      <formula>""</formula>
    </cfRule>
  </conditionalFormatting>
  <conditionalFormatting sqref="C47">
    <cfRule type="cellIs" dxfId="1121" priority="246" stopIfTrue="1" operator="notEqual">
      <formula>""</formula>
    </cfRule>
  </conditionalFormatting>
  <conditionalFormatting sqref="C47">
    <cfRule type="cellIs" dxfId="1120" priority="245" stopIfTrue="1" operator="notEqual">
      <formula>""</formula>
    </cfRule>
  </conditionalFormatting>
  <conditionalFormatting sqref="C48:C57">
    <cfRule type="cellIs" dxfId="1119" priority="242" stopIfTrue="1" operator="notEqual">
      <formula>""</formula>
    </cfRule>
  </conditionalFormatting>
  <conditionalFormatting sqref="C36:C46">
    <cfRule type="cellIs" dxfId="1118" priority="244" stopIfTrue="1" operator="notEqual">
      <formula>""</formula>
    </cfRule>
  </conditionalFormatting>
  <conditionalFormatting sqref="C48:C57">
    <cfRule type="cellIs" dxfId="1117" priority="243" stopIfTrue="1" operator="notEqual">
      <formula>""</formula>
    </cfRule>
  </conditionalFormatting>
  <conditionalFormatting sqref="C60:C69">
    <cfRule type="cellIs" dxfId="1116" priority="241" stopIfTrue="1" operator="notEqual">
      <formula>""</formula>
    </cfRule>
  </conditionalFormatting>
  <conditionalFormatting sqref="C60:C69">
    <cfRule type="cellIs" dxfId="1115" priority="240" stopIfTrue="1" operator="notEqual">
      <formula>""</formula>
    </cfRule>
  </conditionalFormatting>
  <conditionalFormatting sqref="C84:C93">
    <cfRule type="cellIs" dxfId="1114" priority="234" stopIfTrue="1" operator="notEqual">
      <formula>""</formula>
    </cfRule>
  </conditionalFormatting>
  <conditionalFormatting sqref="C84:C93">
    <cfRule type="cellIs" dxfId="1113" priority="233" stopIfTrue="1" operator="notEqual">
      <formula>""</formula>
    </cfRule>
  </conditionalFormatting>
  <conditionalFormatting sqref="C106 C72:C82 C84:C94">
    <cfRule type="cellIs" dxfId="1112" priority="239" stopIfTrue="1" operator="notEqual">
      <formula>""</formula>
    </cfRule>
  </conditionalFormatting>
  <conditionalFormatting sqref="C106 C72:C82 C84:C94">
    <cfRule type="cellIs" dxfId="1111" priority="232" stopIfTrue="1" operator="notEqual">
      <formula>""</formula>
    </cfRule>
  </conditionalFormatting>
  <conditionalFormatting sqref="C83">
    <cfRule type="cellIs" dxfId="1110" priority="231" stopIfTrue="1" operator="notEqual">
      <formula>""</formula>
    </cfRule>
  </conditionalFormatting>
  <conditionalFormatting sqref="C106 C72:C82 C84:C94">
    <cfRule type="cellIs" dxfId="1109" priority="238" stopIfTrue="1" operator="notEqual">
      <formula>""</formula>
    </cfRule>
  </conditionalFormatting>
  <conditionalFormatting sqref="C83">
    <cfRule type="cellIs" dxfId="1108" priority="237" stopIfTrue="1" operator="notEqual">
      <formula>""</formula>
    </cfRule>
  </conditionalFormatting>
  <conditionalFormatting sqref="C83">
    <cfRule type="cellIs" dxfId="1107" priority="236" stopIfTrue="1" operator="notEqual">
      <formula>""</formula>
    </cfRule>
  </conditionalFormatting>
  <conditionalFormatting sqref="C72:C82">
    <cfRule type="cellIs" dxfId="1106" priority="235" stopIfTrue="1" operator="notEqual">
      <formula>""</formula>
    </cfRule>
  </conditionalFormatting>
  <conditionalFormatting sqref="C72:C82">
    <cfRule type="cellIs" dxfId="1105" priority="224" stopIfTrue="1" operator="notEqual">
      <formula>""</formula>
    </cfRule>
  </conditionalFormatting>
  <conditionalFormatting sqref="C71">
    <cfRule type="cellIs" dxfId="1104" priority="223" stopIfTrue="1" operator="notEqual">
      <formula>""</formula>
    </cfRule>
  </conditionalFormatting>
  <conditionalFormatting sqref="C71">
    <cfRule type="cellIs" dxfId="1103" priority="222" stopIfTrue="1" operator="notEqual">
      <formula>""</formula>
    </cfRule>
  </conditionalFormatting>
  <conditionalFormatting sqref="C60:C70">
    <cfRule type="cellIs" dxfId="1102" priority="221" stopIfTrue="1" operator="notEqual">
      <formula>""</formula>
    </cfRule>
  </conditionalFormatting>
  <conditionalFormatting sqref="C83">
    <cfRule type="cellIs" dxfId="1101" priority="230" stopIfTrue="1" operator="notEqual">
      <formula>""</formula>
    </cfRule>
  </conditionalFormatting>
  <conditionalFormatting sqref="C84:C93">
    <cfRule type="cellIs" dxfId="1100" priority="227" stopIfTrue="1" operator="notEqual">
      <formula>""</formula>
    </cfRule>
  </conditionalFormatting>
  <conditionalFormatting sqref="C72:C82">
    <cfRule type="cellIs" dxfId="1099" priority="229" stopIfTrue="1" operator="notEqual">
      <formula>""</formula>
    </cfRule>
  </conditionalFormatting>
  <conditionalFormatting sqref="C84:C93">
    <cfRule type="cellIs" dxfId="1098" priority="228" stopIfTrue="1" operator="notEqual">
      <formula>""</formula>
    </cfRule>
  </conditionalFormatting>
  <conditionalFormatting sqref="C83">
    <cfRule type="cellIs" dxfId="1097" priority="226" stopIfTrue="1" operator="notEqual">
      <formula>""</formula>
    </cfRule>
  </conditionalFormatting>
  <conditionalFormatting sqref="C83">
    <cfRule type="cellIs" dxfId="1096" priority="225" stopIfTrue="1" operator="notEqual">
      <formula>""</formula>
    </cfRule>
  </conditionalFormatting>
  <conditionalFormatting sqref="C72:C81">
    <cfRule type="cellIs" dxfId="1095" priority="219" stopIfTrue="1" operator="notEqual">
      <formula>""</formula>
    </cfRule>
  </conditionalFormatting>
  <conditionalFormatting sqref="C72:C81">
    <cfRule type="cellIs" dxfId="1094" priority="220" stopIfTrue="1" operator="notEqual">
      <formula>""</formula>
    </cfRule>
  </conditionalFormatting>
  <conditionalFormatting sqref="C84:C93">
    <cfRule type="cellIs" dxfId="1093" priority="218" stopIfTrue="1" operator="notEqual">
      <formula>""</formula>
    </cfRule>
  </conditionalFormatting>
  <conditionalFormatting sqref="C84:C93">
    <cfRule type="cellIs" dxfId="1092" priority="217" stopIfTrue="1" operator="notEqual">
      <formula>""</formula>
    </cfRule>
  </conditionalFormatting>
  <conditionalFormatting sqref="C71">
    <cfRule type="cellIs" dxfId="1091" priority="206" stopIfTrue="1" operator="notEqual">
      <formula>""</formula>
    </cfRule>
  </conditionalFormatting>
  <conditionalFormatting sqref="C60:C70">
    <cfRule type="cellIs" dxfId="1090" priority="205" stopIfTrue="1" operator="notEqual">
      <formula>""</formula>
    </cfRule>
  </conditionalFormatting>
  <conditionalFormatting sqref="C106 C72:C82 C84:C94">
    <cfRule type="cellIs" dxfId="1089" priority="216" stopIfTrue="1" operator="notEqual">
      <formula>""</formula>
    </cfRule>
  </conditionalFormatting>
  <conditionalFormatting sqref="C83">
    <cfRule type="cellIs" dxfId="1088" priority="215" stopIfTrue="1" operator="notEqual">
      <formula>""</formula>
    </cfRule>
  </conditionalFormatting>
  <conditionalFormatting sqref="C83">
    <cfRule type="cellIs" dxfId="1087" priority="214" stopIfTrue="1" operator="notEqual">
      <formula>""</formula>
    </cfRule>
  </conditionalFormatting>
  <conditionalFormatting sqref="C84:C93">
    <cfRule type="cellIs" dxfId="1086" priority="211" stopIfTrue="1" operator="notEqual">
      <formula>""</formula>
    </cfRule>
  </conditionalFormatting>
  <conditionalFormatting sqref="C72:C82">
    <cfRule type="cellIs" dxfId="1085" priority="213" stopIfTrue="1" operator="notEqual">
      <formula>""</formula>
    </cfRule>
  </conditionalFormatting>
  <conditionalFormatting sqref="C84:C93">
    <cfRule type="cellIs" dxfId="1084" priority="212" stopIfTrue="1" operator="notEqual">
      <formula>""</formula>
    </cfRule>
  </conditionalFormatting>
  <conditionalFormatting sqref="C83">
    <cfRule type="cellIs" dxfId="1083" priority="210" stopIfTrue="1" operator="notEqual">
      <formula>""</formula>
    </cfRule>
  </conditionalFormatting>
  <conditionalFormatting sqref="C83">
    <cfRule type="cellIs" dxfId="1082" priority="209" stopIfTrue="1" operator="notEqual">
      <formula>""</formula>
    </cfRule>
  </conditionalFormatting>
  <conditionalFormatting sqref="C72:C82">
    <cfRule type="cellIs" dxfId="1081" priority="208" stopIfTrue="1" operator="notEqual">
      <formula>""</formula>
    </cfRule>
  </conditionalFormatting>
  <conditionalFormatting sqref="C71">
    <cfRule type="cellIs" dxfId="1080" priority="207" stopIfTrue="1" operator="notEqual">
      <formula>""</formula>
    </cfRule>
  </conditionalFormatting>
  <conditionalFormatting sqref="C72:C81">
    <cfRule type="cellIs" dxfId="1079" priority="203" stopIfTrue="1" operator="notEqual">
      <formula>""</formula>
    </cfRule>
  </conditionalFormatting>
  <conditionalFormatting sqref="C72:C81">
    <cfRule type="cellIs" dxfId="1078" priority="204" stopIfTrue="1" operator="notEqual">
      <formula>""</formula>
    </cfRule>
  </conditionalFormatting>
  <conditionalFormatting sqref="C84:C93">
    <cfRule type="cellIs" dxfId="1077" priority="202" stopIfTrue="1" operator="notEqual">
      <formula>""</formula>
    </cfRule>
  </conditionalFormatting>
  <conditionalFormatting sqref="C84:C93">
    <cfRule type="cellIs" dxfId="1076" priority="201" stopIfTrue="1" operator="notEqual">
      <formula>""</formula>
    </cfRule>
  </conditionalFormatting>
  <conditionalFormatting sqref="C83:C93">
    <cfRule type="cellIs" dxfId="1075" priority="200" stopIfTrue="1" operator="notEqual">
      <formula>""</formula>
    </cfRule>
  </conditionalFormatting>
  <conditionalFormatting sqref="C83:C93">
    <cfRule type="cellIs" dxfId="1074" priority="199" stopIfTrue="1" operator="notEqual">
      <formula>""</formula>
    </cfRule>
  </conditionalFormatting>
  <conditionalFormatting sqref="C72:C82">
    <cfRule type="cellIs" dxfId="1073" priority="198" stopIfTrue="1" operator="notEqual">
      <formula>""</formula>
    </cfRule>
  </conditionalFormatting>
  <conditionalFormatting sqref="C71">
    <cfRule type="cellIs" dxfId="1072" priority="197" stopIfTrue="1" operator="notEqual">
      <formula>""</formula>
    </cfRule>
  </conditionalFormatting>
  <conditionalFormatting sqref="C71">
    <cfRule type="cellIs" dxfId="1071" priority="196" stopIfTrue="1" operator="notEqual">
      <formula>""</formula>
    </cfRule>
  </conditionalFormatting>
  <conditionalFormatting sqref="C72:C81">
    <cfRule type="cellIs" dxfId="1070" priority="193" stopIfTrue="1" operator="notEqual">
      <formula>""</formula>
    </cfRule>
  </conditionalFormatting>
  <conditionalFormatting sqref="C60:C70">
    <cfRule type="cellIs" dxfId="1069" priority="195" stopIfTrue="1" operator="notEqual">
      <formula>""</formula>
    </cfRule>
  </conditionalFormatting>
  <conditionalFormatting sqref="C72:C81">
    <cfRule type="cellIs" dxfId="1068" priority="194" stopIfTrue="1" operator="notEqual">
      <formula>""</formula>
    </cfRule>
  </conditionalFormatting>
  <conditionalFormatting sqref="C71">
    <cfRule type="cellIs" dxfId="1067" priority="192" stopIfTrue="1" operator="notEqual">
      <formula>""</formula>
    </cfRule>
  </conditionalFormatting>
  <conditionalFormatting sqref="C71">
    <cfRule type="cellIs" dxfId="1066" priority="191" stopIfTrue="1" operator="notEqual">
      <formula>""</formula>
    </cfRule>
  </conditionalFormatting>
  <conditionalFormatting sqref="C60:C70">
    <cfRule type="cellIs" dxfId="1065" priority="190" stopIfTrue="1" operator="notEqual">
      <formula>""</formula>
    </cfRule>
  </conditionalFormatting>
  <conditionalFormatting sqref="C59">
    <cfRule type="cellIs" dxfId="1064" priority="189" stopIfTrue="1" operator="notEqual">
      <formula>""</formula>
    </cfRule>
  </conditionalFormatting>
  <conditionalFormatting sqref="C59">
    <cfRule type="cellIs" dxfId="1063" priority="188" stopIfTrue="1" operator="notEqual">
      <formula>""</formula>
    </cfRule>
  </conditionalFormatting>
  <conditionalFormatting sqref="C60:C69">
    <cfRule type="cellIs" dxfId="1062" priority="185" stopIfTrue="1" operator="notEqual">
      <formula>""</formula>
    </cfRule>
  </conditionalFormatting>
  <conditionalFormatting sqref="C48:C58">
    <cfRule type="cellIs" dxfId="1061" priority="187" stopIfTrue="1" operator="notEqual">
      <formula>""</formula>
    </cfRule>
  </conditionalFormatting>
  <conditionalFormatting sqref="C60:C69">
    <cfRule type="cellIs" dxfId="1060" priority="186" stopIfTrue="1" operator="notEqual">
      <formula>""</formula>
    </cfRule>
  </conditionalFormatting>
  <conditionalFormatting sqref="C72:C81">
    <cfRule type="cellIs" dxfId="1059" priority="184" stopIfTrue="1" operator="notEqual">
      <formula>""</formula>
    </cfRule>
  </conditionalFormatting>
  <conditionalFormatting sqref="C72:C81">
    <cfRule type="cellIs" dxfId="1058" priority="183" stopIfTrue="1" operator="notEqual">
      <formula>""</formula>
    </cfRule>
  </conditionalFormatting>
  <conditionalFormatting sqref="C96:C105">
    <cfRule type="cellIs" dxfId="1057" priority="176" stopIfTrue="1" operator="notEqual">
      <formula>""</formula>
    </cfRule>
  </conditionalFormatting>
  <conditionalFormatting sqref="C96:C105">
    <cfRule type="cellIs" dxfId="1056" priority="175" stopIfTrue="1" operator="notEqual">
      <formula>""</formula>
    </cfRule>
  </conditionalFormatting>
  <conditionalFormatting sqref="C95">
    <cfRule type="cellIs" dxfId="1055" priority="174" stopIfTrue="1" operator="notEqual">
      <formula>""</formula>
    </cfRule>
  </conditionalFormatting>
  <conditionalFormatting sqref="C95">
    <cfRule type="cellIs" dxfId="1054" priority="173" stopIfTrue="1" operator="notEqual">
      <formula>""</formula>
    </cfRule>
  </conditionalFormatting>
  <conditionalFormatting sqref="C96:C105">
    <cfRule type="cellIs" dxfId="1053" priority="172" stopIfTrue="1" operator="notEqual">
      <formula>""</formula>
    </cfRule>
  </conditionalFormatting>
  <conditionalFormatting sqref="C95">
    <cfRule type="cellIs" dxfId="1052" priority="182" stopIfTrue="1" operator="notEqual">
      <formula>""</formula>
    </cfRule>
  </conditionalFormatting>
  <conditionalFormatting sqref="C95:C105">
    <cfRule type="cellIs" dxfId="1051" priority="181" stopIfTrue="1" operator="notEqual">
      <formula>""</formula>
    </cfRule>
  </conditionalFormatting>
  <conditionalFormatting sqref="C95:C105">
    <cfRule type="cellIs" dxfId="1050" priority="180" stopIfTrue="1" operator="notEqual">
      <formula>""</formula>
    </cfRule>
  </conditionalFormatting>
  <conditionalFormatting sqref="C96:C105">
    <cfRule type="cellIs" dxfId="1049" priority="179" stopIfTrue="1" operator="notEqual">
      <formula>""</formula>
    </cfRule>
  </conditionalFormatting>
  <conditionalFormatting sqref="C95">
    <cfRule type="cellIs" dxfId="1048" priority="178" stopIfTrue="1" operator="notEqual">
      <formula>""</formula>
    </cfRule>
  </conditionalFormatting>
  <conditionalFormatting sqref="C95">
    <cfRule type="cellIs" dxfId="1047" priority="177" stopIfTrue="1" operator="notEqual">
      <formula>""</formula>
    </cfRule>
  </conditionalFormatting>
  <conditionalFormatting sqref="C96:C105">
    <cfRule type="cellIs" dxfId="1046" priority="171" stopIfTrue="1" operator="notEqual">
      <formula>""</formula>
    </cfRule>
  </conditionalFormatting>
  <conditionalFormatting sqref="C95:C105">
    <cfRule type="cellIs" dxfId="1045" priority="170" stopIfTrue="1" operator="notEqual">
      <formula>""</formula>
    </cfRule>
  </conditionalFormatting>
  <conditionalFormatting sqref="C95:C105">
    <cfRule type="cellIs" dxfId="1044" priority="169" stopIfTrue="1" operator="notEqual">
      <formula>""</formula>
    </cfRule>
  </conditionalFormatting>
  <conditionalFormatting sqref="C95:C105">
    <cfRule type="cellIs" dxfId="1043" priority="168" stopIfTrue="1" operator="notEqual">
      <formula>""</formula>
    </cfRule>
  </conditionalFormatting>
  <conditionalFormatting sqref="C95:C105">
    <cfRule type="cellIs" dxfId="1042" priority="167" stopIfTrue="1" operator="notEqual">
      <formula>""</formula>
    </cfRule>
  </conditionalFormatting>
  <conditionalFormatting sqref="C96:C105">
    <cfRule type="cellIs" dxfId="1041" priority="166" stopIfTrue="1" operator="notEqual">
      <formula>""</formula>
    </cfRule>
  </conditionalFormatting>
  <conditionalFormatting sqref="C96:C105">
    <cfRule type="cellIs" dxfId="1040" priority="165" stopIfTrue="1" operator="notEqual">
      <formula>""</formula>
    </cfRule>
  </conditionalFormatting>
  <conditionalFormatting sqref="C96:C105">
    <cfRule type="cellIs" dxfId="1039" priority="164" stopIfTrue="1" operator="notEqual">
      <formula>""</formula>
    </cfRule>
  </conditionalFormatting>
  <conditionalFormatting sqref="C96:C105">
    <cfRule type="cellIs" dxfId="1038" priority="163" stopIfTrue="1" operator="notEqual">
      <formula>""</formula>
    </cfRule>
  </conditionalFormatting>
  <conditionalFormatting sqref="C96:C105">
    <cfRule type="cellIs" dxfId="1037" priority="162" stopIfTrue="1" operator="notEqual">
      <formula>""</formula>
    </cfRule>
  </conditionalFormatting>
  <conditionalFormatting sqref="C118">
    <cfRule type="cellIs" dxfId="1036" priority="161" stopIfTrue="1" operator="notEqual">
      <formula>""</formula>
    </cfRule>
  </conditionalFormatting>
  <conditionalFormatting sqref="C118">
    <cfRule type="cellIs" dxfId="1035" priority="160" stopIfTrue="1" operator="notEqual">
      <formula>""</formula>
    </cfRule>
  </conditionalFormatting>
  <conditionalFormatting sqref="C107:C108">
    <cfRule type="cellIs" dxfId="1034" priority="159" stopIfTrue="1" operator="notEqual">
      <formula>""</formula>
    </cfRule>
  </conditionalFormatting>
  <conditionalFormatting sqref="C107:C108">
    <cfRule type="cellIs" dxfId="1033" priority="158" stopIfTrue="1" operator="notEqual">
      <formula>""</formula>
    </cfRule>
  </conditionalFormatting>
  <conditionalFormatting sqref="C96:C105 C107:C117 C119:C130">
    <cfRule type="cellIs" dxfId="1032" priority="157" stopIfTrue="1" operator="notEqual">
      <formula>""</formula>
    </cfRule>
  </conditionalFormatting>
  <conditionalFormatting sqref="C96:C105 C107:C117 C119:C130">
    <cfRule type="cellIs" dxfId="1031" priority="156" stopIfTrue="1" operator="notEqual">
      <formula>""</formula>
    </cfRule>
  </conditionalFormatting>
  <conditionalFormatting sqref="C12">
    <cfRule type="cellIs" dxfId="1030" priority="155" stopIfTrue="1" operator="notEqual">
      <formula>""</formula>
    </cfRule>
  </conditionalFormatting>
  <conditionalFormatting sqref="C71">
    <cfRule type="cellIs" dxfId="1029" priority="154" stopIfTrue="1" operator="notEqual">
      <formula>""</formula>
    </cfRule>
  </conditionalFormatting>
  <conditionalFormatting sqref="C71">
    <cfRule type="cellIs" dxfId="1028" priority="153" stopIfTrue="1" operator="notEqual">
      <formula>""</formula>
    </cfRule>
  </conditionalFormatting>
  <conditionalFormatting sqref="C72:C81">
    <cfRule type="cellIs" dxfId="1027" priority="150" stopIfTrue="1" operator="notEqual">
      <formula>""</formula>
    </cfRule>
  </conditionalFormatting>
  <conditionalFormatting sqref="C60:C70">
    <cfRule type="cellIs" dxfId="1026" priority="152" stopIfTrue="1" operator="notEqual">
      <formula>""</formula>
    </cfRule>
  </conditionalFormatting>
  <conditionalFormatting sqref="C72:C81">
    <cfRule type="cellIs" dxfId="1025" priority="151" stopIfTrue="1" operator="notEqual">
      <formula>""</formula>
    </cfRule>
  </conditionalFormatting>
  <conditionalFormatting sqref="C71">
    <cfRule type="cellIs" dxfId="1024" priority="149" stopIfTrue="1" operator="notEqual">
      <formula>""</formula>
    </cfRule>
  </conditionalFormatting>
  <conditionalFormatting sqref="C71">
    <cfRule type="cellIs" dxfId="1023" priority="148" stopIfTrue="1" operator="notEqual">
      <formula>""</formula>
    </cfRule>
  </conditionalFormatting>
  <conditionalFormatting sqref="C60:C70">
    <cfRule type="cellIs" dxfId="1022" priority="147" stopIfTrue="1" operator="notEqual">
      <formula>""</formula>
    </cfRule>
  </conditionalFormatting>
  <conditionalFormatting sqref="C59">
    <cfRule type="cellIs" dxfId="1021" priority="146" stopIfTrue="1" operator="notEqual">
      <formula>""</formula>
    </cfRule>
  </conditionalFormatting>
  <conditionalFormatting sqref="C59">
    <cfRule type="cellIs" dxfId="1020" priority="145" stopIfTrue="1" operator="notEqual">
      <formula>""</formula>
    </cfRule>
  </conditionalFormatting>
  <conditionalFormatting sqref="C60:C69">
    <cfRule type="cellIs" dxfId="1019" priority="142" stopIfTrue="1" operator="notEqual">
      <formula>""</formula>
    </cfRule>
  </conditionalFormatting>
  <conditionalFormatting sqref="C48:C58">
    <cfRule type="cellIs" dxfId="1018" priority="144" stopIfTrue="1" operator="notEqual">
      <formula>""</formula>
    </cfRule>
  </conditionalFormatting>
  <conditionalFormatting sqref="C60:C69">
    <cfRule type="cellIs" dxfId="1017" priority="143" stopIfTrue="1" operator="notEqual">
      <formula>""</formula>
    </cfRule>
  </conditionalFormatting>
  <conditionalFormatting sqref="C72:C81">
    <cfRule type="cellIs" dxfId="1016" priority="141" stopIfTrue="1" operator="notEqual">
      <formula>""</formula>
    </cfRule>
  </conditionalFormatting>
  <conditionalFormatting sqref="C72:C81">
    <cfRule type="cellIs" dxfId="1015" priority="140" stopIfTrue="1" operator="notEqual">
      <formula>""</formula>
    </cfRule>
  </conditionalFormatting>
  <conditionalFormatting sqref="C71:C81">
    <cfRule type="cellIs" dxfId="1014" priority="139" stopIfTrue="1" operator="notEqual">
      <formula>""</formula>
    </cfRule>
  </conditionalFormatting>
  <conditionalFormatting sqref="C71:C81">
    <cfRule type="cellIs" dxfId="1013" priority="138" stopIfTrue="1" operator="notEqual">
      <formula>""</formula>
    </cfRule>
  </conditionalFormatting>
  <conditionalFormatting sqref="C60:C70">
    <cfRule type="cellIs" dxfId="1012" priority="137" stopIfTrue="1" operator="notEqual">
      <formula>""</formula>
    </cfRule>
  </conditionalFormatting>
  <conditionalFormatting sqref="C59">
    <cfRule type="cellIs" dxfId="1011" priority="136" stopIfTrue="1" operator="notEqual">
      <formula>""</formula>
    </cfRule>
  </conditionalFormatting>
  <conditionalFormatting sqref="C59">
    <cfRule type="cellIs" dxfId="1010" priority="135" stopIfTrue="1" operator="notEqual">
      <formula>""</formula>
    </cfRule>
  </conditionalFormatting>
  <conditionalFormatting sqref="C60:C69">
    <cfRule type="cellIs" dxfId="1009" priority="132" stopIfTrue="1" operator="notEqual">
      <formula>""</formula>
    </cfRule>
  </conditionalFormatting>
  <conditionalFormatting sqref="C48:C58">
    <cfRule type="cellIs" dxfId="1008" priority="134" stopIfTrue="1" operator="notEqual">
      <formula>""</formula>
    </cfRule>
  </conditionalFormatting>
  <conditionalFormatting sqref="C60:C69">
    <cfRule type="cellIs" dxfId="1007" priority="133" stopIfTrue="1" operator="notEqual">
      <formula>""</formula>
    </cfRule>
  </conditionalFormatting>
  <conditionalFormatting sqref="C59">
    <cfRule type="cellIs" dxfId="1006" priority="131" stopIfTrue="1" operator="notEqual">
      <formula>""</formula>
    </cfRule>
  </conditionalFormatting>
  <conditionalFormatting sqref="C59">
    <cfRule type="cellIs" dxfId="1005" priority="130" stopIfTrue="1" operator="notEqual">
      <formula>""</formula>
    </cfRule>
  </conditionalFormatting>
  <conditionalFormatting sqref="C48:C58">
    <cfRule type="cellIs" dxfId="1004" priority="129" stopIfTrue="1" operator="notEqual">
      <formula>""</formula>
    </cfRule>
  </conditionalFormatting>
  <conditionalFormatting sqref="C47">
    <cfRule type="cellIs" dxfId="1003" priority="128" stopIfTrue="1" operator="notEqual">
      <formula>""</formula>
    </cfRule>
  </conditionalFormatting>
  <conditionalFormatting sqref="C47">
    <cfRule type="cellIs" dxfId="1002" priority="127" stopIfTrue="1" operator="notEqual">
      <formula>""</formula>
    </cfRule>
  </conditionalFormatting>
  <conditionalFormatting sqref="C48:C57">
    <cfRule type="cellIs" dxfId="1001" priority="124" stopIfTrue="1" operator="notEqual">
      <formula>""</formula>
    </cfRule>
  </conditionalFormatting>
  <conditionalFormatting sqref="C36:C46">
    <cfRule type="cellIs" dxfId="1000" priority="126" stopIfTrue="1" operator="notEqual">
      <formula>""</formula>
    </cfRule>
  </conditionalFormatting>
  <conditionalFormatting sqref="C48:C57">
    <cfRule type="cellIs" dxfId="999" priority="125" stopIfTrue="1" operator="notEqual">
      <formula>""</formula>
    </cfRule>
  </conditionalFormatting>
  <conditionalFormatting sqref="C60:C69">
    <cfRule type="cellIs" dxfId="998" priority="123" stopIfTrue="1" operator="notEqual">
      <formula>""</formula>
    </cfRule>
  </conditionalFormatting>
  <conditionalFormatting sqref="C60:C69">
    <cfRule type="cellIs" dxfId="997" priority="122" stopIfTrue="1" operator="notEqual">
      <formula>""</formula>
    </cfRule>
  </conditionalFormatting>
  <conditionalFormatting sqref="C71:C81">
    <cfRule type="cellIs" dxfId="996" priority="121" stopIfTrue="1" operator="notEqual">
      <formula>""</formula>
    </cfRule>
  </conditionalFormatting>
  <conditionalFormatting sqref="C71:C81">
    <cfRule type="cellIs" dxfId="995" priority="120" stopIfTrue="1" operator="notEqual">
      <formula>""</formula>
    </cfRule>
  </conditionalFormatting>
  <conditionalFormatting sqref="C60:C70">
    <cfRule type="cellIs" dxfId="994" priority="119" stopIfTrue="1" operator="notEqual">
      <formula>""</formula>
    </cfRule>
  </conditionalFormatting>
  <conditionalFormatting sqref="C59">
    <cfRule type="cellIs" dxfId="993" priority="118" stopIfTrue="1" operator="notEqual">
      <formula>""</formula>
    </cfRule>
  </conditionalFormatting>
  <conditionalFormatting sqref="C59">
    <cfRule type="cellIs" dxfId="992" priority="117" stopIfTrue="1" operator="notEqual">
      <formula>""</formula>
    </cfRule>
  </conditionalFormatting>
  <conditionalFormatting sqref="C60:C69">
    <cfRule type="cellIs" dxfId="991" priority="114" stopIfTrue="1" operator="notEqual">
      <formula>""</formula>
    </cfRule>
  </conditionalFormatting>
  <conditionalFormatting sqref="C48:C58">
    <cfRule type="cellIs" dxfId="990" priority="116" stopIfTrue="1" operator="notEqual">
      <formula>""</formula>
    </cfRule>
  </conditionalFormatting>
  <conditionalFormatting sqref="C60:C69">
    <cfRule type="cellIs" dxfId="989" priority="115" stopIfTrue="1" operator="notEqual">
      <formula>""</formula>
    </cfRule>
  </conditionalFormatting>
  <conditionalFormatting sqref="C59">
    <cfRule type="cellIs" dxfId="988" priority="113" stopIfTrue="1" operator="notEqual">
      <formula>""</formula>
    </cfRule>
  </conditionalFormatting>
  <conditionalFormatting sqref="C59">
    <cfRule type="cellIs" dxfId="987" priority="112" stopIfTrue="1" operator="notEqual">
      <formula>""</formula>
    </cfRule>
  </conditionalFormatting>
  <conditionalFormatting sqref="C48:C58">
    <cfRule type="cellIs" dxfId="986" priority="111" stopIfTrue="1" operator="notEqual">
      <formula>""</formula>
    </cfRule>
  </conditionalFormatting>
  <conditionalFormatting sqref="C47">
    <cfRule type="cellIs" dxfId="985" priority="110" stopIfTrue="1" operator="notEqual">
      <formula>""</formula>
    </cfRule>
  </conditionalFormatting>
  <conditionalFormatting sqref="C47">
    <cfRule type="cellIs" dxfId="984" priority="109" stopIfTrue="1" operator="notEqual">
      <formula>""</formula>
    </cfRule>
  </conditionalFormatting>
  <conditionalFormatting sqref="C48:C57">
    <cfRule type="cellIs" dxfId="983" priority="106" stopIfTrue="1" operator="notEqual">
      <formula>""</formula>
    </cfRule>
  </conditionalFormatting>
  <conditionalFormatting sqref="C36:C46">
    <cfRule type="cellIs" dxfId="982" priority="108" stopIfTrue="1" operator="notEqual">
      <formula>""</formula>
    </cfRule>
  </conditionalFormatting>
  <conditionalFormatting sqref="C48:C57">
    <cfRule type="cellIs" dxfId="981" priority="107" stopIfTrue="1" operator="notEqual">
      <formula>""</formula>
    </cfRule>
  </conditionalFormatting>
  <conditionalFormatting sqref="C60:C69">
    <cfRule type="cellIs" dxfId="980" priority="105" stopIfTrue="1" operator="notEqual">
      <formula>""</formula>
    </cfRule>
  </conditionalFormatting>
  <conditionalFormatting sqref="C60:C69">
    <cfRule type="cellIs" dxfId="979" priority="104" stopIfTrue="1" operator="notEqual">
      <formula>""</formula>
    </cfRule>
  </conditionalFormatting>
  <conditionalFormatting sqref="C59:C69">
    <cfRule type="cellIs" dxfId="978" priority="103" stopIfTrue="1" operator="notEqual">
      <formula>""</formula>
    </cfRule>
  </conditionalFormatting>
  <conditionalFormatting sqref="C59:C69">
    <cfRule type="cellIs" dxfId="977" priority="102" stopIfTrue="1" operator="notEqual">
      <formula>""</formula>
    </cfRule>
  </conditionalFormatting>
  <conditionalFormatting sqref="C48:C58">
    <cfRule type="cellIs" dxfId="976" priority="101" stopIfTrue="1" operator="notEqual">
      <formula>""</formula>
    </cfRule>
  </conditionalFormatting>
  <conditionalFormatting sqref="C47">
    <cfRule type="cellIs" dxfId="975" priority="100" stopIfTrue="1" operator="notEqual">
      <formula>""</formula>
    </cfRule>
  </conditionalFormatting>
  <conditionalFormatting sqref="C47">
    <cfRule type="cellIs" dxfId="974" priority="99" stopIfTrue="1" operator="notEqual">
      <formula>""</formula>
    </cfRule>
  </conditionalFormatting>
  <conditionalFormatting sqref="C48:C57">
    <cfRule type="cellIs" dxfId="973" priority="96" stopIfTrue="1" operator="notEqual">
      <formula>""</formula>
    </cfRule>
  </conditionalFormatting>
  <conditionalFormatting sqref="C36:C46">
    <cfRule type="cellIs" dxfId="972" priority="98" stopIfTrue="1" operator="notEqual">
      <formula>""</formula>
    </cfRule>
  </conditionalFormatting>
  <conditionalFormatting sqref="C48:C57">
    <cfRule type="cellIs" dxfId="971" priority="97" stopIfTrue="1" operator="notEqual">
      <formula>""</formula>
    </cfRule>
  </conditionalFormatting>
  <conditionalFormatting sqref="C47">
    <cfRule type="cellIs" dxfId="970" priority="95" stopIfTrue="1" operator="notEqual">
      <formula>""</formula>
    </cfRule>
  </conditionalFormatting>
  <conditionalFormatting sqref="C47">
    <cfRule type="cellIs" dxfId="969" priority="94" stopIfTrue="1" operator="notEqual">
      <formula>""</formula>
    </cfRule>
  </conditionalFormatting>
  <conditionalFormatting sqref="C36:C46">
    <cfRule type="cellIs" dxfId="968" priority="93" stopIfTrue="1" operator="notEqual">
      <formula>""</formula>
    </cfRule>
  </conditionalFormatting>
  <conditionalFormatting sqref="C35">
    <cfRule type="cellIs" dxfId="967" priority="92" stopIfTrue="1" operator="notEqual">
      <formula>""</formula>
    </cfRule>
  </conditionalFormatting>
  <conditionalFormatting sqref="C35">
    <cfRule type="cellIs" dxfId="966" priority="91" stopIfTrue="1" operator="notEqual">
      <formula>""</formula>
    </cfRule>
  </conditionalFormatting>
  <conditionalFormatting sqref="C36:C45">
    <cfRule type="cellIs" dxfId="965" priority="88" stopIfTrue="1" operator="notEqual">
      <formula>""</formula>
    </cfRule>
  </conditionalFormatting>
  <conditionalFormatting sqref="C24:C34">
    <cfRule type="cellIs" dxfId="964" priority="90" stopIfTrue="1" operator="notEqual">
      <formula>""</formula>
    </cfRule>
  </conditionalFormatting>
  <conditionalFormatting sqref="C36:C45">
    <cfRule type="cellIs" dxfId="963" priority="89" stopIfTrue="1" operator="notEqual">
      <formula>""</formula>
    </cfRule>
  </conditionalFormatting>
  <conditionalFormatting sqref="C48:C57">
    <cfRule type="cellIs" dxfId="962" priority="87" stopIfTrue="1" operator="notEqual">
      <formula>""</formula>
    </cfRule>
  </conditionalFormatting>
  <conditionalFormatting sqref="C48:C57">
    <cfRule type="cellIs" dxfId="961" priority="86" stopIfTrue="1" operator="notEqual">
      <formula>""</formula>
    </cfRule>
  </conditionalFormatting>
  <conditionalFormatting sqref="C72:C81">
    <cfRule type="cellIs" dxfId="960" priority="82" stopIfTrue="1" operator="notEqual">
      <formula>""</formula>
    </cfRule>
  </conditionalFormatting>
  <conditionalFormatting sqref="C72:C81">
    <cfRule type="cellIs" dxfId="959" priority="81" stopIfTrue="1" operator="notEqual">
      <formula>""</formula>
    </cfRule>
  </conditionalFormatting>
  <conditionalFormatting sqref="C71">
    <cfRule type="cellIs" dxfId="958" priority="80" stopIfTrue="1" operator="notEqual">
      <formula>""</formula>
    </cfRule>
  </conditionalFormatting>
  <conditionalFormatting sqref="C71">
    <cfRule type="cellIs" dxfId="957" priority="85" stopIfTrue="1" operator="notEqual">
      <formula>""</formula>
    </cfRule>
  </conditionalFormatting>
  <conditionalFormatting sqref="C71">
    <cfRule type="cellIs" dxfId="956" priority="84" stopIfTrue="1" operator="notEqual">
      <formula>""</formula>
    </cfRule>
  </conditionalFormatting>
  <conditionalFormatting sqref="C60:C70">
    <cfRule type="cellIs" dxfId="955" priority="83" stopIfTrue="1" operator="notEqual">
      <formula>""</formula>
    </cfRule>
  </conditionalFormatting>
  <conditionalFormatting sqref="C60:C70">
    <cfRule type="cellIs" dxfId="954" priority="73" stopIfTrue="1" operator="notEqual">
      <formula>""</formula>
    </cfRule>
  </conditionalFormatting>
  <conditionalFormatting sqref="C59">
    <cfRule type="cellIs" dxfId="953" priority="72" stopIfTrue="1" operator="notEqual">
      <formula>""</formula>
    </cfRule>
  </conditionalFormatting>
  <conditionalFormatting sqref="C59">
    <cfRule type="cellIs" dxfId="952" priority="71" stopIfTrue="1" operator="notEqual">
      <formula>""</formula>
    </cfRule>
  </conditionalFormatting>
  <conditionalFormatting sqref="C48:C58">
    <cfRule type="cellIs" dxfId="951" priority="70" stopIfTrue="1" operator="notEqual">
      <formula>""</formula>
    </cfRule>
  </conditionalFormatting>
  <conditionalFormatting sqref="C71">
    <cfRule type="cellIs" dxfId="950" priority="79" stopIfTrue="1" operator="notEqual">
      <formula>""</formula>
    </cfRule>
  </conditionalFormatting>
  <conditionalFormatting sqref="C72:C81">
    <cfRule type="cellIs" dxfId="949" priority="76" stopIfTrue="1" operator="notEqual">
      <formula>""</formula>
    </cfRule>
  </conditionalFormatting>
  <conditionalFormatting sqref="C60:C70">
    <cfRule type="cellIs" dxfId="948" priority="78" stopIfTrue="1" operator="notEqual">
      <formula>""</formula>
    </cfRule>
  </conditionalFormatting>
  <conditionalFormatting sqref="C72:C81">
    <cfRule type="cellIs" dxfId="947" priority="77" stopIfTrue="1" operator="notEqual">
      <formula>""</formula>
    </cfRule>
  </conditionalFormatting>
  <conditionalFormatting sqref="C71">
    <cfRule type="cellIs" dxfId="946" priority="75" stopIfTrue="1" operator="notEqual">
      <formula>""</formula>
    </cfRule>
  </conditionalFormatting>
  <conditionalFormatting sqref="C71">
    <cfRule type="cellIs" dxfId="945" priority="74" stopIfTrue="1" operator="notEqual">
      <formula>""</formula>
    </cfRule>
  </conditionalFormatting>
  <conditionalFormatting sqref="C60:C69">
    <cfRule type="cellIs" dxfId="944" priority="68" stopIfTrue="1" operator="notEqual">
      <formula>""</formula>
    </cfRule>
  </conditionalFormatting>
  <conditionalFormatting sqref="C60:C69">
    <cfRule type="cellIs" dxfId="943" priority="69" stopIfTrue="1" operator="notEqual">
      <formula>""</formula>
    </cfRule>
  </conditionalFormatting>
  <conditionalFormatting sqref="C72:C81">
    <cfRule type="cellIs" dxfId="942" priority="67" stopIfTrue="1" operator="notEqual">
      <formula>""</formula>
    </cfRule>
  </conditionalFormatting>
  <conditionalFormatting sqref="C72:C81">
    <cfRule type="cellIs" dxfId="941" priority="66" stopIfTrue="1" operator="notEqual">
      <formula>""</formula>
    </cfRule>
  </conditionalFormatting>
  <conditionalFormatting sqref="C59">
    <cfRule type="cellIs" dxfId="940" priority="56" stopIfTrue="1" operator="notEqual">
      <formula>""</formula>
    </cfRule>
  </conditionalFormatting>
  <conditionalFormatting sqref="C48:C58">
    <cfRule type="cellIs" dxfId="939" priority="55" stopIfTrue="1" operator="notEqual">
      <formula>""</formula>
    </cfRule>
  </conditionalFormatting>
  <conditionalFormatting sqref="C71">
    <cfRule type="cellIs" dxfId="938" priority="65" stopIfTrue="1" operator="notEqual">
      <formula>""</formula>
    </cfRule>
  </conditionalFormatting>
  <conditionalFormatting sqref="C71">
    <cfRule type="cellIs" dxfId="937" priority="64" stopIfTrue="1" operator="notEqual">
      <formula>""</formula>
    </cfRule>
  </conditionalFormatting>
  <conditionalFormatting sqref="C72:C81">
    <cfRule type="cellIs" dxfId="936" priority="61" stopIfTrue="1" operator="notEqual">
      <formula>""</formula>
    </cfRule>
  </conditionalFormatting>
  <conditionalFormatting sqref="C60:C70">
    <cfRule type="cellIs" dxfId="935" priority="63" stopIfTrue="1" operator="notEqual">
      <formula>""</formula>
    </cfRule>
  </conditionalFormatting>
  <conditionalFormatting sqref="C72:C81">
    <cfRule type="cellIs" dxfId="934" priority="62" stopIfTrue="1" operator="notEqual">
      <formula>""</formula>
    </cfRule>
  </conditionalFormatting>
  <conditionalFormatting sqref="C71">
    <cfRule type="cellIs" dxfId="933" priority="60" stopIfTrue="1" operator="notEqual">
      <formula>""</formula>
    </cfRule>
  </conditionalFormatting>
  <conditionalFormatting sqref="C71">
    <cfRule type="cellIs" dxfId="932" priority="59" stopIfTrue="1" operator="notEqual">
      <formula>""</formula>
    </cfRule>
  </conditionalFormatting>
  <conditionalFormatting sqref="C60:C70">
    <cfRule type="cellIs" dxfId="931" priority="58" stopIfTrue="1" operator="notEqual">
      <formula>""</formula>
    </cfRule>
  </conditionalFormatting>
  <conditionalFormatting sqref="C59">
    <cfRule type="cellIs" dxfId="930" priority="57" stopIfTrue="1" operator="notEqual">
      <formula>""</formula>
    </cfRule>
  </conditionalFormatting>
  <conditionalFormatting sqref="C60:C69">
    <cfRule type="cellIs" dxfId="929" priority="53" stopIfTrue="1" operator="notEqual">
      <formula>""</formula>
    </cfRule>
  </conditionalFormatting>
  <conditionalFormatting sqref="C60:C69">
    <cfRule type="cellIs" dxfId="928" priority="54" stopIfTrue="1" operator="notEqual">
      <formula>""</formula>
    </cfRule>
  </conditionalFormatting>
  <conditionalFormatting sqref="C72:C81">
    <cfRule type="cellIs" dxfId="927" priority="52" stopIfTrue="1" operator="notEqual">
      <formula>""</formula>
    </cfRule>
  </conditionalFormatting>
  <conditionalFormatting sqref="C72:C81">
    <cfRule type="cellIs" dxfId="926" priority="51" stopIfTrue="1" operator="notEqual">
      <formula>""</formula>
    </cfRule>
  </conditionalFormatting>
  <conditionalFormatting sqref="C71:C81">
    <cfRule type="cellIs" dxfId="925" priority="50" stopIfTrue="1" operator="notEqual">
      <formula>""</formula>
    </cfRule>
  </conditionalFormatting>
  <conditionalFormatting sqref="C71:C81">
    <cfRule type="cellIs" dxfId="924" priority="49" stopIfTrue="1" operator="notEqual">
      <formula>""</formula>
    </cfRule>
  </conditionalFormatting>
  <conditionalFormatting sqref="C60:C70">
    <cfRule type="cellIs" dxfId="923" priority="48" stopIfTrue="1" operator="notEqual">
      <formula>""</formula>
    </cfRule>
  </conditionalFormatting>
  <conditionalFormatting sqref="C59">
    <cfRule type="cellIs" dxfId="922" priority="47" stopIfTrue="1" operator="notEqual">
      <formula>""</formula>
    </cfRule>
  </conditionalFormatting>
  <conditionalFormatting sqref="C59">
    <cfRule type="cellIs" dxfId="921" priority="46" stopIfTrue="1" operator="notEqual">
      <formula>""</formula>
    </cfRule>
  </conditionalFormatting>
  <conditionalFormatting sqref="C60:C69">
    <cfRule type="cellIs" dxfId="920" priority="43" stopIfTrue="1" operator="notEqual">
      <formula>""</formula>
    </cfRule>
  </conditionalFormatting>
  <conditionalFormatting sqref="C48:C58">
    <cfRule type="cellIs" dxfId="919" priority="45" stopIfTrue="1" operator="notEqual">
      <formula>""</formula>
    </cfRule>
  </conditionalFormatting>
  <conditionalFormatting sqref="C60:C69">
    <cfRule type="cellIs" dxfId="918" priority="44" stopIfTrue="1" operator="notEqual">
      <formula>""</formula>
    </cfRule>
  </conditionalFormatting>
  <conditionalFormatting sqref="C59">
    <cfRule type="cellIs" dxfId="917" priority="42" stopIfTrue="1" operator="notEqual">
      <formula>""</formula>
    </cfRule>
  </conditionalFormatting>
  <conditionalFormatting sqref="C59">
    <cfRule type="cellIs" dxfId="916" priority="41" stopIfTrue="1" operator="notEqual">
      <formula>""</formula>
    </cfRule>
  </conditionalFormatting>
  <conditionalFormatting sqref="C48:C58">
    <cfRule type="cellIs" dxfId="915" priority="40" stopIfTrue="1" operator="notEqual">
      <formula>""</formula>
    </cfRule>
  </conditionalFormatting>
  <conditionalFormatting sqref="C47">
    <cfRule type="cellIs" dxfId="914" priority="39" stopIfTrue="1" operator="notEqual">
      <formula>""</formula>
    </cfRule>
  </conditionalFormatting>
  <conditionalFormatting sqref="C47">
    <cfRule type="cellIs" dxfId="913" priority="38" stopIfTrue="1" operator="notEqual">
      <formula>""</formula>
    </cfRule>
  </conditionalFormatting>
  <conditionalFormatting sqref="C48:C57">
    <cfRule type="cellIs" dxfId="912" priority="35" stopIfTrue="1" operator="notEqual">
      <formula>""</formula>
    </cfRule>
  </conditionalFormatting>
  <conditionalFormatting sqref="C36:C46">
    <cfRule type="cellIs" dxfId="911" priority="37" stopIfTrue="1" operator="notEqual">
      <formula>""</formula>
    </cfRule>
  </conditionalFormatting>
  <conditionalFormatting sqref="C48:C57">
    <cfRule type="cellIs" dxfId="910" priority="36" stopIfTrue="1" operator="notEqual">
      <formula>""</formula>
    </cfRule>
  </conditionalFormatting>
  <conditionalFormatting sqref="C60:C69">
    <cfRule type="cellIs" dxfId="909" priority="34" stopIfTrue="1" operator="notEqual">
      <formula>""</formula>
    </cfRule>
  </conditionalFormatting>
  <conditionalFormatting sqref="C60:C69">
    <cfRule type="cellIs" dxfId="908" priority="33" stopIfTrue="1" operator="notEqual">
      <formula>""</formula>
    </cfRule>
  </conditionalFormatting>
  <conditionalFormatting sqref="C84:C93">
    <cfRule type="cellIs" dxfId="907" priority="26" stopIfTrue="1" operator="notEqual">
      <formula>""</formula>
    </cfRule>
  </conditionalFormatting>
  <conditionalFormatting sqref="C84:C93">
    <cfRule type="cellIs" dxfId="906" priority="25" stopIfTrue="1" operator="notEqual">
      <formula>""</formula>
    </cfRule>
  </conditionalFormatting>
  <conditionalFormatting sqref="C83">
    <cfRule type="cellIs" dxfId="905" priority="24" stopIfTrue="1" operator="notEqual">
      <formula>""</formula>
    </cfRule>
  </conditionalFormatting>
  <conditionalFormatting sqref="C83">
    <cfRule type="cellIs" dxfId="904" priority="23" stopIfTrue="1" operator="notEqual">
      <formula>""</formula>
    </cfRule>
  </conditionalFormatting>
  <conditionalFormatting sqref="C84:C93">
    <cfRule type="cellIs" dxfId="903" priority="22" stopIfTrue="1" operator="notEqual">
      <formula>""</formula>
    </cfRule>
  </conditionalFormatting>
  <conditionalFormatting sqref="C83">
    <cfRule type="cellIs" dxfId="902" priority="32" stopIfTrue="1" operator="notEqual">
      <formula>""</formula>
    </cfRule>
  </conditionalFormatting>
  <conditionalFormatting sqref="C83:C93">
    <cfRule type="cellIs" dxfId="901" priority="31" stopIfTrue="1" operator="notEqual">
      <formula>""</formula>
    </cfRule>
  </conditionalFormatting>
  <conditionalFormatting sqref="C83:C93">
    <cfRule type="cellIs" dxfId="900" priority="30" stopIfTrue="1" operator="notEqual">
      <formula>""</formula>
    </cfRule>
  </conditionalFormatting>
  <conditionalFormatting sqref="C84:C93">
    <cfRule type="cellIs" dxfId="899" priority="29" stopIfTrue="1" operator="notEqual">
      <formula>""</formula>
    </cfRule>
  </conditionalFormatting>
  <conditionalFormatting sqref="C83">
    <cfRule type="cellIs" dxfId="898" priority="28" stopIfTrue="1" operator="notEqual">
      <formula>""</formula>
    </cfRule>
  </conditionalFormatting>
  <conditionalFormatting sqref="C83">
    <cfRule type="cellIs" dxfId="897" priority="27" stopIfTrue="1" operator="notEqual">
      <formula>""</formula>
    </cfRule>
  </conditionalFormatting>
  <conditionalFormatting sqref="C84:C93">
    <cfRule type="cellIs" dxfId="896" priority="21" stopIfTrue="1" operator="notEqual">
      <formula>""</formula>
    </cfRule>
  </conditionalFormatting>
  <conditionalFormatting sqref="C83:C93">
    <cfRule type="cellIs" dxfId="895" priority="20" stopIfTrue="1" operator="notEqual">
      <formula>""</formula>
    </cfRule>
  </conditionalFormatting>
  <conditionalFormatting sqref="C83:C93">
    <cfRule type="cellIs" dxfId="894" priority="19" stopIfTrue="1" operator="notEqual">
      <formula>""</formula>
    </cfRule>
  </conditionalFormatting>
  <conditionalFormatting sqref="C83:C93">
    <cfRule type="cellIs" dxfId="893" priority="18" stopIfTrue="1" operator="notEqual">
      <formula>""</formula>
    </cfRule>
  </conditionalFormatting>
  <conditionalFormatting sqref="C83:C93">
    <cfRule type="cellIs" dxfId="892" priority="17" stopIfTrue="1" operator="notEqual">
      <formula>""</formula>
    </cfRule>
  </conditionalFormatting>
  <conditionalFormatting sqref="C84:C93">
    <cfRule type="cellIs" dxfId="891" priority="16" stopIfTrue="1" operator="notEqual">
      <formula>""</formula>
    </cfRule>
  </conditionalFormatting>
  <conditionalFormatting sqref="C84:C93">
    <cfRule type="cellIs" dxfId="890" priority="15" stopIfTrue="1" operator="notEqual">
      <formula>""</formula>
    </cfRule>
  </conditionalFormatting>
  <conditionalFormatting sqref="C84:C93">
    <cfRule type="cellIs" dxfId="889" priority="14" stopIfTrue="1" operator="notEqual">
      <formula>""</formula>
    </cfRule>
  </conditionalFormatting>
  <conditionalFormatting sqref="C84:C93">
    <cfRule type="cellIs" dxfId="888" priority="13" stopIfTrue="1" operator="notEqual">
      <formula>""</formula>
    </cfRule>
  </conditionalFormatting>
  <conditionalFormatting sqref="C84:C93">
    <cfRule type="cellIs" dxfId="887" priority="12" stopIfTrue="1" operator="notEqual">
      <formula>""</formula>
    </cfRule>
  </conditionalFormatting>
  <conditionalFormatting sqref="C106">
    <cfRule type="cellIs" dxfId="886" priority="11" stopIfTrue="1" operator="notEqual">
      <formula>""</formula>
    </cfRule>
  </conditionalFormatting>
  <conditionalFormatting sqref="C106">
    <cfRule type="cellIs" dxfId="885" priority="10" stopIfTrue="1" operator="notEqual">
      <formula>""</formula>
    </cfRule>
  </conditionalFormatting>
  <conditionalFormatting sqref="C95:C96">
    <cfRule type="cellIs" dxfId="884" priority="9" stopIfTrue="1" operator="notEqual">
      <formula>""</formula>
    </cfRule>
  </conditionalFormatting>
  <conditionalFormatting sqref="C95:C96">
    <cfRule type="cellIs" dxfId="883" priority="8" stopIfTrue="1" operator="notEqual">
      <formula>""</formula>
    </cfRule>
  </conditionalFormatting>
  <conditionalFormatting sqref="B133:B144">
    <cfRule type="cellIs" dxfId="882" priority="7" stopIfTrue="1" operator="notEqual">
      <formula>""</formula>
    </cfRule>
  </conditionalFormatting>
  <conditionalFormatting sqref="B133:B144">
    <cfRule type="cellIs" dxfId="881" priority="6" stopIfTrue="1" operator="notEqual">
      <formula>""</formula>
    </cfRule>
  </conditionalFormatting>
  <conditionalFormatting sqref="F11:F130">
    <cfRule type="cellIs" dxfId="880" priority="5" stopIfTrue="1" operator="equal">
      <formula>"Total"</formula>
    </cfRule>
  </conditionalFormatting>
  <conditionalFormatting sqref="F133">
    <cfRule type="cellIs" dxfId="879" priority="2" stopIfTrue="1" operator="notEqual">
      <formula>""</formula>
    </cfRule>
  </conditionalFormatting>
  <conditionalFormatting sqref="F133">
    <cfRule type="cellIs" dxfId="878" priority="4" stopIfTrue="1" operator="notEqual">
      <formula>""</formula>
    </cfRule>
  </conditionalFormatting>
  <conditionalFormatting sqref="F133">
    <cfRule type="cellIs" dxfId="877" priority="3" stopIfTrue="1" operator="notEqual">
      <formula>""</formula>
    </cfRule>
  </conditionalFormatting>
  <conditionalFormatting sqref="F134:F144">
    <cfRule type="cellIs" dxfId="876" priority="1" stopIfTrue="1" operator="equal">
      <formula>"Total"</formula>
    </cfRule>
  </conditionalFormatting>
  <pageMargins left="0.23622047244094491" right="0.11811023622047245" top="0.31496062992125984" bottom="0.31496062992125984" header="0.15748031496062992" footer="0.31496062992125984"/>
  <pageSetup paperSize="9" scale="9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zoomScale="110" zoomScaleNormal="110" workbookViewId="0">
      <pane ySplit="11" topLeftCell="A123" activePane="bottomLeft" state="frozen"/>
      <selection pane="bottomLeft" activeCell="H10" sqref="H10:L11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174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169</v>
      </c>
      <c r="C8" s="114"/>
      <c r="D8" s="114"/>
      <c r="E8" s="114"/>
      <c r="F8" s="114"/>
      <c r="G8" s="114"/>
      <c r="H8" s="45"/>
      <c r="I8" s="110"/>
      <c r="P8" s="115" t="s">
        <v>100</v>
      </c>
      <c r="Q8" s="21"/>
      <c r="R8" s="21"/>
      <c r="S8" s="21"/>
      <c r="T8" s="274"/>
      <c r="U8" s="274"/>
      <c r="V8" s="390">
        <f>'base(indices)'!H1</f>
        <v>44378</v>
      </c>
      <c r="W8" s="390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23" t="s">
        <v>42</v>
      </c>
      <c r="B10" s="394" t="s">
        <v>4</v>
      </c>
      <c r="C10" s="396" t="s">
        <v>36</v>
      </c>
      <c r="D10" s="398" t="s">
        <v>37</v>
      </c>
      <c r="E10" s="398" t="s">
        <v>43</v>
      </c>
      <c r="F10" s="414" t="s">
        <v>44</v>
      </c>
      <c r="G10" s="414" t="s">
        <v>45</v>
      </c>
      <c r="H10" s="468" t="s">
        <v>196</v>
      </c>
      <c r="I10" s="408" t="s">
        <v>70</v>
      </c>
      <c r="J10" s="463" t="s">
        <v>69</v>
      </c>
      <c r="K10" s="464"/>
      <c r="L10" s="389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7"/>
      <c r="B11" s="395"/>
      <c r="C11" s="397"/>
      <c r="D11" s="399"/>
      <c r="E11" s="399"/>
      <c r="F11" s="415"/>
      <c r="G11" s="415"/>
      <c r="H11" s="469"/>
      <c r="I11" s="470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1.41318974</v>
      </c>
      <c r="E12" s="163">
        <f t="shared" ref="E12:E75" si="0">C12*D12</f>
        <v>763.12245959999996</v>
      </c>
      <c r="F12" s="88">
        <v>0</v>
      </c>
      <c r="G12" s="87">
        <f t="shared" ref="G12:G75" si="1">E12*F12</f>
        <v>0</v>
      </c>
      <c r="H12" s="276">
        <f>(E12+G12)*4</f>
        <v>3052.4898383999998</v>
      </c>
      <c r="I12" s="108">
        <f>E12/3</f>
        <v>254.37415319999999</v>
      </c>
      <c r="J12" s="108">
        <f>H12+I12</f>
        <v>3306.8639915999997</v>
      </c>
      <c r="K12" s="165"/>
      <c r="L12" s="277">
        <f t="shared" ref="L12:L21" si="2">J12+K12</f>
        <v>3306.8639915999997</v>
      </c>
      <c r="M12" s="54">
        <f t="shared" ref="M12:M21" si="3">J12*M$10</f>
        <v>2976.1775924399999</v>
      </c>
      <c r="N12" s="165">
        <f t="shared" ref="N12:N21" si="4">K12*M$10</f>
        <v>0</v>
      </c>
      <c r="O12" s="55">
        <f t="shared" ref="O12:O21" si="5">M12+N12</f>
        <v>2976.1775924399999</v>
      </c>
      <c r="P12" s="128">
        <f t="shared" ref="P12:P30" si="6">J12*$P$10</f>
        <v>2645.4911932800001</v>
      </c>
      <c r="Q12" s="165">
        <f t="shared" ref="Q12:Q75" si="7">K12*P$10</f>
        <v>0</v>
      </c>
      <c r="R12" s="166">
        <f t="shared" ref="R12:R37" si="8">P12+Q12</f>
        <v>2645.4911932800001</v>
      </c>
      <c r="S12" s="54">
        <f t="shared" ref="S12:S75" si="9">J12*S$10</f>
        <v>2314.8047941199998</v>
      </c>
      <c r="T12" s="165">
        <f t="shared" ref="T12:T75" si="10">K12*S$10</f>
        <v>0</v>
      </c>
      <c r="U12" s="55">
        <f t="shared" ref="U12:U75" si="11">S12+T12</f>
        <v>2314.8047941199998</v>
      </c>
      <c r="V12" s="54">
        <f>J12*V$10</f>
        <v>1984.1183949599997</v>
      </c>
      <c r="W12" s="165">
        <f t="shared" ref="W12:W75" si="12">K12*V$10</f>
        <v>0</v>
      </c>
      <c r="X12" s="55">
        <f t="shared" ref="X12:X75" si="13">V12+W12</f>
        <v>1984.1183949599997</v>
      </c>
      <c r="Y12" s="54">
        <f t="shared" ref="Y12:Y75" si="14">J12*Y$10</f>
        <v>1653.4319957999999</v>
      </c>
      <c r="Z12" s="165">
        <f t="shared" ref="Z12:Z75" si="15">N12*Y$10</f>
        <v>0</v>
      </c>
      <c r="AA12" s="55">
        <f t="shared" ref="AA12:AA75" si="16">Y12+Z12</f>
        <v>1653.4319957999999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1.41218003</v>
      </c>
      <c r="E13" s="58">
        <f t="shared" si="0"/>
        <v>762.57721620000007</v>
      </c>
      <c r="F13" s="48">
        <v>0</v>
      </c>
      <c r="G13" s="60">
        <f t="shared" si="1"/>
        <v>0</v>
      </c>
      <c r="H13" s="190">
        <f>(E13+G13)*4</f>
        <v>3050.3088648000003</v>
      </c>
      <c r="I13" s="106">
        <f>E13/3</f>
        <v>254.19240540000001</v>
      </c>
      <c r="J13" s="106">
        <f>H13+I13</f>
        <v>3304.5012702000004</v>
      </c>
      <c r="K13" s="63">
        <v>0</v>
      </c>
      <c r="L13" s="64">
        <f t="shared" si="2"/>
        <v>3304.5012702000004</v>
      </c>
      <c r="M13" s="65">
        <f t="shared" si="3"/>
        <v>2974.0511431800005</v>
      </c>
      <c r="N13" s="63">
        <f t="shared" si="4"/>
        <v>0</v>
      </c>
      <c r="O13" s="66">
        <f t="shared" si="5"/>
        <v>2974.0511431800005</v>
      </c>
      <c r="P13" s="63">
        <f t="shared" si="6"/>
        <v>2643.6010161600007</v>
      </c>
      <c r="Q13" s="63">
        <f t="shared" si="7"/>
        <v>0</v>
      </c>
      <c r="R13" s="67">
        <f t="shared" si="8"/>
        <v>2643.6010161600007</v>
      </c>
      <c r="S13" s="65">
        <f t="shared" si="9"/>
        <v>2313.1508891399999</v>
      </c>
      <c r="T13" s="63">
        <f t="shared" si="10"/>
        <v>0</v>
      </c>
      <c r="U13" s="66">
        <f t="shared" si="11"/>
        <v>2313.1508891399999</v>
      </c>
      <c r="V13" s="65">
        <f t="shared" ref="V13:V76" si="17">J13*V$10</f>
        <v>1982.70076212</v>
      </c>
      <c r="W13" s="63">
        <f t="shared" si="12"/>
        <v>0</v>
      </c>
      <c r="X13" s="66">
        <f t="shared" si="13"/>
        <v>1982.70076212</v>
      </c>
      <c r="Y13" s="65">
        <f t="shared" si="14"/>
        <v>1652.2506351000002</v>
      </c>
      <c r="Z13" s="63">
        <f t="shared" si="15"/>
        <v>0</v>
      </c>
      <c r="AA13" s="66">
        <f t="shared" si="16"/>
        <v>1652.2506351000002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1.41144044</v>
      </c>
      <c r="E14" s="69">
        <f t="shared" si="0"/>
        <v>769.23503979999998</v>
      </c>
      <c r="F14" s="48">
        <v>0</v>
      </c>
      <c r="G14" s="70">
        <f t="shared" si="1"/>
        <v>0</v>
      </c>
      <c r="H14" s="190">
        <f t="shared" ref="H14:H77" si="18">(E14+G14)*4</f>
        <v>3076.9401591999999</v>
      </c>
      <c r="I14" s="107">
        <f>E14/3</f>
        <v>256.41167993333335</v>
      </c>
      <c r="J14" s="107">
        <f t="shared" ref="J14:J77" si="19">H14+I14</f>
        <v>3333.3518391333332</v>
      </c>
      <c r="K14" s="49">
        <v>0</v>
      </c>
      <c r="L14" s="50">
        <f t="shared" si="2"/>
        <v>3333.3518391333332</v>
      </c>
      <c r="M14" s="51">
        <f t="shared" si="3"/>
        <v>3000.0166552199998</v>
      </c>
      <c r="N14" s="49">
        <f t="shared" si="4"/>
        <v>0</v>
      </c>
      <c r="O14" s="52">
        <f t="shared" si="5"/>
        <v>3000.0166552199998</v>
      </c>
      <c r="P14" s="73">
        <f t="shared" si="6"/>
        <v>2666.6814713066669</v>
      </c>
      <c r="Q14" s="49">
        <f t="shared" si="7"/>
        <v>0</v>
      </c>
      <c r="R14" s="53">
        <f t="shared" si="8"/>
        <v>2666.6814713066669</v>
      </c>
      <c r="S14" s="51">
        <f t="shared" si="9"/>
        <v>2333.3462873933331</v>
      </c>
      <c r="T14" s="49">
        <f t="shared" si="10"/>
        <v>0</v>
      </c>
      <c r="U14" s="52">
        <f t="shared" si="11"/>
        <v>2333.3462873933331</v>
      </c>
      <c r="V14" s="51">
        <f t="shared" si="17"/>
        <v>2000.0111034799997</v>
      </c>
      <c r="W14" s="49">
        <f t="shared" si="12"/>
        <v>0</v>
      </c>
      <c r="X14" s="52">
        <f t="shared" si="13"/>
        <v>2000.0111034799997</v>
      </c>
      <c r="Y14" s="51">
        <f t="shared" si="14"/>
        <v>1666.6759195666666</v>
      </c>
      <c r="Z14" s="49">
        <f t="shared" si="15"/>
        <v>0</v>
      </c>
      <c r="AA14" s="52">
        <f t="shared" si="16"/>
        <v>1666.6759195666666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1.4097318400000001</v>
      </c>
      <c r="E15" s="58">
        <f t="shared" si="0"/>
        <v>768.30385280000007</v>
      </c>
      <c r="F15" s="48">
        <v>0</v>
      </c>
      <c r="G15" s="60">
        <f t="shared" si="1"/>
        <v>0</v>
      </c>
      <c r="H15" s="190">
        <f t="shared" si="18"/>
        <v>3073.2154112000003</v>
      </c>
      <c r="I15" s="106">
        <f t="shared" ref="I15:I78" si="20">E15/3</f>
        <v>256.10128426666671</v>
      </c>
      <c r="J15" s="106">
        <f t="shared" si="19"/>
        <v>3329.3166954666672</v>
      </c>
      <c r="K15" s="63"/>
      <c r="L15" s="64">
        <f t="shared" si="2"/>
        <v>3329.3166954666672</v>
      </c>
      <c r="M15" s="65">
        <f t="shared" si="3"/>
        <v>2996.3850259200003</v>
      </c>
      <c r="N15" s="63">
        <f t="shared" si="4"/>
        <v>0</v>
      </c>
      <c r="O15" s="66">
        <f t="shared" si="5"/>
        <v>2996.3850259200003</v>
      </c>
      <c r="P15" s="63">
        <f t="shared" si="6"/>
        <v>2663.4533563733339</v>
      </c>
      <c r="Q15" s="63">
        <f t="shared" si="7"/>
        <v>0</v>
      </c>
      <c r="R15" s="67">
        <f t="shared" si="8"/>
        <v>2663.4533563733339</v>
      </c>
      <c r="S15" s="65">
        <f t="shared" si="9"/>
        <v>2330.5216868266671</v>
      </c>
      <c r="T15" s="63">
        <f t="shared" si="10"/>
        <v>0</v>
      </c>
      <c r="U15" s="66">
        <f t="shared" si="11"/>
        <v>2330.5216868266671</v>
      </c>
      <c r="V15" s="65">
        <f t="shared" si="17"/>
        <v>1997.5900172800002</v>
      </c>
      <c r="W15" s="63">
        <f t="shared" si="12"/>
        <v>0</v>
      </c>
      <c r="X15" s="66">
        <f t="shared" si="13"/>
        <v>1997.5900172800002</v>
      </c>
      <c r="Y15" s="65">
        <f t="shared" si="14"/>
        <v>1664.6583477333336</v>
      </c>
      <c r="Z15" s="63">
        <f t="shared" si="15"/>
        <v>0</v>
      </c>
      <c r="AA15" s="66">
        <f t="shared" si="16"/>
        <v>1664.6583477333336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1.40921184</v>
      </c>
      <c r="E16" s="69">
        <f t="shared" si="0"/>
        <v>768.02045280000004</v>
      </c>
      <c r="F16" s="48">
        <v>0</v>
      </c>
      <c r="G16" s="70">
        <f t="shared" si="1"/>
        <v>0</v>
      </c>
      <c r="H16" s="190">
        <f t="shared" si="18"/>
        <v>3072.0818112000002</v>
      </c>
      <c r="I16" s="107">
        <f t="shared" si="20"/>
        <v>256.00681760000003</v>
      </c>
      <c r="J16" s="107">
        <f t="shared" si="19"/>
        <v>3328.0886288000002</v>
      </c>
      <c r="K16" s="49"/>
      <c r="L16" s="50">
        <f t="shared" si="2"/>
        <v>3328.0886288000002</v>
      </c>
      <c r="M16" s="51">
        <f t="shared" si="3"/>
        <v>2995.27976592</v>
      </c>
      <c r="N16" s="49">
        <f t="shared" si="4"/>
        <v>0</v>
      </c>
      <c r="O16" s="52">
        <f t="shared" si="5"/>
        <v>2995.27976592</v>
      </c>
      <c r="P16" s="73">
        <f t="shared" si="6"/>
        <v>2662.4709030400004</v>
      </c>
      <c r="Q16" s="49">
        <f t="shared" si="7"/>
        <v>0</v>
      </c>
      <c r="R16" s="53">
        <f t="shared" si="8"/>
        <v>2662.4709030400004</v>
      </c>
      <c r="S16" s="51">
        <f t="shared" si="9"/>
        <v>2329.6620401599998</v>
      </c>
      <c r="T16" s="49">
        <f t="shared" si="10"/>
        <v>0</v>
      </c>
      <c r="U16" s="52">
        <f t="shared" si="11"/>
        <v>2329.6620401599998</v>
      </c>
      <c r="V16" s="51">
        <f t="shared" si="17"/>
        <v>1996.85317728</v>
      </c>
      <c r="W16" s="49">
        <f t="shared" si="12"/>
        <v>0</v>
      </c>
      <c r="X16" s="52">
        <f t="shared" si="13"/>
        <v>1996.85317728</v>
      </c>
      <c r="Y16" s="51">
        <f t="shared" si="14"/>
        <v>1664.0443144000001</v>
      </c>
      <c r="Z16" s="49">
        <f t="shared" si="15"/>
        <v>0</v>
      </c>
      <c r="AA16" s="52">
        <f t="shared" si="16"/>
        <v>1664.0443144000001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1.40700285</v>
      </c>
      <c r="E17" s="58">
        <f t="shared" si="0"/>
        <v>766.81655324999997</v>
      </c>
      <c r="F17" s="48">
        <v>0</v>
      </c>
      <c r="G17" s="60">
        <f t="shared" si="1"/>
        <v>0</v>
      </c>
      <c r="H17" s="190">
        <f t="shared" si="18"/>
        <v>3067.2662129999999</v>
      </c>
      <c r="I17" s="106">
        <f t="shared" si="20"/>
        <v>255.60551774999999</v>
      </c>
      <c r="J17" s="106">
        <f t="shared" si="19"/>
        <v>3322.8717307500001</v>
      </c>
      <c r="K17" s="63"/>
      <c r="L17" s="64">
        <f t="shared" si="2"/>
        <v>3322.8717307500001</v>
      </c>
      <c r="M17" s="65">
        <f t="shared" si="3"/>
        <v>2990.5845576750003</v>
      </c>
      <c r="N17" s="63">
        <f t="shared" si="4"/>
        <v>0</v>
      </c>
      <c r="O17" s="66">
        <f t="shared" si="5"/>
        <v>2990.5845576750003</v>
      </c>
      <c r="P17" s="63">
        <f t="shared" si="6"/>
        <v>2658.2973846000004</v>
      </c>
      <c r="Q17" s="63">
        <f t="shared" si="7"/>
        <v>0</v>
      </c>
      <c r="R17" s="67">
        <f t="shared" si="8"/>
        <v>2658.2973846000004</v>
      </c>
      <c r="S17" s="65">
        <f t="shared" si="9"/>
        <v>2326.0102115249997</v>
      </c>
      <c r="T17" s="63">
        <f t="shared" si="10"/>
        <v>0</v>
      </c>
      <c r="U17" s="66">
        <f t="shared" si="11"/>
        <v>2326.0102115249997</v>
      </c>
      <c r="V17" s="65">
        <f t="shared" si="17"/>
        <v>1993.7230384499999</v>
      </c>
      <c r="W17" s="63">
        <f t="shared" si="12"/>
        <v>0</v>
      </c>
      <c r="X17" s="66">
        <f t="shared" si="13"/>
        <v>1993.7230384499999</v>
      </c>
      <c r="Y17" s="65">
        <f t="shared" si="14"/>
        <v>1661.435865375</v>
      </c>
      <c r="Z17" s="63">
        <f t="shared" si="15"/>
        <v>0</v>
      </c>
      <c r="AA17" s="66">
        <f t="shared" si="16"/>
        <v>1661.435865375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1.40543719</v>
      </c>
      <c r="E18" s="69">
        <f t="shared" si="0"/>
        <v>765.96326854999995</v>
      </c>
      <c r="F18" s="48">
        <v>0</v>
      </c>
      <c r="G18" s="70">
        <f t="shared" si="1"/>
        <v>0</v>
      </c>
      <c r="H18" s="190">
        <f t="shared" si="18"/>
        <v>3063.8530741999998</v>
      </c>
      <c r="I18" s="107">
        <f t="shared" si="20"/>
        <v>255.32108951666666</v>
      </c>
      <c r="J18" s="107">
        <f t="shared" si="19"/>
        <v>3319.1741637166665</v>
      </c>
      <c r="K18" s="49"/>
      <c r="L18" s="50">
        <f t="shared" si="2"/>
        <v>3319.1741637166665</v>
      </c>
      <c r="M18" s="51">
        <f t="shared" si="3"/>
        <v>2987.2567473449999</v>
      </c>
      <c r="N18" s="49">
        <f t="shared" si="4"/>
        <v>0</v>
      </c>
      <c r="O18" s="52">
        <f t="shared" si="5"/>
        <v>2987.2567473449999</v>
      </c>
      <c r="P18" s="73">
        <f t="shared" si="6"/>
        <v>2655.3393309733333</v>
      </c>
      <c r="Q18" s="49">
        <f t="shared" si="7"/>
        <v>0</v>
      </c>
      <c r="R18" s="53">
        <f t="shared" si="8"/>
        <v>2655.3393309733333</v>
      </c>
      <c r="S18" s="51">
        <f t="shared" si="9"/>
        <v>2323.4219146016662</v>
      </c>
      <c r="T18" s="49">
        <f t="shared" si="10"/>
        <v>0</v>
      </c>
      <c r="U18" s="52">
        <f t="shared" si="11"/>
        <v>2323.4219146016662</v>
      </c>
      <c r="V18" s="51">
        <f t="shared" si="17"/>
        <v>1991.5044982299999</v>
      </c>
      <c r="W18" s="49">
        <f t="shared" si="12"/>
        <v>0</v>
      </c>
      <c r="X18" s="52">
        <f t="shared" si="13"/>
        <v>1991.5044982299999</v>
      </c>
      <c r="Y18" s="51">
        <f t="shared" si="14"/>
        <v>1659.5870818583332</v>
      </c>
      <c r="Z18" s="49">
        <f t="shared" si="15"/>
        <v>0</v>
      </c>
      <c r="AA18" s="52">
        <f t="shared" si="16"/>
        <v>1659.5870818583332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1.4037120300000001</v>
      </c>
      <c r="E19" s="58">
        <f t="shared" si="0"/>
        <v>765.02305635000005</v>
      </c>
      <c r="F19" s="48">
        <v>0</v>
      </c>
      <c r="G19" s="60">
        <f t="shared" si="1"/>
        <v>0</v>
      </c>
      <c r="H19" s="190">
        <f t="shared" si="18"/>
        <v>3060.0922254000002</v>
      </c>
      <c r="I19" s="106">
        <f t="shared" si="20"/>
        <v>255.00768545000003</v>
      </c>
      <c r="J19" s="106">
        <f t="shared" si="19"/>
        <v>3315.09991085</v>
      </c>
      <c r="K19" s="63"/>
      <c r="L19" s="64">
        <f t="shared" si="2"/>
        <v>3315.09991085</v>
      </c>
      <c r="M19" s="65">
        <f t="shared" si="3"/>
        <v>2983.5899197650001</v>
      </c>
      <c r="N19" s="63">
        <f t="shared" si="4"/>
        <v>0</v>
      </c>
      <c r="O19" s="66">
        <f t="shared" si="5"/>
        <v>2983.5899197650001</v>
      </c>
      <c r="P19" s="63">
        <f>J19*$P$10</f>
        <v>2652.0799286800002</v>
      </c>
      <c r="Q19" s="63">
        <f t="shared" si="7"/>
        <v>0</v>
      </c>
      <c r="R19" s="67">
        <f t="shared" si="8"/>
        <v>2652.0799286800002</v>
      </c>
      <c r="S19" s="65">
        <f t="shared" si="9"/>
        <v>2320.5699375949998</v>
      </c>
      <c r="T19" s="63">
        <f t="shared" si="10"/>
        <v>0</v>
      </c>
      <c r="U19" s="66">
        <f t="shared" si="11"/>
        <v>2320.5699375949998</v>
      </c>
      <c r="V19" s="65">
        <f t="shared" si="17"/>
        <v>1989.0599465099999</v>
      </c>
      <c r="W19" s="63">
        <f t="shared" si="12"/>
        <v>0</v>
      </c>
      <c r="X19" s="66">
        <f t="shared" si="13"/>
        <v>1989.0599465099999</v>
      </c>
      <c r="Y19" s="65">
        <f t="shared" si="14"/>
        <v>1657.549955425</v>
      </c>
      <c r="Z19" s="63">
        <f t="shared" si="15"/>
        <v>0</v>
      </c>
      <c r="AA19" s="66">
        <f t="shared" si="16"/>
        <v>1657.549955425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1.40080396</v>
      </c>
      <c r="E20" s="69">
        <f t="shared" si="0"/>
        <v>763.43815819999998</v>
      </c>
      <c r="F20" s="48">
        <v>0</v>
      </c>
      <c r="G20" s="70">
        <f t="shared" si="1"/>
        <v>0</v>
      </c>
      <c r="H20" s="190">
        <f t="shared" si="18"/>
        <v>3053.7526327999999</v>
      </c>
      <c r="I20" s="107">
        <f t="shared" si="20"/>
        <v>254.47938606666665</v>
      </c>
      <c r="J20" s="107">
        <f t="shared" si="19"/>
        <v>3308.2320188666667</v>
      </c>
      <c r="K20" s="49"/>
      <c r="L20" s="50">
        <f t="shared" si="2"/>
        <v>3308.2320188666667</v>
      </c>
      <c r="M20" s="51">
        <f t="shared" si="3"/>
        <v>2977.4088169800002</v>
      </c>
      <c r="N20" s="49">
        <f t="shared" si="4"/>
        <v>0</v>
      </c>
      <c r="O20" s="52">
        <f t="shared" si="5"/>
        <v>2977.4088169800002</v>
      </c>
      <c r="P20" s="73">
        <f t="shared" si="6"/>
        <v>2646.5856150933337</v>
      </c>
      <c r="Q20" s="49">
        <f t="shared" si="7"/>
        <v>0</v>
      </c>
      <c r="R20" s="53">
        <f t="shared" si="8"/>
        <v>2646.5856150933337</v>
      </c>
      <c r="S20" s="51">
        <f t="shared" si="9"/>
        <v>2315.7624132066667</v>
      </c>
      <c r="T20" s="49">
        <f t="shared" si="10"/>
        <v>0</v>
      </c>
      <c r="U20" s="52">
        <f t="shared" si="11"/>
        <v>2315.7624132066667</v>
      </c>
      <c r="V20" s="51">
        <f t="shared" si="17"/>
        <v>1984.9392113199999</v>
      </c>
      <c r="W20" s="49">
        <f t="shared" si="12"/>
        <v>0</v>
      </c>
      <c r="X20" s="52">
        <f t="shared" si="13"/>
        <v>1984.9392113199999</v>
      </c>
      <c r="Y20" s="51">
        <f t="shared" si="14"/>
        <v>1654.1160094333334</v>
      </c>
      <c r="Z20" s="49">
        <f t="shared" si="15"/>
        <v>0</v>
      </c>
      <c r="AA20" s="52">
        <f t="shared" si="16"/>
        <v>1654.1160094333334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1.39940036</v>
      </c>
      <c r="E21" s="58">
        <f t="shared" si="0"/>
        <v>762.67319620000001</v>
      </c>
      <c r="F21" s="48">
        <v>0</v>
      </c>
      <c r="G21" s="60">
        <f t="shared" si="1"/>
        <v>0</v>
      </c>
      <c r="H21" s="190">
        <f t="shared" si="18"/>
        <v>3050.6927848</v>
      </c>
      <c r="I21" s="106">
        <f t="shared" si="20"/>
        <v>254.22439873333335</v>
      </c>
      <c r="J21" s="106">
        <f t="shared" si="19"/>
        <v>3304.9171835333332</v>
      </c>
      <c r="K21" s="63"/>
      <c r="L21" s="64">
        <f t="shared" si="2"/>
        <v>3304.9171835333332</v>
      </c>
      <c r="M21" s="65">
        <f t="shared" si="3"/>
        <v>2974.4254651799997</v>
      </c>
      <c r="N21" s="63">
        <f t="shared" si="4"/>
        <v>0</v>
      </c>
      <c r="O21" s="66">
        <f t="shared" si="5"/>
        <v>2974.4254651799997</v>
      </c>
      <c r="P21" s="63">
        <f t="shared" si="6"/>
        <v>2643.9337468266667</v>
      </c>
      <c r="Q21" s="63">
        <f t="shared" si="7"/>
        <v>0</v>
      </c>
      <c r="R21" s="67">
        <f t="shared" si="8"/>
        <v>2643.9337468266667</v>
      </c>
      <c r="S21" s="65">
        <f t="shared" si="9"/>
        <v>2313.4420284733333</v>
      </c>
      <c r="T21" s="63">
        <f t="shared" si="10"/>
        <v>0</v>
      </c>
      <c r="U21" s="66">
        <f t="shared" si="11"/>
        <v>2313.4420284733333</v>
      </c>
      <c r="V21" s="65">
        <f t="shared" si="17"/>
        <v>1982.9503101199998</v>
      </c>
      <c r="W21" s="63">
        <f t="shared" si="12"/>
        <v>0</v>
      </c>
      <c r="X21" s="66">
        <f t="shared" si="13"/>
        <v>1982.9503101199998</v>
      </c>
      <c r="Y21" s="65">
        <f t="shared" si="14"/>
        <v>1652.4585917666666</v>
      </c>
      <c r="Z21" s="63">
        <f t="shared" si="15"/>
        <v>0</v>
      </c>
      <c r="AA21" s="66">
        <f t="shared" si="16"/>
        <v>1652.4585917666666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1.3985332699999999</v>
      </c>
      <c r="E22" s="69">
        <f t="shared" si="0"/>
        <v>762.20063214999993</v>
      </c>
      <c r="F22" s="48">
        <v>0</v>
      </c>
      <c r="G22" s="70">
        <f t="shared" si="1"/>
        <v>0</v>
      </c>
      <c r="H22" s="190">
        <f t="shared" si="18"/>
        <v>3048.8025285999997</v>
      </c>
      <c r="I22" s="107">
        <f t="shared" si="20"/>
        <v>254.06687738333332</v>
      </c>
      <c r="J22" s="107">
        <f t="shared" si="19"/>
        <v>3302.8694059833329</v>
      </c>
      <c r="K22" s="49"/>
      <c r="L22" s="50">
        <f>J22+K22</f>
        <v>3302.8694059833329</v>
      </c>
      <c r="M22" s="51">
        <f>J22*M$10</f>
        <v>2972.5824653849995</v>
      </c>
      <c r="N22" s="49">
        <f>K22*M$10</f>
        <v>0</v>
      </c>
      <c r="O22" s="52">
        <f>M22+N22</f>
        <v>2972.5824653849995</v>
      </c>
      <c r="P22" s="73">
        <f t="shared" si="6"/>
        <v>2642.2955247866666</v>
      </c>
      <c r="Q22" s="49">
        <f t="shared" si="7"/>
        <v>0</v>
      </c>
      <c r="R22" s="53">
        <f t="shared" si="8"/>
        <v>2642.2955247866666</v>
      </c>
      <c r="S22" s="51">
        <f t="shared" si="9"/>
        <v>2312.0085841883329</v>
      </c>
      <c r="T22" s="49">
        <f t="shared" si="10"/>
        <v>0</v>
      </c>
      <c r="U22" s="52">
        <f t="shared" si="11"/>
        <v>2312.0085841883329</v>
      </c>
      <c r="V22" s="51">
        <f t="shared" si="17"/>
        <v>1981.7216435899995</v>
      </c>
      <c r="W22" s="49">
        <f t="shared" si="12"/>
        <v>0</v>
      </c>
      <c r="X22" s="52">
        <f t="shared" si="13"/>
        <v>1981.7216435899995</v>
      </c>
      <c r="Y22" s="51">
        <f t="shared" si="14"/>
        <v>1651.4347029916664</v>
      </c>
      <c r="Z22" s="49">
        <f t="shared" si="15"/>
        <v>0</v>
      </c>
      <c r="AA22" s="52">
        <f t="shared" si="16"/>
        <v>1651.4347029916664</v>
      </c>
    </row>
    <row r="23" spans="1:27" s="30" customFormat="1" ht="13.5" customHeight="1">
      <c r="A23" s="124">
        <v>5</v>
      </c>
      <c r="B23" s="216">
        <v>40878</v>
      </c>
      <c r="C23" s="68">
        <v>545</v>
      </c>
      <c r="D23" s="96">
        <f>'base(indices)'!G27</f>
        <v>1.3976318000000001</v>
      </c>
      <c r="E23" s="58">
        <f t="shared" si="0"/>
        <v>761.70933100000002</v>
      </c>
      <c r="F23" s="48">
        <v>0</v>
      </c>
      <c r="G23" s="60">
        <f t="shared" si="1"/>
        <v>0</v>
      </c>
      <c r="H23" s="190">
        <f t="shared" si="18"/>
        <v>3046.8373240000001</v>
      </c>
      <c r="I23" s="106">
        <f t="shared" si="20"/>
        <v>253.90311033333333</v>
      </c>
      <c r="J23" s="106">
        <f t="shared" si="19"/>
        <v>3300.7404343333333</v>
      </c>
      <c r="K23" s="63"/>
      <c r="L23" s="64">
        <f>J23+K23</f>
        <v>3300.7404343333333</v>
      </c>
      <c r="M23" s="65">
        <f>J23*M$10</f>
        <v>2970.6663908999999</v>
      </c>
      <c r="N23" s="63">
        <f t="shared" ref="N23:N86" si="21">K23*M$10</f>
        <v>0</v>
      </c>
      <c r="O23" s="66">
        <f t="shared" ref="O23:O86" si="22">M23+N23</f>
        <v>2970.6663908999999</v>
      </c>
      <c r="P23" s="63">
        <f t="shared" si="6"/>
        <v>2640.592347466667</v>
      </c>
      <c r="Q23" s="63">
        <f t="shared" si="7"/>
        <v>0</v>
      </c>
      <c r="R23" s="67">
        <f t="shared" si="8"/>
        <v>2640.592347466667</v>
      </c>
      <c r="S23" s="65">
        <f t="shared" si="9"/>
        <v>2310.5183040333332</v>
      </c>
      <c r="T23" s="63">
        <f t="shared" si="10"/>
        <v>0</v>
      </c>
      <c r="U23" s="66">
        <f t="shared" si="11"/>
        <v>2310.5183040333332</v>
      </c>
      <c r="V23" s="65">
        <f t="shared" si="17"/>
        <v>1980.4442605999998</v>
      </c>
      <c r="W23" s="63">
        <f t="shared" si="12"/>
        <v>0</v>
      </c>
      <c r="X23" s="66">
        <f t="shared" si="13"/>
        <v>1980.4442605999998</v>
      </c>
      <c r="Y23" s="65">
        <f t="shared" si="14"/>
        <v>1650.3702171666666</v>
      </c>
      <c r="Z23" s="63">
        <f t="shared" si="15"/>
        <v>0</v>
      </c>
      <c r="AA23" s="66">
        <f t="shared" si="16"/>
        <v>1650.3702171666666</v>
      </c>
    </row>
    <row r="24" spans="1:27" ht="13.5" customHeight="1">
      <c r="A24" s="124">
        <v>5</v>
      </c>
      <c r="B24" s="217">
        <v>40909</v>
      </c>
      <c r="C24" s="68">
        <v>622</v>
      </c>
      <c r="D24" s="96">
        <f>'base(indices)'!G28</f>
        <v>1.39632344</v>
      </c>
      <c r="E24" s="69">
        <f t="shared" si="0"/>
        <v>868.51317968000001</v>
      </c>
      <c r="F24" s="48">
        <v>0</v>
      </c>
      <c r="G24" s="70">
        <f t="shared" si="1"/>
        <v>0</v>
      </c>
      <c r="H24" s="190">
        <f t="shared" si="18"/>
        <v>3474.05271872</v>
      </c>
      <c r="I24" s="107">
        <f t="shared" si="20"/>
        <v>289.50439322666665</v>
      </c>
      <c r="J24" s="107">
        <f t="shared" si="19"/>
        <v>3763.5571119466667</v>
      </c>
      <c r="K24" s="49"/>
      <c r="L24" s="50">
        <f t="shared" ref="L24:L87" si="23">J24+K24</f>
        <v>3763.5571119466667</v>
      </c>
      <c r="M24" s="51">
        <f t="shared" ref="M24:M87" si="24">J24*M$10</f>
        <v>3387.2014007520002</v>
      </c>
      <c r="N24" s="49">
        <f t="shared" si="21"/>
        <v>0</v>
      </c>
      <c r="O24" s="52">
        <f t="shared" si="22"/>
        <v>3387.2014007520002</v>
      </c>
      <c r="P24" s="73">
        <f>J24*$P$10</f>
        <v>3010.8456895573336</v>
      </c>
      <c r="Q24" s="49">
        <f t="shared" si="7"/>
        <v>0</v>
      </c>
      <c r="R24" s="53">
        <f t="shared" si="8"/>
        <v>3010.8456895573336</v>
      </c>
      <c r="S24" s="51">
        <f t="shared" si="9"/>
        <v>2634.4899783626665</v>
      </c>
      <c r="T24" s="49">
        <f t="shared" si="10"/>
        <v>0</v>
      </c>
      <c r="U24" s="52">
        <f t="shared" si="11"/>
        <v>2634.4899783626665</v>
      </c>
      <c r="V24" s="51">
        <f t="shared" si="17"/>
        <v>2258.134267168</v>
      </c>
      <c r="W24" s="49">
        <f t="shared" si="12"/>
        <v>0</v>
      </c>
      <c r="X24" s="52">
        <f t="shared" si="13"/>
        <v>2258.134267168</v>
      </c>
      <c r="Y24" s="51">
        <f t="shared" si="14"/>
        <v>1881.7785559733334</v>
      </c>
      <c r="Z24" s="49">
        <f t="shared" si="15"/>
        <v>0</v>
      </c>
      <c r="AA24" s="52">
        <f t="shared" si="16"/>
        <v>1881.7785559733334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1.3951180599999999</v>
      </c>
      <c r="E25" s="58">
        <f t="shared" si="0"/>
        <v>867.76343331999999</v>
      </c>
      <c r="F25" s="48">
        <v>0</v>
      </c>
      <c r="G25" s="60">
        <f t="shared" si="1"/>
        <v>0</v>
      </c>
      <c r="H25" s="190">
        <f t="shared" si="18"/>
        <v>3471.05373328</v>
      </c>
      <c r="I25" s="106">
        <f t="shared" si="20"/>
        <v>289.25447777333335</v>
      </c>
      <c r="J25" s="106">
        <f t="shared" si="19"/>
        <v>3760.3082110533333</v>
      </c>
      <c r="K25" s="63"/>
      <c r="L25" s="64">
        <f t="shared" si="23"/>
        <v>3760.3082110533333</v>
      </c>
      <c r="M25" s="65">
        <f t="shared" si="24"/>
        <v>3384.2773899479998</v>
      </c>
      <c r="N25" s="63">
        <f t="shared" si="21"/>
        <v>0</v>
      </c>
      <c r="O25" s="66">
        <f t="shared" si="22"/>
        <v>3384.2773899479998</v>
      </c>
      <c r="P25" s="63">
        <f t="shared" si="6"/>
        <v>3008.2465688426669</v>
      </c>
      <c r="Q25" s="63">
        <f t="shared" si="7"/>
        <v>0</v>
      </c>
      <c r="R25" s="67">
        <f t="shared" si="8"/>
        <v>3008.2465688426669</v>
      </c>
      <c r="S25" s="65">
        <f t="shared" si="9"/>
        <v>2632.215747737333</v>
      </c>
      <c r="T25" s="63">
        <f t="shared" si="10"/>
        <v>0</v>
      </c>
      <c r="U25" s="66">
        <f t="shared" si="11"/>
        <v>2632.215747737333</v>
      </c>
      <c r="V25" s="65">
        <f t="shared" si="17"/>
        <v>2256.184926632</v>
      </c>
      <c r="W25" s="63">
        <f t="shared" si="12"/>
        <v>0</v>
      </c>
      <c r="X25" s="66">
        <f t="shared" si="13"/>
        <v>2256.184926632</v>
      </c>
      <c r="Y25" s="65">
        <f t="shared" si="14"/>
        <v>1880.1541055266666</v>
      </c>
      <c r="Z25" s="63">
        <f t="shared" si="15"/>
        <v>0</v>
      </c>
      <c r="AA25" s="66">
        <f t="shared" si="16"/>
        <v>1880.1541055266666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1.3951180599999999</v>
      </c>
      <c r="E26" s="69">
        <f t="shared" si="0"/>
        <v>867.76343331999999</v>
      </c>
      <c r="F26" s="48">
        <v>0</v>
      </c>
      <c r="G26" s="70">
        <f t="shared" si="1"/>
        <v>0</v>
      </c>
      <c r="H26" s="190">
        <f t="shared" si="18"/>
        <v>3471.05373328</v>
      </c>
      <c r="I26" s="107">
        <f t="shared" si="20"/>
        <v>289.25447777333335</v>
      </c>
      <c r="J26" s="107">
        <f t="shared" si="19"/>
        <v>3760.3082110533333</v>
      </c>
      <c r="K26" s="49"/>
      <c r="L26" s="50">
        <f t="shared" si="23"/>
        <v>3760.3082110533333</v>
      </c>
      <c r="M26" s="51">
        <f t="shared" si="24"/>
        <v>3384.2773899479998</v>
      </c>
      <c r="N26" s="49">
        <f t="shared" si="21"/>
        <v>0</v>
      </c>
      <c r="O26" s="52">
        <f t="shared" si="22"/>
        <v>3384.2773899479998</v>
      </c>
      <c r="P26" s="73">
        <f t="shared" si="6"/>
        <v>3008.2465688426669</v>
      </c>
      <c r="Q26" s="49">
        <f t="shared" si="7"/>
        <v>0</v>
      </c>
      <c r="R26" s="53">
        <f t="shared" si="8"/>
        <v>3008.2465688426669</v>
      </c>
      <c r="S26" s="51">
        <f t="shared" si="9"/>
        <v>2632.215747737333</v>
      </c>
      <c r="T26" s="49">
        <f t="shared" si="10"/>
        <v>0</v>
      </c>
      <c r="U26" s="52">
        <f t="shared" si="11"/>
        <v>2632.215747737333</v>
      </c>
      <c r="V26" s="51">
        <f t="shared" si="17"/>
        <v>2256.184926632</v>
      </c>
      <c r="W26" s="49">
        <f t="shared" si="12"/>
        <v>0</v>
      </c>
      <c r="X26" s="52">
        <f t="shared" si="13"/>
        <v>2256.184926632</v>
      </c>
      <c r="Y26" s="51">
        <f t="shared" si="14"/>
        <v>1880.1541055266666</v>
      </c>
      <c r="Z26" s="49">
        <f t="shared" si="15"/>
        <v>0</v>
      </c>
      <c r="AA26" s="52">
        <f t="shared" si="16"/>
        <v>1880.1541055266666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1.39362966</v>
      </c>
      <c r="E27" s="58">
        <f t="shared" si="0"/>
        <v>866.83764852000002</v>
      </c>
      <c r="F27" s="48">
        <v>0</v>
      </c>
      <c r="G27" s="60">
        <f t="shared" si="1"/>
        <v>0</v>
      </c>
      <c r="H27" s="190">
        <f t="shared" si="18"/>
        <v>3467.3505940800001</v>
      </c>
      <c r="I27" s="106">
        <f t="shared" si="20"/>
        <v>288.94588284000002</v>
      </c>
      <c r="J27" s="106">
        <f t="shared" si="19"/>
        <v>3756.2964769200003</v>
      </c>
      <c r="K27" s="63"/>
      <c r="L27" s="64">
        <f t="shared" si="23"/>
        <v>3756.2964769200003</v>
      </c>
      <c r="M27" s="65">
        <f t="shared" si="24"/>
        <v>3380.6668292280001</v>
      </c>
      <c r="N27" s="63">
        <f t="shared" si="21"/>
        <v>0</v>
      </c>
      <c r="O27" s="66">
        <f t="shared" si="22"/>
        <v>3380.6668292280001</v>
      </c>
      <c r="P27" s="63">
        <f t="shared" si="6"/>
        <v>3005.0371815360004</v>
      </c>
      <c r="Q27" s="63">
        <f t="shared" si="7"/>
        <v>0</v>
      </c>
      <c r="R27" s="67">
        <f t="shared" si="8"/>
        <v>3005.0371815360004</v>
      </c>
      <c r="S27" s="65">
        <f t="shared" si="9"/>
        <v>2629.4075338440002</v>
      </c>
      <c r="T27" s="63">
        <f t="shared" si="10"/>
        <v>0</v>
      </c>
      <c r="U27" s="66">
        <f t="shared" si="11"/>
        <v>2629.4075338440002</v>
      </c>
      <c r="V27" s="65">
        <f t="shared" si="17"/>
        <v>2253.7778861520001</v>
      </c>
      <c r="W27" s="63">
        <f t="shared" si="12"/>
        <v>0</v>
      </c>
      <c r="X27" s="66">
        <f t="shared" si="13"/>
        <v>2253.7778861520001</v>
      </c>
      <c r="Y27" s="65">
        <f t="shared" si="14"/>
        <v>1878.1482384600001</v>
      </c>
      <c r="Z27" s="63">
        <f t="shared" si="15"/>
        <v>0</v>
      </c>
      <c r="AA27" s="66">
        <f t="shared" si="16"/>
        <v>1878.1482384600001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1.3933133799999999</v>
      </c>
      <c r="E28" s="69">
        <f t="shared" si="0"/>
        <v>866.64092235999999</v>
      </c>
      <c r="F28" s="48">
        <v>0</v>
      </c>
      <c r="G28" s="70">
        <f t="shared" si="1"/>
        <v>0</v>
      </c>
      <c r="H28" s="190">
        <f t="shared" si="18"/>
        <v>3466.56368944</v>
      </c>
      <c r="I28" s="107">
        <f t="shared" si="20"/>
        <v>288.88030745333333</v>
      </c>
      <c r="J28" s="107">
        <f t="shared" si="19"/>
        <v>3755.4439968933334</v>
      </c>
      <c r="K28" s="49"/>
      <c r="L28" s="50">
        <f t="shared" si="23"/>
        <v>3755.4439968933334</v>
      </c>
      <c r="M28" s="51">
        <f t="shared" si="24"/>
        <v>3379.8995972040002</v>
      </c>
      <c r="N28" s="49">
        <f t="shared" si="21"/>
        <v>0</v>
      </c>
      <c r="O28" s="52">
        <f t="shared" si="22"/>
        <v>3379.8995972040002</v>
      </c>
      <c r="P28" s="73">
        <f t="shared" si="6"/>
        <v>3004.355197514667</v>
      </c>
      <c r="Q28" s="49">
        <f t="shared" si="7"/>
        <v>0</v>
      </c>
      <c r="R28" s="53">
        <f t="shared" si="8"/>
        <v>3004.355197514667</v>
      </c>
      <c r="S28" s="51">
        <f t="shared" si="9"/>
        <v>2628.8107978253333</v>
      </c>
      <c r="T28" s="49">
        <f t="shared" si="10"/>
        <v>0</v>
      </c>
      <c r="U28" s="52">
        <f t="shared" si="11"/>
        <v>2628.8107978253333</v>
      </c>
      <c r="V28" s="51">
        <f t="shared" si="17"/>
        <v>2253.2663981360001</v>
      </c>
      <c r="W28" s="49">
        <f t="shared" si="12"/>
        <v>0</v>
      </c>
      <c r="X28" s="52">
        <f t="shared" si="13"/>
        <v>2253.2663981360001</v>
      </c>
      <c r="Y28" s="51">
        <f t="shared" si="14"/>
        <v>1877.7219984466667</v>
      </c>
      <c r="Z28" s="49">
        <f t="shared" si="15"/>
        <v>0</v>
      </c>
      <c r="AA28" s="52">
        <f t="shared" si="16"/>
        <v>1877.7219984466667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1.3926616199999999</v>
      </c>
      <c r="E29" s="58">
        <f t="shared" si="0"/>
        <v>866.23552763999999</v>
      </c>
      <c r="F29" s="48">
        <v>0</v>
      </c>
      <c r="G29" s="60">
        <f t="shared" si="1"/>
        <v>0</v>
      </c>
      <c r="H29" s="190">
        <f t="shared" si="18"/>
        <v>3464.9421105599999</v>
      </c>
      <c r="I29" s="106">
        <f t="shared" si="20"/>
        <v>288.74517587999998</v>
      </c>
      <c r="J29" s="106">
        <f t="shared" si="19"/>
        <v>3753.6872864399998</v>
      </c>
      <c r="K29" s="63"/>
      <c r="L29" s="64">
        <f t="shared" si="23"/>
        <v>3753.6872864399998</v>
      </c>
      <c r="M29" s="65">
        <f t="shared" si="24"/>
        <v>3378.3185577959998</v>
      </c>
      <c r="N29" s="63">
        <f t="shared" si="21"/>
        <v>0</v>
      </c>
      <c r="O29" s="66">
        <f t="shared" si="22"/>
        <v>3378.3185577959998</v>
      </c>
      <c r="P29" s="63">
        <f t="shared" si="6"/>
        <v>3002.9498291519999</v>
      </c>
      <c r="Q29" s="63">
        <f t="shared" si="7"/>
        <v>0</v>
      </c>
      <c r="R29" s="67">
        <f t="shared" si="8"/>
        <v>3002.9498291519999</v>
      </c>
      <c r="S29" s="65">
        <f t="shared" si="9"/>
        <v>2627.5811005079995</v>
      </c>
      <c r="T29" s="63">
        <f t="shared" si="10"/>
        <v>0</v>
      </c>
      <c r="U29" s="66">
        <f t="shared" si="11"/>
        <v>2627.5811005079995</v>
      </c>
      <c r="V29" s="65">
        <f t="shared" si="17"/>
        <v>2252.2123718639996</v>
      </c>
      <c r="W29" s="63">
        <f t="shared" si="12"/>
        <v>0</v>
      </c>
      <c r="X29" s="66">
        <f t="shared" si="13"/>
        <v>2252.2123718639996</v>
      </c>
      <c r="Y29" s="65">
        <f t="shared" si="14"/>
        <v>1876.8436432199999</v>
      </c>
      <c r="Z29" s="63">
        <f t="shared" si="15"/>
        <v>0</v>
      </c>
      <c r="AA29" s="66">
        <f t="shared" si="16"/>
        <v>1876.8436432199999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1.3926616199999999</v>
      </c>
      <c r="E30" s="69">
        <f>C30*D30</f>
        <v>866.23552763999999</v>
      </c>
      <c r="F30" s="48">
        <v>0</v>
      </c>
      <c r="G30" s="70">
        <f t="shared" si="1"/>
        <v>0</v>
      </c>
      <c r="H30" s="190">
        <f t="shared" si="18"/>
        <v>3464.9421105599999</v>
      </c>
      <c r="I30" s="107">
        <f t="shared" si="20"/>
        <v>288.74517587999998</v>
      </c>
      <c r="J30" s="107">
        <f t="shared" si="19"/>
        <v>3753.6872864399998</v>
      </c>
      <c r="K30" s="49"/>
      <c r="L30" s="50">
        <f t="shared" si="23"/>
        <v>3753.6872864399998</v>
      </c>
      <c r="M30" s="51">
        <f t="shared" si="24"/>
        <v>3378.3185577959998</v>
      </c>
      <c r="N30" s="49">
        <f t="shared" si="21"/>
        <v>0</v>
      </c>
      <c r="O30" s="52">
        <f t="shared" si="22"/>
        <v>3378.3185577959998</v>
      </c>
      <c r="P30" s="73">
        <f t="shared" si="6"/>
        <v>3002.9498291519999</v>
      </c>
      <c r="Q30" s="49">
        <f t="shared" si="7"/>
        <v>0</v>
      </c>
      <c r="R30" s="53">
        <f t="shared" si="8"/>
        <v>3002.9498291519999</v>
      </c>
      <c r="S30" s="51">
        <f t="shared" si="9"/>
        <v>2627.5811005079995</v>
      </c>
      <c r="T30" s="49">
        <f t="shared" si="10"/>
        <v>0</v>
      </c>
      <c r="U30" s="52">
        <f t="shared" si="11"/>
        <v>2627.5811005079995</v>
      </c>
      <c r="V30" s="51">
        <f t="shared" si="17"/>
        <v>2252.2123718639996</v>
      </c>
      <c r="W30" s="49">
        <f t="shared" si="12"/>
        <v>0</v>
      </c>
      <c r="X30" s="52">
        <f t="shared" si="13"/>
        <v>2252.2123718639996</v>
      </c>
      <c r="Y30" s="51">
        <f t="shared" si="14"/>
        <v>1876.8436432199999</v>
      </c>
      <c r="Z30" s="49">
        <f t="shared" si="15"/>
        <v>0</v>
      </c>
      <c r="AA30" s="52">
        <f t="shared" si="16"/>
        <v>1876.8436432199999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1.3924611</v>
      </c>
      <c r="E31" s="58">
        <f t="shared" si="0"/>
        <v>866.11080419999996</v>
      </c>
      <c r="F31" s="48">
        <v>0</v>
      </c>
      <c r="G31" s="60">
        <f t="shared" si="1"/>
        <v>0</v>
      </c>
      <c r="H31" s="190">
        <f t="shared" si="18"/>
        <v>3464.4432167999998</v>
      </c>
      <c r="I31" s="106">
        <f t="shared" si="20"/>
        <v>288.70360139999997</v>
      </c>
      <c r="J31" s="106">
        <f t="shared" si="19"/>
        <v>3753.1468181999999</v>
      </c>
      <c r="K31" s="63"/>
      <c r="L31" s="64">
        <f t="shared" si="23"/>
        <v>3753.1468181999999</v>
      </c>
      <c r="M31" s="65">
        <f t="shared" si="24"/>
        <v>3377.8321363800001</v>
      </c>
      <c r="N31" s="63">
        <f t="shared" si="21"/>
        <v>0</v>
      </c>
      <c r="O31" s="66">
        <f t="shared" si="22"/>
        <v>3377.8321363800001</v>
      </c>
      <c r="P31" s="63">
        <f>J31*$P$10</f>
        <v>3002.5174545600003</v>
      </c>
      <c r="Q31" s="63">
        <f t="shared" si="7"/>
        <v>0</v>
      </c>
      <c r="R31" s="67">
        <f t="shared" si="8"/>
        <v>3002.5174545600003</v>
      </c>
      <c r="S31" s="65">
        <f t="shared" si="9"/>
        <v>2627.2027727399995</v>
      </c>
      <c r="T31" s="63">
        <f t="shared" si="10"/>
        <v>0</v>
      </c>
      <c r="U31" s="66">
        <f t="shared" si="11"/>
        <v>2627.2027727399995</v>
      </c>
      <c r="V31" s="65">
        <f t="shared" si="17"/>
        <v>2251.8880909199997</v>
      </c>
      <c r="W31" s="63">
        <f t="shared" si="12"/>
        <v>0</v>
      </c>
      <c r="X31" s="66">
        <f t="shared" si="13"/>
        <v>2251.8880909199997</v>
      </c>
      <c r="Y31" s="65">
        <f t="shared" si="14"/>
        <v>1876.5734090999999</v>
      </c>
      <c r="Z31" s="63">
        <f t="shared" si="15"/>
        <v>0</v>
      </c>
      <c r="AA31" s="66">
        <f t="shared" si="16"/>
        <v>1876.5734090999999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1.3922898500000001</v>
      </c>
      <c r="E32" s="69">
        <f t="shared" si="0"/>
        <v>866.00428670000008</v>
      </c>
      <c r="F32" s="48">
        <v>0</v>
      </c>
      <c r="G32" s="70">
        <f t="shared" si="1"/>
        <v>0</v>
      </c>
      <c r="H32" s="190">
        <f t="shared" si="18"/>
        <v>3464.0171468000003</v>
      </c>
      <c r="I32" s="107">
        <f t="shared" si="20"/>
        <v>288.66809556666669</v>
      </c>
      <c r="J32" s="107">
        <f t="shared" si="19"/>
        <v>3752.6852423666669</v>
      </c>
      <c r="K32" s="49"/>
      <c r="L32" s="50">
        <f t="shared" si="23"/>
        <v>3752.6852423666669</v>
      </c>
      <c r="M32" s="51">
        <f t="shared" si="24"/>
        <v>3377.4167181300004</v>
      </c>
      <c r="N32" s="49">
        <f t="shared" si="21"/>
        <v>0</v>
      </c>
      <c r="O32" s="52">
        <f t="shared" si="22"/>
        <v>3377.4167181300004</v>
      </c>
      <c r="P32" s="73">
        <f>J32*$P$10</f>
        <v>3002.1481938933339</v>
      </c>
      <c r="Q32" s="49">
        <f t="shared" si="7"/>
        <v>0</v>
      </c>
      <c r="R32" s="53">
        <f t="shared" si="8"/>
        <v>3002.1481938933339</v>
      </c>
      <c r="S32" s="51">
        <f t="shared" si="9"/>
        <v>2626.8796696566665</v>
      </c>
      <c r="T32" s="49">
        <f t="shared" si="10"/>
        <v>0</v>
      </c>
      <c r="U32" s="52">
        <f t="shared" si="11"/>
        <v>2626.8796696566665</v>
      </c>
      <c r="V32" s="51">
        <f t="shared" si="17"/>
        <v>2251.61114542</v>
      </c>
      <c r="W32" s="49">
        <f t="shared" si="12"/>
        <v>0</v>
      </c>
      <c r="X32" s="52">
        <f t="shared" si="13"/>
        <v>2251.61114542</v>
      </c>
      <c r="Y32" s="51">
        <f t="shared" si="14"/>
        <v>1876.3426211833334</v>
      </c>
      <c r="Z32" s="49">
        <f t="shared" si="15"/>
        <v>0</v>
      </c>
      <c r="AA32" s="52">
        <f t="shared" si="16"/>
        <v>1876.3426211833334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1.3922898500000001</v>
      </c>
      <c r="E33" s="58">
        <f t="shared" si="0"/>
        <v>866.00428670000008</v>
      </c>
      <c r="F33" s="48">
        <v>0</v>
      </c>
      <c r="G33" s="60">
        <f t="shared" si="1"/>
        <v>0</v>
      </c>
      <c r="H33" s="190">
        <f t="shared" si="18"/>
        <v>3464.0171468000003</v>
      </c>
      <c r="I33" s="106">
        <f t="shared" si="20"/>
        <v>288.66809556666669</v>
      </c>
      <c r="J33" s="106">
        <f t="shared" si="19"/>
        <v>3752.6852423666669</v>
      </c>
      <c r="K33" s="63"/>
      <c r="L33" s="64">
        <f t="shared" si="23"/>
        <v>3752.6852423666669</v>
      </c>
      <c r="M33" s="65">
        <f t="shared" si="24"/>
        <v>3377.4167181300004</v>
      </c>
      <c r="N33" s="63">
        <f t="shared" si="21"/>
        <v>0</v>
      </c>
      <c r="O33" s="66">
        <f t="shared" si="22"/>
        <v>3377.4167181300004</v>
      </c>
      <c r="P33" s="63">
        <f t="shared" ref="P33:P50" si="25">J33*$P$10</f>
        <v>3002.1481938933339</v>
      </c>
      <c r="Q33" s="63">
        <f t="shared" si="7"/>
        <v>0</v>
      </c>
      <c r="R33" s="67">
        <f t="shared" si="8"/>
        <v>3002.1481938933339</v>
      </c>
      <c r="S33" s="65">
        <f t="shared" si="9"/>
        <v>2626.8796696566665</v>
      </c>
      <c r="T33" s="63">
        <f t="shared" si="10"/>
        <v>0</v>
      </c>
      <c r="U33" s="66">
        <f t="shared" si="11"/>
        <v>2626.8796696566665</v>
      </c>
      <c r="V33" s="65">
        <f t="shared" si="17"/>
        <v>2251.61114542</v>
      </c>
      <c r="W33" s="63">
        <f t="shared" si="12"/>
        <v>0</v>
      </c>
      <c r="X33" s="66">
        <f t="shared" si="13"/>
        <v>2251.61114542</v>
      </c>
      <c r="Y33" s="65">
        <f t="shared" si="14"/>
        <v>1876.3426211833334</v>
      </c>
      <c r="Z33" s="63">
        <f t="shared" si="15"/>
        <v>0</v>
      </c>
      <c r="AA33" s="66">
        <f t="shared" si="16"/>
        <v>1876.3426211833334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1.3922898500000001</v>
      </c>
      <c r="E34" s="69">
        <f t="shared" si="0"/>
        <v>866.00428670000008</v>
      </c>
      <c r="F34" s="48">
        <v>0</v>
      </c>
      <c r="G34" s="70">
        <f t="shared" si="1"/>
        <v>0</v>
      </c>
      <c r="H34" s="190">
        <f t="shared" si="18"/>
        <v>3464.0171468000003</v>
      </c>
      <c r="I34" s="107">
        <f t="shared" si="20"/>
        <v>288.66809556666669</v>
      </c>
      <c r="J34" s="107">
        <f t="shared" si="19"/>
        <v>3752.6852423666669</v>
      </c>
      <c r="K34" s="49"/>
      <c r="L34" s="50">
        <f t="shared" si="23"/>
        <v>3752.6852423666669</v>
      </c>
      <c r="M34" s="51">
        <f t="shared" si="24"/>
        <v>3377.4167181300004</v>
      </c>
      <c r="N34" s="49">
        <f t="shared" si="21"/>
        <v>0</v>
      </c>
      <c r="O34" s="52">
        <f t="shared" si="22"/>
        <v>3377.4167181300004</v>
      </c>
      <c r="P34" s="73">
        <f t="shared" si="25"/>
        <v>3002.1481938933339</v>
      </c>
      <c r="Q34" s="49">
        <f t="shared" si="7"/>
        <v>0</v>
      </c>
      <c r="R34" s="53">
        <f t="shared" si="8"/>
        <v>3002.1481938933339</v>
      </c>
      <c r="S34" s="51">
        <f t="shared" si="9"/>
        <v>2626.8796696566665</v>
      </c>
      <c r="T34" s="49">
        <f t="shared" si="10"/>
        <v>0</v>
      </c>
      <c r="U34" s="52">
        <f t="shared" si="11"/>
        <v>2626.8796696566665</v>
      </c>
      <c r="V34" s="51">
        <f t="shared" si="17"/>
        <v>2251.61114542</v>
      </c>
      <c r="W34" s="49">
        <f t="shared" si="12"/>
        <v>0</v>
      </c>
      <c r="X34" s="52">
        <f t="shared" si="13"/>
        <v>2251.61114542</v>
      </c>
      <c r="Y34" s="51">
        <f t="shared" si="14"/>
        <v>1876.3426211833334</v>
      </c>
      <c r="Z34" s="49">
        <f t="shared" si="15"/>
        <v>0</v>
      </c>
      <c r="AA34" s="52">
        <f t="shared" si="16"/>
        <v>1876.3426211833334</v>
      </c>
    </row>
    <row r="35" spans="1:27" s="30" customFormat="1" ht="13.5" customHeight="1">
      <c r="A35" s="124">
        <v>5</v>
      </c>
      <c r="B35" s="217">
        <v>41244</v>
      </c>
      <c r="C35" s="68">
        <v>622</v>
      </c>
      <c r="D35" s="96">
        <f>'base(indices)'!G39</f>
        <v>1.3922898500000001</v>
      </c>
      <c r="E35" s="58">
        <f t="shared" si="0"/>
        <v>866.00428670000008</v>
      </c>
      <c r="F35" s="48">
        <v>0</v>
      </c>
      <c r="G35" s="60">
        <f t="shared" si="1"/>
        <v>0</v>
      </c>
      <c r="H35" s="190">
        <f t="shared" si="18"/>
        <v>3464.0171468000003</v>
      </c>
      <c r="I35" s="106">
        <f t="shared" si="20"/>
        <v>288.66809556666669</v>
      </c>
      <c r="J35" s="106">
        <f t="shared" si="19"/>
        <v>3752.6852423666669</v>
      </c>
      <c r="K35" s="63"/>
      <c r="L35" s="64">
        <f t="shared" si="23"/>
        <v>3752.6852423666669</v>
      </c>
      <c r="M35" s="65">
        <f t="shared" si="24"/>
        <v>3377.4167181300004</v>
      </c>
      <c r="N35" s="63">
        <f t="shared" si="21"/>
        <v>0</v>
      </c>
      <c r="O35" s="66">
        <f t="shared" si="22"/>
        <v>3377.4167181300004</v>
      </c>
      <c r="P35" s="63">
        <f t="shared" si="25"/>
        <v>3002.1481938933339</v>
      </c>
      <c r="Q35" s="63">
        <f t="shared" si="7"/>
        <v>0</v>
      </c>
      <c r="R35" s="67">
        <f t="shared" si="8"/>
        <v>3002.1481938933339</v>
      </c>
      <c r="S35" s="65">
        <f t="shared" si="9"/>
        <v>2626.8796696566665</v>
      </c>
      <c r="T35" s="63">
        <f t="shared" si="10"/>
        <v>0</v>
      </c>
      <c r="U35" s="66">
        <f t="shared" si="11"/>
        <v>2626.8796696566665</v>
      </c>
      <c r="V35" s="65">
        <f t="shared" si="17"/>
        <v>2251.61114542</v>
      </c>
      <c r="W35" s="63">
        <f t="shared" si="12"/>
        <v>0</v>
      </c>
      <c r="X35" s="66">
        <f t="shared" si="13"/>
        <v>2251.61114542</v>
      </c>
      <c r="Y35" s="65">
        <f t="shared" si="14"/>
        <v>1876.3426211833334</v>
      </c>
      <c r="Z35" s="63">
        <f t="shared" si="15"/>
        <v>0</v>
      </c>
      <c r="AA35" s="66">
        <f t="shared" si="16"/>
        <v>1876.3426211833334</v>
      </c>
    </row>
    <row r="36" spans="1:27" ht="13.5" customHeight="1">
      <c r="A36" s="124">
        <v>5</v>
      </c>
      <c r="B36" s="216">
        <v>41275</v>
      </c>
      <c r="C36" s="68">
        <v>678</v>
      </c>
      <c r="D36" s="96">
        <f>'base(indices)'!G40</f>
        <v>1.3922898500000001</v>
      </c>
      <c r="E36" s="69">
        <f t="shared" si="0"/>
        <v>943.97251830000005</v>
      </c>
      <c r="F36" s="91">
        <v>0</v>
      </c>
      <c r="G36" s="70">
        <f t="shared" si="1"/>
        <v>0</v>
      </c>
      <c r="H36" s="190">
        <f t="shared" si="18"/>
        <v>3775.8900732000002</v>
      </c>
      <c r="I36" s="107">
        <f t="shared" si="20"/>
        <v>314.65750610000003</v>
      </c>
      <c r="J36" s="107">
        <f t="shared" si="19"/>
        <v>4090.5475793000001</v>
      </c>
      <c r="K36" s="49"/>
      <c r="L36" s="50">
        <f t="shared" si="23"/>
        <v>4090.5475793000001</v>
      </c>
      <c r="M36" s="51">
        <f t="shared" si="24"/>
        <v>3681.49282137</v>
      </c>
      <c r="N36" s="49">
        <f t="shared" si="21"/>
        <v>0</v>
      </c>
      <c r="O36" s="52">
        <f t="shared" si="22"/>
        <v>3681.49282137</v>
      </c>
      <c r="P36" s="73">
        <f t="shared" si="25"/>
        <v>3272.4380634400004</v>
      </c>
      <c r="Q36" s="49">
        <f t="shared" si="7"/>
        <v>0</v>
      </c>
      <c r="R36" s="53">
        <f t="shared" si="8"/>
        <v>3272.4380634400004</v>
      </c>
      <c r="S36" s="51">
        <f t="shared" si="9"/>
        <v>2863.3833055099999</v>
      </c>
      <c r="T36" s="49">
        <f t="shared" si="10"/>
        <v>0</v>
      </c>
      <c r="U36" s="52">
        <f t="shared" si="11"/>
        <v>2863.3833055099999</v>
      </c>
      <c r="V36" s="51">
        <f t="shared" si="17"/>
        <v>2454.3285475799998</v>
      </c>
      <c r="W36" s="49">
        <f t="shared" si="12"/>
        <v>0</v>
      </c>
      <c r="X36" s="52">
        <f t="shared" si="13"/>
        <v>2454.3285475799998</v>
      </c>
      <c r="Y36" s="51">
        <f t="shared" si="14"/>
        <v>2045.27378965</v>
      </c>
      <c r="Z36" s="49">
        <f t="shared" si="15"/>
        <v>0</v>
      </c>
      <c r="AA36" s="52">
        <f t="shared" si="16"/>
        <v>2045.27378965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1.3922898500000001</v>
      </c>
      <c r="E37" s="58">
        <f t="shared" si="0"/>
        <v>943.97251830000005</v>
      </c>
      <c r="F37" s="91">
        <v>0</v>
      </c>
      <c r="G37" s="60">
        <f t="shared" si="1"/>
        <v>0</v>
      </c>
      <c r="H37" s="190">
        <f t="shared" si="18"/>
        <v>3775.8900732000002</v>
      </c>
      <c r="I37" s="106">
        <f t="shared" si="20"/>
        <v>314.65750610000003</v>
      </c>
      <c r="J37" s="106">
        <f t="shared" si="19"/>
        <v>4090.5475793000001</v>
      </c>
      <c r="K37" s="63"/>
      <c r="L37" s="64">
        <f t="shared" si="23"/>
        <v>4090.5475793000001</v>
      </c>
      <c r="M37" s="65">
        <f t="shared" si="24"/>
        <v>3681.49282137</v>
      </c>
      <c r="N37" s="63">
        <f t="shared" si="21"/>
        <v>0</v>
      </c>
      <c r="O37" s="66">
        <f t="shared" si="22"/>
        <v>3681.49282137</v>
      </c>
      <c r="P37" s="63">
        <f t="shared" si="25"/>
        <v>3272.4380634400004</v>
      </c>
      <c r="Q37" s="63">
        <f t="shared" si="7"/>
        <v>0</v>
      </c>
      <c r="R37" s="67">
        <f t="shared" si="8"/>
        <v>3272.4380634400004</v>
      </c>
      <c r="S37" s="65">
        <f t="shared" si="9"/>
        <v>2863.3833055099999</v>
      </c>
      <c r="T37" s="63">
        <f t="shared" si="10"/>
        <v>0</v>
      </c>
      <c r="U37" s="66">
        <f t="shared" si="11"/>
        <v>2863.3833055099999</v>
      </c>
      <c r="V37" s="65">
        <f t="shared" si="17"/>
        <v>2454.3285475799998</v>
      </c>
      <c r="W37" s="63">
        <f t="shared" si="12"/>
        <v>0</v>
      </c>
      <c r="X37" s="66">
        <f t="shared" si="13"/>
        <v>2454.3285475799998</v>
      </c>
      <c r="Y37" s="65">
        <f t="shared" si="14"/>
        <v>2045.27378965</v>
      </c>
      <c r="Z37" s="63">
        <f t="shared" si="15"/>
        <v>0</v>
      </c>
      <c r="AA37" s="66">
        <f t="shared" si="16"/>
        <v>2045.27378965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1.3922898500000001</v>
      </c>
      <c r="E38" s="69">
        <f t="shared" si="0"/>
        <v>943.97251830000005</v>
      </c>
      <c r="F38" s="48">
        <v>0</v>
      </c>
      <c r="G38" s="70">
        <f t="shared" si="1"/>
        <v>0</v>
      </c>
      <c r="H38" s="190">
        <f t="shared" si="18"/>
        <v>3775.8900732000002</v>
      </c>
      <c r="I38" s="107">
        <f t="shared" si="20"/>
        <v>314.65750610000003</v>
      </c>
      <c r="J38" s="107">
        <f t="shared" si="19"/>
        <v>4090.5475793000001</v>
      </c>
      <c r="K38" s="73"/>
      <c r="L38" s="74">
        <f t="shared" si="23"/>
        <v>4090.5475793000001</v>
      </c>
      <c r="M38" s="51">
        <f t="shared" si="24"/>
        <v>3681.49282137</v>
      </c>
      <c r="N38" s="49">
        <f t="shared" si="21"/>
        <v>0</v>
      </c>
      <c r="O38" s="52">
        <f t="shared" si="22"/>
        <v>3681.49282137</v>
      </c>
      <c r="P38" s="73">
        <f t="shared" si="25"/>
        <v>3272.4380634400004</v>
      </c>
      <c r="Q38" s="49">
        <f t="shared" si="7"/>
        <v>0</v>
      </c>
      <c r="R38" s="53">
        <f>P38+Q38</f>
        <v>3272.4380634400004</v>
      </c>
      <c r="S38" s="51">
        <f t="shared" si="9"/>
        <v>2863.3833055099999</v>
      </c>
      <c r="T38" s="49">
        <f t="shared" si="10"/>
        <v>0</v>
      </c>
      <c r="U38" s="52">
        <f t="shared" si="11"/>
        <v>2863.3833055099999</v>
      </c>
      <c r="V38" s="51">
        <f t="shared" si="17"/>
        <v>2454.3285475799998</v>
      </c>
      <c r="W38" s="49">
        <f t="shared" si="12"/>
        <v>0</v>
      </c>
      <c r="X38" s="52">
        <f t="shared" si="13"/>
        <v>2454.3285475799998</v>
      </c>
      <c r="Y38" s="51">
        <f t="shared" si="14"/>
        <v>2045.27378965</v>
      </c>
      <c r="Z38" s="49">
        <f t="shared" si="15"/>
        <v>0</v>
      </c>
      <c r="AA38" s="52">
        <f t="shared" si="16"/>
        <v>2045.27378965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1.3922898500000001</v>
      </c>
      <c r="E39" s="58">
        <f t="shared" si="0"/>
        <v>943.97251830000005</v>
      </c>
      <c r="F39" s="48">
        <v>0</v>
      </c>
      <c r="G39" s="60">
        <f t="shared" si="1"/>
        <v>0</v>
      </c>
      <c r="H39" s="190">
        <f t="shared" si="18"/>
        <v>3775.8900732000002</v>
      </c>
      <c r="I39" s="106">
        <f t="shared" si="20"/>
        <v>314.65750610000003</v>
      </c>
      <c r="J39" s="106">
        <f t="shared" si="19"/>
        <v>4090.5475793000001</v>
      </c>
      <c r="K39" s="63"/>
      <c r="L39" s="75">
        <f t="shared" si="23"/>
        <v>4090.5475793000001</v>
      </c>
      <c r="M39" s="65">
        <f t="shared" si="24"/>
        <v>3681.49282137</v>
      </c>
      <c r="N39" s="63">
        <f t="shared" si="21"/>
        <v>0</v>
      </c>
      <c r="O39" s="66">
        <f t="shared" si="22"/>
        <v>3681.49282137</v>
      </c>
      <c r="P39" s="63">
        <f>J39*$P$10</f>
        <v>3272.4380634400004</v>
      </c>
      <c r="Q39" s="63">
        <f t="shared" si="7"/>
        <v>0</v>
      </c>
      <c r="R39" s="67">
        <f t="shared" ref="R39:R54" si="26">P39+Q39</f>
        <v>3272.4380634400004</v>
      </c>
      <c r="S39" s="65">
        <f t="shared" si="9"/>
        <v>2863.3833055099999</v>
      </c>
      <c r="T39" s="63">
        <f t="shared" si="10"/>
        <v>0</v>
      </c>
      <c r="U39" s="66">
        <f t="shared" si="11"/>
        <v>2863.3833055099999</v>
      </c>
      <c r="V39" s="65">
        <f t="shared" si="17"/>
        <v>2454.3285475799998</v>
      </c>
      <c r="W39" s="63">
        <f t="shared" si="12"/>
        <v>0</v>
      </c>
      <c r="X39" s="66">
        <f t="shared" si="13"/>
        <v>2454.3285475799998</v>
      </c>
      <c r="Y39" s="65">
        <f t="shared" si="14"/>
        <v>2045.27378965</v>
      </c>
      <c r="Z39" s="63">
        <f t="shared" si="15"/>
        <v>0</v>
      </c>
      <c r="AA39" s="66">
        <f t="shared" si="16"/>
        <v>2045.27378965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1.3922898500000001</v>
      </c>
      <c r="E40" s="69">
        <f t="shared" si="0"/>
        <v>943.97251830000005</v>
      </c>
      <c r="F40" s="48">
        <v>0</v>
      </c>
      <c r="G40" s="70">
        <f t="shared" si="1"/>
        <v>0</v>
      </c>
      <c r="H40" s="190">
        <f t="shared" si="18"/>
        <v>3775.8900732000002</v>
      </c>
      <c r="I40" s="107">
        <f t="shared" si="20"/>
        <v>314.65750610000003</v>
      </c>
      <c r="J40" s="107">
        <f t="shared" si="19"/>
        <v>4090.5475793000001</v>
      </c>
      <c r="K40" s="49"/>
      <c r="L40" s="50">
        <f t="shared" si="23"/>
        <v>4090.5475793000001</v>
      </c>
      <c r="M40" s="51">
        <f t="shared" si="24"/>
        <v>3681.49282137</v>
      </c>
      <c r="N40" s="49">
        <f t="shared" si="21"/>
        <v>0</v>
      </c>
      <c r="O40" s="52">
        <f t="shared" si="22"/>
        <v>3681.49282137</v>
      </c>
      <c r="P40" s="73">
        <f t="shared" si="25"/>
        <v>3272.4380634400004</v>
      </c>
      <c r="Q40" s="49">
        <f t="shared" si="7"/>
        <v>0</v>
      </c>
      <c r="R40" s="53">
        <f t="shared" si="26"/>
        <v>3272.4380634400004</v>
      </c>
      <c r="S40" s="51">
        <f t="shared" si="9"/>
        <v>2863.3833055099999</v>
      </c>
      <c r="T40" s="49">
        <f t="shared" si="10"/>
        <v>0</v>
      </c>
      <c r="U40" s="52">
        <f t="shared" si="11"/>
        <v>2863.3833055099999</v>
      </c>
      <c r="V40" s="51">
        <f t="shared" si="17"/>
        <v>2454.3285475799998</v>
      </c>
      <c r="W40" s="49">
        <f t="shared" si="12"/>
        <v>0</v>
      </c>
      <c r="X40" s="52">
        <f t="shared" si="13"/>
        <v>2454.3285475799998</v>
      </c>
      <c r="Y40" s="51">
        <f t="shared" si="14"/>
        <v>2045.27378965</v>
      </c>
      <c r="Z40" s="49">
        <f t="shared" si="15"/>
        <v>0</v>
      </c>
      <c r="AA40" s="52">
        <f t="shared" si="16"/>
        <v>2045.27378965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1.3922898500000001</v>
      </c>
      <c r="E41" s="58">
        <f t="shared" si="0"/>
        <v>943.97251830000005</v>
      </c>
      <c r="F41" s="48">
        <v>0</v>
      </c>
      <c r="G41" s="60">
        <f t="shared" si="1"/>
        <v>0</v>
      </c>
      <c r="H41" s="190">
        <f t="shared" si="18"/>
        <v>3775.8900732000002</v>
      </c>
      <c r="I41" s="106">
        <f t="shared" si="20"/>
        <v>314.65750610000003</v>
      </c>
      <c r="J41" s="106">
        <f t="shared" si="19"/>
        <v>4090.5475793000001</v>
      </c>
      <c r="K41" s="63"/>
      <c r="L41" s="75">
        <f t="shared" si="23"/>
        <v>4090.5475793000001</v>
      </c>
      <c r="M41" s="65">
        <f t="shared" si="24"/>
        <v>3681.49282137</v>
      </c>
      <c r="N41" s="63">
        <f t="shared" si="21"/>
        <v>0</v>
      </c>
      <c r="O41" s="66">
        <f t="shared" si="22"/>
        <v>3681.49282137</v>
      </c>
      <c r="P41" s="63">
        <f t="shared" si="25"/>
        <v>3272.4380634400004</v>
      </c>
      <c r="Q41" s="63">
        <f t="shared" si="7"/>
        <v>0</v>
      </c>
      <c r="R41" s="67">
        <f t="shared" si="26"/>
        <v>3272.4380634400004</v>
      </c>
      <c r="S41" s="65">
        <f t="shared" si="9"/>
        <v>2863.3833055099999</v>
      </c>
      <c r="T41" s="63">
        <f t="shared" si="10"/>
        <v>0</v>
      </c>
      <c r="U41" s="66">
        <f t="shared" si="11"/>
        <v>2863.3833055099999</v>
      </c>
      <c r="V41" s="65">
        <f t="shared" si="17"/>
        <v>2454.3285475799998</v>
      </c>
      <c r="W41" s="63">
        <f t="shared" si="12"/>
        <v>0</v>
      </c>
      <c r="X41" s="66">
        <f t="shared" si="13"/>
        <v>2454.3285475799998</v>
      </c>
      <c r="Y41" s="65">
        <f t="shared" si="14"/>
        <v>2045.27378965</v>
      </c>
      <c r="Z41" s="63">
        <f t="shared" si="15"/>
        <v>0</v>
      </c>
      <c r="AA41" s="66">
        <f t="shared" si="16"/>
        <v>2045.27378965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1.3922898500000001</v>
      </c>
      <c r="E42" s="69">
        <f t="shared" si="0"/>
        <v>943.97251830000005</v>
      </c>
      <c r="F42" s="48">
        <v>0</v>
      </c>
      <c r="G42" s="70">
        <f t="shared" si="1"/>
        <v>0</v>
      </c>
      <c r="H42" s="190">
        <f t="shared" si="18"/>
        <v>3775.8900732000002</v>
      </c>
      <c r="I42" s="107">
        <f t="shared" si="20"/>
        <v>314.65750610000003</v>
      </c>
      <c r="J42" s="107">
        <f t="shared" si="19"/>
        <v>4090.5475793000001</v>
      </c>
      <c r="K42" s="49"/>
      <c r="L42" s="50">
        <f t="shared" si="23"/>
        <v>4090.5475793000001</v>
      </c>
      <c r="M42" s="51">
        <f t="shared" si="24"/>
        <v>3681.49282137</v>
      </c>
      <c r="N42" s="49">
        <f t="shared" si="21"/>
        <v>0</v>
      </c>
      <c r="O42" s="52">
        <f t="shared" si="22"/>
        <v>3681.49282137</v>
      </c>
      <c r="P42" s="73">
        <f t="shared" si="25"/>
        <v>3272.4380634400004</v>
      </c>
      <c r="Q42" s="49">
        <f t="shared" si="7"/>
        <v>0</v>
      </c>
      <c r="R42" s="53">
        <f t="shared" si="26"/>
        <v>3272.4380634400004</v>
      </c>
      <c r="S42" s="51">
        <f t="shared" si="9"/>
        <v>2863.3833055099999</v>
      </c>
      <c r="T42" s="49">
        <f t="shared" si="10"/>
        <v>0</v>
      </c>
      <c r="U42" s="52">
        <f t="shared" si="11"/>
        <v>2863.3833055099999</v>
      </c>
      <c r="V42" s="51">
        <f t="shared" si="17"/>
        <v>2454.3285475799998</v>
      </c>
      <c r="W42" s="49">
        <f t="shared" si="12"/>
        <v>0</v>
      </c>
      <c r="X42" s="52">
        <f t="shared" si="13"/>
        <v>2454.3285475799998</v>
      </c>
      <c r="Y42" s="51">
        <f t="shared" si="14"/>
        <v>2045.27378965</v>
      </c>
      <c r="Z42" s="49">
        <f t="shared" si="15"/>
        <v>0</v>
      </c>
      <c r="AA42" s="52">
        <f t="shared" si="16"/>
        <v>2045.27378965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1.39199892</v>
      </c>
      <c r="E43" s="58">
        <f t="shared" si="0"/>
        <v>943.77526776000002</v>
      </c>
      <c r="F43" s="48">
        <v>0</v>
      </c>
      <c r="G43" s="60">
        <f t="shared" si="1"/>
        <v>0</v>
      </c>
      <c r="H43" s="190">
        <f t="shared" si="18"/>
        <v>3775.1010710400001</v>
      </c>
      <c r="I43" s="106">
        <f t="shared" si="20"/>
        <v>314.59175592000003</v>
      </c>
      <c r="J43" s="106">
        <f t="shared" si="19"/>
        <v>4089.6928269600003</v>
      </c>
      <c r="K43" s="63"/>
      <c r="L43" s="75">
        <f t="shared" si="23"/>
        <v>4089.6928269600003</v>
      </c>
      <c r="M43" s="65">
        <f t="shared" si="24"/>
        <v>3680.7235442640003</v>
      </c>
      <c r="N43" s="63">
        <f t="shared" si="21"/>
        <v>0</v>
      </c>
      <c r="O43" s="66">
        <f t="shared" si="22"/>
        <v>3680.7235442640003</v>
      </c>
      <c r="P43" s="63">
        <f t="shared" si="25"/>
        <v>3271.7542615680004</v>
      </c>
      <c r="Q43" s="63">
        <f t="shared" si="7"/>
        <v>0</v>
      </c>
      <c r="R43" s="67">
        <f t="shared" si="26"/>
        <v>3271.7542615680004</v>
      </c>
      <c r="S43" s="65">
        <f t="shared" si="9"/>
        <v>2862.784978872</v>
      </c>
      <c r="T43" s="63">
        <f t="shared" si="10"/>
        <v>0</v>
      </c>
      <c r="U43" s="66">
        <f t="shared" si="11"/>
        <v>2862.784978872</v>
      </c>
      <c r="V43" s="65">
        <f t="shared" si="17"/>
        <v>2453.8156961760001</v>
      </c>
      <c r="W43" s="63">
        <f t="shared" si="12"/>
        <v>0</v>
      </c>
      <c r="X43" s="66">
        <f t="shared" si="13"/>
        <v>2453.8156961760001</v>
      </c>
      <c r="Y43" s="65">
        <f t="shared" si="14"/>
        <v>2044.8464134800001</v>
      </c>
      <c r="Z43" s="63">
        <f t="shared" si="15"/>
        <v>0</v>
      </c>
      <c r="AA43" s="66">
        <f t="shared" si="16"/>
        <v>2044.8464134800001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1.39199892</v>
      </c>
      <c r="E44" s="69">
        <f t="shared" si="0"/>
        <v>943.77526776000002</v>
      </c>
      <c r="F44" s="48">
        <v>0</v>
      </c>
      <c r="G44" s="70">
        <f t="shared" si="1"/>
        <v>0</v>
      </c>
      <c r="H44" s="190">
        <f t="shared" si="18"/>
        <v>3775.1010710400001</v>
      </c>
      <c r="I44" s="107">
        <f t="shared" si="20"/>
        <v>314.59175592000003</v>
      </c>
      <c r="J44" s="107">
        <f t="shared" si="19"/>
        <v>4089.6928269600003</v>
      </c>
      <c r="K44" s="49"/>
      <c r="L44" s="50">
        <f t="shared" si="23"/>
        <v>4089.6928269600003</v>
      </c>
      <c r="M44" s="51">
        <f t="shared" si="24"/>
        <v>3680.7235442640003</v>
      </c>
      <c r="N44" s="49">
        <f t="shared" si="21"/>
        <v>0</v>
      </c>
      <c r="O44" s="52">
        <f t="shared" si="22"/>
        <v>3680.7235442640003</v>
      </c>
      <c r="P44" s="73">
        <f t="shared" si="25"/>
        <v>3271.7542615680004</v>
      </c>
      <c r="Q44" s="49">
        <f t="shared" si="7"/>
        <v>0</v>
      </c>
      <c r="R44" s="53">
        <f t="shared" si="26"/>
        <v>3271.7542615680004</v>
      </c>
      <c r="S44" s="51">
        <f t="shared" si="9"/>
        <v>2862.784978872</v>
      </c>
      <c r="T44" s="49">
        <f t="shared" si="10"/>
        <v>0</v>
      </c>
      <c r="U44" s="52">
        <f t="shared" si="11"/>
        <v>2862.784978872</v>
      </c>
      <c r="V44" s="51">
        <f t="shared" si="17"/>
        <v>2453.8156961760001</v>
      </c>
      <c r="W44" s="49">
        <f t="shared" si="12"/>
        <v>0</v>
      </c>
      <c r="X44" s="52">
        <f t="shared" si="13"/>
        <v>2453.8156961760001</v>
      </c>
      <c r="Y44" s="51">
        <f t="shared" si="14"/>
        <v>2044.8464134800001</v>
      </c>
      <c r="Z44" s="49">
        <f t="shared" si="15"/>
        <v>0</v>
      </c>
      <c r="AA44" s="52">
        <f t="shared" si="16"/>
        <v>2044.8464134800001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1.39188896</v>
      </c>
      <c r="E45" s="58">
        <f t="shared" si="0"/>
        <v>943.70071487999996</v>
      </c>
      <c r="F45" s="48">
        <v>0</v>
      </c>
      <c r="G45" s="60">
        <f t="shared" si="1"/>
        <v>0</v>
      </c>
      <c r="H45" s="190">
        <f t="shared" si="18"/>
        <v>3774.8028595199999</v>
      </c>
      <c r="I45" s="106">
        <f t="shared" si="20"/>
        <v>314.56690495999999</v>
      </c>
      <c r="J45" s="106">
        <f t="shared" si="19"/>
        <v>4089.36976448</v>
      </c>
      <c r="K45" s="63"/>
      <c r="L45" s="75">
        <f t="shared" si="23"/>
        <v>4089.36976448</v>
      </c>
      <c r="M45" s="65">
        <f t="shared" si="24"/>
        <v>3680.4327880320002</v>
      </c>
      <c r="N45" s="63">
        <f t="shared" si="21"/>
        <v>0</v>
      </c>
      <c r="O45" s="66">
        <f t="shared" si="22"/>
        <v>3680.4327880320002</v>
      </c>
      <c r="P45" s="63">
        <f t="shared" si="25"/>
        <v>3271.495811584</v>
      </c>
      <c r="Q45" s="63">
        <f t="shared" si="7"/>
        <v>0</v>
      </c>
      <c r="R45" s="67">
        <f t="shared" si="26"/>
        <v>3271.495811584</v>
      </c>
      <c r="S45" s="65">
        <f t="shared" si="9"/>
        <v>2862.5588351359997</v>
      </c>
      <c r="T45" s="63">
        <f t="shared" si="10"/>
        <v>0</v>
      </c>
      <c r="U45" s="66">
        <f t="shared" si="11"/>
        <v>2862.5588351359997</v>
      </c>
      <c r="V45" s="65">
        <f t="shared" si="17"/>
        <v>2453.621858688</v>
      </c>
      <c r="W45" s="63">
        <f t="shared" si="12"/>
        <v>0</v>
      </c>
      <c r="X45" s="66">
        <f t="shared" si="13"/>
        <v>2453.621858688</v>
      </c>
      <c r="Y45" s="65">
        <f t="shared" si="14"/>
        <v>2044.68488224</v>
      </c>
      <c r="Z45" s="63">
        <f t="shared" si="15"/>
        <v>0</v>
      </c>
      <c r="AA45" s="66">
        <f t="shared" si="16"/>
        <v>2044.68488224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1.3906095999999999</v>
      </c>
      <c r="E46" s="69">
        <f t="shared" si="0"/>
        <v>942.83330879999994</v>
      </c>
      <c r="F46" s="48">
        <v>0</v>
      </c>
      <c r="G46" s="70">
        <f t="shared" si="1"/>
        <v>0</v>
      </c>
      <c r="H46" s="190">
        <f t="shared" si="18"/>
        <v>3771.3332351999998</v>
      </c>
      <c r="I46" s="107">
        <f t="shared" si="20"/>
        <v>314.2777696</v>
      </c>
      <c r="J46" s="107">
        <f t="shared" si="19"/>
        <v>4085.6110047999996</v>
      </c>
      <c r="K46" s="49"/>
      <c r="L46" s="50">
        <f t="shared" si="23"/>
        <v>4085.6110047999996</v>
      </c>
      <c r="M46" s="51">
        <f t="shared" si="24"/>
        <v>3677.0499043199998</v>
      </c>
      <c r="N46" s="49">
        <f t="shared" si="21"/>
        <v>0</v>
      </c>
      <c r="O46" s="52">
        <f t="shared" si="22"/>
        <v>3677.0499043199998</v>
      </c>
      <c r="P46" s="73">
        <f t="shared" si="25"/>
        <v>3268.4888038399999</v>
      </c>
      <c r="Q46" s="49">
        <f t="shared" si="7"/>
        <v>0</v>
      </c>
      <c r="R46" s="53">
        <f t="shared" si="26"/>
        <v>3268.4888038399999</v>
      </c>
      <c r="S46" s="51">
        <f t="shared" si="9"/>
        <v>2859.9277033599997</v>
      </c>
      <c r="T46" s="49">
        <f t="shared" si="10"/>
        <v>0</v>
      </c>
      <c r="U46" s="52">
        <f t="shared" si="11"/>
        <v>2859.9277033599997</v>
      </c>
      <c r="V46" s="51">
        <f t="shared" si="17"/>
        <v>2451.3666028799998</v>
      </c>
      <c r="W46" s="49">
        <f t="shared" si="12"/>
        <v>0</v>
      </c>
      <c r="X46" s="52">
        <f t="shared" si="13"/>
        <v>2451.3666028799998</v>
      </c>
      <c r="Y46" s="51">
        <f t="shared" si="14"/>
        <v>2042.8055023999998</v>
      </c>
      <c r="Z46" s="49">
        <f t="shared" si="15"/>
        <v>0</v>
      </c>
      <c r="AA46" s="52">
        <f t="shared" si="16"/>
        <v>2042.8055023999998</v>
      </c>
    </row>
    <row r="47" spans="1:27" s="30" customFormat="1" ht="13.5" customHeight="1">
      <c r="A47" s="124">
        <v>5</v>
      </c>
      <c r="B47" s="216">
        <v>41609</v>
      </c>
      <c r="C47" s="68">
        <v>678</v>
      </c>
      <c r="D47" s="96">
        <f>'base(indices)'!G51</f>
        <v>1.3903218100000001</v>
      </c>
      <c r="E47" s="58">
        <f>C47*D47</f>
        <v>942.63818718000005</v>
      </c>
      <c r="F47" s="48">
        <v>0</v>
      </c>
      <c r="G47" s="60">
        <f t="shared" si="1"/>
        <v>0</v>
      </c>
      <c r="H47" s="190">
        <f t="shared" si="18"/>
        <v>3770.5527487200002</v>
      </c>
      <c r="I47" s="106">
        <f t="shared" si="20"/>
        <v>314.21272906000002</v>
      </c>
      <c r="J47" s="106">
        <f t="shared" si="19"/>
        <v>4084.7654777800003</v>
      </c>
      <c r="K47" s="63"/>
      <c r="L47" s="75">
        <f t="shared" si="23"/>
        <v>4084.7654777800003</v>
      </c>
      <c r="M47" s="65">
        <f t="shared" si="24"/>
        <v>3676.2889300020001</v>
      </c>
      <c r="N47" s="63">
        <f t="shared" si="21"/>
        <v>0</v>
      </c>
      <c r="O47" s="66">
        <f t="shared" si="22"/>
        <v>3676.2889300020001</v>
      </c>
      <c r="P47" s="63">
        <f t="shared" si="25"/>
        <v>3267.8123822240004</v>
      </c>
      <c r="Q47" s="63">
        <f t="shared" si="7"/>
        <v>0</v>
      </c>
      <c r="R47" s="67">
        <f t="shared" si="26"/>
        <v>3267.8123822240004</v>
      </c>
      <c r="S47" s="65">
        <f t="shared" si="9"/>
        <v>2859.3358344460003</v>
      </c>
      <c r="T47" s="63">
        <f t="shared" si="10"/>
        <v>0</v>
      </c>
      <c r="U47" s="66">
        <f t="shared" si="11"/>
        <v>2859.3358344460003</v>
      </c>
      <c r="V47" s="65">
        <f t="shared" si="17"/>
        <v>2450.8592866680001</v>
      </c>
      <c r="W47" s="63">
        <f t="shared" si="12"/>
        <v>0</v>
      </c>
      <c r="X47" s="66">
        <f t="shared" si="13"/>
        <v>2450.8592866680001</v>
      </c>
      <c r="Y47" s="65">
        <f t="shared" si="14"/>
        <v>2042.3827388900002</v>
      </c>
      <c r="Z47" s="63">
        <f t="shared" si="15"/>
        <v>0</v>
      </c>
      <c r="AA47" s="66">
        <f t="shared" si="16"/>
        <v>2042.3827388900002</v>
      </c>
    </row>
    <row r="48" spans="1:27" ht="13.5" customHeight="1">
      <c r="A48" s="124">
        <v>5</v>
      </c>
      <c r="B48" s="217">
        <v>41640</v>
      </c>
      <c r="C48" s="68">
        <v>724</v>
      </c>
      <c r="D48" s="96">
        <f>'base(indices)'!G52</f>
        <v>1.3896353299999999</v>
      </c>
      <c r="E48" s="69">
        <f t="shared" si="0"/>
        <v>1006.09597892</v>
      </c>
      <c r="F48" s="48">
        <v>0</v>
      </c>
      <c r="G48" s="70">
        <f t="shared" si="1"/>
        <v>0</v>
      </c>
      <c r="H48" s="190">
        <f t="shared" si="18"/>
        <v>4024.38391568</v>
      </c>
      <c r="I48" s="107">
        <f t="shared" si="20"/>
        <v>335.36532630666665</v>
      </c>
      <c r="J48" s="107">
        <f t="shared" si="19"/>
        <v>4359.7492419866667</v>
      </c>
      <c r="K48" s="49"/>
      <c r="L48" s="50">
        <f t="shared" si="23"/>
        <v>4359.7492419866667</v>
      </c>
      <c r="M48" s="51">
        <f t="shared" si="24"/>
        <v>3923.7743177880002</v>
      </c>
      <c r="N48" s="49">
        <f t="shared" si="21"/>
        <v>0</v>
      </c>
      <c r="O48" s="52">
        <f t="shared" si="22"/>
        <v>3923.7743177880002</v>
      </c>
      <c r="P48" s="73">
        <f t="shared" si="25"/>
        <v>3487.7993935893337</v>
      </c>
      <c r="Q48" s="49">
        <f t="shared" si="7"/>
        <v>0</v>
      </c>
      <c r="R48" s="53">
        <f t="shared" si="26"/>
        <v>3487.7993935893337</v>
      </c>
      <c r="S48" s="51">
        <f t="shared" si="9"/>
        <v>3051.8244693906663</v>
      </c>
      <c r="T48" s="49">
        <f t="shared" si="10"/>
        <v>0</v>
      </c>
      <c r="U48" s="52">
        <f t="shared" si="11"/>
        <v>3051.8244693906663</v>
      </c>
      <c r="V48" s="51">
        <f t="shared" si="17"/>
        <v>2615.8495451919998</v>
      </c>
      <c r="W48" s="49">
        <f t="shared" si="12"/>
        <v>0</v>
      </c>
      <c r="X48" s="52">
        <f t="shared" si="13"/>
        <v>2615.8495451919998</v>
      </c>
      <c r="Y48" s="51">
        <f t="shared" si="14"/>
        <v>2179.8746209933333</v>
      </c>
      <c r="Z48" s="49">
        <f t="shared" si="15"/>
        <v>0</v>
      </c>
      <c r="AA48" s="52">
        <f t="shared" si="16"/>
        <v>2179.8746209933333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1.38807236</v>
      </c>
      <c r="E49" s="58">
        <f t="shared" si="0"/>
        <v>1004.96438864</v>
      </c>
      <c r="F49" s="48">
        <v>0</v>
      </c>
      <c r="G49" s="60">
        <f t="shared" si="1"/>
        <v>0</v>
      </c>
      <c r="H49" s="190">
        <f t="shared" si="18"/>
        <v>4019.8575545600002</v>
      </c>
      <c r="I49" s="106">
        <f t="shared" si="20"/>
        <v>334.9881295466667</v>
      </c>
      <c r="J49" s="106">
        <f t="shared" si="19"/>
        <v>4354.8456841066672</v>
      </c>
      <c r="K49" s="63"/>
      <c r="L49" s="75">
        <f t="shared" si="23"/>
        <v>4354.8456841066672</v>
      </c>
      <c r="M49" s="65">
        <f t="shared" si="24"/>
        <v>3919.3611156960005</v>
      </c>
      <c r="N49" s="63">
        <f t="shared" si="21"/>
        <v>0</v>
      </c>
      <c r="O49" s="66">
        <f t="shared" si="22"/>
        <v>3919.3611156960005</v>
      </c>
      <c r="P49" s="63">
        <f t="shared" si="25"/>
        <v>3483.8765472853338</v>
      </c>
      <c r="Q49" s="63">
        <f t="shared" si="7"/>
        <v>0</v>
      </c>
      <c r="R49" s="67">
        <f t="shared" si="26"/>
        <v>3483.8765472853338</v>
      </c>
      <c r="S49" s="65">
        <f t="shared" si="9"/>
        <v>3048.3919788746671</v>
      </c>
      <c r="T49" s="63">
        <f t="shared" si="10"/>
        <v>0</v>
      </c>
      <c r="U49" s="66">
        <f t="shared" si="11"/>
        <v>3048.3919788746671</v>
      </c>
      <c r="V49" s="65">
        <f t="shared" si="17"/>
        <v>2612.9074104640003</v>
      </c>
      <c r="W49" s="63">
        <f t="shared" si="12"/>
        <v>0</v>
      </c>
      <c r="X49" s="66">
        <f t="shared" si="13"/>
        <v>2612.9074104640003</v>
      </c>
      <c r="Y49" s="65">
        <f t="shared" si="14"/>
        <v>2177.4228420533336</v>
      </c>
      <c r="Z49" s="63">
        <f t="shared" si="15"/>
        <v>0</v>
      </c>
      <c r="AA49" s="66">
        <f t="shared" si="16"/>
        <v>2177.4228420533336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1.38732736</v>
      </c>
      <c r="E50" s="69">
        <f t="shared" si="0"/>
        <v>1004.42500864</v>
      </c>
      <c r="F50" s="48">
        <v>0</v>
      </c>
      <c r="G50" s="70">
        <f t="shared" si="1"/>
        <v>0</v>
      </c>
      <c r="H50" s="190">
        <f t="shared" si="18"/>
        <v>4017.7000345599999</v>
      </c>
      <c r="I50" s="107">
        <f t="shared" si="20"/>
        <v>334.80833621333335</v>
      </c>
      <c r="J50" s="107">
        <f t="shared" si="19"/>
        <v>4352.5083707733329</v>
      </c>
      <c r="K50" s="49"/>
      <c r="L50" s="50">
        <f t="shared" si="23"/>
        <v>4352.5083707733329</v>
      </c>
      <c r="M50" s="51">
        <f t="shared" si="24"/>
        <v>3917.2575336959999</v>
      </c>
      <c r="N50" s="49">
        <f t="shared" si="21"/>
        <v>0</v>
      </c>
      <c r="O50" s="52">
        <f t="shared" si="22"/>
        <v>3917.2575336959999</v>
      </c>
      <c r="P50" s="73">
        <f t="shared" si="25"/>
        <v>3482.0066966186664</v>
      </c>
      <c r="Q50" s="49">
        <f t="shared" si="7"/>
        <v>0</v>
      </c>
      <c r="R50" s="53">
        <f t="shared" si="26"/>
        <v>3482.0066966186664</v>
      </c>
      <c r="S50" s="51">
        <f t="shared" si="9"/>
        <v>3046.7558595413329</v>
      </c>
      <c r="T50" s="49">
        <f t="shared" si="10"/>
        <v>0</v>
      </c>
      <c r="U50" s="52">
        <f t="shared" si="11"/>
        <v>3046.7558595413329</v>
      </c>
      <c r="V50" s="51">
        <f t="shared" si="17"/>
        <v>2611.5050224639995</v>
      </c>
      <c r="W50" s="49">
        <f t="shared" si="12"/>
        <v>0</v>
      </c>
      <c r="X50" s="52">
        <f t="shared" si="13"/>
        <v>2611.5050224639995</v>
      </c>
      <c r="Y50" s="51">
        <f t="shared" si="14"/>
        <v>2176.2541853866664</v>
      </c>
      <c r="Z50" s="49">
        <f t="shared" si="15"/>
        <v>0</v>
      </c>
      <c r="AA50" s="52">
        <f t="shared" si="16"/>
        <v>2176.2541853866664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1.38695843</v>
      </c>
      <c r="E51" s="58">
        <f t="shared" si="0"/>
        <v>1004.1579033199999</v>
      </c>
      <c r="F51" s="48">
        <v>0</v>
      </c>
      <c r="G51" s="60">
        <f t="shared" si="1"/>
        <v>0</v>
      </c>
      <c r="H51" s="190">
        <f t="shared" si="18"/>
        <v>4016.6316132799998</v>
      </c>
      <c r="I51" s="106">
        <f t="shared" si="20"/>
        <v>334.71930110666665</v>
      </c>
      <c r="J51" s="106">
        <f t="shared" si="19"/>
        <v>4351.3509143866668</v>
      </c>
      <c r="K51" s="63"/>
      <c r="L51" s="75">
        <f t="shared" si="23"/>
        <v>4351.3509143866668</v>
      </c>
      <c r="M51" s="65">
        <f t="shared" si="24"/>
        <v>3916.2158229480001</v>
      </c>
      <c r="N51" s="63">
        <f t="shared" si="21"/>
        <v>0</v>
      </c>
      <c r="O51" s="66">
        <f t="shared" si="22"/>
        <v>3916.2158229480001</v>
      </c>
      <c r="P51" s="63">
        <f>J51*$P$10</f>
        <v>3481.0807315093334</v>
      </c>
      <c r="Q51" s="63">
        <f t="shared" si="7"/>
        <v>0</v>
      </c>
      <c r="R51" s="67">
        <f t="shared" si="26"/>
        <v>3481.0807315093334</v>
      </c>
      <c r="S51" s="65">
        <f t="shared" si="9"/>
        <v>3045.9456400706667</v>
      </c>
      <c r="T51" s="63">
        <f t="shared" si="10"/>
        <v>0</v>
      </c>
      <c r="U51" s="66">
        <f t="shared" si="11"/>
        <v>3045.9456400706667</v>
      </c>
      <c r="V51" s="65">
        <f t="shared" si="17"/>
        <v>2610.8105486320001</v>
      </c>
      <c r="W51" s="63">
        <f t="shared" si="12"/>
        <v>0</v>
      </c>
      <c r="X51" s="66">
        <f t="shared" si="13"/>
        <v>2610.8105486320001</v>
      </c>
      <c r="Y51" s="65">
        <f t="shared" si="14"/>
        <v>2175.6754571933334</v>
      </c>
      <c r="Z51" s="63">
        <f t="shared" si="15"/>
        <v>0</v>
      </c>
      <c r="AA51" s="66">
        <f t="shared" si="16"/>
        <v>2175.6754571933334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1.3863221100000001</v>
      </c>
      <c r="E52" s="69">
        <f t="shared" si="0"/>
        <v>1003.69720764</v>
      </c>
      <c r="F52" s="48">
        <v>0</v>
      </c>
      <c r="G52" s="70">
        <f t="shared" si="1"/>
        <v>0</v>
      </c>
      <c r="H52" s="190">
        <f t="shared" si="18"/>
        <v>4014.78883056</v>
      </c>
      <c r="I52" s="107">
        <f t="shared" si="20"/>
        <v>334.56573587999998</v>
      </c>
      <c r="J52" s="107">
        <f t="shared" si="19"/>
        <v>4349.3545664399999</v>
      </c>
      <c r="K52" s="49"/>
      <c r="L52" s="50">
        <f t="shared" si="23"/>
        <v>4349.3545664399999</v>
      </c>
      <c r="M52" s="51">
        <f t="shared" si="24"/>
        <v>3914.4191097960002</v>
      </c>
      <c r="N52" s="49">
        <f t="shared" si="21"/>
        <v>0</v>
      </c>
      <c r="O52" s="52">
        <f t="shared" si="22"/>
        <v>3914.4191097960002</v>
      </c>
      <c r="P52" s="73">
        <f>J52*$P$10</f>
        <v>3479.483653152</v>
      </c>
      <c r="Q52" s="49">
        <f t="shared" si="7"/>
        <v>0</v>
      </c>
      <c r="R52" s="53">
        <f t="shared" si="26"/>
        <v>3479.483653152</v>
      </c>
      <c r="S52" s="51">
        <f t="shared" si="9"/>
        <v>3044.5481965079998</v>
      </c>
      <c r="T52" s="49">
        <f t="shared" si="10"/>
        <v>0</v>
      </c>
      <c r="U52" s="52">
        <f t="shared" si="11"/>
        <v>3044.5481965079998</v>
      </c>
      <c r="V52" s="51">
        <f t="shared" si="17"/>
        <v>2609.6127398639996</v>
      </c>
      <c r="W52" s="49">
        <f t="shared" si="12"/>
        <v>0</v>
      </c>
      <c r="X52" s="52">
        <f t="shared" si="13"/>
        <v>2609.6127398639996</v>
      </c>
      <c r="Y52" s="51">
        <f t="shared" si="14"/>
        <v>2174.6772832199999</v>
      </c>
      <c r="Z52" s="49">
        <f t="shared" si="15"/>
        <v>0</v>
      </c>
      <c r="AA52" s="52">
        <f t="shared" si="16"/>
        <v>2174.6772832199999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1.3854852799999999</v>
      </c>
      <c r="E53" s="58">
        <f t="shared" si="0"/>
        <v>1003.0913427199999</v>
      </c>
      <c r="F53" s="48">
        <v>0</v>
      </c>
      <c r="G53" s="60">
        <f t="shared" si="1"/>
        <v>0</v>
      </c>
      <c r="H53" s="190">
        <f t="shared" si="18"/>
        <v>4012.3653708799998</v>
      </c>
      <c r="I53" s="106">
        <f t="shared" si="20"/>
        <v>334.36378090666665</v>
      </c>
      <c r="J53" s="106">
        <f t="shared" si="19"/>
        <v>4346.7291517866661</v>
      </c>
      <c r="K53" s="63"/>
      <c r="L53" s="75">
        <f t="shared" si="23"/>
        <v>4346.7291517866661</v>
      </c>
      <c r="M53" s="65">
        <f t="shared" si="24"/>
        <v>3912.0562366079994</v>
      </c>
      <c r="N53" s="63">
        <f t="shared" si="21"/>
        <v>0</v>
      </c>
      <c r="O53" s="66">
        <f t="shared" si="22"/>
        <v>3912.0562366079994</v>
      </c>
      <c r="P53" s="63">
        <f t="shared" ref="P53:P72" si="27">J53*$P$10</f>
        <v>3477.3833214293331</v>
      </c>
      <c r="Q53" s="63">
        <f t="shared" si="7"/>
        <v>0</v>
      </c>
      <c r="R53" s="67">
        <f t="shared" si="26"/>
        <v>3477.3833214293331</v>
      </c>
      <c r="S53" s="65">
        <f t="shared" si="9"/>
        <v>3042.710406250666</v>
      </c>
      <c r="T53" s="63">
        <f t="shared" si="10"/>
        <v>0</v>
      </c>
      <c r="U53" s="66">
        <f t="shared" si="11"/>
        <v>3042.710406250666</v>
      </c>
      <c r="V53" s="65">
        <f t="shared" si="17"/>
        <v>2608.0374910719997</v>
      </c>
      <c r="W53" s="63">
        <f t="shared" si="12"/>
        <v>0</v>
      </c>
      <c r="X53" s="66">
        <f t="shared" si="13"/>
        <v>2608.0374910719997</v>
      </c>
      <c r="Y53" s="65">
        <f t="shared" si="14"/>
        <v>2173.364575893333</v>
      </c>
      <c r="Z53" s="63">
        <f t="shared" si="15"/>
        <v>0</v>
      </c>
      <c r="AA53" s="66">
        <f t="shared" si="16"/>
        <v>2173.364575893333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1.38484132</v>
      </c>
      <c r="E54" s="69">
        <f t="shared" si="0"/>
        <v>1002.62511568</v>
      </c>
      <c r="F54" s="48">
        <v>0</v>
      </c>
      <c r="G54" s="70">
        <f t="shared" si="1"/>
        <v>0</v>
      </c>
      <c r="H54" s="190">
        <f t="shared" si="18"/>
        <v>4010.5004627200001</v>
      </c>
      <c r="I54" s="107">
        <f t="shared" si="20"/>
        <v>334.20837189333332</v>
      </c>
      <c r="J54" s="107">
        <f t="shared" si="19"/>
        <v>4344.7088346133332</v>
      </c>
      <c r="K54" s="49"/>
      <c r="L54" s="50">
        <f t="shared" si="23"/>
        <v>4344.7088346133332</v>
      </c>
      <c r="M54" s="51">
        <f t="shared" si="24"/>
        <v>3910.2379511519998</v>
      </c>
      <c r="N54" s="49">
        <f t="shared" si="21"/>
        <v>0</v>
      </c>
      <c r="O54" s="52">
        <f t="shared" si="22"/>
        <v>3910.2379511519998</v>
      </c>
      <c r="P54" s="73">
        <f t="shared" si="27"/>
        <v>3475.7670676906669</v>
      </c>
      <c r="Q54" s="49">
        <f t="shared" si="7"/>
        <v>0</v>
      </c>
      <c r="R54" s="53">
        <f t="shared" si="26"/>
        <v>3475.7670676906669</v>
      </c>
      <c r="S54" s="51">
        <f t="shared" si="9"/>
        <v>3041.296184229333</v>
      </c>
      <c r="T54" s="49">
        <f t="shared" si="10"/>
        <v>0</v>
      </c>
      <c r="U54" s="52">
        <f t="shared" si="11"/>
        <v>3041.296184229333</v>
      </c>
      <c r="V54" s="51">
        <f t="shared" si="17"/>
        <v>2606.825300768</v>
      </c>
      <c r="W54" s="49">
        <f t="shared" si="12"/>
        <v>0</v>
      </c>
      <c r="X54" s="52">
        <f t="shared" si="13"/>
        <v>2606.825300768</v>
      </c>
      <c r="Y54" s="51">
        <f t="shared" si="14"/>
        <v>2172.3544173066666</v>
      </c>
      <c r="Z54" s="49">
        <f t="shared" si="15"/>
        <v>0</v>
      </c>
      <c r="AA54" s="52">
        <f t="shared" si="16"/>
        <v>2172.3544173066666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1.3833832399999999</v>
      </c>
      <c r="E55" s="58">
        <f t="shared" si="0"/>
        <v>1001.56946576</v>
      </c>
      <c r="F55" s="48">
        <v>0</v>
      </c>
      <c r="G55" s="60">
        <f t="shared" si="1"/>
        <v>0</v>
      </c>
      <c r="H55" s="190">
        <f t="shared" si="18"/>
        <v>4006.2778630399998</v>
      </c>
      <c r="I55" s="106">
        <f t="shared" si="20"/>
        <v>333.85648858666667</v>
      </c>
      <c r="J55" s="106">
        <f t="shared" si="19"/>
        <v>4340.1343516266661</v>
      </c>
      <c r="K55" s="63"/>
      <c r="L55" s="75">
        <f t="shared" si="23"/>
        <v>4340.1343516266661</v>
      </c>
      <c r="M55" s="65">
        <f t="shared" si="24"/>
        <v>3906.1209164639995</v>
      </c>
      <c r="N55" s="63">
        <f t="shared" si="21"/>
        <v>0</v>
      </c>
      <c r="O55" s="66">
        <f t="shared" si="22"/>
        <v>3906.1209164639995</v>
      </c>
      <c r="P55" s="63">
        <f t="shared" si="27"/>
        <v>3472.1074813013329</v>
      </c>
      <c r="Q55" s="63">
        <f t="shared" si="7"/>
        <v>0</v>
      </c>
      <c r="R55" s="67">
        <f>P55+Q55</f>
        <v>3472.1074813013329</v>
      </c>
      <c r="S55" s="65">
        <f t="shared" si="9"/>
        <v>3038.0940461386663</v>
      </c>
      <c r="T55" s="63">
        <f t="shared" si="10"/>
        <v>0</v>
      </c>
      <c r="U55" s="66">
        <f t="shared" si="11"/>
        <v>3038.0940461386663</v>
      </c>
      <c r="V55" s="65">
        <f t="shared" si="17"/>
        <v>2604.0806109759997</v>
      </c>
      <c r="W55" s="63">
        <f t="shared" si="12"/>
        <v>0</v>
      </c>
      <c r="X55" s="66">
        <f t="shared" si="13"/>
        <v>2604.0806109759997</v>
      </c>
      <c r="Y55" s="65">
        <f t="shared" si="14"/>
        <v>2170.0671758133331</v>
      </c>
      <c r="Z55" s="63">
        <f t="shared" si="15"/>
        <v>0</v>
      </c>
      <c r="AA55" s="66">
        <f t="shared" si="16"/>
        <v>2170.0671758133331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1.38255094</v>
      </c>
      <c r="E56" s="69">
        <f t="shared" si="0"/>
        <v>1000.96688056</v>
      </c>
      <c r="F56" s="48">
        <v>0</v>
      </c>
      <c r="G56" s="70">
        <f t="shared" si="1"/>
        <v>0</v>
      </c>
      <c r="H56" s="190">
        <f t="shared" si="18"/>
        <v>4003.8675222400002</v>
      </c>
      <c r="I56" s="107">
        <f t="shared" si="20"/>
        <v>333.65562685333333</v>
      </c>
      <c r="J56" s="107">
        <f t="shared" si="19"/>
        <v>4337.5231490933338</v>
      </c>
      <c r="K56" s="49"/>
      <c r="L56" s="50">
        <f t="shared" si="23"/>
        <v>4337.5231490933338</v>
      </c>
      <c r="M56" s="51">
        <f t="shared" si="24"/>
        <v>3903.7708341840007</v>
      </c>
      <c r="N56" s="49">
        <f t="shared" si="21"/>
        <v>0</v>
      </c>
      <c r="O56" s="52">
        <f t="shared" si="22"/>
        <v>3903.7708341840007</v>
      </c>
      <c r="P56" s="73">
        <f t="shared" si="27"/>
        <v>3470.0185192746671</v>
      </c>
      <c r="Q56" s="49">
        <f t="shared" si="7"/>
        <v>0</v>
      </c>
      <c r="R56" s="53">
        <f t="shared" ref="R56:R74" si="28">P56+Q56</f>
        <v>3470.0185192746671</v>
      </c>
      <c r="S56" s="51">
        <f t="shared" si="9"/>
        <v>3036.2662043653336</v>
      </c>
      <c r="T56" s="49">
        <f t="shared" si="10"/>
        <v>0</v>
      </c>
      <c r="U56" s="52">
        <f t="shared" si="11"/>
        <v>3036.2662043653336</v>
      </c>
      <c r="V56" s="51">
        <f t="shared" si="17"/>
        <v>2602.513889456</v>
      </c>
      <c r="W56" s="49">
        <f t="shared" si="12"/>
        <v>0</v>
      </c>
      <c r="X56" s="52">
        <f t="shared" si="13"/>
        <v>2602.513889456</v>
      </c>
      <c r="Y56" s="51">
        <f t="shared" si="14"/>
        <v>2168.7615745466669</v>
      </c>
      <c r="Z56" s="49">
        <f t="shared" si="15"/>
        <v>0</v>
      </c>
      <c r="AA56" s="52">
        <f t="shared" si="16"/>
        <v>2168.7615745466669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1.3813450300000001</v>
      </c>
      <c r="E57" s="58">
        <f t="shared" si="0"/>
        <v>1000.0938017200001</v>
      </c>
      <c r="F57" s="48">
        <v>0</v>
      </c>
      <c r="G57" s="60">
        <f t="shared" si="1"/>
        <v>0</v>
      </c>
      <c r="H57" s="190">
        <f t="shared" si="18"/>
        <v>4000.3752068800004</v>
      </c>
      <c r="I57" s="106">
        <f t="shared" si="20"/>
        <v>333.36460057333335</v>
      </c>
      <c r="J57" s="106">
        <f t="shared" si="19"/>
        <v>4333.7398074533339</v>
      </c>
      <c r="K57" s="63"/>
      <c r="L57" s="75">
        <f t="shared" si="23"/>
        <v>4333.7398074533339</v>
      </c>
      <c r="M57" s="65">
        <f t="shared" si="24"/>
        <v>3900.3658267080004</v>
      </c>
      <c r="N57" s="63">
        <f t="shared" si="21"/>
        <v>0</v>
      </c>
      <c r="O57" s="66">
        <f t="shared" si="22"/>
        <v>3900.3658267080004</v>
      </c>
      <c r="P57" s="63">
        <f t="shared" si="27"/>
        <v>3466.9918459626674</v>
      </c>
      <c r="Q57" s="63">
        <f t="shared" si="7"/>
        <v>0</v>
      </c>
      <c r="R57" s="67">
        <f t="shared" si="28"/>
        <v>3466.9918459626674</v>
      </c>
      <c r="S57" s="65">
        <f t="shared" si="9"/>
        <v>3033.6178652173335</v>
      </c>
      <c r="T57" s="63">
        <f t="shared" si="10"/>
        <v>0</v>
      </c>
      <c r="U57" s="66">
        <f t="shared" si="11"/>
        <v>3033.6178652173335</v>
      </c>
      <c r="V57" s="65">
        <f t="shared" si="17"/>
        <v>2600.2438844720004</v>
      </c>
      <c r="W57" s="63">
        <f t="shared" si="12"/>
        <v>0</v>
      </c>
      <c r="X57" s="66">
        <f t="shared" si="13"/>
        <v>2600.2438844720004</v>
      </c>
      <c r="Y57" s="65">
        <f t="shared" si="14"/>
        <v>2166.869903726667</v>
      </c>
      <c r="Z57" s="63">
        <f t="shared" si="15"/>
        <v>0</v>
      </c>
      <c r="AA57" s="66">
        <f t="shared" si="16"/>
        <v>2166.869903726667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1.3799126799999999</v>
      </c>
      <c r="E58" s="69">
        <f t="shared" si="0"/>
        <v>999.05678031999992</v>
      </c>
      <c r="F58" s="48">
        <v>0</v>
      </c>
      <c r="G58" s="70">
        <f t="shared" si="1"/>
        <v>0</v>
      </c>
      <c r="H58" s="190">
        <f t="shared" si="18"/>
        <v>3996.2271212799997</v>
      </c>
      <c r="I58" s="107">
        <f t="shared" si="20"/>
        <v>333.01892677333331</v>
      </c>
      <c r="J58" s="107">
        <f t="shared" si="19"/>
        <v>4329.2460480533327</v>
      </c>
      <c r="K58" s="49"/>
      <c r="L58" s="50">
        <f t="shared" si="23"/>
        <v>4329.2460480533327</v>
      </c>
      <c r="M58" s="51">
        <f t="shared" si="24"/>
        <v>3896.3214432479995</v>
      </c>
      <c r="N58" s="49">
        <f t="shared" si="21"/>
        <v>0</v>
      </c>
      <c r="O58" s="52">
        <f t="shared" si="22"/>
        <v>3896.3214432479995</v>
      </c>
      <c r="P58" s="73">
        <f t="shared" si="27"/>
        <v>3463.3968384426662</v>
      </c>
      <c r="Q58" s="49">
        <f t="shared" si="7"/>
        <v>0</v>
      </c>
      <c r="R58" s="53">
        <f t="shared" si="28"/>
        <v>3463.3968384426662</v>
      </c>
      <c r="S58" s="51">
        <f t="shared" si="9"/>
        <v>3030.4722336373329</v>
      </c>
      <c r="T58" s="49">
        <f t="shared" si="10"/>
        <v>0</v>
      </c>
      <c r="U58" s="52">
        <f t="shared" si="11"/>
        <v>3030.4722336373329</v>
      </c>
      <c r="V58" s="51">
        <f t="shared" si="17"/>
        <v>2597.5476288319996</v>
      </c>
      <c r="W58" s="49">
        <f t="shared" si="12"/>
        <v>0</v>
      </c>
      <c r="X58" s="52">
        <f t="shared" si="13"/>
        <v>2597.5476288319996</v>
      </c>
      <c r="Y58" s="51">
        <f t="shared" si="14"/>
        <v>2164.6230240266664</v>
      </c>
      <c r="Z58" s="49">
        <f t="shared" si="15"/>
        <v>0</v>
      </c>
      <c r="AA58" s="52">
        <f t="shared" si="16"/>
        <v>2164.6230240266664</v>
      </c>
    </row>
    <row r="59" spans="1:27" s="30" customFormat="1" ht="13.5" customHeight="1">
      <c r="A59" s="124">
        <v>5</v>
      </c>
      <c r="B59" s="217">
        <v>41974</v>
      </c>
      <c r="C59" s="68">
        <v>724</v>
      </c>
      <c r="D59" s="96">
        <f>'base(indices)'!G63</f>
        <v>1.3792465</v>
      </c>
      <c r="E59" s="58">
        <f t="shared" si="0"/>
        <v>998.57446600000003</v>
      </c>
      <c r="F59" s="48">
        <v>0</v>
      </c>
      <c r="G59" s="60">
        <f t="shared" si="1"/>
        <v>0</v>
      </c>
      <c r="H59" s="190">
        <f t="shared" si="18"/>
        <v>3994.2978640000001</v>
      </c>
      <c r="I59" s="106">
        <f t="shared" si="20"/>
        <v>332.85815533333334</v>
      </c>
      <c r="J59" s="106">
        <f t="shared" si="19"/>
        <v>4327.1560193333335</v>
      </c>
      <c r="K59" s="63"/>
      <c r="L59" s="75">
        <f t="shared" si="23"/>
        <v>4327.1560193333335</v>
      </c>
      <c r="M59" s="65">
        <f t="shared" si="24"/>
        <v>3894.4404174000001</v>
      </c>
      <c r="N59" s="63">
        <f t="shared" si="21"/>
        <v>0</v>
      </c>
      <c r="O59" s="66">
        <f t="shared" si="22"/>
        <v>3894.4404174000001</v>
      </c>
      <c r="P59" s="63">
        <f t="shared" si="27"/>
        <v>3461.7248154666668</v>
      </c>
      <c r="Q59" s="63">
        <f t="shared" si="7"/>
        <v>0</v>
      </c>
      <c r="R59" s="67">
        <f t="shared" si="28"/>
        <v>3461.7248154666668</v>
      </c>
      <c r="S59" s="65">
        <f t="shared" si="9"/>
        <v>3029.0092135333334</v>
      </c>
      <c r="T59" s="63">
        <f t="shared" si="10"/>
        <v>0</v>
      </c>
      <c r="U59" s="66">
        <f t="shared" si="11"/>
        <v>3029.0092135333334</v>
      </c>
      <c r="V59" s="65">
        <f t="shared" si="17"/>
        <v>2596.2936116000001</v>
      </c>
      <c r="W59" s="63">
        <f t="shared" si="12"/>
        <v>0</v>
      </c>
      <c r="X59" s="66">
        <f t="shared" si="13"/>
        <v>2596.2936116000001</v>
      </c>
      <c r="Y59" s="65">
        <f t="shared" si="14"/>
        <v>2163.5780096666667</v>
      </c>
      <c r="Z59" s="63">
        <f t="shared" si="15"/>
        <v>0</v>
      </c>
      <c r="AA59" s="66">
        <f t="shared" si="16"/>
        <v>2163.5780096666667</v>
      </c>
    </row>
    <row r="60" spans="1:27" ht="13.5" customHeight="1">
      <c r="A60" s="124">
        <v>5</v>
      </c>
      <c r="B60" s="216">
        <v>42005</v>
      </c>
      <c r="C60" s="68">
        <v>788</v>
      </c>
      <c r="D60" s="96">
        <f>'base(indices)'!G64</f>
        <v>1.37779568</v>
      </c>
      <c r="E60" s="69">
        <f t="shared" si="0"/>
        <v>1085.7029958400001</v>
      </c>
      <c r="F60" s="48">
        <v>0</v>
      </c>
      <c r="G60" s="70">
        <f t="shared" si="1"/>
        <v>0</v>
      </c>
      <c r="H60" s="190">
        <f t="shared" si="18"/>
        <v>4342.8119833600003</v>
      </c>
      <c r="I60" s="107">
        <f t="shared" si="20"/>
        <v>361.90099861333334</v>
      </c>
      <c r="J60" s="107">
        <f t="shared" si="19"/>
        <v>4704.7129819733336</v>
      </c>
      <c r="K60" s="49"/>
      <c r="L60" s="50">
        <f t="shared" si="23"/>
        <v>4704.7129819733336</v>
      </c>
      <c r="M60" s="51">
        <f t="shared" si="24"/>
        <v>4234.2416837760002</v>
      </c>
      <c r="N60" s="49">
        <f t="shared" si="21"/>
        <v>0</v>
      </c>
      <c r="O60" s="52">
        <f t="shared" si="22"/>
        <v>4234.2416837760002</v>
      </c>
      <c r="P60" s="73">
        <f t="shared" si="27"/>
        <v>3763.7703855786672</v>
      </c>
      <c r="Q60" s="49">
        <f t="shared" si="7"/>
        <v>0</v>
      </c>
      <c r="R60" s="53">
        <f t="shared" si="28"/>
        <v>3763.7703855786672</v>
      </c>
      <c r="S60" s="51">
        <f t="shared" si="9"/>
        <v>3293.2990873813333</v>
      </c>
      <c r="T60" s="49">
        <f t="shared" si="10"/>
        <v>0</v>
      </c>
      <c r="U60" s="52">
        <f t="shared" si="11"/>
        <v>3293.2990873813333</v>
      </c>
      <c r="V60" s="51">
        <f t="shared" si="17"/>
        <v>2822.8277891840003</v>
      </c>
      <c r="W60" s="49">
        <f t="shared" si="12"/>
        <v>0</v>
      </c>
      <c r="X60" s="52">
        <f t="shared" si="13"/>
        <v>2822.8277891840003</v>
      </c>
      <c r="Y60" s="51">
        <f t="shared" si="14"/>
        <v>2352.3564909866668</v>
      </c>
      <c r="Z60" s="49">
        <f t="shared" si="15"/>
        <v>0</v>
      </c>
      <c r="AA60" s="52">
        <f t="shared" si="16"/>
        <v>2352.3564909866668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1.37658704</v>
      </c>
      <c r="E61" s="58">
        <f t="shared" si="0"/>
        <v>1084.75058752</v>
      </c>
      <c r="F61" s="48">
        <v>0</v>
      </c>
      <c r="G61" s="60">
        <f t="shared" si="1"/>
        <v>0</v>
      </c>
      <c r="H61" s="190">
        <f t="shared" si="18"/>
        <v>4339.0023500799998</v>
      </c>
      <c r="I61" s="106">
        <f t="shared" si="20"/>
        <v>361.58352917333332</v>
      </c>
      <c r="J61" s="106">
        <f t="shared" si="19"/>
        <v>4700.5858792533327</v>
      </c>
      <c r="K61" s="63"/>
      <c r="L61" s="75">
        <f t="shared" si="23"/>
        <v>4700.5858792533327</v>
      </c>
      <c r="M61" s="65">
        <f t="shared" si="24"/>
        <v>4230.5272913279996</v>
      </c>
      <c r="N61" s="63">
        <f t="shared" si="21"/>
        <v>0</v>
      </c>
      <c r="O61" s="66">
        <f t="shared" si="22"/>
        <v>4230.5272913279996</v>
      </c>
      <c r="P61" s="63">
        <f t="shared" si="27"/>
        <v>3760.4687034026665</v>
      </c>
      <c r="Q61" s="63">
        <f t="shared" si="7"/>
        <v>0</v>
      </c>
      <c r="R61" s="67">
        <f t="shared" si="28"/>
        <v>3760.4687034026665</v>
      </c>
      <c r="S61" s="65">
        <f t="shared" si="9"/>
        <v>3290.4101154773325</v>
      </c>
      <c r="T61" s="63">
        <f t="shared" si="10"/>
        <v>0</v>
      </c>
      <c r="U61" s="66">
        <f t="shared" si="11"/>
        <v>3290.4101154773325</v>
      </c>
      <c r="V61" s="65">
        <f t="shared" si="17"/>
        <v>2820.3515275519994</v>
      </c>
      <c r="W61" s="63">
        <f t="shared" si="12"/>
        <v>0</v>
      </c>
      <c r="X61" s="66">
        <f t="shared" si="13"/>
        <v>2820.3515275519994</v>
      </c>
      <c r="Y61" s="65">
        <f t="shared" si="14"/>
        <v>2350.2929396266663</v>
      </c>
      <c r="Z61" s="63">
        <f t="shared" si="15"/>
        <v>0</v>
      </c>
      <c r="AA61" s="66">
        <f t="shared" si="16"/>
        <v>2350.2929396266663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1.37635581</v>
      </c>
      <c r="E62" s="69">
        <f t="shared" si="0"/>
        <v>1084.5683782799999</v>
      </c>
      <c r="F62" s="48">
        <v>0</v>
      </c>
      <c r="G62" s="70">
        <f t="shared" si="1"/>
        <v>0</v>
      </c>
      <c r="H62" s="190">
        <f t="shared" si="18"/>
        <v>4338.2735131199997</v>
      </c>
      <c r="I62" s="107">
        <f t="shared" si="20"/>
        <v>361.52279275999996</v>
      </c>
      <c r="J62" s="107">
        <f t="shared" si="19"/>
        <v>4699.7963058799996</v>
      </c>
      <c r="K62" s="49"/>
      <c r="L62" s="50">
        <f t="shared" si="23"/>
        <v>4699.7963058799996</v>
      </c>
      <c r="M62" s="51">
        <f t="shared" si="24"/>
        <v>4229.8166752919997</v>
      </c>
      <c r="N62" s="49">
        <f t="shared" si="21"/>
        <v>0</v>
      </c>
      <c r="O62" s="52">
        <f t="shared" si="22"/>
        <v>4229.8166752919997</v>
      </c>
      <c r="P62" s="73">
        <f t="shared" si="27"/>
        <v>3759.8370447039997</v>
      </c>
      <c r="Q62" s="49">
        <f t="shared" si="7"/>
        <v>0</v>
      </c>
      <c r="R62" s="53">
        <f t="shared" si="28"/>
        <v>3759.8370447039997</v>
      </c>
      <c r="S62" s="51">
        <f t="shared" si="9"/>
        <v>3289.8574141159997</v>
      </c>
      <c r="T62" s="49">
        <f t="shared" si="10"/>
        <v>0</v>
      </c>
      <c r="U62" s="52">
        <f t="shared" si="11"/>
        <v>3289.8574141159997</v>
      </c>
      <c r="V62" s="51">
        <f t="shared" si="17"/>
        <v>2819.8777835279998</v>
      </c>
      <c r="W62" s="49">
        <f t="shared" si="12"/>
        <v>0</v>
      </c>
      <c r="X62" s="52">
        <f t="shared" si="13"/>
        <v>2819.8777835279998</v>
      </c>
      <c r="Y62" s="51">
        <f t="shared" si="14"/>
        <v>2349.8981529399998</v>
      </c>
      <c r="Z62" s="49">
        <f t="shared" si="15"/>
        <v>0</v>
      </c>
      <c r="AA62" s="52">
        <f t="shared" si="16"/>
        <v>2349.8981529399998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1.37457436</v>
      </c>
      <c r="E63" s="58">
        <f t="shared" si="0"/>
        <v>1083.16459568</v>
      </c>
      <c r="F63" s="48">
        <v>0</v>
      </c>
      <c r="G63" s="60">
        <f t="shared" si="1"/>
        <v>0</v>
      </c>
      <c r="H63" s="190">
        <f t="shared" si="18"/>
        <v>4332.6583827200002</v>
      </c>
      <c r="I63" s="106">
        <f t="shared" si="20"/>
        <v>361.05486522666666</v>
      </c>
      <c r="J63" s="106">
        <f t="shared" si="19"/>
        <v>4693.7132479466673</v>
      </c>
      <c r="K63" s="63"/>
      <c r="L63" s="75">
        <f t="shared" si="23"/>
        <v>4693.7132479466673</v>
      </c>
      <c r="M63" s="65">
        <f t="shared" si="24"/>
        <v>4224.3419231520011</v>
      </c>
      <c r="N63" s="63">
        <f t="shared" si="21"/>
        <v>0</v>
      </c>
      <c r="O63" s="66">
        <f t="shared" si="22"/>
        <v>4224.3419231520011</v>
      </c>
      <c r="P63" s="63">
        <f t="shared" si="27"/>
        <v>3754.970598357334</v>
      </c>
      <c r="Q63" s="63">
        <f t="shared" si="7"/>
        <v>0</v>
      </c>
      <c r="R63" s="67">
        <f t="shared" si="28"/>
        <v>3754.970598357334</v>
      </c>
      <c r="S63" s="65">
        <f t="shared" si="9"/>
        <v>3285.5992735626669</v>
      </c>
      <c r="T63" s="63">
        <f t="shared" si="10"/>
        <v>0</v>
      </c>
      <c r="U63" s="66">
        <f t="shared" si="11"/>
        <v>3285.5992735626669</v>
      </c>
      <c r="V63" s="65">
        <f t="shared" si="17"/>
        <v>2816.2279487680003</v>
      </c>
      <c r="W63" s="63">
        <f t="shared" si="12"/>
        <v>0</v>
      </c>
      <c r="X63" s="66">
        <f t="shared" si="13"/>
        <v>2816.2279487680003</v>
      </c>
      <c r="Y63" s="65">
        <f t="shared" si="14"/>
        <v>2346.8566239733336</v>
      </c>
      <c r="Z63" s="63">
        <f t="shared" si="15"/>
        <v>0</v>
      </c>
      <c r="AA63" s="66">
        <f t="shared" si="16"/>
        <v>2346.8566239733336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1.3600221299999999</v>
      </c>
      <c r="E64" s="69">
        <f t="shared" si="0"/>
        <v>1071.69743844</v>
      </c>
      <c r="F64" s="48">
        <v>0</v>
      </c>
      <c r="G64" s="70">
        <f t="shared" si="1"/>
        <v>0</v>
      </c>
      <c r="H64" s="190">
        <f t="shared" si="18"/>
        <v>4286.7897537600002</v>
      </c>
      <c r="I64" s="107">
        <f t="shared" si="20"/>
        <v>357.23247947999999</v>
      </c>
      <c r="J64" s="107">
        <f t="shared" si="19"/>
        <v>4644.0222332399999</v>
      </c>
      <c r="K64" s="49"/>
      <c r="L64" s="50">
        <f t="shared" si="23"/>
        <v>4644.0222332399999</v>
      </c>
      <c r="M64" s="51">
        <f t="shared" si="24"/>
        <v>4179.6200099159996</v>
      </c>
      <c r="N64" s="49">
        <f t="shared" si="21"/>
        <v>0</v>
      </c>
      <c r="O64" s="52">
        <f t="shared" si="22"/>
        <v>4179.6200099159996</v>
      </c>
      <c r="P64" s="73">
        <f t="shared" si="27"/>
        <v>3715.2177865920003</v>
      </c>
      <c r="Q64" s="49">
        <f t="shared" si="7"/>
        <v>0</v>
      </c>
      <c r="R64" s="53">
        <f t="shared" si="28"/>
        <v>3715.2177865920003</v>
      </c>
      <c r="S64" s="51">
        <f t="shared" si="9"/>
        <v>3250.8155632679996</v>
      </c>
      <c r="T64" s="49">
        <f t="shared" si="10"/>
        <v>0</v>
      </c>
      <c r="U64" s="52">
        <f t="shared" si="11"/>
        <v>3250.8155632679996</v>
      </c>
      <c r="V64" s="51">
        <f t="shared" si="17"/>
        <v>2786.4133399439997</v>
      </c>
      <c r="W64" s="49">
        <f t="shared" si="12"/>
        <v>0</v>
      </c>
      <c r="X64" s="52">
        <f t="shared" si="13"/>
        <v>2786.4133399439997</v>
      </c>
      <c r="Y64" s="51">
        <f t="shared" si="14"/>
        <v>2322.0111166199999</v>
      </c>
      <c r="Z64" s="49">
        <f t="shared" si="15"/>
        <v>0</v>
      </c>
      <c r="AA64" s="52">
        <f t="shared" si="16"/>
        <v>2322.0111166199999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1.3519106599999999</v>
      </c>
      <c r="E65" s="58">
        <f t="shared" si="0"/>
        <v>1065.30560008</v>
      </c>
      <c r="F65" s="48">
        <v>0</v>
      </c>
      <c r="G65" s="60">
        <f t="shared" si="1"/>
        <v>0</v>
      </c>
      <c r="H65" s="190">
        <f t="shared" si="18"/>
        <v>4261.2224003199999</v>
      </c>
      <c r="I65" s="106">
        <f t="shared" si="20"/>
        <v>355.10186669333331</v>
      </c>
      <c r="J65" s="106">
        <f t="shared" si="19"/>
        <v>4616.3242670133332</v>
      </c>
      <c r="K65" s="63"/>
      <c r="L65" s="75">
        <f t="shared" si="23"/>
        <v>4616.3242670133332</v>
      </c>
      <c r="M65" s="65">
        <f t="shared" si="24"/>
        <v>4154.6918403119998</v>
      </c>
      <c r="N65" s="63">
        <f t="shared" si="21"/>
        <v>0</v>
      </c>
      <c r="O65" s="66">
        <f t="shared" si="22"/>
        <v>4154.6918403119998</v>
      </c>
      <c r="P65" s="63">
        <f t="shared" si="27"/>
        <v>3693.0594136106665</v>
      </c>
      <c r="Q65" s="63">
        <f t="shared" si="7"/>
        <v>0</v>
      </c>
      <c r="R65" s="67">
        <f t="shared" si="28"/>
        <v>3693.0594136106665</v>
      </c>
      <c r="S65" s="65">
        <f t="shared" si="9"/>
        <v>3231.4269869093332</v>
      </c>
      <c r="T65" s="63">
        <f t="shared" si="10"/>
        <v>0</v>
      </c>
      <c r="U65" s="66">
        <f t="shared" si="11"/>
        <v>3231.4269869093332</v>
      </c>
      <c r="V65" s="65">
        <f t="shared" si="17"/>
        <v>2769.7945602079999</v>
      </c>
      <c r="W65" s="63">
        <f t="shared" si="12"/>
        <v>0</v>
      </c>
      <c r="X65" s="66">
        <f t="shared" si="13"/>
        <v>2769.7945602079999</v>
      </c>
      <c r="Y65" s="65">
        <f t="shared" si="14"/>
        <v>2308.1621335066666</v>
      </c>
      <c r="Z65" s="63">
        <f t="shared" si="15"/>
        <v>0</v>
      </c>
      <c r="AA65" s="66">
        <f t="shared" si="16"/>
        <v>2308.1621335066666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1.33865795</v>
      </c>
      <c r="E66" s="69">
        <f t="shared" si="0"/>
        <v>1054.8624646000001</v>
      </c>
      <c r="F66" s="48">
        <v>0</v>
      </c>
      <c r="G66" s="70">
        <f t="shared" si="1"/>
        <v>0</v>
      </c>
      <c r="H66" s="190">
        <f t="shared" si="18"/>
        <v>4219.4498584000003</v>
      </c>
      <c r="I66" s="107">
        <f t="shared" si="20"/>
        <v>351.62082153333336</v>
      </c>
      <c r="J66" s="107">
        <f t="shared" si="19"/>
        <v>4571.0706799333338</v>
      </c>
      <c r="K66" s="49"/>
      <c r="L66" s="50">
        <f t="shared" si="23"/>
        <v>4571.0706799333338</v>
      </c>
      <c r="M66" s="51">
        <f t="shared" si="24"/>
        <v>4113.9636119400002</v>
      </c>
      <c r="N66" s="49">
        <f t="shared" si="21"/>
        <v>0</v>
      </c>
      <c r="O66" s="52">
        <f t="shared" si="22"/>
        <v>4113.9636119400002</v>
      </c>
      <c r="P66" s="73">
        <f t="shared" si="27"/>
        <v>3656.8565439466674</v>
      </c>
      <c r="Q66" s="49">
        <f t="shared" si="7"/>
        <v>0</v>
      </c>
      <c r="R66" s="53">
        <f t="shared" si="28"/>
        <v>3656.8565439466674</v>
      </c>
      <c r="S66" s="51">
        <f t="shared" si="9"/>
        <v>3199.7494759533333</v>
      </c>
      <c r="T66" s="49">
        <f t="shared" si="10"/>
        <v>0</v>
      </c>
      <c r="U66" s="52">
        <f t="shared" si="11"/>
        <v>3199.7494759533333</v>
      </c>
      <c r="V66" s="51">
        <f t="shared" si="17"/>
        <v>2742.6424079600001</v>
      </c>
      <c r="W66" s="49">
        <f t="shared" si="12"/>
        <v>0</v>
      </c>
      <c r="X66" s="52">
        <f t="shared" si="13"/>
        <v>2742.6424079600001</v>
      </c>
      <c r="Y66" s="51">
        <f t="shared" si="14"/>
        <v>2285.5353399666669</v>
      </c>
      <c r="Z66" s="49">
        <f t="shared" si="15"/>
        <v>0</v>
      </c>
      <c r="AA66" s="52">
        <f t="shared" si="16"/>
        <v>2285.5353399666669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1.3308061900000001</v>
      </c>
      <c r="E67" s="58">
        <f t="shared" si="0"/>
        <v>1048.6752777200002</v>
      </c>
      <c r="F67" s="48">
        <v>0</v>
      </c>
      <c r="G67" s="60">
        <f t="shared" si="1"/>
        <v>0</v>
      </c>
      <c r="H67" s="190">
        <f t="shared" si="18"/>
        <v>4194.7011108800007</v>
      </c>
      <c r="I67" s="106">
        <f t="shared" si="20"/>
        <v>349.55842590666674</v>
      </c>
      <c r="J67" s="106">
        <f t="shared" si="19"/>
        <v>4544.259536786667</v>
      </c>
      <c r="K67" s="63"/>
      <c r="L67" s="75">
        <f t="shared" si="23"/>
        <v>4544.259536786667</v>
      </c>
      <c r="M67" s="65">
        <f t="shared" si="24"/>
        <v>4089.8335831080003</v>
      </c>
      <c r="N67" s="63">
        <f t="shared" si="21"/>
        <v>0</v>
      </c>
      <c r="O67" s="66">
        <f t="shared" si="22"/>
        <v>4089.8335831080003</v>
      </c>
      <c r="P67" s="63">
        <f t="shared" si="27"/>
        <v>3635.4076294293336</v>
      </c>
      <c r="Q67" s="63">
        <f t="shared" si="7"/>
        <v>0</v>
      </c>
      <c r="R67" s="67">
        <f t="shared" si="28"/>
        <v>3635.4076294293336</v>
      </c>
      <c r="S67" s="65">
        <f t="shared" si="9"/>
        <v>3180.9816757506669</v>
      </c>
      <c r="T67" s="63">
        <f t="shared" si="10"/>
        <v>0</v>
      </c>
      <c r="U67" s="66">
        <f t="shared" si="11"/>
        <v>3180.9816757506669</v>
      </c>
      <c r="V67" s="65">
        <f t="shared" si="17"/>
        <v>2726.5557220720002</v>
      </c>
      <c r="W67" s="63">
        <f t="shared" si="12"/>
        <v>0</v>
      </c>
      <c r="X67" s="66">
        <f t="shared" si="13"/>
        <v>2726.5557220720002</v>
      </c>
      <c r="Y67" s="65">
        <f t="shared" si="14"/>
        <v>2272.1297683933335</v>
      </c>
      <c r="Z67" s="63">
        <f t="shared" si="15"/>
        <v>0</v>
      </c>
      <c r="AA67" s="66">
        <f t="shared" si="16"/>
        <v>2272.1297683933335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1.3251082300000001</v>
      </c>
      <c r="E68" s="69">
        <f t="shared" si="0"/>
        <v>1044.18528524</v>
      </c>
      <c r="F68" s="48">
        <v>0</v>
      </c>
      <c r="G68" s="70">
        <f t="shared" si="1"/>
        <v>0</v>
      </c>
      <c r="H68" s="190">
        <f t="shared" si="18"/>
        <v>4176.7411409599999</v>
      </c>
      <c r="I68" s="107">
        <f t="shared" si="20"/>
        <v>348.06176174666666</v>
      </c>
      <c r="J68" s="107">
        <f t="shared" si="19"/>
        <v>4524.8029027066668</v>
      </c>
      <c r="K68" s="49"/>
      <c r="L68" s="50">
        <f t="shared" si="23"/>
        <v>4524.8029027066668</v>
      </c>
      <c r="M68" s="51">
        <f t="shared" si="24"/>
        <v>4072.3226124360003</v>
      </c>
      <c r="N68" s="49">
        <f t="shared" si="21"/>
        <v>0</v>
      </c>
      <c r="O68" s="52">
        <f t="shared" si="22"/>
        <v>4072.3226124360003</v>
      </c>
      <c r="P68" s="73">
        <f t="shared" si="27"/>
        <v>3619.8423221653338</v>
      </c>
      <c r="Q68" s="49">
        <f t="shared" si="7"/>
        <v>0</v>
      </c>
      <c r="R68" s="53">
        <f t="shared" si="28"/>
        <v>3619.8423221653338</v>
      </c>
      <c r="S68" s="51">
        <f t="shared" si="9"/>
        <v>3167.3620318946664</v>
      </c>
      <c r="T68" s="49">
        <f t="shared" si="10"/>
        <v>0</v>
      </c>
      <c r="U68" s="52">
        <f t="shared" si="11"/>
        <v>3167.3620318946664</v>
      </c>
      <c r="V68" s="51">
        <f t="shared" si="17"/>
        <v>2714.8817416239999</v>
      </c>
      <c r="W68" s="49">
        <f t="shared" si="12"/>
        <v>0</v>
      </c>
      <c r="X68" s="52">
        <f t="shared" si="13"/>
        <v>2714.8817416239999</v>
      </c>
      <c r="Y68" s="51">
        <f t="shared" si="14"/>
        <v>2262.4014513533334</v>
      </c>
      <c r="Z68" s="49">
        <f t="shared" si="15"/>
        <v>0</v>
      </c>
      <c r="AA68" s="52">
        <f t="shared" si="16"/>
        <v>2262.4014513533334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1.3199603799999999</v>
      </c>
      <c r="E69" s="58">
        <f t="shared" si="0"/>
        <v>1040.12877944</v>
      </c>
      <c r="F69" s="48">
        <v>0</v>
      </c>
      <c r="G69" s="60">
        <f t="shared" si="1"/>
        <v>0</v>
      </c>
      <c r="H69" s="190">
        <f t="shared" si="18"/>
        <v>4160.5151177600001</v>
      </c>
      <c r="I69" s="106">
        <f t="shared" si="20"/>
        <v>346.70959314666669</v>
      </c>
      <c r="J69" s="106">
        <f t="shared" si="19"/>
        <v>4507.2247109066666</v>
      </c>
      <c r="K69" s="63"/>
      <c r="L69" s="75">
        <f t="shared" si="23"/>
        <v>4507.2247109066666</v>
      </c>
      <c r="M69" s="65">
        <f t="shared" si="24"/>
        <v>4056.5022398159999</v>
      </c>
      <c r="N69" s="63">
        <f t="shared" si="21"/>
        <v>0</v>
      </c>
      <c r="O69" s="66">
        <f t="shared" si="22"/>
        <v>4056.5022398159999</v>
      </c>
      <c r="P69" s="63">
        <f t="shared" si="27"/>
        <v>3605.7797687253333</v>
      </c>
      <c r="Q69" s="63">
        <f t="shared" si="7"/>
        <v>0</v>
      </c>
      <c r="R69" s="67">
        <f t="shared" si="28"/>
        <v>3605.7797687253333</v>
      </c>
      <c r="S69" s="65">
        <f t="shared" si="9"/>
        <v>3155.0572976346666</v>
      </c>
      <c r="T69" s="63">
        <f t="shared" si="10"/>
        <v>0</v>
      </c>
      <c r="U69" s="66">
        <f t="shared" si="11"/>
        <v>3155.0572976346666</v>
      </c>
      <c r="V69" s="65">
        <f t="shared" si="17"/>
        <v>2704.334826544</v>
      </c>
      <c r="W69" s="63">
        <f t="shared" si="12"/>
        <v>0</v>
      </c>
      <c r="X69" s="66">
        <f t="shared" si="13"/>
        <v>2704.334826544</v>
      </c>
      <c r="Y69" s="65">
        <f t="shared" si="14"/>
        <v>2253.6123554533333</v>
      </c>
      <c r="Z69" s="63">
        <f t="shared" si="15"/>
        <v>0</v>
      </c>
      <c r="AA69" s="66">
        <f t="shared" si="16"/>
        <v>2253.6123554533333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1.31130576</v>
      </c>
      <c r="E70" s="69">
        <f t="shared" si="0"/>
        <v>1033.3089388799999</v>
      </c>
      <c r="F70" s="48">
        <v>0</v>
      </c>
      <c r="G70" s="70">
        <f t="shared" si="1"/>
        <v>0</v>
      </c>
      <c r="H70" s="190">
        <f t="shared" si="18"/>
        <v>4133.2357555199997</v>
      </c>
      <c r="I70" s="107">
        <f t="shared" si="20"/>
        <v>344.43631295999995</v>
      </c>
      <c r="J70" s="107">
        <f t="shared" si="19"/>
        <v>4477.6720684799993</v>
      </c>
      <c r="K70" s="49"/>
      <c r="L70" s="50">
        <f t="shared" si="23"/>
        <v>4477.6720684799993</v>
      </c>
      <c r="M70" s="51">
        <f t="shared" si="24"/>
        <v>4029.9048616319997</v>
      </c>
      <c r="N70" s="49">
        <f t="shared" si="21"/>
        <v>0</v>
      </c>
      <c r="O70" s="52">
        <f t="shared" si="22"/>
        <v>4029.9048616319997</v>
      </c>
      <c r="P70" s="73">
        <f t="shared" si="27"/>
        <v>3582.1376547839996</v>
      </c>
      <c r="Q70" s="49">
        <f t="shared" si="7"/>
        <v>0</v>
      </c>
      <c r="R70" s="53">
        <f t="shared" si="28"/>
        <v>3582.1376547839996</v>
      </c>
      <c r="S70" s="51">
        <f t="shared" si="9"/>
        <v>3134.3704479359994</v>
      </c>
      <c r="T70" s="49">
        <f t="shared" si="10"/>
        <v>0</v>
      </c>
      <c r="U70" s="52">
        <f t="shared" si="11"/>
        <v>3134.3704479359994</v>
      </c>
      <c r="V70" s="51">
        <f t="shared" si="17"/>
        <v>2686.6032410879993</v>
      </c>
      <c r="W70" s="49">
        <f t="shared" si="12"/>
        <v>0</v>
      </c>
      <c r="X70" s="52">
        <f t="shared" si="13"/>
        <v>2686.6032410879993</v>
      </c>
      <c r="Y70" s="51">
        <f t="shared" si="14"/>
        <v>2238.8360342399997</v>
      </c>
      <c r="Z70" s="49">
        <f t="shared" si="15"/>
        <v>0</v>
      </c>
      <c r="AA70" s="52">
        <f t="shared" si="16"/>
        <v>2238.8360342399997</v>
      </c>
    </row>
    <row r="71" spans="1:27" s="30" customFormat="1" ht="13.5" customHeight="1">
      <c r="A71" s="124">
        <v>5</v>
      </c>
      <c r="B71" s="216">
        <v>42339</v>
      </c>
      <c r="C71" s="68">
        <v>788</v>
      </c>
      <c r="D71" s="96">
        <f>'base(indices)'!G75</f>
        <v>1.3002536099999999</v>
      </c>
      <c r="E71" s="58">
        <f t="shared" si="0"/>
        <v>1024.5998446799999</v>
      </c>
      <c r="F71" s="48">
        <v>0</v>
      </c>
      <c r="G71" s="60">
        <f t="shared" si="1"/>
        <v>0</v>
      </c>
      <c r="H71" s="190">
        <f t="shared" si="18"/>
        <v>4098.3993787199997</v>
      </c>
      <c r="I71" s="106">
        <f t="shared" si="20"/>
        <v>341.53328155999998</v>
      </c>
      <c r="J71" s="106">
        <f t="shared" si="19"/>
        <v>4439.9326602799993</v>
      </c>
      <c r="K71" s="63"/>
      <c r="L71" s="75">
        <f t="shared" si="23"/>
        <v>4439.9326602799993</v>
      </c>
      <c r="M71" s="65">
        <f t="shared" si="24"/>
        <v>3995.9393942519996</v>
      </c>
      <c r="N71" s="63">
        <f t="shared" si="21"/>
        <v>0</v>
      </c>
      <c r="O71" s="66">
        <f t="shared" si="22"/>
        <v>3995.9393942519996</v>
      </c>
      <c r="P71" s="63">
        <f t="shared" si="27"/>
        <v>3551.9461282239995</v>
      </c>
      <c r="Q71" s="63">
        <f t="shared" si="7"/>
        <v>0</v>
      </c>
      <c r="R71" s="67">
        <f t="shared" si="28"/>
        <v>3551.9461282239995</v>
      </c>
      <c r="S71" s="65">
        <f t="shared" si="9"/>
        <v>3107.9528621959994</v>
      </c>
      <c r="T71" s="63">
        <f t="shared" si="10"/>
        <v>0</v>
      </c>
      <c r="U71" s="66">
        <f t="shared" si="11"/>
        <v>3107.9528621959994</v>
      </c>
      <c r="V71" s="65">
        <f t="shared" si="17"/>
        <v>2663.9595961679993</v>
      </c>
      <c r="W71" s="63">
        <f t="shared" si="12"/>
        <v>0</v>
      </c>
      <c r="X71" s="66">
        <f t="shared" si="13"/>
        <v>2663.9595961679993</v>
      </c>
      <c r="Y71" s="65">
        <f t="shared" si="14"/>
        <v>2219.9663301399996</v>
      </c>
      <c r="Z71" s="63">
        <f t="shared" si="15"/>
        <v>0</v>
      </c>
      <c r="AA71" s="66">
        <f t="shared" si="16"/>
        <v>2219.9663301399996</v>
      </c>
    </row>
    <row r="72" spans="1:27" ht="13.5" customHeight="1">
      <c r="A72" s="124">
        <v>5</v>
      </c>
      <c r="B72" s="217">
        <v>42370</v>
      </c>
      <c r="C72" s="68">
        <v>880</v>
      </c>
      <c r="D72" s="96">
        <f>'base(indices)'!G76</f>
        <v>1.2850895499999999</v>
      </c>
      <c r="E72" s="69">
        <f t="shared" si="0"/>
        <v>1130.8788039999999</v>
      </c>
      <c r="F72" s="48">
        <v>0</v>
      </c>
      <c r="G72" s="70">
        <f t="shared" si="1"/>
        <v>0</v>
      </c>
      <c r="H72" s="190">
        <f t="shared" si="18"/>
        <v>4523.5152159999998</v>
      </c>
      <c r="I72" s="107">
        <f t="shared" si="20"/>
        <v>376.9596013333333</v>
      </c>
      <c r="J72" s="107">
        <f t="shared" si="19"/>
        <v>4900.4748173333328</v>
      </c>
      <c r="K72" s="49"/>
      <c r="L72" s="50">
        <f t="shared" si="23"/>
        <v>4900.4748173333328</v>
      </c>
      <c r="M72" s="51">
        <f t="shared" si="24"/>
        <v>4410.4273355999994</v>
      </c>
      <c r="N72" s="49">
        <f t="shared" si="21"/>
        <v>0</v>
      </c>
      <c r="O72" s="52">
        <f t="shared" si="22"/>
        <v>4410.4273355999994</v>
      </c>
      <c r="P72" s="73">
        <f t="shared" si="27"/>
        <v>3920.3798538666665</v>
      </c>
      <c r="Q72" s="49">
        <f t="shared" si="7"/>
        <v>0</v>
      </c>
      <c r="R72" s="53">
        <f t="shared" si="28"/>
        <v>3920.3798538666665</v>
      </c>
      <c r="S72" s="51">
        <f t="shared" si="9"/>
        <v>3430.3323721333327</v>
      </c>
      <c r="T72" s="49">
        <f t="shared" si="10"/>
        <v>0</v>
      </c>
      <c r="U72" s="52">
        <f t="shared" si="11"/>
        <v>3430.3323721333327</v>
      </c>
      <c r="V72" s="51">
        <f t="shared" si="17"/>
        <v>2940.2848903999998</v>
      </c>
      <c r="W72" s="49">
        <f t="shared" si="12"/>
        <v>0</v>
      </c>
      <c r="X72" s="52">
        <f t="shared" si="13"/>
        <v>2940.2848903999998</v>
      </c>
      <c r="Y72" s="51">
        <f t="shared" si="14"/>
        <v>2450.2374086666664</v>
      </c>
      <c r="Z72" s="49">
        <f t="shared" si="15"/>
        <v>0</v>
      </c>
      <c r="AA72" s="52">
        <f t="shared" si="16"/>
        <v>2450.2374086666664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1.27337451</v>
      </c>
      <c r="E73" s="58">
        <f t="shared" si="0"/>
        <v>1120.5695688000001</v>
      </c>
      <c r="F73" s="48">
        <v>0</v>
      </c>
      <c r="G73" s="60">
        <f t="shared" si="1"/>
        <v>0</v>
      </c>
      <c r="H73" s="190">
        <f t="shared" si="18"/>
        <v>4482.2782752000003</v>
      </c>
      <c r="I73" s="106">
        <f t="shared" si="20"/>
        <v>373.52318960000002</v>
      </c>
      <c r="J73" s="106">
        <f t="shared" si="19"/>
        <v>4855.8014648000008</v>
      </c>
      <c r="K73" s="63"/>
      <c r="L73" s="75">
        <f t="shared" si="23"/>
        <v>4855.8014648000008</v>
      </c>
      <c r="M73" s="65">
        <f t="shared" si="24"/>
        <v>4370.221318320001</v>
      </c>
      <c r="N73" s="63">
        <f t="shared" si="21"/>
        <v>0</v>
      </c>
      <c r="O73" s="66">
        <f t="shared" si="22"/>
        <v>4370.221318320001</v>
      </c>
      <c r="P73" s="63">
        <f>J73*$P$10</f>
        <v>3884.6411718400009</v>
      </c>
      <c r="Q73" s="63">
        <f t="shared" si="7"/>
        <v>0</v>
      </c>
      <c r="R73" s="67">
        <f t="shared" si="28"/>
        <v>3884.6411718400009</v>
      </c>
      <c r="S73" s="65">
        <f t="shared" si="9"/>
        <v>3399.0610253600003</v>
      </c>
      <c r="T73" s="63">
        <f t="shared" si="10"/>
        <v>0</v>
      </c>
      <c r="U73" s="66">
        <f t="shared" si="11"/>
        <v>3399.0610253600003</v>
      </c>
      <c r="V73" s="65">
        <f t="shared" si="17"/>
        <v>2913.4808788800005</v>
      </c>
      <c r="W73" s="63">
        <f t="shared" si="12"/>
        <v>0</v>
      </c>
      <c r="X73" s="66">
        <f t="shared" si="13"/>
        <v>2913.4808788800005</v>
      </c>
      <c r="Y73" s="65">
        <f t="shared" si="14"/>
        <v>2427.9007324000004</v>
      </c>
      <c r="Z73" s="63">
        <f t="shared" si="15"/>
        <v>0</v>
      </c>
      <c r="AA73" s="66">
        <f t="shared" si="16"/>
        <v>2427.9007324000004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1.25554576</v>
      </c>
      <c r="E74" s="69">
        <f t="shared" si="0"/>
        <v>1104.8802688000001</v>
      </c>
      <c r="F74" s="48">
        <v>0</v>
      </c>
      <c r="G74" s="70">
        <f t="shared" si="1"/>
        <v>0</v>
      </c>
      <c r="H74" s="190">
        <f t="shared" si="18"/>
        <v>4419.5210752000003</v>
      </c>
      <c r="I74" s="107">
        <f t="shared" si="20"/>
        <v>368.29342293333337</v>
      </c>
      <c r="J74" s="107">
        <f t="shared" si="19"/>
        <v>4787.8144981333335</v>
      </c>
      <c r="K74" s="49"/>
      <c r="L74" s="50">
        <f t="shared" si="23"/>
        <v>4787.8144981333335</v>
      </c>
      <c r="M74" s="51">
        <f t="shared" si="24"/>
        <v>4309.0330483200005</v>
      </c>
      <c r="N74" s="49">
        <f t="shared" si="21"/>
        <v>0</v>
      </c>
      <c r="O74" s="52">
        <f t="shared" si="22"/>
        <v>4309.0330483200005</v>
      </c>
      <c r="P74" s="73">
        <f>J74*$P$10</f>
        <v>3830.2515985066671</v>
      </c>
      <c r="Q74" s="49">
        <f t="shared" si="7"/>
        <v>0</v>
      </c>
      <c r="R74" s="53">
        <f t="shared" si="28"/>
        <v>3830.2515985066671</v>
      </c>
      <c r="S74" s="51">
        <f t="shared" si="9"/>
        <v>3351.4701486933332</v>
      </c>
      <c r="T74" s="49">
        <f t="shared" si="10"/>
        <v>0</v>
      </c>
      <c r="U74" s="52">
        <f t="shared" si="11"/>
        <v>3351.4701486933332</v>
      </c>
      <c r="V74" s="51">
        <f t="shared" si="17"/>
        <v>2872.6886988800002</v>
      </c>
      <c r="W74" s="49">
        <f t="shared" si="12"/>
        <v>0</v>
      </c>
      <c r="X74" s="52">
        <f t="shared" si="13"/>
        <v>2872.6886988800002</v>
      </c>
      <c r="Y74" s="51">
        <f t="shared" si="14"/>
        <v>2393.9072490666667</v>
      </c>
      <c r="Z74" s="49">
        <f t="shared" si="15"/>
        <v>0</v>
      </c>
      <c r="AA74" s="52">
        <f t="shared" si="16"/>
        <v>2393.9072490666667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1.25017003</v>
      </c>
      <c r="E75" s="58">
        <f t="shared" si="0"/>
        <v>1100.1496264</v>
      </c>
      <c r="F75" s="48">
        <v>0</v>
      </c>
      <c r="G75" s="60">
        <f t="shared" si="1"/>
        <v>0</v>
      </c>
      <c r="H75" s="190">
        <f t="shared" si="18"/>
        <v>4400.5985056</v>
      </c>
      <c r="I75" s="106">
        <f t="shared" si="20"/>
        <v>366.71654213333335</v>
      </c>
      <c r="J75" s="106">
        <f t="shared" si="19"/>
        <v>4767.3150477333329</v>
      </c>
      <c r="K75" s="63"/>
      <c r="L75" s="75">
        <f t="shared" si="23"/>
        <v>4767.3150477333329</v>
      </c>
      <c r="M75" s="65">
        <f t="shared" si="24"/>
        <v>4290.5835429600002</v>
      </c>
      <c r="N75" s="63">
        <f t="shared" si="21"/>
        <v>0</v>
      </c>
      <c r="O75" s="66">
        <f t="shared" si="22"/>
        <v>4290.5835429600002</v>
      </c>
      <c r="P75" s="63">
        <f t="shared" ref="P75:P88" si="29">J75*$P$10</f>
        <v>3813.8520381866665</v>
      </c>
      <c r="Q75" s="63">
        <f t="shared" si="7"/>
        <v>0</v>
      </c>
      <c r="R75" s="67">
        <f>P75+Q75</f>
        <v>3813.8520381866665</v>
      </c>
      <c r="S75" s="65">
        <f t="shared" si="9"/>
        <v>3337.1205334133329</v>
      </c>
      <c r="T75" s="63">
        <f t="shared" si="10"/>
        <v>0</v>
      </c>
      <c r="U75" s="66">
        <f t="shared" si="11"/>
        <v>3337.1205334133329</v>
      </c>
      <c r="V75" s="65">
        <f t="shared" si="17"/>
        <v>2860.3890286399997</v>
      </c>
      <c r="W75" s="63">
        <f t="shared" si="12"/>
        <v>0</v>
      </c>
      <c r="X75" s="66">
        <f t="shared" si="13"/>
        <v>2860.3890286399997</v>
      </c>
      <c r="Y75" s="65">
        <f t="shared" si="14"/>
        <v>2383.6575238666665</v>
      </c>
      <c r="Z75" s="63">
        <f t="shared" si="15"/>
        <v>0</v>
      </c>
      <c r="AA75" s="66">
        <f t="shared" si="16"/>
        <v>2383.6575238666665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1.2438265100000001</v>
      </c>
      <c r="E76" s="69">
        <f t="shared" ref="E76:E131" si="30">C76*D76</f>
        <v>1094.5673288</v>
      </c>
      <c r="F76" s="91">
        <v>0</v>
      </c>
      <c r="G76" s="70">
        <f t="shared" ref="G76:G131" si="31">E76*F76</f>
        <v>0</v>
      </c>
      <c r="H76" s="190">
        <f t="shared" si="18"/>
        <v>4378.2693152000002</v>
      </c>
      <c r="I76" s="107">
        <f t="shared" si="20"/>
        <v>364.85577626666668</v>
      </c>
      <c r="J76" s="107">
        <f t="shared" si="19"/>
        <v>4743.1250914666671</v>
      </c>
      <c r="K76" s="49"/>
      <c r="L76" s="50">
        <f t="shared" si="23"/>
        <v>4743.1250914666671</v>
      </c>
      <c r="M76" s="51">
        <f t="shared" si="24"/>
        <v>4268.8125823200007</v>
      </c>
      <c r="N76" s="49">
        <f t="shared" si="21"/>
        <v>0</v>
      </c>
      <c r="O76" s="52">
        <f t="shared" si="22"/>
        <v>4268.8125823200007</v>
      </c>
      <c r="P76" s="73">
        <f t="shared" si="29"/>
        <v>3794.5000731733339</v>
      </c>
      <c r="Q76" s="49">
        <f t="shared" ref="Q76:Q131" si="32">K76*P$10</f>
        <v>0</v>
      </c>
      <c r="R76" s="53">
        <f t="shared" ref="R76:R131" si="33">P76+Q76</f>
        <v>3794.5000731733339</v>
      </c>
      <c r="S76" s="51">
        <f t="shared" ref="S76:S131" si="34">J76*S$10</f>
        <v>3320.1875640266667</v>
      </c>
      <c r="T76" s="49">
        <f t="shared" ref="T76:T131" si="35">K76*S$10</f>
        <v>0</v>
      </c>
      <c r="U76" s="52">
        <f t="shared" ref="U76:U131" si="36">S76+T76</f>
        <v>3320.1875640266667</v>
      </c>
      <c r="V76" s="51">
        <f t="shared" si="17"/>
        <v>2845.8750548800003</v>
      </c>
      <c r="W76" s="49">
        <f t="shared" ref="W76:W131" si="37">K76*V$10</f>
        <v>0</v>
      </c>
      <c r="X76" s="52">
        <f t="shared" ref="X76:X131" si="38">V76+W76</f>
        <v>2845.8750548800003</v>
      </c>
      <c r="Y76" s="51">
        <f t="shared" ref="Y76:Y131" si="39">J76*Y$10</f>
        <v>2371.5625457333335</v>
      </c>
      <c r="Z76" s="49">
        <f t="shared" ref="Z76:Z131" si="40">N76*Y$10</f>
        <v>0</v>
      </c>
      <c r="AA76" s="52">
        <f t="shared" ref="AA76:AA131" si="41">Y76+Z76</f>
        <v>2371.5625457333335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1.2332208099999999</v>
      </c>
      <c r="E77" s="58">
        <f t="shared" si="30"/>
        <v>1085.2343128</v>
      </c>
      <c r="F77" s="48">
        <v>0</v>
      </c>
      <c r="G77" s="60">
        <f t="shared" si="31"/>
        <v>0</v>
      </c>
      <c r="H77" s="190">
        <f t="shared" si="18"/>
        <v>4340.9372512</v>
      </c>
      <c r="I77" s="106">
        <f t="shared" si="20"/>
        <v>361.74477093333331</v>
      </c>
      <c r="J77" s="106">
        <f t="shared" si="19"/>
        <v>4702.6820221333337</v>
      </c>
      <c r="K77" s="63"/>
      <c r="L77" s="75">
        <f t="shared" si="23"/>
        <v>4702.6820221333337</v>
      </c>
      <c r="M77" s="65">
        <f t="shared" si="24"/>
        <v>4232.4138199200006</v>
      </c>
      <c r="N77" s="63">
        <f t="shared" si="21"/>
        <v>0</v>
      </c>
      <c r="O77" s="66">
        <f t="shared" si="22"/>
        <v>4232.4138199200006</v>
      </c>
      <c r="P77" s="63">
        <f t="shared" si="29"/>
        <v>3762.1456177066671</v>
      </c>
      <c r="Q77" s="63">
        <f t="shared" si="32"/>
        <v>0</v>
      </c>
      <c r="R77" s="67">
        <f t="shared" si="33"/>
        <v>3762.1456177066671</v>
      </c>
      <c r="S77" s="65">
        <f t="shared" si="34"/>
        <v>3291.8774154933335</v>
      </c>
      <c r="T77" s="63">
        <f t="shared" si="35"/>
        <v>0</v>
      </c>
      <c r="U77" s="66">
        <f t="shared" si="36"/>
        <v>3291.8774154933335</v>
      </c>
      <c r="V77" s="65">
        <f t="shared" ref="V77:V131" si="42">J77*V$10</f>
        <v>2821.6092132799999</v>
      </c>
      <c r="W77" s="63">
        <f t="shared" si="37"/>
        <v>0</v>
      </c>
      <c r="X77" s="66">
        <f t="shared" si="38"/>
        <v>2821.6092132799999</v>
      </c>
      <c r="Y77" s="65">
        <f t="shared" si="39"/>
        <v>2351.3410110666669</v>
      </c>
      <c r="Z77" s="63">
        <f t="shared" si="40"/>
        <v>0</v>
      </c>
      <c r="AA77" s="66">
        <f t="shared" si="41"/>
        <v>2351.3410110666669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1.2283075800000001</v>
      </c>
      <c r="E78" s="69">
        <f t="shared" si="30"/>
        <v>1080.9106704000001</v>
      </c>
      <c r="F78" s="91">
        <v>0</v>
      </c>
      <c r="G78" s="70">
        <f t="shared" si="31"/>
        <v>0</v>
      </c>
      <c r="H78" s="190">
        <f t="shared" ref="H78:H131" si="43">(E78+G78)*4</f>
        <v>4323.6426816000003</v>
      </c>
      <c r="I78" s="107">
        <f t="shared" si="20"/>
        <v>360.30355680000002</v>
      </c>
      <c r="J78" s="107">
        <f t="shared" ref="J78:J141" si="44">H78+I78</f>
        <v>4683.9462383999999</v>
      </c>
      <c r="K78" s="49"/>
      <c r="L78" s="50">
        <f t="shared" si="23"/>
        <v>4683.9462383999999</v>
      </c>
      <c r="M78" s="51">
        <f t="shared" si="24"/>
        <v>4215.5516145600004</v>
      </c>
      <c r="N78" s="49">
        <f t="shared" si="21"/>
        <v>0</v>
      </c>
      <c r="O78" s="52">
        <f t="shared" si="22"/>
        <v>4215.5516145600004</v>
      </c>
      <c r="P78" s="73">
        <f t="shared" si="29"/>
        <v>3747.1569907200001</v>
      </c>
      <c r="Q78" s="49">
        <f t="shared" si="32"/>
        <v>0</v>
      </c>
      <c r="R78" s="53">
        <f t="shared" si="33"/>
        <v>3747.1569907200001</v>
      </c>
      <c r="S78" s="51">
        <f t="shared" si="34"/>
        <v>3278.7623668799997</v>
      </c>
      <c r="T78" s="49">
        <f t="shared" si="35"/>
        <v>0</v>
      </c>
      <c r="U78" s="52">
        <f t="shared" si="36"/>
        <v>3278.7623668799997</v>
      </c>
      <c r="V78" s="51">
        <f t="shared" si="42"/>
        <v>2810.3677430399998</v>
      </c>
      <c r="W78" s="49">
        <f t="shared" si="37"/>
        <v>0</v>
      </c>
      <c r="X78" s="52">
        <f t="shared" si="38"/>
        <v>2810.3677430399998</v>
      </c>
      <c r="Y78" s="51">
        <f t="shared" si="39"/>
        <v>2341.9731191999999</v>
      </c>
      <c r="Z78" s="49">
        <f t="shared" si="40"/>
        <v>0</v>
      </c>
      <c r="AA78" s="52">
        <f t="shared" si="41"/>
        <v>2341.9731191999999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1.22171034</v>
      </c>
      <c r="E79" s="58">
        <f t="shared" si="30"/>
        <v>1075.1050992</v>
      </c>
      <c r="F79" s="48">
        <v>0</v>
      </c>
      <c r="G79" s="60">
        <f t="shared" si="31"/>
        <v>0</v>
      </c>
      <c r="H79" s="190">
        <f t="shared" si="43"/>
        <v>4300.4203968000002</v>
      </c>
      <c r="I79" s="106">
        <f t="shared" ref="I79:I131" si="45">E79/3</f>
        <v>358.36836640000001</v>
      </c>
      <c r="J79" s="106">
        <f t="shared" si="44"/>
        <v>4658.7887632000002</v>
      </c>
      <c r="K79" s="63"/>
      <c r="L79" s="75">
        <f t="shared" si="23"/>
        <v>4658.7887632000002</v>
      </c>
      <c r="M79" s="65">
        <f t="shared" si="24"/>
        <v>4192.9098868800002</v>
      </c>
      <c r="N79" s="63">
        <f t="shared" si="21"/>
        <v>0</v>
      </c>
      <c r="O79" s="66">
        <f t="shared" si="22"/>
        <v>4192.9098868800002</v>
      </c>
      <c r="P79" s="63">
        <f t="shared" si="29"/>
        <v>3727.0310105600001</v>
      </c>
      <c r="Q79" s="63">
        <f t="shared" si="32"/>
        <v>0</v>
      </c>
      <c r="R79" s="67">
        <f t="shared" si="33"/>
        <v>3727.0310105600001</v>
      </c>
      <c r="S79" s="65">
        <f t="shared" si="34"/>
        <v>3261.1521342400001</v>
      </c>
      <c r="T79" s="63">
        <f t="shared" si="35"/>
        <v>0</v>
      </c>
      <c r="U79" s="66">
        <f t="shared" si="36"/>
        <v>3261.1521342400001</v>
      </c>
      <c r="V79" s="65">
        <f t="shared" si="42"/>
        <v>2795.2732579200001</v>
      </c>
      <c r="W79" s="63">
        <f t="shared" si="37"/>
        <v>0</v>
      </c>
      <c r="X79" s="66">
        <f t="shared" si="38"/>
        <v>2795.2732579200001</v>
      </c>
      <c r="Y79" s="65">
        <f t="shared" si="39"/>
        <v>2329.3943816000001</v>
      </c>
      <c r="Z79" s="63">
        <f t="shared" si="40"/>
        <v>0</v>
      </c>
      <c r="AA79" s="66">
        <f t="shared" si="41"/>
        <v>2329.3943816000001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1.2162372800000001</v>
      </c>
      <c r="E80" s="69">
        <f t="shared" si="30"/>
        <v>1070.2888064000001</v>
      </c>
      <c r="F80" s="48">
        <v>0</v>
      </c>
      <c r="G80" s="70">
        <f t="shared" si="31"/>
        <v>0</v>
      </c>
      <c r="H80" s="190">
        <f t="shared" si="43"/>
        <v>4281.1552256000004</v>
      </c>
      <c r="I80" s="107">
        <f t="shared" si="45"/>
        <v>356.7629354666667</v>
      </c>
      <c r="J80" s="107">
        <f t="shared" si="44"/>
        <v>4637.9181610666674</v>
      </c>
      <c r="K80" s="49"/>
      <c r="L80" s="50">
        <f t="shared" si="23"/>
        <v>4637.9181610666674</v>
      </c>
      <c r="M80" s="51">
        <f t="shared" si="24"/>
        <v>4174.126344960001</v>
      </c>
      <c r="N80" s="49">
        <f t="shared" si="21"/>
        <v>0</v>
      </c>
      <c r="O80" s="52">
        <f t="shared" si="22"/>
        <v>4174.126344960001</v>
      </c>
      <c r="P80" s="73">
        <f t="shared" si="29"/>
        <v>3710.3345288533342</v>
      </c>
      <c r="Q80" s="49">
        <f t="shared" si="32"/>
        <v>0</v>
      </c>
      <c r="R80" s="53">
        <f t="shared" si="33"/>
        <v>3710.3345288533342</v>
      </c>
      <c r="S80" s="51">
        <f t="shared" si="34"/>
        <v>3246.5427127466669</v>
      </c>
      <c r="T80" s="49">
        <f t="shared" si="35"/>
        <v>0</v>
      </c>
      <c r="U80" s="52">
        <f t="shared" si="36"/>
        <v>3246.5427127466669</v>
      </c>
      <c r="V80" s="51">
        <f t="shared" si="42"/>
        <v>2782.7508966400005</v>
      </c>
      <c r="W80" s="49">
        <f t="shared" si="37"/>
        <v>0</v>
      </c>
      <c r="X80" s="52">
        <f t="shared" si="38"/>
        <v>2782.7508966400005</v>
      </c>
      <c r="Y80" s="51">
        <f t="shared" si="39"/>
        <v>2318.9590805333337</v>
      </c>
      <c r="Z80" s="49">
        <f t="shared" si="40"/>
        <v>0</v>
      </c>
      <c r="AA80" s="52">
        <f t="shared" si="41"/>
        <v>2318.9590805333337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1.2134463499999999</v>
      </c>
      <c r="E81" s="58">
        <f t="shared" si="30"/>
        <v>1067.8327879999999</v>
      </c>
      <c r="F81" s="48">
        <v>0</v>
      </c>
      <c r="G81" s="60">
        <f t="shared" si="31"/>
        <v>0</v>
      </c>
      <c r="H81" s="190">
        <f t="shared" si="43"/>
        <v>4271.3311519999997</v>
      </c>
      <c r="I81" s="106">
        <f t="shared" si="45"/>
        <v>355.94426266666665</v>
      </c>
      <c r="J81" s="106">
        <f t="shared" si="44"/>
        <v>4627.2754146666666</v>
      </c>
      <c r="K81" s="63"/>
      <c r="L81" s="75">
        <f t="shared" si="23"/>
        <v>4627.2754146666666</v>
      </c>
      <c r="M81" s="65">
        <f t="shared" si="24"/>
        <v>4164.5478732000001</v>
      </c>
      <c r="N81" s="63">
        <f t="shared" si="21"/>
        <v>0</v>
      </c>
      <c r="O81" s="66">
        <f t="shared" si="22"/>
        <v>4164.5478732000001</v>
      </c>
      <c r="P81" s="63">
        <f t="shared" si="29"/>
        <v>3701.8203317333337</v>
      </c>
      <c r="Q81" s="63">
        <f t="shared" si="32"/>
        <v>0</v>
      </c>
      <c r="R81" s="67">
        <f t="shared" si="33"/>
        <v>3701.8203317333337</v>
      </c>
      <c r="S81" s="65">
        <f t="shared" si="34"/>
        <v>3239.0927902666663</v>
      </c>
      <c r="T81" s="63">
        <f t="shared" si="35"/>
        <v>0</v>
      </c>
      <c r="U81" s="66">
        <f t="shared" si="36"/>
        <v>3239.0927902666663</v>
      </c>
      <c r="V81" s="65">
        <f t="shared" si="42"/>
        <v>2776.3652487999998</v>
      </c>
      <c r="W81" s="63">
        <f t="shared" si="37"/>
        <v>0</v>
      </c>
      <c r="X81" s="66">
        <f t="shared" si="38"/>
        <v>2776.3652487999998</v>
      </c>
      <c r="Y81" s="65">
        <f t="shared" si="39"/>
        <v>2313.6377073333333</v>
      </c>
      <c r="Z81" s="63">
        <f t="shared" si="40"/>
        <v>0</v>
      </c>
      <c r="AA81" s="66">
        <f t="shared" si="41"/>
        <v>2313.6377073333333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1.21114517</v>
      </c>
      <c r="E82" s="69">
        <f t="shared" si="30"/>
        <v>1065.8077496000001</v>
      </c>
      <c r="F82" s="48">
        <v>0</v>
      </c>
      <c r="G82" s="70">
        <f t="shared" si="31"/>
        <v>0</v>
      </c>
      <c r="H82" s="190">
        <f t="shared" si="43"/>
        <v>4263.2309984000003</v>
      </c>
      <c r="I82" s="107">
        <f t="shared" si="45"/>
        <v>355.26924986666671</v>
      </c>
      <c r="J82" s="107">
        <f t="shared" si="44"/>
        <v>4618.5002482666669</v>
      </c>
      <c r="K82" s="49"/>
      <c r="L82" s="50">
        <f t="shared" si="23"/>
        <v>4618.5002482666669</v>
      </c>
      <c r="M82" s="51">
        <f t="shared" si="24"/>
        <v>4156.6502234400004</v>
      </c>
      <c r="N82" s="49">
        <f t="shared" si="21"/>
        <v>0</v>
      </c>
      <c r="O82" s="52">
        <f t="shared" si="22"/>
        <v>4156.6502234400004</v>
      </c>
      <c r="P82" s="73">
        <f t="shared" si="29"/>
        <v>3694.8001986133336</v>
      </c>
      <c r="Q82" s="49">
        <f t="shared" si="32"/>
        <v>0</v>
      </c>
      <c r="R82" s="53">
        <f t="shared" si="33"/>
        <v>3694.8001986133336</v>
      </c>
      <c r="S82" s="51">
        <f t="shared" si="34"/>
        <v>3232.9501737866667</v>
      </c>
      <c r="T82" s="49">
        <f t="shared" si="35"/>
        <v>0</v>
      </c>
      <c r="U82" s="52">
        <f t="shared" si="36"/>
        <v>3232.9501737866667</v>
      </c>
      <c r="V82" s="51">
        <f t="shared" si="42"/>
        <v>2771.1001489599998</v>
      </c>
      <c r="W82" s="49">
        <f t="shared" si="37"/>
        <v>0</v>
      </c>
      <c r="X82" s="52">
        <f t="shared" si="38"/>
        <v>2771.1001489599998</v>
      </c>
      <c r="Y82" s="51">
        <f t="shared" si="39"/>
        <v>2309.2501241333334</v>
      </c>
      <c r="Z82" s="49">
        <f t="shared" si="40"/>
        <v>0</v>
      </c>
      <c r="AA82" s="52">
        <f t="shared" si="41"/>
        <v>2309.2501241333334</v>
      </c>
    </row>
    <row r="83" spans="1:27" s="30" customFormat="1" ht="13.5" customHeight="1">
      <c r="A83" s="124">
        <v>5</v>
      </c>
      <c r="B83" s="217">
        <v>42705</v>
      </c>
      <c r="C83" s="68">
        <v>880</v>
      </c>
      <c r="D83" s="96">
        <f>'base(indices)'!G87</f>
        <v>1.2080043600000001</v>
      </c>
      <c r="E83" s="58">
        <f t="shared" si="30"/>
        <v>1063.0438368</v>
      </c>
      <c r="F83" s="48">
        <v>0</v>
      </c>
      <c r="G83" s="60">
        <f t="shared" si="31"/>
        <v>0</v>
      </c>
      <c r="H83" s="190">
        <f t="shared" si="43"/>
        <v>4252.1753472</v>
      </c>
      <c r="I83" s="106">
        <f t="shared" si="45"/>
        <v>354.3479456</v>
      </c>
      <c r="J83" s="106">
        <f t="shared" si="44"/>
        <v>4606.5232928000005</v>
      </c>
      <c r="K83" s="63"/>
      <c r="L83" s="75">
        <f t="shared" si="23"/>
        <v>4606.5232928000005</v>
      </c>
      <c r="M83" s="65">
        <f t="shared" si="24"/>
        <v>4145.8709635200003</v>
      </c>
      <c r="N83" s="63">
        <f t="shared" si="21"/>
        <v>0</v>
      </c>
      <c r="O83" s="66">
        <f t="shared" si="22"/>
        <v>4145.8709635200003</v>
      </c>
      <c r="P83" s="63">
        <f t="shared" si="29"/>
        <v>3685.2186342400005</v>
      </c>
      <c r="Q83" s="63">
        <f t="shared" si="32"/>
        <v>0</v>
      </c>
      <c r="R83" s="67">
        <f t="shared" si="33"/>
        <v>3685.2186342400005</v>
      </c>
      <c r="S83" s="65">
        <f t="shared" si="34"/>
        <v>3224.5663049600003</v>
      </c>
      <c r="T83" s="63">
        <f t="shared" si="35"/>
        <v>0</v>
      </c>
      <c r="U83" s="66">
        <f t="shared" si="36"/>
        <v>3224.5663049600003</v>
      </c>
      <c r="V83" s="65">
        <f t="shared" si="42"/>
        <v>2763.91397568</v>
      </c>
      <c r="W83" s="63">
        <f t="shared" si="37"/>
        <v>0</v>
      </c>
      <c r="X83" s="66">
        <f t="shared" si="38"/>
        <v>2763.91397568</v>
      </c>
      <c r="Y83" s="65">
        <f t="shared" si="39"/>
        <v>2303.2616464000002</v>
      </c>
      <c r="Z83" s="63">
        <f t="shared" si="40"/>
        <v>0</v>
      </c>
      <c r="AA83" s="66">
        <f t="shared" si="41"/>
        <v>2303.2616464000002</v>
      </c>
    </row>
    <row r="84" spans="1:27" ht="13.5" customHeight="1">
      <c r="A84" s="124">
        <v>5</v>
      </c>
      <c r="B84" s="216">
        <v>42736</v>
      </c>
      <c r="C84" s="68">
        <v>937</v>
      </c>
      <c r="D84" s="96">
        <f>'base(indices)'!G88</f>
        <v>1.20571351</v>
      </c>
      <c r="E84" s="69">
        <f t="shared" si="30"/>
        <v>1129.75355887</v>
      </c>
      <c r="F84" s="48">
        <v>0</v>
      </c>
      <c r="G84" s="70">
        <f t="shared" si="31"/>
        <v>0</v>
      </c>
      <c r="H84" s="190">
        <f t="shared" si="43"/>
        <v>4519.01423548</v>
      </c>
      <c r="I84" s="107">
        <f t="shared" si="45"/>
        <v>376.58451962333334</v>
      </c>
      <c r="J84" s="107">
        <f t="shared" si="44"/>
        <v>4895.5987551033331</v>
      </c>
      <c r="K84" s="49"/>
      <c r="L84" s="50">
        <f t="shared" si="23"/>
        <v>4895.5987551033331</v>
      </c>
      <c r="M84" s="51">
        <f t="shared" si="24"/>
        <v>4406.0388795930003</v>
      </c>
      <c r="N84" s="49">
        <f t="shared" si="21"/>
        <v>0</v>
      </c>
      <c r="O84" s="52">
        <f t="shared" si="22"/>
        <v>4406.0388795930003</v>
      </c>
      <c r="P84" s="73">
        <f t="shared" si="29"/>
        <v>3916.4790040826665</v>
      </c>
      <c r="Q84" s="49">
        <f t="shared" si="32"/>
        <v>0</v>
      </c>
      <c r="R84" s="53">
        <f t="shared" si="33"/>
        <v>3916.4790040826665</v>
      </c>
      <c r="S84" s="51">
        <f t="shared" si="34"/>
        <v>3426.9191285723332</v>
      </c>
      <c r="T84" s="49">
        <f t="shared" si="35"/>
        <v>0</v>
      </c>
      <c r="U84" s="52">
        <f t="shared" si="36"/>
        <v>3426.9191285723332</v>
      </c>
      <c r="V84" s="51">
        <f t="shared" si="42"/>
        <v>2937.3592530619999</v>
      </c>
      <c r="W84" s="49">
        <f t="shared" si="37"/>
        <v>0</v>
      </c>
      <c r="X84" s="52">
        <f t="shared" si="38"/>
        <v>2937.3592530619999</v>
      </c>
      <c r="Y84" s="51">
        <f t="shared" si="39"/>
        <v>2447.7993775516666</v>
      </c>
      <c r="Z84" s="49">
        <f t="shared" si="40"/>
        <v>0</v>
      </c>
      <c r="AA84" s="52">
        <f t="shared" si="41"/>
        <v>2447.7993775516666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1.20198735</v>
      </c>
      <c r="E85" s="58">
        <f t="shared" si="30"/>
        <v>1126.26214695</v>
      </c>
      <c r="F85" s="48">
        <v>0</v>
      </c>
      <c r="G85" s="60">
        <f t="shared" si="31"/>
        <v>0</v>
      </c>
      <c r="H85" s="190">
        <f t="shared" si="43"/>
        <v>4505.0485878</v>
      </c>
      <c r="I85" s="106">
        <f t="shared" si="45"/>
        <v>375.42071564999998</v>
      </c>
      <c r="J85" s="106">
        <f t="shared" si="44"/>
        <v>4880.4693034499996</v>
      </c>
      <c r="K85" s="63"/>
      <c r="L85" s="75">
        <f t="shared" si="23"/>
        <v>4880.4693034499996</v>
      </c>
      <c r="M85" s="65">
        <f t="shared" si="24"/>
        <v>4392.4223731049997</v>
      </c>
      <c r="N85" s="63">
        <f t="shared" si="21"/>
        <v>0</v>
      </c>
      <c r="O85" s="66">
        <f t="shared" si="22"/>
        <v>4392.4223731049997</v>
      </c>
      <c r="P85" s="63">
        <f t="shared" si="29"/>
        <v>3904.3754427599997</v>
      </c>
      <c r="Q85" s="63">
        <f t="shared" si="32"/>
        <v>0</v>
      </c>
      <c r="R85" s="67">
        <f t="shared" si="33"/>
        <v>3904.3754427599997</v>
      </c>
      <c r="S85" s="65">
        <f t="shared" si="34"/>
        <v>3416.3285124149998</v>
      </c>
      <c r="T85" s="63">
        <f t="shared" si="35"/>
        <v>0</v>
      </c>
      <c r="U85" s="66">
        <f t="shared" si="36"/>
        <v>3416.3285124149998</v>
      </c>
      <c r="V85" s="65">
        <f t="shared" si="42"/>
        <v>2928.2815820699998</v>
      </c>
      <c r="W85" s="63">
        <f t="shared" si="37"/>
        <v>0</v>
      </c>
      <c r="X85" s="66">
        <f t="shared" si="38"/>
        <v>2928.2815820699998</v>
      </c>
      <c r="Y85" s="65">
        <f t="shared" si="39"/>
        <v>2440.2346517249998</v>
      </c>
      <c r="Z85" s="63">
        <f t="shared" si="40"/>
        <v>0</v>
      </c>
      <c r="AA85" s="66">
        <f t="shared" si="41"/>
        <v>2440.2346517249998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1.1955314800000001</v>
      </c>
      <c r="E86" s="69">
        <f t="shared" si="30"/>
        <v>1120.2129967600001</v>
      </c>
      <c r="F86" s="48">
        <v>0</v>
      </c>
      <c r="G86" s="70">
        <f t="shared" si="31"/>
        <v>0</v>
      </c>
      <c r="H86" s="190">
        <f t="shared" si="43"/>
        <v>4480.8519870400005</v>
      </c>
      <c r="I86" s="107">
        <f t="shared" si="45"/>
        <v>373.40433225333339</v>
      </c>
      <c r="J86" s="107">
        <f t="shared" si="44"/>
        <v>4854.2563192933339</v>
      </c>
      <c r="K86" s="49"/>
      <c r="L86" s="50">
        <f t="shared" si="23"/>
        <v>4854.2563192933339</v>
      </c>
      <c r="M86" s="51">
        <f t="shared" si="24"/>
        <v>4368.8306873640004</v>
      </c>
      <c r="N86" s="49">
        <f t="shared" si="21"/>
        <v>0</v>
      </c>
      <c r="O86" s="52">
        <f t="shared" si="22"/>
        <v>4368.8306873640004</v>
      </c>
      <c r="P86" s="73">
        <f t="shared" si="29"/>
        <v>3883.4050554346672</v>
      </c>
      <c r="Q86" s="49">
        <f t="shared" si="32"/>
        <v>0</v>
      </c>
      <c r="R86" s="53">
        <f t="shared" si="33"/>
        <v>3883.4050554346672</v>
      </c>
      <c r="S86" s="51">
        <f t="shared" si="34"/>
        <v>3397.9794235053337</v>
      </c>
      <c r="T86" s="49">
        <f t="shared" si="35"/>
        <v>0</v>
      </c>
      <c r="U86" s="52">
        <f t="shared" si="36"/>
        <v>3397.9794235053337</v>
      </c>
      <c r="V86" s="51">
        <f t="shared" si="42"/>
        <v>2912.5537915760001</v>
      </c>
      <c r="W86" s="49">
        <f t="shared" si="37"/>
        <v>0</v>
      </c>
      <c r="X86" s="52">
        <f t="shared" si="38"/>
        <v>2912.5537915760001</v>
      </c>
      <c r="Y86" s="51">
        <f t="shared" si="39"/>
        <v>2427.128159646667</v>
      </c>
      <c r="Z86" s="49">
        <f t="shared" si="40"/>
        <v>0</v>
      </c>
      <c r="AA86" s="52">
        <f t="shared" si="41"/>
        <v>2427.128159646667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1.1937408700000001</v>
      </c>
      <c r="E87" s="58">
        <f t="shared" si="30"/>
        <v>1118.53519519</v>
      </c>
      <c r="F87" s="48">
        <v>0</v>
      </c>
      <c r="G87" s="60">
        <f t="shared" si="31"/>
        <v>0</v>
      </c>
      <c r="H87" s="190">
        <f t="shared" si="43"/>
        <v>4474.1407807599999</v>
      </c>
      <c r="I87" s="106">
        <f t="shared" si="45"/>
        <v>372.84506506333332</v>
      </c>
      <c r="J87" s="106">
        <f t="shared" si="44"/>
        <v>4846.985845823333</v>
      </c>
      <c r="K87" s="63"/>
      <c r="L87" s="75">
        <f t="shared" si="23"/>
        <v>4846.985845823333</v>
      </c>
      <c r="M87" s="65">
        <f t="shared" si="24"/>
        <v>4362.2872612410001</v>
      </c>
      <c r="N87" s="63">
        <f t="shared" ref="N87:N131" si="46">K87*M$10</f>
        <v>0</v>
      </c>
      <c r="O87" s="66">
        <f t="shared" ref="O87:O131" si="47">M87+N87</f>
        <v>4362.2872612410001</v>
      </c>
      <c r="P87" s="63">
        <f t="shared" si="29"/>
        <v>3877.5886766586664</v>
      </c>
      <c r="Q87" s="63">
        <f t="shared" si="32"/>
        <v>0</v>
      </c>
      <c r="R87" s="67">
        <f t="shared" si="33"/>
        <v>3877.5886766586664</v>
      </c>
      <c r="S87" s="65">
        <f t="shared" si="34"/>
        <v>3392.8900920763331</v>
      </c>
      <c r="T87" s="63">
        <f t="shared" si="35"/>
        <v>0</v>
      </c>
      <c r="U87" s="66">
        <f t="shared" si="36"/>
        <v>3392.8900920763331</v>
      </c>
      <c r="V87" s="65">
        <f t="shared" si="42"/>
        <v>2908.1915074939998</v>
      </c>
      <c r="W87" s="63">
        <f t="shared" si="37"/>
        <v>0</v>
      </c>
      <c r="X87" s="66">
        <f t="shared" si="38"/>
        <v>2908.1915074939998</v>
      </c>
      <c r="Y87" s="65">
        <f t="shared" si="39"/>
        <v>2423.4929229116665</v>
      </c>
      <c r="Z87" s="63">
        <f t="shared" si="40"/>
        <v>0</v>
      </c>
      <c r="AA87" s="66">
        <f t="shared" si="41"/>
        <v>2423.4929229116665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1.1912392599999999</v>
      </c>
      <c r="E88" s="69">
        <f t="shared" si="30"/>
        <v>1116.1911866199998</v>
      </c>
      <c r="F88" s="48">
        <v>0</v>
      </c>
      <c r="G88" s="70">
        <f t="shared" si="31"/>
        <v>0</v>
      </c>
      <c r="H88" s="190">
        <f t="shared" si="43"/>
        <v>4464.7647464799993</v>
      </c>
      <c r="I88" s="107">
        <f t="shared" si="45"/>
        <v>372.06372887333328</v>
      </c>
      <c r="J88" s="107">
        <f t="shared" si="44"/>
        <v>4836.8284753533326</v>
      </c>
      <c r="K88" s="49"/>
      <c r="L88" s="50">
        <f t="shared" ref="L88:L131" si="48">J88+K88</f>
        <v>4836.8284753533326</v>
      </c>
      <c r="M88" s="51">
        <f t="shared" ref="M88:M131" si="49">J88*M$10</f>
        <v>4353.1456278179994</v>
      </c>
      <c r="N88" s="49">
        <f t="shared" si="46"/>
        <v>0</v>
      </c>
      <c r="O88" s="52">
        <f t="shared" si="47"/>
        <v>4353.1456278179994</v>
      </c>
      <c r="P88" s="73">
        <f t="shared" si="29"/>
        <v>3869.4627802826662</v>
      </c>
      <c r="Q88" s="49">
        <f t="shared" si="32"/>
        <v>0</v>
      </c>
      <c r="R88" s="53">
        <f t="shared" si="33"/>
        <v>3869.4627802826662</v>
      </c>
      <c r="S88" s="51">
        <f t="shared" si="34"/>
        <v>3385.7799327473326</v>
      </c>
      <c r="T88" s="49">
        <f t="shared" si="35"/>
        <v>0</v>
      </c>
      <c r="U88" s="52">
        <f t="shared" si="36"/>
        <v>3385.7799327473326</v>
      </c>
      <c r="V88" s="51">
        <f t="shared" si="42"/>
        <v>2902.0970852119995</v>
      </c>
      <c r="W88" s="49">
        <f t="shared" si="37"/>
        <v>0</v>
      </c>
      <c r="X88" s="52">
        <f t="shared" si="38"/>
        <v>2902.0970852119995</v>
      </c>
      <c r="Y88" s="51">
        <f t="shared" si="39"/>
        <v>2418.4142376766663</v>
      </c>
      <c r="Z88" s="49">
        <f t="shared" si="40"/>
        <v>0</v>
      </c>
      <c r="AA88" s="52">
        <f t="shared" si="41"/>
        <v>2418.4142376766663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1.18838713</v>
      </c>
      <c r="E89" s="58">
        <f t="shared" si="30"/>
        <v>1113.5187408100001</v>
      </c>
      <c r="F89" s="48">
        <v>0</v>
      </c>
      <c r="G89" s="60">
        <f t="shared" si="31"/>
        <v>0</v>
      </c>
      <c r="H89" s="190">
        <f t="shared" si="43"/>
        <v>4454.0749632400002</v>
      </c>
      <c r="I89" s="106">
        <f t="shared" si="45"/>
        <v>371.17291360333337</v>
      </c>
      <c r="J89" s="106">
        <f t="shared" si="44"/>
        <v>4825.2478768433339</v>
      </c>
      <c r="K89" s="63"/>
      <c r="L89" s="75">
        <f t="shared" si="48"/>
        <v>4825.2478768433339</v>
      </c>
      <c r="M89" s="65">
        <f t="shared" si="49"/>
        <v>4342.7230891590007</v>
      </c>
      <c r="N89" s="63">
        <f t="shared" si="46"/>
        <v>0</v>
      </c>
      <c r="O89" s="66">
        <f t="shared" si="47"/>
        <v>4342.7230891590007</v>
      </c>
      <c r="P89" s="63">
        <f>J89*$P$10</f>
        <v>3860.1983014746675</v>
      </c>
      <c r="Q89" s="63">
        <f t="shared" si="32"/>
        <v>0</v>
      </c>
      <c r="R89" s="67">
        <f t="shared" si="33"/>
        <v>3860.1983014746675</v>
      </c>
      <c r="S89" s="65">
        <f t="shared" si="34"/>
        <v>3377.6735137903333</v>
      </c>
      <c r="T89" s="63">
        <f t="shared" si="35"/>
        <v>0</v>
      </c>
      <c r="U89" s="66">
        <f t="shared" si="36"/>
        <v>3377.6735137903333</v>
      </c>
      <c r="V89" s="65">
        <f t="shared" si="42"/>
        <v>2895.1487261060001</v>
      </c>
      <c r="W89" s="63">
        <f t="shared" si="37"/>
        <v>0</v>
      </c>
      <c r="X89" s="66">
        <f t="shared" si="38"/>
        <v>2895.1487261060001</v>
      </c>
      <c r="Y89" s="65">
        <f t="shared" si="39"/>
        <v>2412.6239384216669</v>
      </c>
      <c r="Z89" s="63">
        <f t="shared" si="40"/>
        <v>0</v>
      </c>
      <c r="AA89" s="66">
        <f t="shared" si="41"/>
        <v>2412.6239384216669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1.1864887500000001</v>
      </c>
      <c r="E90" s="69">
        <f t="shared" si="30"/>
        <v>1111.7399587500001</v>
      </c>
      <c r="F90" s="48">
        <v>0</v>
      </c>
      <c r="G90" s="70">
        <f t="shared" si="31"/>
        <v>0</v>
      </c>
      <c r="H90" s="190">
        <f t="shared" si="43"/>
        <v>4446.9598350000006</v>
      </c>
      <c r="I90" s="107">
        <f t="shared" si="45"/>
        <v>370.57998625000005</v>
      </c>
      <c r="J90" s="107">
        <f t="shared" si="44"/>
        <v>4817.5398212500004</v>
      </c>
      <c r="K90" s="49"/>
      <c r="L90" s="50">
        <f t="shared" si="48"/>
        <v>4817.5398212500004</v>
      </c>
      <c r="M90" s="51">
        <f t="shared" si="49"/>
        <v>4335.7858391250002</v>
      </c>
      <c r="N90" s="49">
        <f t="shared" si="46"/>
        <v>0</v>
      </c>
      <c r="O90" s="52">
        <f t="shared" si="47"/>
        <v>4335.7858391250002</v>
      </c>
      <c r="P90" s="73">
        <f>J90*$P$10</f>
        <v>3854.0318570000004</v>
      </c>
      <c r="Q90" s="49">
        <f t="shared" si="32"/>
        <v>0</v>
      </c>
      <c r="R90" s="53">
        <f t="shared" si="33"/>
        <v>3854.0318570000004</v>
      </c>
      <c r="S90" s="51">
        <f t="shared" si="34"/>
        <v>3372.2778748750002</v>
      </c>
      <c r="T90" s="49">
        <f t="shared" si="35"/>
        <v>0</v>
      </c>
      <c r="U90" s="52">
        <f t="shared" si="36"/>
        <v>3372.2778748750002</v>
      </c>
      <c r="V90" s="51">
        <f t="shared" si="42"/>
        <v>2890.52389275</v>
      </c>
      <c r="W90" s="49">
        <f t="shared" si="37"/>
        <v>0</v>
      </c>
      <c r="X90" s="52">
        <f t="shared" si="38"/>
        <v>2890.52389275</v>
      </c>
      <c r="Y90" s="51">
        <f t="shared" si="39"/>
        <v>2408.7699106250002</v>
      </c>
      <c r="Z90" s="49">
        <f t="shared" si="40"/>
        <v>0</v>
      </c>
      <c r="AA90" s="52">
        <f t="shared" si="41"/>
        <v>2408.7699106250002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1.1886282800000001</v>
      </c>
      <c r="E91" s="58">
        <f t="shared" si="30"/>
        <v>1113.74469836</v>
      </c>
      <c r="F91" s="48">
        <v>0</v>
      </c>
      <c r="G91" s="60">
        <f t="shared" si="31"/>
        <v>0</v>
      </c>
      <c r="H91" s="190">
        <f t="shared" si="43"/>
        <v>4454.9787934400001</v>
      </c>
      <c r="I91" s="106">
        <f t="shared" si="45"/>
        <v>371.24823278666668</v>
      </c>
      <c r="J91" s="106">
        <f t="shared" si="44"/>
        <v>4826.2270262266666</v>
      </c>
      <c r="K91" s="63"/>
      <c r="L91" s="75">
        <f t="shared" si="48"/>
        <v>4826.2270262266666</v>
      </c>
      <c r="M91" s="65">
        <f t="shared" si="49"/>
        <v>4343.6043236040005</v>
      </c>
      <c r="N91" s="63">
        <f t="shared" si="46"/>
        <v>0</v>
      </c>
      <c r="O91" s="66">
        <f t="shared" si="47"/>
        <v>4343.6043236040005</v>
      </c>
      <c r="P91" s="63">
        <f t="shared" ref="P91:P131" si="50">J91*$P$10</f>
        <v>3860.9816209813334</v>
      </c>
      <c r="Q91" s="63">
        <f t="shared" si="32"/>
        <v>0</v>
      </c>
      <c r="R91" s="67">
        <f t="shared" si="33"/>
        <v>3860.9816209813334</v>
      </c>
      <c r="S91" s="65">
        <f t="shared" si="34"/>
        <v>3378.3589183586664</v>
      </c>
      <c r="T91" s="63">
        <f t="shared" si="35"/>
        <v>0</v>
      </c>
      <c r="U91" s="66">
        <f t="shared" si="36"/>
        <v>3378.3589183586664</v>
      </c>
      <c r="V91" s="65">
        <f t="shared" si="42"/>
        <v>2895.7362157359998</v>
      </c>
      <c r="W91" s="63">
        <f t="shared" si="37"/>
        <v>0</v>
      </c>
      <c r="X91" s="66">
        <f t="shared" si="38"/>
        <v>2895.7362157359998</v>
      </c>
      <c r="Y91" s="65">
        <f t="shared" si="39"/>
        <v>2413.1135131133333</v>
      </c>
      <c r="Z91" s="63">
        <f t="shared" si="40"/>
        <v>0</v>
      </c>
      <c r="AA91" s="66">
        <f t="shared" si="41"/>
        <v>2413.1135131133333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1.18448259</v>
      </c>
      <c r="E92" s="69">
        <f t="shared" si="30"/>
        <v>1109.86018683</v>
      </c>
      <c r="F92" s="48">
        <v>0</v>
      </c>
      <c r="G92" s="70">
        <f t="shared" si="31"/>
        <v>0</v>
      </c>
      <c r="H92" s="190">
        <f t="shared" si="43"/>
        <v>4439.4407473199999</v>
      </c>
      <c r="I92" s="107">
        <f t="shared" si="45"/>
        <v>369.95339560999997</v>
      </c>
      <c r="J92" s="107">
        <f t="shared" si="44"/>
        <v>4809.3941429300003</v>
      </c>
      <c r="K92" s="49"/>
      <c r="L92" s="50">
        <f t="shared" si="48"/>
        <v>4809.3941429300003</v>
      </c>
      <c r="M92" s="51">
        <f t="shared" si="49"/>
        <v>4328.4547286370007</v>
      </c>
      <c r="N92" s="49">
        <f t="shared" si="46"/>
        <v>0</v>
      </c>
      <c r="O92" s="52">
        <f t="shared" si="47"/>
        <v>4328.4547286370007</v>
      </c>
      <c r="P92" s="73">
        <f t="shared" si="50"/>
        <v>3847.5153143440002</v>
      </c>
      <c r="Q92" s="49">
        <f t="shared" si="32"/>
        <v>0</v>
      </c>
      <c r="R92" s="53">
        <f t="shared" si="33"/>
        <v>3847.5153143440002</v>
      </c>
      <c r="S92" s="51">
        <f t="shared" si="34"/>
        <v>3366.5759000510002</v>
      </c>
      <c r="T92" s="49">
        <f t="shared" si="35"/>
        <v>0</v>
      </c>
      <c r="U92" s="52">
        <f t="shared" si="36"/>
        <v>3366.5759000510002</v>
      </c>
      <c r="V92" s="51">
        <f t="shared" si="42"/>
        <v>2885.6364857580002</v>
      </c>
      <c r="W92" s="49">
        <f t="shared" si="37"/>
        <v>0</v>
      </c>
      <c r="X92" s="52">
        <f t="shared" si="38"/>
        <v>2885.6364857580002</v>
      </c>
      <c r="Y92" s="51">
        <f t="shared" si="39"/>
        <v>2404.6970714650001</v>
      </c>
      <c r="Z92" s="49">
        <f t="shared" si="40"/>
        <v>0</v>
      </c>
      <c r="AA92" s="52">
        <f t="shared" si="41"/>
        <v>2404.6970714650001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1.1831810899999999</v>
      </c>
      <c r="E93" s="58">
        <f t="shared" si="30"/>
        <v>1108.64068133</v>
      </c>
      <c r="F93" s="48">
        <v>0</v>
      </c>
      <c r="G93" s="60">
        <f t="shared" si="31"/>
        <v>0</v>
      </c>
      <c r="H93" s="190">
        <f t="shared" si="43"/>
        <v>4434.56272532</v>
      </c>
      <c r="I93" s="106">
        <f t="shared" si="45"/>
        <v>369.54689377666665</v>
      </c>
      <c r="J93" s="106">
        <f t="shared" si="44"/>
        <v>4804.1096190966664</v>
      </c>
      <c r="K93" s="63"/>
      <c r="L93" s="75">
        <f t="shared" si="48"/>
        <v>4804.1096190966664</v>
      </c>
      <c r="M93" s="65">
        <f t="shared" si="49"/>
        <v>4323.6986571870002</v>
      </c>
      <c r="N93" s="63">
        <f t="shared" si="46"/>
        <v>0</v>
      </c>
      <c r="O93" s="66">
        <f t="shared" si="47"/>
        <v>4323.6986571870002</v>
      </c>
      <c r="P93" s="63">
        <f t="shared" si="50"/>
        <v>3843.2876952773331</v>
      </c>
      <c r="Q93" s="63">
        <f t="shared" si="32"/>
        <v>0</v>
      </c>
      <c r="R93" s="67">
        <f t="shared" si="33"/>
        <v>3843.2876952773331</v>
      </c>
      <c r="S93" s="65">
        <f t="shared" si="34"/>
        <v>3362.8767333676665</v>
      </c>
      <c r="T93" s="63">
        <f t="shared" si="35"/>
        <v>0</v>
      </c>
      <c r="U93" s="66">
        <f t="shared" si="36"/>
        <v>3362.8767333676665</v>
      </c>
      <c r="V93" s="65">
        <f t="shared" si="42"/>
        <v>2882.4657714579998</v>
      </c>
      <c r="W93" s="63">
        <f t="shared" si="37"/>
        <v>0</v>
      </c>
      <c r="X93" s="66">
        <f t="shared" si="38"/>
        <v>2882.4657714579998</v>
      </c>
      <c r="Y93" s="65">
        <f t="shared" si="39"/>
        <v>2402.0548095483332</v>
      </c>
      <c r="Z93" s="63">
        <f t="shared" si="40"/>
        <v>0</v>
      </c>
      <c r="AA93" s="66">
        <f t="shared" si="41"/>
        <v>2402.0548095483332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1.17917191</v>
      </c>
      <c r="E94" s="69">
        <f t="shared" si="30"/>
        <v>1104.8840796699999</v>
      </c>
      <c r="F94" s="48">
        <v>0</v>
      </c>
      <c r="G94" s="70">
        <f t="shared" si="31"/>
        <v>0</v>
      </c>
      <c r="H94" s="190">
        <f t="shared" si="43"/>
        <v>4419.5363186799996</v>
      </c>
      <c r="I94" s="107">
        <f t="shared" si="45"/>
        <v>368.2946932233333</v>
      </c>
      <c r="J94" s="107">
        <f t="shared" si="44"/>
        <v>4787.8310119033331</v>
      </c>
      <c r="K94" s="49"/>
      <c r="L94" s="50">
        <f t="shared" si="48"/>
        <v>4787.8310119033331</v>
      </c>
      <c r="M94" s="51">
        <f t="shared" si="49"/>
        <v>4309.0479107129995</v>
      </c>
      <c r="N94" s="49">
        <f t="shared" si="46"/>
        <v>0</v>
      </c>
      <c r="O94" s="52">
        <f t="shared" si="47"/>
        <v>4309.0479107129995</v>
      </c>
      <c r="P94" s="73">
        <f t="shared" si="50"/>
        <v>3830.2648095226668</v>
      </c>
      <c r="Q94" s="49">
        <f t="shared" si="32"/>
        <v>0</v>
      </c>
      <c r="R94" s="53">
        <f t="shared" si="33"/>
        <v>3830.2648095226668</v>
      </c>
      <c r="S94" s="51">
        <f t="shared" si="34"/>
        <v>3351.4817083323328</v>
      </c>
      <c r="T94" s="49">
        <f t="shared" si="35"/>
        <v>0</v>
      </c>
      <c r="U94" s="52">
        <f t="shared" si="36"/>
        <v>3351.4817083323328</v>
      </c>
      <c r="V94" s="51">
        <f t="shared" si="42"/>
        <v>2872.6986071419997</v>
      </c>
      <c r="W94" s="49">
        <f t="shared" si="37"/>
        <v>0</v>
      </c>
      <c r="X94" s="52">
        <f t="shared" si="38"/>
        <v>2872.6986071419997</v>
      </c>
      <c r="Y94" s="51">
        <f t="shared" si="39"/>
        <v>2393.9155059516665</v>
      </c>
      <c r="Z94" s="49">
        <f t="shared" si="40"/>
        <v>0</v>
      </c>
      <c r="AA94" s="52">
        <f t="shared" si="41"/>
        <v>2393.9155059516665</v>
      </c>
    </row>
    <row r="95" spans="1:27" s="30" customFormat="1" ht="13.5" customHeight="1">
      <c r="A95" s="124">
        <v>5</v>
      </c>
      <c r="B95" s="216">
        <v>43070</v>
      </c>
      <c r="C95" s="68">
        <v>937</v>
      </c>
      <c r="D95" s="96">
        <f>'base(indices)'!G99</f>
        <v>1.1754106</v>
      </c>
      <c r="E95" s="58">
        <f t="shared" si="30"/>
        <v>1101.3597322000001</v>
      </c>
      <c r="F95" s="48">
        <v>0</v>
      </c>
      <c r="G95" s="60">
        <f t="shared" si="31"/>
        <v>0</v>
      </c>
      <c r="H95" s="190">
        <f t="shared" si="43"/>
        <v>4405.4389288000002</v>
      </c>
      <c r="I95" s="106">
        <f t="shared" si="45"/>
        <v>367.11991073333337</v>
      </c>
      <c r="J95" s="106">
        <f t="shared" si="44"/>
        <v>4772.5588395333334</v>
      </c>
      <c r="K95" s="63"/>
      <c r="L95" s="75">
        <f t="shared" si="48"/>
        <v>4772.5588395333334</v>
      </c>
      <c r="M95" s="65">
        <f t="shared" si="49"/>
        <v>4295.3029555800003</v>
      </c>
      <c r="N95" s="63">
        <f t="shared" si="46"/>
        <v>0</v>
      </c>
      <c r="O95" s="66">
        <f t="shared" si="47"/>
        <v>4295.3029555800003</v>
      </c>
      <c r="P95" s="63">
        <f t="shared" si="50"/>
        <v>3818.0470716266668</v>
      </c>
      <c r="Q95" s="63">
        <f t="shared" si="32"/>
        <v>0</v>
      </c>
      <c r="R95" s="67">
        <f t="shared" si="33"/>
        <v>3818.0470716266668</v>
      </c>
      <c r="S95" s="65">
        <f t="shared" si="34"/>
        <v>3340.7911876733333</v>
      </c>
      <c r="T95" s="63">
        <f t="shared" si="35"/>
        <v>0</v>
      </c>
      <c r="U95" s="66">
        <f t="shared" si="36"/>
        <v>3340.7911876733333</v>
      </c>
      <c r="V95" s="65">
        <f t="shared" si="42"/>
        <v>2863.5353037199998</v>
      </c>
      <c r="W95" s="63">
        <f t="shared" si="37"/>
        <v>0</v>
      </c>
      <c r="X95" s="66">
        <f t="shared" si="38"/>
        <v>2863.5353037199998</v>
      </c>
      <c r="Y95" s="65">
        <f t="shared" si="39"/>
        <v>2386.2794197666667</v>
      </c>
      <c r="Z95" s="63">
        <f t="shared" si="40"/>
        <v>0</v>
      </c>
      <c r="AA95" s="66">
        <f t="shared" si="41"/>
        <v>2386.2794197666667</v>
      </c>
    </row>
    <row r="96" spans="1:27" s="30" customFormat="1" ht="13.5" customHeight="1">
      <c r="A96" s="124">
        <v>5</v>
      </c>
      <c r="B96" s="217">
        <v>43101</v>
      </c>
      <c r="C96" s="57">
        <v>954</v>
      </c>
      <c r="D96" s="96">
        <f>'base(indices)'!G100</f>
        <v>1.1713110099999999</v>
      </c>
      <c r="E96" s="58">
        <f t="shared" si="30"/>
        <v>1117.43070354</v>
      </c>
      <c r="F96" s="48">
        <v>0</v>
      </c>
      <c r="G96" s="60">
        <f t="shared" si="31"/>
        <v>0</v>
      </c>
      <c r="H96" s="190">
        <f t="shared" si="43"/>
        <v>4469.7228141599999</v>
      </c>
      <c r="I96" s="107">
        <f t="shared" si="45"/>
        <v>372.47690117999997</v>
      </c>
      <c r="J96" s="107">
        <f t="shared" si="44"/>
        <v>4842.1997153399998</v>
      </c>
      <c r="K96" s="49"/>
      <c r="L96" s="50">
        <f t="shared" si="48"/>
        <v>4842.1997153399998</v>
      </c>
      <c r="M96" s="51">
        <f t="shared" si="49"/>
        <v>4357.9797438059995</v>
      </c>
      <c r="N96" s="49">
        <f t="shared" si="46"/>
        <v>0</v>
      </c>
      <c r="O96" s="52">
        <f t="shared" si="47"/>
        <v>4357.9797438059995</v>
      </c>
      <c r="P96" s="73">
        <f t="shared" si="50"/>
        <v>3873.7597722720002</v>
      </c>
      <c r="Q96" s="49">
        <f t="shared" si="32"/>
        <v>0</v>
      </c>
      <c r="R96" s="53">
        <f t="shared" si="33"/>
        <v>3873.7597722720002</v>
      </c>
      <c r="S96" s="51">
        <f t="shared" si="34"/>
        <v>3389.5398007379995</v>
      </c>
      <c r="T96" s="49">
        <f t="shared" si="35"/>
        <v>0</v>
      </c>
      <c r="U96" s="52">
        <f t="shared" si="36"/>
        <v>3389.5398007379995</v>
      </c>
      <c r="V96" s="51">
        <f t="shared" si="42"/>
        <v>2905.3198292039997</v>
      </c>
      <c r="W96" s="49">
        <f t="shared" si="37"/>
        <v>0</v>
      </c>
      <c r="X96" s="52">
        <f t="shared" si="38"/>
        <v>2905.3198292039997</v>
      </c>
      <c r="Y96" s="51">
        <f t="shared" si="39"/>
        <v>2421.0998576699999</v>
      </c>
      <c r="Z96" s="49">
        <f t="shared" si="40"/>
        <v>0</v>
      </c>
      <c r="AA96" s="52">
        <f t="shared" si="41"/>
        <v>2421.0998576699999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1.1667606399999999</v>
      </c>
      <c r="E97" s="58">
        <f t="shared" si="30"/>
        <v>1113.0896505599999</v>
      </c>
      <c r="F97" s="48">
        <v>0</v>
      </c>
      <c r="G97" s="60">
        <f t="shared" si="31"/>
        <v>0</v>
      </c>
      <c r="H97" s="190">
        <f t="shared" si="43"/>
        <v>4452.3586022399995</v>
      </c>
      <c r="I97" s="106">
        <f t="shared" si="45"/>
        <v>371.02988351999994</v>
      </c>
      <c r="J97" s="106">
        <f t="shared" si="44"/>
        <v>4823.3884857599996</v>
      </c>
      <c r="K97" s="63"/>
      <c r="L97" s="75">
        <f t="shared" si="48"/>
        <v>4823.3884857599996</v>
      </c>
      <c r="M97" s="65">
        <f t="shared" si="49"/>
        <v>4341.0496371839999</v>
      </c>
      <c r="N97" s="63">
        <f t="shared" si="46"/>
        <v>0</v>
      </c>
      <c r="O97" s="66">
        <f t="shared" si="47"/>
        <v>4341.0496371839999</v>
      </c>
      <c r="P97" s="63">
        <f t="shared" si="50"/>
        <v>3858.7107886079998</v>
      </c>
      <c r="Q97" s="63">
        <f t="shared" si="32"/>
        <v>0</v>
      </c>
      <c r="R97" s="67">
        <f t="shared" si="33"/>
        <v>3858.7107886079998</v>
      </c>
      <c r="S97" s="65">
        <f t="shared" si="34"/>
        <v>3376.3719400319997</v>
      </c>
      <c r="T97" s="63">
        <f t="shared" si="35"/>
        <v>0</v>
      </c>
      <c r="U97" s="66">
        <f t="shared" si="36"/>
        <v>3376.3719400319997</v>
      </c>
      <c r="V97" s="65">
        <f t="shared" si="42"/>
        <v>2894.0330914559995</v>
      </c>
      <c r="W97" s="63">
        <f t="shared" si="37"/>
        <v>0</v>
      </c>
      <c r="X97" s="66">
        <f t="shared" si="38"/>
        <v>2894.0330914559995</v>
      </c>
      <c r="Y97" s="65">
        <f t="shared" si="39"/>
        <v>2411.6942428799998</v>
      </c>
      <c r="Z97" s="63">
        <f t="shared" si="40"/>
        <v>0</v>
      </c>
      <c r="AA97" s="66">
        <f t="shared" si="41"/>
        <v>2411.6942428799998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1.1623437400000001</v>
      </c>
      <c r="E98" s="58">
        <f t="shared" si="30"/>
        <v>1108.8759279600001</v>
      </c>
      <c r="F98" s="48">
        <v>0</v>
      </c>
      <c r="G98" s="60">
        <f t="shared" si="31"/>
        <v>0</v>
      </c>
      <c r="H98" s="190">
        <f t="shared" si="43"/>
        <v>4435.5037118400005</v>
      </c>
      <c r="I98" s="107">
        <f t="shared" si="45"/>
        <v>369.62530932000004</v>
      </c>
      <c r="J98" s="107">
        <f t="shared" si="44"/>
        <v>4805.1290211600008</v>
      </c>
      <c r="K98" s="49"/>
      <c r="L98" s="50">
        <f t="shared" si="48"/>
        <v>4805.1290211600008</v>
      </c>
      <c r="M98" s="51">
        <f t="shared" si="49"/>
        <v>4324.6161190440007</v>
      </c>
      <c r="N98" s="49">
        <f t="shared" si="46"/>
        <v>0</v>
      </c>
      <c r="O98" s="52">
        <f t="shared" si="47"/>
        <v>4324.6161190440007</v>
      </c>
      <c r="P98" s="73">
        <f t="shared" si="50"/>
        <v>3844.1032169280006</v>
      </c>
      <c r="Q98" s="49">
        <f t="shared" si="32"/>
        <v>0</v>
      </c>
      <c r="R98" s="53">
        <f t="shared" si="33"/>
        <v>3844.1032169280006</v>
      </c>
      <c r="S98" s="51">
        <f t="shared" si="34"/>
        <v>3363.5903148120005</v>
      </c>
      <c r="T98" s="49">
        <f t="shared" si="35"/>
        <v>0</v>
      </c>
      <c r="U98" s="52">
        <f t="shared" si="36"/>
        <v>3363.5903148120005</v>
      </c>
      <c r="V98" s="51">
        <f t="shared" si="42"/>
        <v>2883.0774126960005</v>
      </c>
      <c r="W98" s="49">
        <f t="shared" si="37"/>
        <v>0</v>
      </c>
      <c r="X98" s="52">
        <f t="shared" si="38"/>
        <v>2883.0774126960005</v>
      </c>
      <c r="Y98" s="51">
        <f t="shared" si="39"/>
        <v>2402.5645105800004</v>
      </c>
      <c r="Z98" s="49">
        <f t="shared" si="40"/>
        <v>0</v>
      </c>
      <c r="AA98" s="52">
        <f t="shared" si="41"/>
        <v>2402.5645105800004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1.1611825499999999</v>
      </c>
      <c r="E99" s="58">
        <f t="shared" si="30"/>
        <v>1107.7681527</v>
      </c>
      <c r="F99" s="48">
        <v>0</v>
      </c>
      <c r="G99" s="60">
        <f t="shared" si="31"/>
        <v>0</v>
      </c>
      <c r="H99" s="190">
        <f t="shared" si="43"/>
        <v>4431.0726107999999</v>
      </c>
      <c r="I99" s="106">
        <f t="shared" si="45"/>
        <v>369.25605089999999</v>
      </c>
      <c r="J99" s="106">
        <f t="shared" si="44"/>
        <v>4800.3286616999994</v>
      </c>
      <c r="K99" s="63"/>
      <c r="L99" s="75">
        <f t="shared" si="48"/>
        <v>4800.3286616999994</v>
      </c>
      <c r="M99" s="65">
        <f t="shared" si="49"/>
        <v>4320.2957955299999</v>
      </c>
      <c r="N99" s="63">
        <f t="shared" si="46"/>
        <v>0</v>
      </c>
      <c r="O99" s="66">
        <f t="shared" si="47"/>
        <v>4320.2957955299999</v>
      </c>
      <c r="P99" s="63">
        <f t="shared" si="50"/>
        <v>3840.2629293599998</v>
      </c>
      <c r="Q99" s="63">
        <f t="shared" si="32"/>
        <v>0</v>
      </c>
      <c r="R99" s="67">
        <f t="shared" si="33"/>
        <v>3840.2629293599998</v>
      </c>
      <c r="S99" s="65">
        <f t="shared" si="34"/>
        <v>3360.2300631899993</v>
      </c>
      <c r="T99" s="63">
        <f t="shared" si="35"/>
        <v>0</v>
      </c>
      <c r="U99" s="66">
        <f t="shared" si="36"/>
        <v>3360.2300631899993</v>
      </c>
      <c r="V99" s="65">
        <f t="shared" si="42"/>
        <v>2880.1971970199997</v>
      </c>
      <c r="W99" s="63">
        <f t="shared" si="37"/>
        <v>0</v>
      </c>
      <c r="X99" s="66">
        <f t="shared" si="38"/>
        <v>2880.1971970199997</v>
      </c>
      <c r="Y99" s="65">
        <f t="shared" si="39"/>
        <v>2400.1643308499997</v>
      </c>
      <c r="Z99" s="63">
        <f t="shared" si="40"/>
        <v>0</v>
      </c>
      <c r="AA99" s="66">
        <f t="shared" si="41"/>
        <v>2400.1643308499997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1.15874918</v>
      </c>
      <c r="E100" s="58">
        <f t="shared" si="30"/>
        <v>1105.4467177200002</v>
      </c>
      <c r="F100" s="48">
        <v>0</v>
      </c>
      <c r="G100" s="60">
        <f t="shared" si="31"/>
        <v>0</v>
      </c>
      <c r="H100" s="190">
        <f t="shared" si="43"/>
        <v>4421.7868708800006</v>
      </c>
      <c r="I100" s="107">
        <f t="shared" si="45"/>
        <v>368.48223924000007</v>
      </c>
      <c r="J100" s="107">
        <f t="shared" si="44"/>
        <v>4790.2691101200007</v>
      </c>
      <c r="K100" s="49"/>
      <c r="L100" s="50">
        <f t="shared" si="48"/>
        <v>4790.2691101200007</v>
      </c>
      <c r="M100" s="51">
        <f t="shared" si="49"/>
        <v>4311.2421991080009</v>
      </c>
      <c r="N100" s="49">
        <f t="shared" si="46"/>
        <v>0</v>
      </c>
      <c r="O100" s="52">
        <f t="shared" si="47"/>
        <v>4311.2421991080009</v>
      </c>
      <c r="P100" s="73">
        <f t="shared" si="50"/>
        <v>3832.2152880960007</v>
      </c>
      <c r="Q100" s="49">
        <f t="shared" si="32"/>
        <v>0</v>
      </c>
      <c r="R100" s="53">
        <f t="shared" si="33"/>
        <v>3832.2152880960007</v>
      </c>
      <c r="S100" s="51">
        <f t="shared" si="34"/>
        <v>3353.1883770840004</v>
      </c>
      <c r="T100" s="49">
        <f t="shared" si="35"/>
        <v>0</v>
      </c>
      <c r="U100" s="52">
        <f t="shared" si="36"/>
        <v>3353.1883770840004</v>
      </c>
      <c r="V100" s="51">
        <f t="shared" si="42"/>
        <v>2874.1614660720002</v>
      </c>
      <c r="W100" s="49">
        <f t="shared" si="37"/>
        <v>0</v>
      </c>
      <c r="X100" s="52">
        <f t="shared" si="38"/>
        <v>2874.1614660720002</v>
      </c>
      <c r="Y100" s="51">
        <f t="shared" si="39"/>
        <v>2395.1345550600004</v>
      </c>
      <c r="Z100" s="49">
        <f t="shared" si="40"/>
        <v>0</v>
      </c>
      <c r="AA100" s="52">
        <f t="shared" si="41"/>
        <v>2395.1345550600004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1.1571292</v>
      </c>
      <c r="E101" s="58">
        <f t="shared" si="30"/>
        <v>1103.9012568000001</v>
      </c>
      <c r="F101" s="48">
        <v>0</v>
      </c>
      <c r="G101" s="60">
        <f t="shared" si="31"/>
        <v>0</v>
      </c>
      <c r="H101" s="190">
        <f t="shared" si="43"/>
        <v>4415.6050272000002</v>
      </c>
      <c r="I101" s="106">
        <f t="shared" si="45"/>
        <v>367.96708560000002</v>
      </c>
      <c r="J101" s="106">
        <f t="shared" si="44"/>
        <v>4783.5721128000005</v>
      </c>
      <c r="K101" s="63"/>
      <c r="L101" s="75">
        <f t="shared" si="48"/>
        <v>4783.5721128000005</v>
      </c>
      <c r="M101" s="65">
        <f t="shared" si="49"/>
        <v>4305.2149015200002</v>
      </c>
      <c r="N101" s="63">
        <f t="shared" si="46"/>
        <v>0</v>
      </c>
      <c r="O101" s="66">
        <f t="shared" si="47"/>
        <v>4305.2149015200002</v>
      </c>
      <c r="P101" s="63">
        <f t="shared" si="50"/>
        <v>3826.8576902400005</v>
      </c>
      <c r="Q101" s="63">
        <f t="shared" si="32"/>
        <v>0</v>
      </c>
      <c r="R101" s="67">
        <f t="shared" si="33"/>
        <v>3826.8576902400005</v>
      </c>
      <c r="S101" s="65">
        <f t="shared" si="34"/>
        <v>3348.5004789600002</v>
      </c>
      <c r="T101" s="63">
        <f t="shared" si="35"/>
        <v>0</v>
      </c>
      <c r="U101" s="66">
        <f t="shared" si="36"/>
        <v>3348.5004789600002</v>
      </c>
      <c r="V101" s="65">
        <f t="shared" si="42"/>
        <v>2870.14326768</v>
      </c>
      <c r="W101" s="63">
        <f t="shared" si="37"/>
        <v>0</v>
      </c>
      <c r="X101" s="66">
        <f t="shared" si="38"/>
        <v>2870.14326768</v>
      </c>
      <c r="Y101" s="65">
        <f t="shared" si="39"/>
        <v>2391.7860564000002</v>
      </c>
      <c r="Z101" s="63">
        <f t="shared" si="40"/>
        <v>0</v>
      </c>
      <c r="AA101" s="66">
        <f t="shared" si="41"/>
        <v>2391.7860564000002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1.14442607</v>
      </c>
      <c r="E102" s="58">
        <f t="shared" si="30"/>
        <v>1091.78247078</v>
      </c>
      <c r="F102" s="48">
        <v>0</v>
      </c>
      <c r="G102" s="60">
        <f t="shared" si="31"/>
        <v>0</v>
      </c>
      <c r="H102" s="190">
        <f t="shared" si="43"/>
        <v>4367.1298831200002</v>
      </c>
      <c r="I102" s="107">
        <f t="shared" si="45"/>
        <v>363.92749026000001</v>
      </c>
      <c r="J102" s="107">
        <f t="shared" si="44"/>
        <v>4731.0573733800002</v>
      </c>
      <c r="K102" s="49"/>
      <c r="L102" s="50">
        <f t="shared" si="48"/>
        <v>4731.0573733800002</v>
      </c>
      <c r="M102" s="51">
        <f t="shared" si="49"/>
        <v>4257.9516360420002</v>
      </c>
      <c r="N102" s="49">
        <f t="shared" si="46"/>
        <v>0</v>
      </c>
      <c r="O102" s="52">
        <f t="shared" si="47"/>
        <v>4257.9516360420002</v>
      </c>
      <c r="P102" s="73">
        <f t="shared" si="50"/>
        <v>3784.8458987040003</v>
      </c>
      <c r="Q102" s="49">
        <f t="shared" si="32"/>
        <v>0</v>
      </c>
      <c r="R102" s="53">
        <f t="shared" si="33"/>
        <v>3784.8458987040003</v>
      </c>
      <c r="S102" s="51">
        <f t="shared" si="34"/>
        <v>3311.7401613659999</v>
      </c>
      <c r="T102" s="49">
        <f t="shared" si="35"/>
        <v>0</v>
      </c>
      <c r="U102" s="52">
        <f t="shared" si="36"/>
        <v>3311.7401613659999</v>
      </c>
      <c r="V102" s="51">
        <f t="shared" si="42"/>
        <v>2838.634424028</v>
      </c>
      <c r="W102" s="49">
        <f t="shared" si="37"/>
        <v>0</v>
      </c>
      <c r="X102" s="52">
        <f t="shared" si="38"/>
        <v>2838.634424028</v>
      </c>
      <c r="Y102" s="51">
        <f t="shared" si="39"/>
        <v>2365.5286866900001</v>
      </c>
      <c r="Z102" s="49">
        <f t="shared" si="40"/>
        <v>0</v>
      </c>
      <c r="AA102" s="52">
        <f t="shared" si="41"/>
        <v>2365.5286866900001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1.1371483200000001</v>
      </c>
      <c r="E103" s="58">
        <f t="shared" si="30"/>
        <v>1084.8394972800002</v>
      </c>
      <c r="F103" s="48">
        <v>0</v>
      </c>
      <c r="G103" s="60">
        <f t="shared" si="31"/>
        <v>0</v>
      </c>
      <c r="H103" s="190">
        <f t="shared" si="43"/>
        <v>4339.3579891200006</v>
      </c>
      <c r="I103" s="106">
        <f t="shared" si="45"/>
        <v>361.61316576000007</v>
      </c>
      <c r="J103" s="106">
        <f t="shared" si="44"/>
        <v>4700.9711548800005</v>
      </c>
      <c r="K103" s="63"/>
      <c r="L103" s="75">
        <f t="shared" si="48"/>
        <v>4700.9711548800005</v>
      </c>
      <c r="M103" s="65">
        <f t="shared" si="49"/>
        <v>4230.8740393920007</v>
      </c>
      <c r="N103" s="63">
        <f t="shared" si="46"/>
        <v>0</v>
      </c>
      <c r="O103" s="66">
        <f t="shared" si="47"/>
        <v>4230.8740393920007</v>
      </c>
      <c r="P103" s="63">
        <f t="shared" si="50"/>
        <v>3760.7769239040008</v>
      </c>
      <c r="Q103" s="63">
        <f t="shared" si="32"/>
        <v>0</v>
      </c>
      <c r="R103" s="67">
        <f t="shared" si="33"/>
        <v>3760.7769239040008</v>
      </c>
      <c r="S103" s="65">
        <f t="shared" si="34"/>
        <v>3290.679808416</v>
      </c>
      <c r="T103" s="63">
        <f t="shared" si="35"/>
        <v>0</v>
      </c>
      <c r="U103" s="66">
        <f t="shared" si="36"/>
        <v>3290.679808416</v>
      </c>
      <c r="V103" s="65">
        <f t="shared" si="42"/>
        <v>2820.5826929280001</v>
      </c>
      <c r="W103" s="63">
        <f t="shared" si="37"/>
        <v>0</v>
      </c>
      <c r="X103" s="66">
        <f t="shared" si="38"/>
        <v>2820.5826929280001</v>
      </c>
      <c r="Y103" s="65">
        <f t="shared" si="39"/>
        <v>2350.4855774400003</v>
      </c>
      <c r="Z103" s="63">
        <f t="shared" si="40"/>
        <v>0</v>
      </c>
      <c r="AA103" s="66">
        <f t="shared" si="41"/>
        <v>2350.4855774400003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1.1356719500000001</v>
      </c>
      <c r="E104" s="58">
        <f t="shared" si="30"/>
        <v>1083.4310403000002</v>
      </c>
      <c r="F104" s="48">
        <v>0</v>
      </c>
      <c r="G104" s="60">
        <f t="shared" si="31"/>
        <v>0</v>
      </c>
      <c r="H104" s="190">
        <f t="shared" si="43"/>
        <v>4333.7241612000007</v>
      </c>
      <c r="I104" s="107">
        <f t="shared" si="45"/>
        <v>361.14368010000004</v>
      </c>
      <c r="J104" s="107">
        <f t="shared" si="44"/>
        <v>4694.8678413000007</v>
      </c>
      <c r="K104" s="49"/>
      <c r="L104" s="50">
        <f t="shared" si="48"/>
        <v>4694.8678413000007</v>
      </c>
      <c r="M104" s="51">
        <f t="shared" si="49"/>
        <v>4225.3810571700005</v>
      </c>
      <c r="N104" s="49">
        <f t="shared" si="46"/>
        <v>0</v>
      </c>
      <c r="O104" s="52">
        <f t="shared" si="47"/>
        <v>4225.3810571700005</v>
      </c>
      <c r="P104" s="73">
        <f t="shared" si="50"/>
        <v>3755.8942730400008</v>
      </c>
      <c r="Q104" s="49">
        <f t="shared" si="32"/>
        <v>0</v>
      </c>
      <c r="R104" s="53">
        <f t="shared" si="33"/>
        <v>3755.8942730400008</v>
      </c>
      <c r="S104" s="51">
        <f t="shared" si="34"/>
        <v>3286.4074889100002</v>
      </c>
      <c r="T104" s="49">
        <f t="shared" si="35"/>
        <v>0</v>
      </c>
      <c r="U104" s="52">
        <f t="shared" si="36"/>
        <v>3286.4074889100002</v>
      </c>
      <c r="V104" s="51">
        <f t="shared" si="42"/>
        <v>2816.9207047800005</v>
      </c>
      <c r="W104" s="49">
        <f t="shared" si="37"/>
        <v>0</v>
      </c>
      <c r="X104" s="52">
        <f t="shared" si="38"/>
        <v>2816.9207047800005</v>
      </c>
      <c r="Y104" s="51">
        <f t="shared" si="39"/>
        <v>2347.4339206500003</v>
      </c>
      <c r="Z104" s="49">
        <f t="shared" si="40"/>
        <v>0</v>
      </c>
      <c r="AA104" s="52">
        <f t="shared" si="41"/>
        <v>2347.4339206500003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1.13465076</v>
      </c>
      <c r="E105" s="58">
        <f t="shared" si="30"/>
        <v>1082.45682504</v>
      </c>
      <c r="F105" s="48">
        <v>0</v>
      </c>
      <c r="G105" s="60">
        <f t="shared" si="31"/>
        <v>0</v>
      </c>
      <c r="H105" s="190">
        <f t="shared" si="43"/>
        <v>4329.82730016</v>
      </c>
      <c r="I105" s="106">
        <f t="shared" si="45"/>
        <v>360.81894168000002</v>
      </c>
      <c r="J105" s="106">
        <f t="shared" si="44"/>
        <v>4690.6462418399997</v>
      </c>
      <c r="K105" s="63"/>
      <c r="L105" s="75">
        <f t="shared" si="48"/>
        <v>4690.6462418399997</v>
      </c>
      <c r="M105" s="65">
        <f t="shared" si="49"/>
        <v>4221.5816176560002</v>
      </c>
      <c r="N105" s="63">
        <f t="shared" si="46"/>
        <v>0</v>
      </c>
      <c r="O105" s="66">
        <f t="shared" si="47"/>
        <v>4221.5816176560002</v>
      </c>
      <c r="P105" s="63">
        <f t="shared" si="50"/>
        <v>3752.5169934719997</v>
      </c>
      <c r="Q105" s="63">
        <f t="shared" si="32"/>
        <v>0</v>
      </c>
      <c r="R105" s="67">
        <f t="shared" si="33"/>
        <v>3752.5169934719997</v>
      </c>
      <c r="S105" s="65">
        <f t="shared" si="34"/>
        <v>3283.4523692879998</v>
      </c>
      <c r="T105" s="63">
        <f t="shared" si="35"/>
        <v>0</v>
      </c>
      <c r="U105" s="66">
        <f t="shared" si="36"/>
        <v>3283.4523692879998</v>
      </c>
      <c r="V105" s="65">
        <f t="shared" si="42"/>
        <v>2814.3877451039998</v>
      </c>
      <c r="W105" s="63">
        <f t="shared" si="37"/>
        <v>0</v>
      </c>
      <c r="X105" s="66">
        <f t="shared" si="38"/>
        <v>2814.3877451039998</v>
      </c>
      <c r="Y105" s="65">
        <f t="shared" si="39"/>
        <v>2345.3231209199998</v>
      </c>
      <c r="Z105" s="63">
        <f t="shared" si="40"/>
        <v>0</v>
      </c>
      <c r="AA105" s="66">
        <f t="shared" si="41"/>
        <v>2345.3231209199998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1.1281077399999999</v>
      </c>
      <c r="E106" s="58">
        <f t="shared" si="30"/>
        <v>1076.21478396</v>
      </c>
      <c r="F106" s="48">
        <v>0</v>
      </c>
      <c r="G106" s="60">
        <f t="shared" si="31"/>
        <v>0</v>
      </c>
      <c r="H106" s="190">
        <f t="shared" si="43"/>
        <v>4304.8591358399999</v>
      </c>
      <c r="I106" s="107">
        <f t="shared" si="45"/>
        <v>358.73826131999999</v>
      </c>
      <c r="J106" s="107">
        <f t="shared" si="44"/>
        <v>4663.5973971599997</v>
      </c>
      <c r="K106" s="49"/>
      <c r="L106" s="50">
        <f t="shared" si="48"/>
        <v>4663.5973971599997</v>
      </c>
      <c r="M106" s="51">
        <f t="shared" si="49"/>
        <v>4197.2376574439995</v>
      </c>
      <c r="N106" s="49">
        <f t="shared" si="46"/>
        <v>0</v>
      </c>
      <c r="O106" s="52">
        <f t="shared" si="47"/>
        <v>4197.2376574439995</v>
      </c>
      <c r="P106" s="73">
        <f t="shared" si="50"/>
        <v>3730.8779177279998</v>
      </c>
      <c r="Q106" s="49">
        <f t="shared" si="32"/>
        <v>0</v>
      </c>
      <c r="R106" s="53">
        <f t="shared" si="33"/>
        <v>3730.8779177279998</v>
      </c>
      <c r="S106" s="51">
        <f t="shared" si="34"/>
        <v>3264.5181780119997</v>
      </c>
      <c r="T106" s="49">
        <f t="shared" si="35"/>
        <v>0</v>
      </c>
      <c r="U106" s="52">
        <f t="shared" si="36"/>
        <v>3264.5181780119997</v>
      </c>
      <c r="V106" s="51">
        <f t="shared" si="42"/>
        <v>2798.1584382959995</v>
      </c>
      <c r="W106" s="49">
        <f t="shared" si="37"/>
        <v>0</v>
      </c>
      <c r="X106" s="52">
        <f t="shared" si="38"/>
        <v>2798.1584382959995</v>
      </c>
      <c r="Y106" s="51">
        <f t="shared" si="39"/>
        <v>2331.7986985799998</v>
      </c>
      <c r="Z106" s="49">
        <f t="shared" si="40"/>
        <v>0</v>
      </c>
      <c r="AA106" s="52">
        <f t="shared" si="41"/>
        <v>2331.7986985799998</v>
      </c>
    </row>
    <row r="107" spans="1:27" s="30" customFormat="1" ht="13.5" customHeight="1">
      <c r="A107" s="124">
        <v>5</v>
      </c>
      <c r="B107" s="217">
        <v>43435</v>
      </c>
      <c r="C107" s="57">
        <v>954</v>
      </c>
      <c r="D107" s="96">
        <f>'base(indices)'!G111</f>
        <v>1.1259684000000001</v>
      </c>
      <c r="E107" s="58">
        <f t="shared" si="30"/>
        <v>1074.1738536</v>
      </c>
      <c r="F107" s="48">
        <v>0</v>
      </c>
      <c r="G107" s="60">
        <f t="shared" si="31"/>
        <v>0</v>
      </c>
      <c r="H107" s="190">
        <f t="shared" si="43"/>
        <v>4296.6954144000001</v>
      </c>
      <c r="I107" s="106">
        <f t="shared" si="45"/>
        <v>358.05795119999999</v>
      </c>
      <c r="J107" s="106">
        <f t="shared" si="44"/>
        <v>4654.7533656000005</v>
      </c>
      <c r="K107" s="63"/>
      <c r="L107" s="75">
        <f t="shared" si="48"/>
        <v>4654.7533656000005</v>
      </c>
      <c r="M107" s="65">
        <f t="shared" si="49"/>
        <v>4189.2780290400005</v>
      </c>
      <c r="N107" s="63">
        <f t="shared" si="46"/>
        <v>0</v>
      </c>
      <c r="O107" s="66">
        <f t="shared" si="47"/>
        <v>4189.2780290400005</v>
      </c>
      <c r="P107" s="63">
        <f t="shared" si="50"/>
        <v>3723.8026924800006</v>
      </c>
      <c r="Q107" s="63">
        <f t="shared" si="32"/>
        <v>0</v>
      </c>
      <c r="R107" s="67">
        <f t="shared" si="33"/>
        <v>3723.8026924800006</v>
      </c>
      <c r="S107" s="65">
        <f t="shared" si="34"/>
        <v>3258.3273559200002</v>
      </c>
      <c r="T107" s="63">
        <f t="shared" si="35"/>
        <v>0</v>
      </c>
      <c r="U107" s="66">
        <f t="shared" si="36"/>
        <v>3258.3273559200002</v>
      </c>
      <c r="V107" s="65">
        <f t="shared" si="42"/>
        <v>2792.8520193600002</v>
      </c>
      <c r="W107" s="63">
        <f t="shared" si="37"/>
        <v>0</v>
      </c>
      <c r="X107" s="66">
        <f t="shared" si="38"/>
        <v>2792.8520193600002</v>
      </c>
      <c r="Y107" s="65">
        <f t="shared" si="39"/>
        <v>2327.3766828000003</v>
      </c>
      <c r="Z107" s="63">
        <f t="shared" si="40"/>
        <v>0</v>
      </c>
      <c r="AA107" s="66">
        <f t="shared" si="41"/>
        <v>2327.3766828000003</v>
      </c>
    </row>
    <row r="108" spans="1:27" ht="13.5" customHeight="1">
      <c r="A108" s="124">
        <v>5</v>
      </c>
      <c r="B108" s="216">
        <v>43466</v>
      </c>
      <c r="C108" s="174">
        <v>998</v>
      </c>
      <c r="D108" s="96">
        <f>'base(indices)'!G112</f>
        <v>1.1277728300000001</v>
      </c>
      <c r="E108" s="69">
        <f t="shared" si="30"/>
        <v>1125.5172843400001</v>
      </c>
      <c r="F108" s="48">
        <v>0</v>
      </c>
      <c r="G108" s="70">
        <f t="shared" si="31"/>
        <v>0</v>
      </c>
      <c r="H108" s="190">
        <f t="shared" si="43"/>
        <v>4502.0691373600002</v>
      </c>
      <c r="I108" s="107">
        <f t="shared" si="45"/>
        <v>375.17242811333335</v>
      </c>
      <c r="J108" s="107">
        <f t="shared" si="44"/>
        <v>4877.241565473334</v>
      </c>
      <c r="K108" s="49"/>
      <c r="L108" s="50">
        <f t="shared" si="48"/>
        <v>4877.241565473334</v>
      </c>
      <c r="M108" s="51">
        <f t="shared" si="49"/>
        <v>4389.5174089260008</v>
      </c>
      <c r="N108" s="49">
        <f t="shared" si="46"/>
        <v>0</v>
      </c>
      <c r="O108" s="52">
        <f t="shared" si="47"/>
        <v>4389.5174089260008</v>
      </c>
      <c r="P108" s="73">
        <f t="shared" si="50"/>
        <v>3901.7932523786676</v>
      </c>
      <c r="Q108" s="49">
        <f t="shared" si="32"/>
        <v>0</v>
      </c>
      <c r="R108" s="53">
        <f t="shared" si="33"/>
        <v>3901.7932523786676</v>
      </c>
      <c r="S108" s="51">
        <f t="shared" si="34"/>
        <v>3414.0690958313335</v>
      </c>
      <c r="T108" s="49">
        <f t="shared" si="35"/>
        <v>0</v>
      </c>
      <c r="U108" s="52">
        <f t="shared" si="36"/>
        <v>3414.0690958313335</v>
      </c>
      <c r="V108" s="51">
        <f t="shared" si="42"/>
        <v>2926.3449392840002</v>
      </c>
      <c r="W108" s="49">
        <f t="shared" si="37"/>
        <v>0</v>
      </c>
      <c r="X108" s="52">
        <f t="shared" si="38"/>
        <v>2926.3449392840002</v>
      </c>
      <c r="Y108" s="51">
        <f t="shared" si="39"/>
        <v>2438.620782736667</v>
      </c>
      <c r="Z108" s="49">
        <f t="shared" si="40"/>
        <v>0</v>
      </c>
      <c r="AA108" s="52">
        <f t="shared" si="41"/>
        <v>2438.620782736667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1.1243996300000001</v>
      </c>
      <c r="E109" s="58">
        <f t="shared" si="30"/>
        <v>1122.1508307400002</v>
      </c>
      <c r="F109" s="59">
        <v>0</v>
      </c>
      <c r="G109" s="60">
        <f t="shared" si="31"/>
        <v>0</v>
      </c>
      <c r="H109" s="190">
        <f t="shared" si="43"/>
        <v>4488.6033229600007</v>
      </c>
      <c r="I109" s="106">
        <f t="shared" si="45"/>
        <v>374.05027691333339</v>
      </c>
      <c r="J109" s="106">
        <f t="shared" si="44"/>
        <v>4862.6535998733343</v>
      </c>
      <c r="K109" s="63"/>
      <c r="L109" s="75">
        <f t="shared" si="48"/>
        <v>4862.6535998733343</v>
      </c>
      <c r="M109" s="65">
        <f t="shared" si="49"/>
        <v>4376.3882398860014</v>
      </c>
      <c r="N109" s="63">
        <f t="shared" si="46"/>
        <v>0</v>
      </c>
      <c r="O109" s="66">
        <f t="shared" si="47"/>
        <v>4376.3882398860014</v>
      </c>
      <c r="P109" s="63">
        <f t="shared" si="50"/>
        <v>3890.1228798986676</v>
      </c>
      <c r="Q109" s="63">
        <f t="shared" si="32"/>
        <v>0</v>
      </c>
      <c r="R109" s="67">
        <f t="shared" si="33"/>
        <v>3890.1228798986676</v>
      </c>
      <c r="S109" s="65">
        <f t="shared" si="34"/>
        <v>3403.8575199113338</v>
      </c>
      <c r="T109" s="63">
        <f t="shared" si="35"/>
        <v>0</v>
      </c>
      <c r="U109" s="66">
        <f t="shared" si="36"/>
        <v>3403.8575199113338</v>
      </c>
      <c r="V109" s="65">
        <f t="shared" si="42"/>
        <v>2917.5921599240005</v>
      </c>
      <c r="W109" s="63">
        <f t="shared" si="37"/>
        <v>0</v>
      </c>
      <c r="X109" s="66">
        <f t="shared" si="38"/>
        <v>2917.5921599240005</v>
      </c>
      <c r="Y109" s="65">
        <f t="shared" si="39"/>
        <v>2431.3267999366672</v>
      </c>
      <c r="Z109" s="63">
        <f t="shared" si="40"/>
        <v>0</v>
      </c>
      <c r="AA109" s="66">
        <f t="shared" si="41"/>
        <v>2431.3267999366672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1.12058963</v>
      </c>
      <c r="E110" s="69">
        <f t="shared" si="30"/>
        <v>1118.3484507400001</v>
      </c>
      <c r="F110" s="59">
        <v>0</v>
      </c>
      <c r="G110" s="70">
        <f t="shared" si="31"/>
        <v>0</v>
      </c>
      <c r="H110" s="190">
        <f t="shared" si="43"/>
        <v>4473.3938029600004</v>
      </c>
      <c r="I110" s="107">
        <f t="shared" si="45"/>
        <v>372.78281691333336</v>
      </c>
      <c r="J110" s="107">
        <f t="shared" si="44"/>
        <v>4846.1766198733339</v>
      </c>
      <c r="K110" s="49"/>
      <c r="L110" s="50">
        <f t="shared" si="48"/>
        <v>4846.1766198733339</v>
      </c>
      <c r="M110" s="51">
        <f t="shared" si="49"/>
        <v>4361.5589578860008</v>
      </c>
      <c r="N110" s="49">
        <f t="shared" si="46"/>
        <v>0</v>
      </c>
      <c r="O110" s="52">
        <f t="shared" si="47"/>
        <v>4361.5589578860008</v>
      </c>
      <c r="P110" s="73">
        <f t="shared" si="50"/>
        <v>3876.9412958986672</v>
      </c>
      <c r="Q110" s="49">
        <f t="shared" si="32"/>
        <v>0</v>
      </c>
      <c r="R110" s="53">
        <f t="shared" si="33"/>
        <v>3876.9412958986672</v>
      </c>
      <c r="S110" s="51">
        <f t="shared" si="34"/>
        <v>3392.3236339113337</v>
      </c>
      <c r="T110" s="49">
        <f t="shared" si="35"/>
        <v>0</v>
      </c>
      <c r="U110" s="52">
        <f t="shared" si="36"/>
        <v>3392.3236339113337</v>
      </c>
      <c r="V110" s="51">
        <f t="shared" si="42"/>
        <v>2907.7059719240001</v>
      </c>
      <c r="W110" s="49">
        <f t="shared" si="37"/>
        <v>0</v>
      </c>
      <c r="X110" s="52">
        <f t="shared" si="38"/>
        <v>2907.7059719240001</v>
      </c>
      <c r="Y110" s="51">
        <f t="shared" si="39"/>
        <v>2423.088309936667</v>
      </c>
      <c r="Z110" s="49">
        <f t="shared" si="40"/>
        <v>0</v>
      </c>
      <c r="AA110" s="52">
        <f t="shared" si="41"/>
        <v>2423.088309936667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1.1145709500000001</v>
      </c>
      <c r="E111" s="58">
        <f t="shared" si="30"/>
        <v>1112.3418081</v>
      </c>
      <c r="F111" s="59">
        <v>0</v>
      </c>
      <c r="G111" s="60">
        <f t="shared" si="31"/>
        <v>0</v>
      </c>
      <c r="H111" s="190">
        <f t="shared" si="43"/>
        <v>4449.3672323999999</v>
      </c>
      <c r="I111" s="106">
        <f t="shared" si="45"/>
        <v>370.78060269999997</v>
      </c>
      <c r="J111" s="106">
        <f t="shared" si="44"/>
        <v>4820.1478350999996</v>
      </c>
      <c r="K111" s="63"/>
      <c r="L111" s="75">
        <f t="shared" si="48"/>
        <v>4820.1478350999996</v>
      </c>
      <c r="M111" s="65">
        <f t="shared" si="49"/>
        <v>4338.1330515899999</v>
      </c>
      <c r="N111" s="63">
        <f t="shared" si="46"/>
        <v>0</v>
      </c>
      <c r="O111" s="66">
        <f t="shared" si="47"/>
        <v>4338.1330515899999</v>
      </c>
      <c r="P111" s="63">
        <f t="shared" si="50"/>
        <v>3856.1182680799998</v>
      </c>
      <c r="Q111" s="63">
        <f t="shared" si="32"/>
        <v>0</v>
      </c>
      <c r="R111" s="67">
        <f t="shared" si="33"/>
        <v>3856.1182680799998</v>
      </c>
      <c r="S111" s="65">
        <f t="shared" si="34"/>
        <v>3374.1034845699996</v>
      </c>
      <c r="T111" s="63">
        <f t="shared" si="35"/>
        <v>0</v>
      </c>
      <c r="U111" s="66">
        <f t="shared" si="36"/>
        <v>3374.1034845699996</v>
      </c>
      <c r="V111" s="65">
        <f t="shared" si="42"/>
        <v>2892.0887010599995</v>
      </c>
      <c r="W111" s="63">
        <f t="shared" si="37"/>
        <v>0</v>
      </c>
      <c r="X111" s="66">
        <f t="shared" si="38"/>
        <v>2892.0887010599995</v>
      </c>
      <c r="Y111" s="65">
        <f t="shared" si="39"/>
        <v>2410.0739175499998</v>
      </c>
      <c r="Z111" s="63">
        <f t="shared" si="40"/>
        <v>0</v>
      </c>
      <c r="AA111" s="66">
        <f t="shared" si="41"/>
        <v>2410.0739175499998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1.1066034</v>
      </c>
      <c r="E112" s="69">
        <f t="shared" si="30"/>
        <v>1104.3901932000001</v>
      </c>
      <c r="F112" s="59">
        <v>0</v>
      </c>
      <c r="G112" s="70">
        <f t="shared" si="31"/>
        <v>0</v>
      </c>
      <c r="H112" s="190">
        <f t="shared" si="43"/>
        <v>4417.5607728000004</v>
      </c>
      <c r="I112" s="107">
        <f t="shared" si="45"/>
        <v>368.13006440000004</v>
      </c>
      <c r="J112" s="107">
        <f t="shared" si="44"/>
        <v>4785.6908372000007</v>
      </c>
      <c r="K112" s="49"/>
      <c r="L112" s="50">
        <f t="shared" si="48"/>
        <v>4785.6908372000007</v>
      </c>
      <c r="M112" s="51">
        <f t="shared" si="49"/>
        <v>4307.1217534800007</v>
      </c>
      <c r="N112" s="49">
        <f t="shared" si="46"/>
        <v>0</v>
      </c>
      <c r="O112" s="52">
        <f t="shared" si="47"/>
        <v>4307.1217534800007</v>
      </c>
      <c r="P112" s="73">
        <f t="shared" si="50"/>
        <v>3828.5526697600008</v>
      </c>
      <c r="Q112" s="49">
        <f t="shared" si="32"/>
        <v>0</v>
      </c>
      <c r="R112" s="53">
        <f t="shared" si="33"/>
        <v>3828.5526697600008</v>
      </c>
      <c r="S112" s="51">
        <f t="shared" si="34"/>
        <v>3349.9835860400003</v>
      </c>
      <c r="T112" s="49">
        <f t="shared" si="35"/>
        <v>0</v>
      </c>
      <c r="U112" s="52">
        <f t="shared" si="36"/>
        <v>3349.9835860400003</v>
      </c>
      <c r="V112" s="51">
        <f t="shared" si="42"/>
        <v>2871.4145023200003</v>
      </c>
      <c r="W112" s="49">
        <f t="shared" si="37"/>
        <v>0</v>
      </c>
      <c r="X112" s="52">
        <f t="shared" si="38"/>
        <v>2871.4145023200003</v>
      </c>
      <c r="Y112" s="51">
        <f t="shared" si="39"/>
        <v>2392.8454186000004</v>
      </c>
      <c r="Z112" s="49">
        <f t="shared" si="40"/>
        <v>0</v>
      </c>
      <c r="AA112" s="52">
        <f t="shared" si="41"/>
        <v>2392.8454186000004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1.1027438000000001</v>
      </c>
      <c r="E113" s="58">
        <f t="shared" si="30"/>
        <v>1100.5383124</v>
      </c>
      <c r="F113" s="59">
        <v>0</v>
      </c>
      <c r="G113" s="60">
        <f t="shared" si="31"/>
        <v>0</v>
      </c>
      <c r="H113" s="190">
        <f t="shared" si="43"/>
        <v>4402.1532496</v>
      </c>
      <c r="I113" s="106">
        <f t="shared" si="45"/>
        <v>366.84610413333331</v>
      </c>
      <c r="J113" s="106">
        <f t="shared" si="44"/>
        <v>4768.999353733333</v>
      </c>
      <c r="K113" s="63"/>
      <c r="L113" s="75">
        <f t="shared" si="48"/>
        <v>4768.999353733333</v>
      </c>
      <c r="M113" s="65">
        <f t="shared" si="49"/>
        <v>4292.0994183599996</v>
      </c>
      <c r="N113" s="63">
        <f t="shared" si="46"/>
        <v>0</v>
      </c>
      <c r="O113" s="66">
        <f t="shared" si="47"/>
        <v>4292.0994183599996</v>
      </c>
      <c r="P113" s="63">
        <f t="shared" si="50"/>
        <v>3815.1994829866667</v>
      </c>
      <c r="Q113" s="63">
        <f t="shared" si="32"/>
        <v>0</v>
      </c>
      <c r="R113" s="67">
        <f t="shared" si="33"/>
        <v>3815.1994829866667</v>
      </c>
      <c r="S113" s="65">
        <f t="shared" si="34"/>
        <v>3338.2995476133328</v>
      </c>
      <c r="T113" s="63">
        <f t="shared" si="35"/>
        <v>0</v>
      </c>
      <c r="U113" s="66">
        <f t="shared" si="36"/>
        <v>3338.2995476133328</v>
      </c>
      <c r="V113" s="65">
        <f t="shared" si="42"/>
        <v>2861.3996122399999</v>
      </c>
      <c r="W113" s="63">
        <f t="shared" si="37"/>
        <v>0</v>
      </c>
      <c r="X113" s="66">
        <f t="shared" si="38"/>
        <v>2861.3996122399999</v>
      </c>
      <c r="Y113" s="65">
        <f t="shared" si="39"/>
        <v>2384.4996768666665</v>
      </c>
      <c r="Z113" s="63">
        <f t="shared" si="40"/>
        <v>0</v>
      </c>
      <c r="AA113" s="66">
        <f t="shared" si="41"/>
        <v>2384.4996768666665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1.10208255</v>
      </c>
      <c r="E114" s="69">
        <f t="shared" si="30"/>
        <v>1099.8783848999999</v>
      </c>
      <c r="F114" s="59">
        <v>0</v>
      </c>
      <c r="G114" s="70">
        <f t="shared" si="31"/>
        <v>0</v>
      </c>
      <c r="H114" s="190">
        <f t="shared" si="43"/>
        <v>4399.5135395999996</v>
      </c>
      <c r="I114" s="107">
        <f t="shared" si="45"/>
        <v>366.62612829999995</v>
      </c>
      <c r="J114" s="107">
        <f t="shared" si="44"/>
        <v>4766.1396678999999</v>
      </c>
      <c r="K114" s="49"/>
      <c r="L114" s="50">
        <f t="shared" si="48"/>
        <v>4766.1396678999999</v>
      </c>
      <c r="M114" s="51">
        <f t="shared" si="49"/>
        <v>4289.5257011100002</v>
      </c>
      <c r="N114" s="49">
        <f t="shared" si="46"/>
        <v>0</v>
      </c>
      <c r="O114" s="52">
        <f t="shared" si="47"/>
        <v>4289.5257011100002</v>
      </c>
      <c r="P114" s="73">
        <f t="shared" si="50"/>
        <v>3812.9117343200001</v>
      </c>
      <c r="Q114" s="49">
        <f t="shared" si="32"/>
        <v>0</v>
      </c>
      <c r="R114" s="53">
        <f t="shared" si="33"/>
        <v>3812.9117343200001</v>
      </c>
      <c r="S114" s="51">
        <f t="shared" si="34"/>
        <v>3336.2977675299999</v>
      </c>
      <c r="T114" s="49">
        <f t="shared" si="35"/>
        <v>0</v>
      </c>
      <c r="U114" s="52">
        <f t="shared" si="36"/>
        <v>3336.2977675299999</v>
      </c>
      <c r="V114" s="51">
        <f t="shared" si="42"/>
        <v>2859.6838007399997</v>
      </c>
      <c r="W114" s="49">
        <f t="shared" si="37"/>
        <v>0</v>
      </c>
      <c r="X114" s="52">
        <f t="shared" si="38"/>
        <v>2859.6838007399997</v>
      </c>
      <c r="Y114" s="51">
        <f t="shared" si="39"/>
        <v>2383.06983395</v>
      </c>
      <c r="Z114" s="49">
        <f t="shared" si="40"/>
        <v>0</v>
      </c>
      <c r="AA114" s="52">
        <f t="shared" si="41"/>
        <v>2383.06983395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1.1010915699999999</v>
      </c>
      <c r="E115" s="58">
        <f t="shared" si="30"/>
        <v>1098.8893868599998</v>
      </c>
      <c r="F115" s="59">
        <v>0</v>
      </c>
      <c r="G115" s="60">
        <f t="shared" si="31"/>
        <v>0</v>
      </c>
      <c r="H115" s="190">
        <f t="shared" si="43"/>
        <v>4395.5575474399993</v>
      </c>
      <c r="I115" s="106">
        <f t="shared" si="45"/>
        <v>366.29646228666661</v>
      </c>
      <c r="J115" s="106">
        <f t="shared" si="44"/>
        <v>4761.8540097266659</v>
      </c>
      <c r="K115" s="63"/>
      <c r="L115" s="75">
        <f t="shared" si="48"/>
        <v>4761.8540097266659</v>
      </c>
      <c r="M115" s="65">
        <f t="shared" si="49"/>
        <v>4285.6686087539993</v>
      </c>
      <c r="N115" s="63">
        <f t="shared" si="46"/>
        <v>0</v>
      </c>
      <c r="O115" s="66">
        <f t="shared" si="47"/>
        <v>4285.6686087539993</v>
      </c>
      <c r="P115" s="63">
        <f t="shared" si="50"/>
        <v>3809.483207781333</v>
      </c>
      <c r="Q115" s="63">
        <f t="shared" si="32"/>
        <v>0</v>
      </c>
      <c r="R115" s="67">
        <f t="shared" si="33"/>
        <v>3809.483207781333</v>
      </c>
      <c r="S115" s="65">
        <f t="shared" si="34"/>
        <v>3333.2978068086659</v>
      </c>
      <c r="T115" s="63">
        <f t="shared" si="35"/>
        <v>0</v>
      </c>
      <c r="U115" s="66">
        <f t="shared" si="36"/>
        <v>3333.2978068086659</v>
      </c>
      <c r="V115" s="65">
        <f t="shared" si="42"/>
        <v>2857.1124058359997</v>
      </c>
      <c r="W115" s="63">
        <f t="shared" si="37"/>
        <v>0</v>
      </c>
      <c r="X115" s="66">
        <f t="shared" si="38"/>
        <v>2857.1124058359997</v>
      </c>
      <c r="Y115" s="65">
        <f t="shared" si="39"/>
        <v>2380.927004863333</v>
      </c>
      <c r="Z115" s="63">
        <f t="shared" si="40"/>
        <v>0</v>
      </c>
      <c r="AA115" s="66">
        <f t="shared" si="41"/>
        <v>2380.927004863333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1.1002114000000001</v>
      </c>
      <c r="E116" s="69">
        <f t="shared" si="30"/>
        <v>1098.0109772000001</v>
      </c>
      <c r="F116" s="59">
        <v>0</v>
      </c>
      <c r="G116" s="70">
        <f t="shared" si="31"/>
        <v>0</v>
      </c>
      <c r="H116" s="190">
        <f t="shared" si="43"/>
        <v>4392.0439088000003</v>
      </c>
      <c r="I116" s="107">
        <f t="shared" si="45"/>
        <v>366.00365906666667</v>
      </c>
      <c r="J116" s="107">
        <f t="shared" si="44"/>
        <v>4758.0475678666671</v>
      </c>
      <c r="K116" s="49"/>
      <c r="L116" s="50">
        <f t="shared" si="48"/>
        <v>4758.0475678666671</v>
      </c>
      <c r="M116" s="51">
        <f t="shared" si="49"/>
        <v>4282.2428110800001</v>
      </c>
      <c r="N116" s="49">
        <f t="shared" si="46"/>
        <v>0</v>
      </c>
      <c r="O116" s="52">
        <f t="shared" si="47"/>
        <v>4282.2428110800001</v>
      </c>
      <c r="P116" s="73">
        <f t="shared" si="50"/>
        <v>3806.4380542933341</v>
      </c>
      <c r="Q116" s="49">
        <f t="shared" si="32"/>
        <v>0</v>
      </c>
      <c r="R116" s="53">
        <f t="shared" si="33"/>
        <v>3806.4380542933341</v>
      </c>
      <c r="S116" s="51">
        <f t="shared" si="34"/>
        <v>3330.6332975066666</v>
      </c>
      <c r="T116" s="49">
        <f t="shared" si="35"/>
        <v>0</v>
      </c>
      <c r="U116" s="52">
        <f t="shared" si="36"/>
        <v>3330.6332975066666</v>
      </c>
      <c r="V116" s="51">
        <f t="shared" si="42"/>
        <v>2854.8285407200001</v>
      </c>
      <c r="W116" s="49">
        <f t="shared" si="37"/>
        <v>0</v>
      </c>
      <c r="X116" s="52">
        <f t="shared" si="38"/>
        <v>2854.8285407200001</v>
      </c>
      <c r="Y116" s="51">
        <f t="shared" si="39"/>
        <v>2379.0237839333336</v>
      </c>
      <c r="Z116" s="49">
        <f t="shared" si="40"/>
        <v>0</v>
      </c>
      <c r="AA116" s="52">
        <f t="shared" si="41"/>
        <v>2379.0237839333336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1.0992221</v>
      </c>
      <c r="E117" s="58">
        <f t="shared" si="30"/>
        <v>1097.0236557999999</v>
      </c>
      <c r="F117" s="59">
        <v>0</v>
      </c>
      <c r="G117" s="60">
        <f t="shared" si="31"/>
        <v>0</v>
      </c>
      <c r="H117" s="190">
        <f t="shared" si="43"/>
        <v>4388.0946231999997</v>
      </c>
      <c r="I117" s="106">
        <f t="shared" si="45"/>
        <v>365.6745519333333</v>
      </c>
      <c r="J117" s="106">
        <f t="shared" si="44"/>
        <v>4753.7691751333332</v>
      </c>
      <c r="K117" s="63"/>
      <c r="L117" s="75">
        <f t="shared" si="48"/>
        <v>4753.7691751333332</v>
      </c>
      <c r="M117" s="65">
        <f t="shared" si="49"/>
        <v>4278.3922576200002</v>
      </c>
      <c r="N117" s="63">
        <f t="shared" si="46"/>
        <v>0</v>
      </c>
      <c r="O117" s="66">
        <f t="shared" si="47"/>
        <v>4278.3922576200002</v>
      </c>
      <c r="P117" s="63">
        <f t="shared" si="50"/>
        <v>3803.0153401066668</v>
      </c>
      <c r="Q117" s="63">
        <f t="shared" si="32"/>
        <v>0</v>
      </c>
      <c r="R117" s="67">
        <f t="shared" si="33"/>
        <v>3803.0153401066668</v>
      </c>
      <c r="S117" s="65">
        <f t="shared" si="34"/>
        <v>3327.638422593333</v>
      </c>
      <c r="T117" s="63">
        <f t="shared" si="35"/>
        <v>0</v>
      </c>
      <c r="U117" s="66">
        <f t="shared" si="36"/>
        <v>3327.638422593333</v>
      </c>
      <c r="V117" s="65">
        <f t="shared" si="42"/>
        <v>2852.26150508</v>
      </c>
      <c r="W117" s="63">
        <f t="shared" si="37"/>
        <v>0</v>
      </c>
      <c r="X117" s="66">
        <f t="shared" si="38"/>
        <v>2852.26150508</v>
      </c>
      <c r="Y117" s="65">
        <f t="shared" si="39"/>
        <v>2376.8845875666666</v>
      </c>
      <c r="Z117" s="63">
        <f t="shared" si="40"/>
        <v>0</v>
      </c>
      <c r="AA117" s="66">
        <f t="shared" si="41"/>
        <v>2376.8845875666666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1.09823369</v>
      </c>
      <c r="E118" s="69">
        <f t="shared" si="30"/>
        <v>1096.03722262</v>
      </c>
      <c r="F118" s="59">
        <v>0</v>
      </c>
      <c r="G118" s="70">
        <f t="shared" si="31"/>
        <v>0</v>
      </c>
      <c r="H118" s="190">
        <f>(E118+G118)*4</f>
        <v>4384.1488904799999</v>
      </c>
      <c r="I118" s="107">
        <f>E118/3</f>
        <v>365.34574087333334</v>
      </c>
      <c r="J118" s="107">
        <f t="shared" si="44"/>
        <v>4749.4946313533328</v>
      </c>
      <c r="K118" s="49"/>
      <c r="L118" s="50">
        <f t="shared" si="48"/>
        <v>4749.4946313533328</v>
      </c>
      <c r="M118" s="51">
        <f t="shared" si="49"/>
        <v>4274.5451682180001</v>
      </c>
      <c r="N118" s="49">
        <f t="shared" si="46"/>
        <v>0</v>
      </c>
      <c r="O118" s="52">
        <f t="shared" si="47"/>
        <v>4274.5451682180001</v>
      </c>
      <c r="P118" s="73">
        <f t="shared" si="50"/>
        <v>3799.5957050826664</v>
      </c>
      <c r="Q118" s="49">
        <f t="shared" si="32"/>
        <v>0</v>
      </c>
      <c r="R118" s="53">
        <f t="shared" si="33"/>
        <v>3799.5957050826664</v>
      </c>
      <c r="S118" s="51">
        <f t="shared" si="34"/>
        <v>3324.6462419473328</v>
      </c>
      <c r="T118" s="49">
        <f t="shared" si="35"/>
        <v>0</v>
      </c>
      <c r="U118" s="52">
        <f t="shared" si="36"/>
        <v>3324.6462419473328</v>
      </c>
      <c r="V118" s="51">
        <f t="shared" si="42"/>
        <v>2849.6967788119996</v>
      </c>
      <c r="W118" s="49">
        <f t="shared" si="37"/>
        <v>0</v>
      </c>
      <c r="X118" s="52">
        <f t="shared" si="38"/>
        <v>2849.6967788119996</v>
      </c>
      <c r="Y118" s="51">
        <f t="shared" si="39"/>
        <v>2374.7473156766664</v>
      </c>
      <c r="Z118" s="49">
        <f t="shared" si="40"/>
        <v>0</v>
      </c>
      <c r="AA118" s="52">
        <f t="shared" si="41"/>
        <v>2374.7473156766664</v>
      </c>
    </row>
    <row r="119" spans="1:27" ht="13.5" customHeight="1" thickBot="1">
      <c r="A119" s="124">
        <v>5</v>
      </c>
      <c r="B119" s="216">
        <v>43800</v>
      </c>
      <c r="C119" s="57">
        <v>998</v>
      </c>
      <c r="D119" s="96">
        <f>'base(indices)'!G123</f>
        <v>1.0966983100000001</v>
      </c>
      <c r="E119" s="58">
        <f t="shared" si="30"/>
        <v>1094.5049133800001</v>
      </c>
      <c r="F119" s="59">
        <v>0</v>
      </c>
      <c r="G119" s="60">
        <f t="shared" si="31"/>
        <v>0</v>
      </c>
      <c r="H119" s="190">
        <f t="shared" si="43"/>
        <v>4378.0196535200002</v>
      </c>
      <c r="I119" s="125">
        <f t="shared" si="45"/>
        <v>364.83497112666669</v>
      </c>
      <c r="J119" s="125">
        <f t="shared" si="44"/>
        <v>4742.8546246466667</v>
      </c>
      <c r="K119" s="63"/>
      <c r="L119" s="75">
        <f t="shared" si="48"/>
        <v>4742.8546246466667</v>
      </c>
      <c r="M119" s="65">
        <f t="shared" si="49"/>
        <v>4268.5691621820006</v>
      </c>
      <c r="N119" s="63">
        <f t="shared" si="46"/>
        <v>0</v>
      </c>
      <c r="O119" s="66">
        <f t="shared" si="47"/>
        <v>4268.5691621820006</v>
      </c>
      <c r="P119" s="63">
        <f t="shared" si="50"/>
        <v>3794.2836997173335</v>
      </c>
      <c r="Q119" s="63">
        <f t="shared" si="32"/>
        <v>0</v>
      </c>
      <c r="R119" s="67">
        <f t="shared" si="33"/>
        <v>3794.2836997173335</v>
      </c>
      <c r="S119" s="65">
        <f t="shared" si="34"/>
        <v>3319.9982372526665</v>
      </c>
      <c r="T119" s="63">
        <f t="shared" si="35"/>
        <v>0</v>
      </c>
      <c r="U119" s="66">
        <f t="shared" si="36"/>
        <v>3319.9982372526665</v>
      </c>
      <c r="V119" s="65">
        <f t="shared" si="42"/>
        <v>2845.7127747879999</v>
      </c>
      <c r="W119" s="63">
        <f t="shared" si="37"/>
        <v>0</v>
      </c>
      <c r="X119" s="66">
        <f t="shared" si="38"/>
        <v>2845.7127747879999</v>
      </c>
      <c r="Y119" s="65">
        <f t="shared" si="39"/>
        <v>2371.4273123233334</v>
      </c>
      <c r="Z119" s="63">
        <f t="shared" si="40"/>
        <v>0</v>
      </c>
      <c r="AA119" s="66">
        <f t="shared" si="41"/>
        <v>2371.4273123233334</v>
      </c>
    </row>
    <row r="120" spans="1:27" ht="13.5" customHeight="1" thickBot="1">
      <c r="A120" s="124">
        <v>5</v>
      </c>
      <c r="B120" s="217">
        <v>43831</v>
      </c>
      <c r="C120" s="174">
        <v>1039</v>
      </c>
      <c r="D120" s="96">
        <f>'base(indices)'!G124</f>
        <v>1.0853026299999999</v>
      </c>
      <c r="E120" s="58">
        <f t="shared" si="30"/>
        <v>1127.6294325699998</v>
      </c>
      <c r="F120" s="59">
        <v>0</v>
      </c>
      <c r="G120" s="60">
        <f t="shared" si="31"/>
        <v>0</v>
      </c>
      <c r="H120" s="190">
        <f t="shared" si="43"/>
        <v>4510.5177302799993</v>
      </c>
      <c r="I120" s="187">
        <f t="shared" si="45"/>
        <v>375.87647752333328</v>
      </c>
      <c r="J120" s="187">
        <f t="shared" si="44"/>
        <v>4886.3942078033324</v>
      </c>
      <c r="K120" s="73"/>
      <c r="L120" s="188">
        <f t="shared" si="48"/>
        <v>4886.3942078033324</v>
      </c>
      <c r="M120" s="138">
        <f t="shared" si="49"/>
        <v>4397.7547870229992</v>
      </c>
      <c r="N120" s="73">
        <f t="shared" si="46"/>
        <v>0</v>
      </c>
      <c r="O120" s="130">
        <f t="shared" si="47"/>
        <v>4397.7547870229992</v>
      </c>
      <c r="P120" s="73">
        <f t="shared" si="50"/>
        <v>3909.1153662426659</v>
      </c>
      <c r="Q120" s="73">
        <f t="shared" si="32"/>
        <v>0</v>
      </c>
      <c r="R120" s="189">
        <f t="shared" si="33"/>
        <v>3909.1153662426659</v>
      </c>
      <c r="S120" s="138">
        <f t="shared" si="34"/>
        <v>3420.4759454623327</v>
      </c>
      <c r="T120" s="73">
        <f t="shared" si="35"/>
        <v>0</v>
      </c>
      <c r="U120" s="130">
        <f t="shared" si="36"/>
        <v>3420.4759454623327</v>
      </c>
      <c r="V120" s="138">
        <f t="shared" si="42"/>
        <v>2931.8365246819994</v>
      </c>
      <c r="W120" s="73">
        <f t="shared" si="37"/>
        <v>0</v>
      </c>
      <c r="X120" s="130">
        <f t="shared" si="38"/>
        <v>2931.8365246819994</v>
      </c>
      <c r="Y120" s="138">
        <f t="shared" si="39"/>
        <v>2443.1971039016662</v>
      </c>
      <c r="Z120" s="73">
        <f t="shared" si="40"/>
        <v>0</v>
      </c>
      <c r="AA120" s="130">
        <f t="shared" si="41"/>
        <v>2443.1971039016662</v>
      </c>
    </row>
    <row r="121" spans="1:27" ht="13.5" customHeight="1" thickBot="1">
      <c r="A121" s="124">
        <v>5</v>
      </c>
      <c r="B121" s="216">
        <v>43862</v>
      </c>
      <c r="C121" s="174">
        <v>1045</v>
      </c>
      <c r="D121" s="96">
        <f>'base(indices)'!G125</f>
        <v>1.07765131</v>
      </c>
      <c r="E121" s="58">
        <f t="shared" si="30"/>
        <v>1126.14561895</v>
      </c>
      <c r="F121" s="59">
        <v>0</v>
      </c>
      <c r="G121" s="60">
        <f t="shared" si="31"/>
        <v>0</v>
      </c>
      <c r="H121" s="190">
        <f t="shared" si="43"/>
        <v>4504.5824757999999</v>
      </c>
      <c r="I121" s="125">
        <f t="shared" si="45"/>
        <v>375.38187298333332</v>
      </c>
      <c r="J121" s="125">
        <f t="shared" si="44"/>
        <v>4879.9643487833328</v>
      </c>
      <c r="K121" s="63"/>
      <c r="L121" s="75">
        <f t="shared" si="48"/>
        <v>4879.9643487833328</v>
      </c>
      <c r="M121" s="65">
        <f t="shared" si="49"/>
        <v>4391.9679139049995</v>
      </c>
      <c r="N121" s="63">
        <f t="shared" si="46"/>
        <v>0</v>
      </c>
      <c r="O121" s="66">
        <f t="shared" si="47"/>
        <v>4391.9679139049995</v>
      </c>
      <c r="P121" s="63">
        <f t="shared" si="50"/>
        <v>3903.9714790266662</v>
      </c>
      <c r="Q121" s="63">
        <f t="shared" si="32"/>
        <v>0</v>
      </c>
      <c r="R121" s="67">
        <f t="shared" si="33"/>
        <v>3903.9714790266662</v>
      </c>
      <c r="S121" s="65">
        <f t="shared" si="34"/>
        <v>3415.9750441483329</v>
      </c>
      <c r="T121" s="63">
        <f t="shared" si="35"/>
        <v>0</v>
      </c>
      <c r="U121" s="66">
        <f t="shared" si="36"/>
        <v>3415.9750441483329</v>
      </c>
      <c r="V121" s="65">
        <f t="shared" si="42"/>
        <v>2927.9786092699997</v>
      </c>
      <c r="W121" s="63">
        <f t="shared" si="37"/>
        <v>0</v>
      </c>
      <c r="X121" s="66">
        <f t="shared" si="38"/>
        <v>2927.9786092699997</v>
      </c>
      <c r="Y121" s="65">
        <f t="shared" si="39"/>
        <v>2439.9821743916664</v>
      </c>
      <c r="Z121" s="63">
        <f t="shared" si="40"/>
        <v>0</v>
      </c>
      <c r="AA121" s="66">
        <f t="shared" si="41"/>
        <v>2439.9821743916664</v>
      </c>
    </row>
    <row r="122" spans="1:27" ht="13.5" customHeight="1" thickBot="1">
      <c r="A122" s="124">
        <v>5</v>
      </c>
      <c r="B122" s="217">
        <v>43891</v>
      </c>
      <c r="C122" s="174">
        <v>1045</v>
      </c>
      <c r="D122" s="96">
        <f>'base(indices)'!G126</f>
        <v>1.0752856799999999</v>
      </c>
      <c r="E122" s="58">
        <f t="shared" si="30"/>
        <v>1123.6735355999999</v>
      </c>
      <c r="F122" s="59">
        <v>0</v>
      </c>
      <c r="G122" s="60">
        <f t="shared" si="31"/>
        <v>0</v>
      </c>
      <c r="H122" s="190">
        <f t="shared" si="43"/>
        <v>4494.6941423999997</v>
      </c>
      <c r="I122" s="187">
        <f t="shared" si="45"/>
        <v>374.55784519999997</v>
      </c>
      <c r="J122" s="187">
        <f t="shared" si="44"/>
        <v>4869.2519875999997</v>
      </c>
      <c r="K122" s="73"/>
      <c r="L122" s="188">
        <f t="shared" si="48"/>
        <v>4869.2519875999997</v>
      </c>
      <c r="M122" s="138">
        <f t="shared" si="49"/>
        <v>4382.3267888399996</v>
      </c>
      <c r="N122" s="73">
        <f t="shared" si="46"/>
        <v>0</v>
      </c>
      <c r="O122" s="130">
        <f t="shared" si="47"/>
        <v>4382.3267888399996</v>
      </c>
      <c r="P122" s="73">
        <f t="shared" si="50"/>
        <v>3895.40159008</v>
      </c>
      <c r="Q122" s="73">
        <f t="shared" si="32"/>
        <v>0</v>
      </c>
      <c r="R122" s="189">
        <f t="shared" si="33"/>
        <v>3895.40159008</v>
      </c>
      <c r="S122" s="138">
        <f t="shared" si="34"/>
        <v>3408.4763913199995</v>
      </c>
      <c r="T122" s="73">
        <f t="shared" si="35"/>
        <v>0</v>
      </c>
      <c r="U122" s="130">
        <f t="shared" si="36"/>
        <v>3408.4763913199995</v>
      </c>
      <c r="V122" s="138">
        <f t="shared" si="42"/>
        <v>2921.5511925599999</v>
      </c>
      <c r="W122" s="73">
        <f t="shared" si="37"/>
        <v>0</v>
      </c>
      <c r="X122" s="130">
        <f t="shared" si="38"/>
        <v>2921.5511925599999</v>
      </c>
      <c r="Y122" s="138">
        <f t="shared" si="39"/>
        <v>2434.6259937999998</v>
      </c>
      <c r="Z122" s="73">
        <f t="shared" si="40"/>
        <v>0</v>
      </c>
      <c r="AA122" s="130">
        <f t="shared" si="41"/>
        <v>2434.6259937999998</v>
      </c>
    </row>
    <row r="123" spans="1:27" ht="13.5" customHeight="1" thickBot="1">
      <c r="A123" s="124">
        <v>5</v>
      </c>
      <c r="B123" s="216">
        <v>43922</v>
      </c>
      <c r="C123" s="174">
        <v>1045</v>
      </c>
      <c r="D123" s="96">
        <f>'base(indices)'!G127</f>
        <v>1.07507066</v>
      </c>
      <c r="E123" s="58">
        <f t="shared" si="30"/>
        <v>1123.4488397</v>
      </c>
      <c r="F123" s="59">
        <v>0</v>
      </c>
      <c r="G123" s="60">
        <f t="shared" si="31"/>
        <v>0</v>
      </c>
      <c r="H123" s="190">
        <f t="shared" si="43"/>
        <v>4493.7953588</v>
      </c>
      <c r="I123" s="125">
        <f t="shared" si="45"/>
        <v>374.48294656666667</v>
      </c>
      <c r="J123" s="125">
        <f t="shared" si="44"/>
        <v>4868.2783053666662</v>
      </c>
      <c r="K123" s="63"/>
      <c r="L123" s="75">
        <f t="shared" si="48"/>
        <v>4868.2783053666662</v>
      </c>
      <c r="M123" s="65">
        <f t="shared" si="49"/>
        <v>4381.4504748299996</v>
      </c>
      <c r="N123" s="63">
        <f t="shared" si="46"/>
        <v>0</v>
      </c>
      <c r="O123" s="66">
        <f t="shared" si="47"/>
        <v>4381.4504748299996</v>
      </c>
      <c r="P123" s="63">
        <f t="shared" si="50"/>
        <v>3894.622644293333</v>
      </c>
      <c r="Q123" s="63">
        <f t="shared" si="32"/>
        <v>0</v>
      </c>
      <c r="R123" s="67">
        <f t="shared" si="33"/>
        <v>3894.622644293333</v>
      </c>
      <c r="S123" s="65">
        <f t="shared" si="34"/>
        <v>3407.7948137566664</v>
      </c>
      <c r="T123" s="63">
        <f t="shared" si="35"/>
        <v>0</v>
      </c>
      <c r="U123" s="66">
        <f t="shared" si="36"/>
        <v>3407.7948137566664</v>
      </c>
      <c r="V123" s="65">
        <f t="shared" si="42"/>
        <v>2920.9669832199997</v>
      </c>
      <c r="W123" s="63">
        <f t="shared" si="37"/>
        <v>0</v>
      </c>
      <c r="X123" s="66">
        <f t="shared" si="38"/>
        <v>2920.9669832199997</v>
      </c>
      <c r="Y123" s="65">
        <f t="shared" si="39"/>
        <v>2434.1391526833331</v>
      </c>
      <c r="Z123" s="63">
        <f t="shared" si="40"/>
        <v>0</v>
      </c>
      <c r="AA123" s="66">
        <f t="shared" si="41"/>
        <v>2434.1391526833331</v>
      </c>
    </row>
    <row r="124" spans="1:27" ht="13.5" customHeight="1" thickBot="1">
      <c r="A124" s="124">
        <v>5</v>
      </c>
      <c r="B124" s="217">
        <v>43952</v>
      </c>
      <c r="C124" s="174">
        <v>1045</v>
      </c>
      <c r="D124" s="96">
        <f>'base(indices)'!G128</f>
        <v>1.07517818</v>
      </c>
      <c r="E124" s="58">
        <f t="shared" si="30"/>
        <v>1123.5611981</v>
      </c>
      <c r="F124" s="59">
        <v>0</v>
      </c>
      <c r="G124" s="60">
        <f t="shared" si="31"/>
        <v>0</v>
      </c>
      <c r="H124" s="190">
        <f t="shared" si="43"/>
        <v>4494.2447923999998</v>
      </c>
      <c r="I124" s="187">
        <f t="shared" si="45"/>
        <v>374.52039936666665</v>
      </c>
      <c r="J124" s="187">
        <f t="shared" si="44"/>
        <v>4868.7651917666662</v>
      </c>
      <c r="K124" s="73"/>
      <c r="L124" s="188">
        <f t="shared" si="48"/>
        <v>4868.7651917666662</v>
      </c>
      <c r="M124" s="138">
        <f t="shared" si="49"/>
        <v>4381.8886725900002</v>
      </c>
      <c r="N124" s="73">
        <f t="shared" si="46"/>
        <v>0</v>
      </c>
      <c r="O124" s="130">
        <f t="shared" si="47"/>
        <v>4381.8886725900002</v>
      </c>
      <c r="P124" s="73">
        <f t="shared" si="50"/>
        <v>3895.0121534133332</v>
      </c>
      <c r="Q124" s="73">
        <f t="shared" si="32"/>
        <v>0</v>
      </c>
      <c r="R124" s="189">
        <f t="shared" si="33"/>
        <v>3895.0121534133332</v>
      </c>
      <c r="S124" s="138">
        <f t="shared" si="34"/>
        <v>3408.1356342366662</v>
      </c>
      <c r="T124" s="73">
        <f t="shared" si="35"/>
        <v>0</v>
      </c>
      <c r="U124" s="130">
        <f t="shared" si="36"/>
        <v>3408.1356342366662</v>
      </c>
      <c r="V124" s="138">
        <f t="shared" si="42"/>
        <v>2921.2591150599997</v>
      </c>
      <c r="W124" s="73">
        <f t="shared" si="37"/>
        <v>0</v>
      </c>
      <c r="X124" s="130">
        <f t="shared" si="38"/>
        <v>2921.2591150599997</v>
      </c>
      <c r="Y124" s="138">
        <f t="shared" si="39"/>
        <v>2434.3825958833331</v>
      </c>
      <c r="Z124" s="73">
        <f t="shared" si="40"/>
        <v>0</v>
      </c>
      <c r="AA124" s="130">
        <f t="shared" si="41"/>
        <v>2434.3825958833331</v>
      </c>
    </row>
    <row r="125" spans="1:27" ht="13.5" customHeight="1" thickBot="1">
      <c r="A125" s="124">
        <v>5</v>
      </c>
      <c r="B125" s="216">
        <v>43983</v>
      </c>
      <c r="C125" s="174">
        <v>1045</v>
      </c>
      <c r="D125" s="96">
        <f>'base(indices)'!G129</f>
        <v>1.0815593800000001</v>
      </c>
      <c r="E125" s="58">
        <f t="shared" si="30"/>
        <v>1130.2295521000001</v>
      </c>
      <c r="F125" s="59">
        <v>0</v>
      </c>
      <c r="G125" s="60">
        <f t="shared" si="31"/>
        <v>0</v>
      </c>
      <c r="H125" s="190">
        <f t="shared" si="43"/>
        <v>4520.9182084000004</v>
      </c>
      <c r="I125" s="125">
        <f t="shared" si="45"/>
        <v>376.74318403333336</v>
      </c>
      <c r="J125" s="125">
        <f t="shared" si="44"/>
        <v>4897.6613924333342</v>
      </c>
      <c r="K125" s="63"/>
      <c r="L125" s="75">
        <f t="shared" si="48"/>
        <v>4897.6613924333342</v>
      </c>
      <c r="M125" s="65">
        <f t="shared" si="49"/>
        <v>4407.8952531900013</v>
      </c>
      <c r="N125" s="63">
        <f t="shared" si="46"/>
        <v>0</v>
      </c>
      <c r="O125" s="66">
        <f t="shared" si="47"/>
        <v>4407.8952531900013</v>
      </c>
      <c r="P125" s="63">
        <f t="shared" si="50"/>
        <v>3918.1291139466675</v>
      </c>
      <c r="Q125" s="63">
        <f t="shared" si="32"/>
        <v>0</v>
      </c>
      <c r="R125" s="67">
        <f t="shared" si="33"/>
        <v>3918.1291139466675</v>
      </c>
      <c r="S125" s="65">
        <f t="shared" si="34"/>
        <v>3428.3629747033337</v>
      </c>
      <c r="T125" s="63">
        <f t="shared" si="35"/>
        <v>0</v>
      </c>
      <c r="U125" s="66">
        <f t="shared" si="36"/>
        <v>3428.3629747033337</v>
      </c>
      <c r="V125" s="65">
        <f t="shared" si="42"/>
        <v>2938.5968354600004</v>
      </c>
      <c r="W125" s="63">
        <f t="shared" si="37"/>
        <v>0</v>
      </c>
      <c r="X125" s="66">
        <f t="shared" si="38"/>
        <v>2938.5968354600004</v>
      </c>
      <c r="Y125" s="65">
        <f t="shared" si="39"/>
        <v>2448.8306962166671</v>
      </c>
      <c r="Z125" s="63">
        <f t="shared" si="40"/>
        <v>0</v>
      </c>
      <c r="AA125" s="66">
        <f t="shared" si="41"/>
        <v>2448.8306962166671</v>
      </c>
    </row>
    <row r="126" spans="1:27" ht="13.5" customHeight="1" thickBot="1">
      <c r="A126" s="124">
        <v>5</v>
      </c>
      <c r="B126" s="217">
        <v>44013</v>
      </c>
      <c r="C126" s="174">
        <v>1045</v>
      </c>
      <c r="D126" s="96">
        <f>'base(indices)'!G130</f>
        <v>1.0813431099999999</v>
      </c>
      <c r="E126" s="58">
        <f t="shared" si="30"/>
        <v>1130.00354995</v>
      </c>
      <c r="F126" s="59">
        <v>0</v>
      </c>
      <c r="G126" s="60">
        <f t="shared" si="31"/>
        <v>0</v>
      </c>
      <c r="H126" s="190">
        <f t="shared" si="43"/>
        <v>4520.0141997999999</v>
      </c>
      <c r="I126" s="187">
        <f t="shared" si="45"/>
        <v>376.66784998333333</v>
      </c>
      <c r="J126" s="187">
        <f t="shared" si="44"/>
        <v>4896.6820497833332</v>
      </c>
      <c r="K126" s="73"/>
      <c r="L126" s="188">
        <f t="shared" si="48"/>
        <v>4896.6820497833332</v>
      </c>
      <c r="M126" s="138">
        <f t="shared" si="49"/>
        <v>4407.0138448050002</v>
      </c>
      <c r="N126" s="73">
        <f t="shared" si="46"/>
        <v>0</v>
      </c>
      <c r="O126" s="130">
        <f t="shared" si="47"/>
        <v>4407.0138448050002</v>
      </c>
      <c r="P126" s="73">
        <f t="shared" si="50"/>
        <v>3917.3456398266667</v>
      </c>
      <c r="Q126" s="73">
        <f t="shared" si="32"/>
        <v>0</v>
      </c>
      <c r="R126" s="189">
        <f t="shared" si="33"/>
        <v>3917.3456398266667</v>
      </c>
      <c r="S126" s="138">
        <f t="shared" si="34"/>
        <v>3427.6774348483332</v>
      </c>
      <c r="T126" s="73">
        <f t="shared" si="35"/>
        <v>0</v>
      </c>
      <c r="U126" s="130">
        <f t="shared" si="36"/>
        <v>3427.6774348483332</v>
      </c>
      <c r="V126" s="138">
        <f t="shared" si="42"/>
        <v>2938.0092298699997</v>
      </c>
      <c r="W126" s="73">
        <f t="shared" si="37"/>
        <v>0</v>
      </c>
      <c r="X126" s="130">
        <f t="shared" si="38"/>
        <v>2938.0092298699997</v>
      </c>
      <c r="Y126" s="138">
        <f t="shared" si="39"/>
        <v>2448.3410248916666</v>
      </c>
      <c r="Z126" s="73">
        <f t="shared" si="40"/>
        <v>0</v>
      </c>
      <c r="AA126" s="130">
        <f t="shared" si="41"/>
        <v>2448.3410248916666</v>
      </c>
    </row>
    <row r="127" spans="1:27" ht="13.5" customHeight="1" thickBot="1">
      <c r="A127" s="124">
        <v>5</v>
      </c>
      <c r="B127" s="216">
        <v>44044</v>
      </c>
      <c r="C127" s="174">
        <v>1045</v>
      </c>
      <c r="D127" s="96">
        <f>'base(indices)'!G131</f>
        <v>1.0781087899999999</v>
      </c>
      <c r="E127" s="58">
        <f t="shared" si="30"/>
        <v>1126.6236855499999</v>
      </c>
      <c r="F127" s="59">
        <v>0</v>
      </c>
      <c r="G127" s="60">
        <f t="shared" si="31"/>
        <v>0</v>
      </c>
      <c r="H127" s="190">
        <f t="shared" si="43"/>
        <v>4506.4947421999996</v>
      </c>
      <c r="I127" s="125">
        <f t="shared" si="45"/>
        <v>375.54122851666665</v>
      </c>
      <c r="J127" s="125">
        <f t="shared" si="44"/>
        <v>4882.0359707166663</v>
      </c>
      <c r="K127" s="63"/>
      <c r="L127" s="75">
        <f t="shared" si="48"/>
        <v>4882.0359707166663</v>
      </c>
      <c r="M127" s="65">
        <f t="shared" si="49"/>
        <v>4393.8323736450002</v>
      </c>
      <c r="N127" s="63">
        <f t="shared" si="46"/>
        <v>0</v>
      </c>
      <c r="O127" s="66">
        <f t="shared" si="47"/>
        <v>4393.8323736450002</v>
      </c>
      <c r="P127" s="63">
        <f t="shared" si="50"/>
        <v>3905.6287765733332</v>
      </c>
      <c r="Q127" s="63">
        <f t="shared" si="32"/>
        <v>0</v>
      </c>
      <c r="R127" s="67">
        <f t="shared" si="33"/>
        <v>3905.6287765733332</v>
      </c>
      <c r="S127" s="65">
        <f t="shared" si="34"/>
        <v>3417.4251795016662</v>
      </c>
      <c r="T127" s="63">
        <f t="shared" si="35"/>
        <v>0</v>
      </c>
      <c r="U127" s="66">
        <f t="shared" si="36"/>
        <v>3417.4251795016662</v>
      </c>
      <c r="V127" s="65">
        <f t="shared" si="42"/>
        <v>2929.2215824299997</v>
      </c>
      <c r="W127" s="63">
        <f t="shared" si="37"/>
        <v>0</v>
      </c>
      <c r="X127" s="66">
        <f t="shared" si="38"/>
        <v>2929.2215824299997</v>
      </c>
      <c r="Y127" s="65">
        <f t="shared" si="39"/>
        <v>2441.0179853583331</v>
      </c>
      <c r="Z127" s="63">
        <f t="shared" si="40"/>
        <v>0</v>
      </c>
      <c r="AA127" s="66">
        <f t="shared" si="41"/>
        <v>2441.0179853583331</v>
      </c>
    </row>
    <row r="128" spans="1:27" ht="13.5" customHeight="1" thickBot="1">
      <c r="A128" s="124">
        <v>5</v>
      </c>
      <c r="B128" s="217">
        <v>44075</v>
      </c>
      <c r="C128" s="174">
        <v>1045</v>
      </c>
      <c r="D128" s="96">
        <f>'base(indices)'!G132</f>
        <v>1.07563483</v>
      </c>
      <c r="E128" s="58">
        <f t="shared" si="30"/>
        <v>1124.03839735</v>
      </c>
      <c r="F128" s="59">
        <v>0</v>
      </c>
      <c r="G128" s="60">
        <f t="shared" si="31"/>
        <v>0</v>
      </c>
      <c r="H128" s="190">
        <f t="shared" si="43"/>
        <v>4496.1535893999999</v>
      </c>
      <c r="I128" s="187">
        <f t="shared" si="45"/>
        <v>374.67946578333334</v>
      </c>
      <c r="J128" s="187">
        <f t="shared" si="44"/>
        <v>4870.8330551833333</v>
      </c>
      <c r="K128" s="73"/>
      <c r="L128" s="188">
        <f t="shared" si="48"/>
        <v>4870.8330551833333</v>
      </c>
      <c r="M128" s="138">
        <f t="shared" si="49"/>
        <v>4383.7497496650003</v>
      </c>
      <c r="N128" s="73">
        <f t="shared" si="46"/>
        <v>0</v>
      </c>
      <c r="O128" s="130">
        <f t="shared" si="47"/>
        <v>4383.7497496650003</v>
      </c>
      <c r="P128" s="73">
        <f t="shared" si="50"/>
        <v>3896.6664441466669</v>
      </c>
      <c r="Q128" s="73">
        <f t="shared" si="32"/>
        <v>0</v>
      </c>
      <c r="R128" s="189">
        <f t="shared" si="33"/>
        <v>3896.6664441466669</v>
      </c>
      <c r="S128" s="138">
        <f t="shared" si="34"/>
        <v>3409.583138628333</v>
      </c>
      <c r="T128" s="73">
        <f t="shared" si="35"/>
        <v>0</v>
      </c>
      <c r="U128" s="130">
        <f t="shared" si="36"/>
        <v>3409.583138628333</v>
      </c>
      <c r="V128" s="138">
        <f t="shared" si="42"/>
        <v>2922.4998331100001</v>
      </c>
      <c r="W128" s="73">
        <f t="shared" si="37"/>
        <v>0</v>
      </c>
      <c r="X128" s="130">
        <f t="shared" si="38"/>
        <v>2922.4998331100001</v>
      </c>
      <c r="Y128" s="138">
        <f t="shared" si="39"/>
        <v>2435.4165275916666</v>
      </c>
      <c r="Z128" s="73">
        <f t="shared" si="40"/>
        <v>0</v>
      </c>
      <c r="AA128" s="130">
        <f t="shared" si="41"/>
        <v>2435.4165275916666</v>
      </c>
    </row>
    <row r="129" spans="1:27" ht="13.5" customHeight="1" thickBot="1">
      <c r="A129" s="124">
        <v>5</v>
      </c>
      <c r="B129" s="216">
        <v>44105</v>
      </c>
      <c r="C129" s="174">
        <v>1045</v>
      </c>
      <c r="D129" s="96">
        <f>'base(indices)'!G133</f>
        <v>1.07081615</v>
      </c>
      <c r="E129" s="58">
        <f t="shared" si="30"/>
        <v>1119.00287675</v>
      </c>
      <c r="F129" s="59">
        <v>0</v>
      </c>
      <c r="G129" s="60">
        <f t="shared" si="31"/>
        <v>0</v>
      </c>
      <c r="H129" s="190">
        <f t="shared" si="43"/>
        <v>4476.0115070000002</v>
      </c>
      <c r="I129" s="125">
        <f t="shared" si="45"/>
        <v>373.00095891666666</v>
      </c>
      <c r="J129" s="125">
        <f t="shared" si="44"/>
        <v>4849.0124659166668</v>
      </c>
      <c r="K129" s="63"/>
      <c r="L129" s="75">
        <f t="shared" si="48"/>
        <v>4849.0124659166668</v>
      </c>
      <c r="M129" s="65">
        <f t="shared" si="49"/>
        <v>4364.1112193250001</v>
      </c>
      <c r="N129" s="63">
        <f t="shared" si="46"/>
        <v>0</v>
      </c>
      <c r="O129" s="66">
        <f t="shared" si="47"/>
        <v>4364.1112193250001</v>
      </c>
      <c r="P129" s="63">
        <f t="shared" si="50"/>
        <v>3879.2099727333334</v>
      </c>
      <c r="Q129" s="63">
        <f t="shared" si="32"/>
        <v>0</v>
      </c>
      <c r="R129" s="67">
        <f t="shared" si="33"/>
        <v>3879.2099727333334</v>
      </c>
      <c r="S129" s="65">
        <f t="shared" si="34"/>
        <v>3394.3087261416667</v>
      </c>
      <c r="T129" s="63">
        <f t="shared" si="35"/>
        <v>0</v>
      </c>
      <c r="U129" s="66">
        <f t="shared" si="36"/>
        <v>3394.3087261416667</v>
      </c>
      <c r="V129" s="65">
        <f t="shared" si="42"/>
        <v>2909.4074795500001</v>
      </c>
      <c r="W129" s="63">
        <f t="shared" si="37"/>
        <v>0</v>
      </c>
      <c r="X129" s="66">
        <f t="shared" si="38"/>
        <v>2909.4074795500001</v>
      </c>
      <c r="Y129" s="65">
        <f t="shared" si="39"/>
        <v>2424.5062329583334</v>
      </c>
      <c r="Z129" s="63">
        <f t="shared" si="40"/>
        <v>0</v>
      </c>
      <c r="AA129" s="66">
        <f t="shared" si="41"/>
        <v>2424.5062329583334</v>
      </c>
    </row>
    <row r="130" spans="1:27" ht="13.5" customHeight="1" thickBot="1">
      <c r="A130" s="124">
        <v>5</v>
      </c>
      <c r="B130" s="216">
        <v>44136</v>
      </c>
      <c r="C130" s="174">
        <v>1045</v>
      </c>
      <c r="D130" s="96">
        <f>'base(indices)'!G134</f>
        <v>1.0608442199999999</v>
      </c>
      <c r="E130" s="58">
        <f t="shared" si="30"/>
        <v>1108.5822099</v>
      </c>
      <c r="F130" s="59">
        <v>0</v>
      </c>
      <c r="G130" s="60">
        <f t="shared" si="31"/>
        <v>0</v>
      </c>
      <c r="H130" s="190">
        <f t="shared" si="43"/>
        <v>4434.3288395999998</v>
      </c>
      <c r="I130" s="187">
        <f t="shared" si="45"/>
        <v>369.5274033</v>
      </c>
      <c r="J130" s="187">
        <f t="shared" si="44"/>
        <v>4803.8562428999994</v>
      </c>
      <c r="K130" s="73"/>
      <c r="L130" s="188">
        <f t="shared" si="48"/>
        <v>4803.8562428999994</v>
      </c>
      <c r="M130" s="138">
        <f t="shared" si="49"/>
        <v>4323.4706186099993</v>
      </c>
      <c r="N130" s="73">
        <f t="shared" si="46"/>
        <v>0</v>
      </c>
      <c r="O130" s="130">
        <f t="shared" si="47"/>
        <v>4323.4706186099993</v>
      </c>
      <c r="P130" s="73">
        <f t="shared" si="50"/>
        <v>3843.0849943199996</v>
      </c>
      <c r="Q130" s="73">
        <f t="shared" si="32"/>
        <v>0</v>
      </c>
      <c r="R130" s="189">
        <f t="shared" si="33"/>
        <v>3843.0849943199996</v>
      </c>
      <c r="S130" s="138">
        <f t="shared" si="34"/>
        <v>3362.6993700299995</v>
      </c>
      <c r="T130" s="73">
        <f t="shared" si="35"/>
        <v>0</v>
      </c>
      <c r="U130" s="130">
        <f t="shared" si="36"/>
        <v>3362.6993700299995</v>
      </c>
      <c r="V130" s="138">
        <f t="shared" si="42"/>
        <v>2882.3137457399994</v>
      </c>
      <c r="W130" s="73">
        <f t="shared" si="37"/>
        <v>0</v>
      </c>
      <c r="X130" s="130">
        <f t="shared" si="38"/>
        <v>2882.3137457399994</v>
      </c>
      <c r="Y130" s="138">
        <f t="shared" si="39"/>
        <v>2401.9281214499997</v>
      </c>
      <c r="Z130" s="73">
        <f t="shared" si="40"/>
        <v>0</v>
      </c>
      <c r="AA130" s="130">
        <f t="shared" si="41"/>
        <v>2401.9281214499997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1.05232042</v>
      </c>
      <c r="E131" s="279">
        <f t="shared" si="30"/>
        <v>1099.6748388999999</v>
      </c>
      <c r="F131" s="234">
        <v>0</v>
      </c>
      <c r="G131" s="233">
        <f t="shared" si="31"/>
        <v>0</v>
      </c>
      <c r="H131" s="280">
        <f t="shared" si="43"/>
        <v>4398.6993555999998</v>
      </c>
      <c r="I131" s="125">
        <f t="shared" si="45"/>
        <v>366.55827963333331</v>
      </c>
      <c r="J131" s="125">
        <f t="shared" si="44"/>
        <v>4765.2576352333326</v>
      </c>
      <c r="K131" s="94"/>
      <c r="L131" s="281">
        <f t="shared" si="48"/>
        <v>4765.2576352333326</v>
      </c>
      <c r="M131" s="258">
        <f t="shared" si="49"/>
        <v>4288.7318717099997</v>
      </c>
      <c r="N131" s="94">
        <f t="shared" si="46"/>
        <v>0</v>
      </c>
      <c r="O131" s="237">
        <f t="shared" si="47"/>
        <v>4288.7318717099997</v>
      </c>
      <c r="P131" s="94">
        <f t="shared" si="50"/>
        <v>3812.2061081866664</v>
      </c>
      <c r="Q131" s="94">
        <f t="shared" si="32"/>
        <v>0</v>
      </c>
      <c r="R131" s="121">
        <f t="shared" si="33"/>
        <v>3812.2061081866664</v>
      </c>
      <c r="S131" s="258">
        <f t="shared" si="34"/>
        <v>3335.6803446633326</v>
      </c>
      <c r="T131" s="94">
        <f t="shared" si="35"/>
        <v>0</v>
      </c>
      <c r="U131" s="237">
        <f t="shared" si="36"/>
        <v>3335.6803446633326</v>
      </c>
      <c r="V131" s="258">
        <f t="shared" si="42"/>
        <v>2859.1545811399997</v>
      </c>
      <c r="W131" s="94">
        <f t="shared" si="37"/>
        <v>0</v>
      </c>
      <c r="X131" s="237">
        <f t="shared" si="38"/>
        <v>2859.1545811399997</v>
      </c>
      <c r="Y131" s="258">
        <f t="shared" si="39"/>
        <v>2382.6288176166663</v>
      </c>
      <c r="Z131" s="94">
        <f t="shared" si="40"/>
        <v>0</v>
      </c>
      <c r="AA131" s="237">
        <f t="shared" si="41"/>
        <v>2382.6288176166663</v>
      </c>
    </row>
    <row r="132" spans="1:27" ht="12.75" customHeight="1" thickBot="1">
      <c r="A132" s="248"/>
      <c r="B132" s="249" t="s">
        <v>170</v>
      </c>
      <c r="C132" s="249"/>
      <c r="D132" s="249"/>
      <c r="E132" s="251"/>
      <c r="F132" s="445">
        <f>'BENEFÍCIOS-SEM JRS E SEM CORREÇ'!F131:G131</f>
        <v>44378</v>
      </c>
      <c r="G132" s="465"/>
      <c r="H132" s="466"/>
      <c r="I132" s="466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1.0412828300000001</v>
      </c>
      <c r="E133" s="144">
        <f t="shared" ref="E133:E144" si="51">C133*D133</f>
        <v>1145.4111130000001</v>
      </c>
      <c r="F133" s="88">
        <v>0</v>
      </c>
      <c r="G133" s="87">
        <f t="shared" ref="G133:G144" si="52">E133*F133</f>
        <v>0</v>
      </c>
      <c r="H133" s="169">
        <f>(E133+F133)*4</f>
        <v>4581.6444520000005</v>
      </c>
      <c r="I133" s="108">
        <f>E133/3</f>
        <v>381.80370433333337</v>
      </c>
      <c r="J133" s="108">
        <f t="shared" si="44"/>
        <v>4963.4481563333338</v>
      </c>
      <c r="K133" s="108"/>
      <c r="L133" s="141">
        <f t="shared" ref="L133:L144" si="53">J133+K133</f>
        <v>4963.4481563333338</v>
      </c>
      <c r="M133" s="108">
        <f>$J133*M$10</f>
        <v>4467.1033407000004</v>
      </c>
      <c r="N133" s="165">
        <f>$K133*M$10</f>
        <v>0</v>
      </c>
      <c r="O133" s="55">
        <f>M133+N133</f>
        <v>4467.1033407000004</v>
      </c>
      <c r="P133" s="54">
        <f>$J133*P$10</f>
        <v>3970.7585250666671</v>
      </c>
      <c r="Q133" s="165">
        <f>$K133*P$10</f>
        <v>0</v>
      </c>
      <c r="R133" s="166">
        <f>P133+Q133</f>
        <v>3970.7585250666671</v>
      </c>
      <c r="S133" s="54">
        <f>$J133*S$10</f>
        <v>3474.4137094333337</v>
      </c>
      <c r="T133" s="165">
        <f>$K133*S$10</f>
        <v>0</v>
      </c>
      <c r="U133" s="166">
        <f>S133+T133</f>
        <v>3474.4137094333337</v>
      </c>
      <c r="V133" s="54">
        <f>$J133*V$10</f>
        <v>2978.0688938000003</v>
      </c>
      <c r="W133" s="165">
        <f>$K133*V$10</f>
        <v>0</v>
      </c>
      <c r="X133" s="55">
        <f>V133+W133</f>
        <v>2978.0688938000003</v>
      </c>
      <c r="Y133" s="54">
        <f>$J133*Y$10</f>
        <v>2481.7240781666669</v>
      </c>
      <c r="Z133" s="165">
        <f>$K133*Y$10</f>
        <v>0</v>
      </c>
      <c r="AA133" s="55">
        <f>Y133+Z133</f>
        <v>2481.7240781666669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1.0332236800000001</v>
      </c>
      <c r="E134" s="70">
        <f t="shared" si="51"/>
        <v>1136.5460480000002</v>
      </c>
      <c r="F134" s="59">
        <v>0</v>
      </c>
      <c r="G134" s="60">
        <f t="shared" si="52"/>
        <v>0</v>
      </c>
      <c r="H134" s="170">
        <f>(E134+G134)*4</f>
        <v>4546.1841920000006</v>
      </c>
      <c r="I134" s="106">
        <f t="shared" ref="I134:I144" si="54">E134/3</f>
        <v>378.84868266666672</v>
      </c>
      <c r="J134" s="106">
        <f t="shared" si="44"/>
        <v>4925.0328746666673</v>
      </c>
      <c r="K134" s="106"/>
      <c r="L134" s="142">
        <f t="shared" si="53"/>
        <v>4925.0328746666673</v>
      </c>
      <c r="M134" s="106">
        <f t="shared" ref="M134:M144" si="55">$J134*M$10</f>
        <v>4432.5295872000006</v>
      </c>
      <c r="N134" s="63">
        <f t="shared" ref="N134:N144" si="56">$K134*M$10</f>
        <v>0</v>
      </c>
      <c r="O134" s="66">
        <f t="shared" ref="O134:O144" si="57">M134+N134</f>
        <v>4432.5295872000006</v>
      </c>
      <c r="P134" s="65">
        <f t="shared" ref="P134:P144" si="58">$J134*P$10</f>
        <v>3940.0262997333339</v>
      </c>
      <c r="Q134" s="63">
        <f t="shared" ref="Q134:Q144" si="59">$K134*P$10</f>
        <v>0</v>
      </c>
      <c r="R134" s="67">
        <f t="shared" ref="R134:R144" si="60">P134+Q134</f>
        <v>3940.0262997333339</v>
      </c>
      <c r="S134" s="65">
        <f t="shared" ref="S134:S144" si="61">$J134*S$10</f>
        <v>3447.5230122666671</v>
      </c>
      <c r="T134" s="63">
        <f t="shared" ref="T134:T144" si="62">$K134*S$10</f>
        <v>0</v>
      </c>
      <c r="U134" s="67">
        <f t="shared" ref="U134:U144" si="63">S134+T134</f>
        <v>3447.5230122666671</v>
      </c>
      <c r="V134" s="65">
        <f t="shared" ref="V134:V144" si="64">$J134*V$10</f>
        <v>2955.0197248000004</v>
      </c>
      <c r="W134" s="63">
        <f t="shared" ref="W134:W144" si="65">$K134*V$10</f>
        <v>0</v>
      </c>
      <c r="X134" s="66">
        <f t="shared" ref="X134:X144" si="66">V134+W134</f>
        <v>2955.0197248000004</v>
      </c>
      <c r="Y134" s="65">
        <f t="shared" ref="Y134:Y144" si="67">$J134*Y$10</f>
        <v>2462.5164373333337</v>
      </c>
      <c r="Z134" s="63">
        <f t="shared" ref="Z134:Z144" si="68">$K134*Y$10</f>
        <v>0</v>
      </c>
      <c r="AA134" s="66">
        <f t="shared" ref="AA134:AA144" si="69">Y134+Z134</f>
        <v>2462.5164373333337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1.0282879</v>
      </c>
      <c r="E135" s="70">
        <f t="shared" si="51"/>
        <v>1131.1166900000001</v>
      </c>
      <c r="F135" s="59">
        <v>0</v>
      </c>
      <c r="G135" s="70">
        <f t="shared" si="52"/>
        <v>0</v>
      </c>
      <c r="H135" s="170">
        <f t="shared" ref="H135:H144" si="70">(E135+G135)*4</f>
        <v>4524.4667600000002</v>
      </c>
      <c r="I135" s="107">
        <f t="shared" si="54"/>
        <v>377.03889666666669</v>
      </c>
      <c r="J135" s="107">
        <f t="shared" si="44"/>
        <v>4901.5056566666672</v>
      </c>
      <c r="K135" s="107"/>
      <c r="L135" s="143">
        <f t="shared" si="53"/>
        <v>4901.5056566666672</v>
      </c>
      <c r="M135" s="107">
        <f t="shared" si="55"/>
        <v>4411.3550910000004</v>
      </c>
      <c r="N135" s="49">
        <f t="shared" si="56"/>
        <v>0</v>
      </c>
      <c r="O135" s="52">
        <f t="shared" si="57"/>
        <v>4411.3550910000004</v>
      </c>
      <c r="P135" s="51">
        <f t="shared" si="58"/>
        <v>3921.204525333334</v>
      </c>
      <c r="Q135" s="49">
        <f t="shared" si="59"/>
        <v>0</v>
      </c>
      <c r="R135" s="53">
        <f t="shared" si="60"/>
        <v>3921.204525333334</v>
      </c>
      <c r="S135" s="51">
        <f t="shared" si="61"/>
        <v>3431.0539596666667</v>
      </c>
      <c r="T135" s="49">
        <f t="shared" si="62"/>
        <v>0</v>
      </c>
      <c r="U135" s="53">
        <f t="shared" si="63"/>
        <v>3431.0539596666667</v>
      </c>
      <c r="V135" s="51">
        <f t="shared" si="64"/>
        <v>2940.9033940000004</v>
      </c>
      <c r="W135" s="49">
        <f t="shared" si="65"/>
        <v>0</v>
      </c>
      <c r="X135" s="52">
        <f t="shared" si="66"/>
        <v>2940.9033940000004</v>
      </c>
      <c r="Y135" s="51">
        <f t="shared" si="67"/>
        <v>2450.7528283333336</v>
      </c>
      <c r="Z135" s="49">
        <f t="shared" si="68"/>
        <v>0</v>
      </c>
      <c r="AA135" s="52">
        <f t="shared" si="69"/>
        <v>2450.7528283333336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1.0188129399999999</v>
      </c>
      <c r="E136" s="70">
        <f t="shared" si="51"/>
        <v>1120.6942339999998</v>
      </c>
      <c r="F136" s="59">
        <v>0</v>
      </c>
      <c r="G136" s="60">
        <f t="shared" si="52"/>
        <v>0</v>
      </c>
      <c r="H136" s="170">
        <f t="shared" si="70"/>
        <v>4482.7769359999993</v>
      </c>
      <c r="I136" s="106">
        <f t="shared" si="54"/>
        <v>373.56474466666663</v>
      </c>
      <c r="J136" s="106">
        <f t="shared" si="44"/>
        <v>4856.3416806666655</v>
      </c>
      <c r="K136" s="106"/>
      <c r="L136" s="142">
        <f t="shared" si="53"/>
        <v>4856.3416806666655</v>
      </c>
      <c r="M136" s="106">
        <f t="shared" si="55"/>
        <v>4370.7075125999991</v>
      </c>
      <c r="N136" s="63">
        <f t="shared" si="56"/>
        <v>0</v>
      </c>
      <c r="O136" s="66">
        <f t="shared" si="57"/>
        <v>4370.7075125999991</v>
      </c>
      <c r="P136" s="65">
        <f t="shared" si="58"/>
        <v>3885.0733445333326</v>
      </c>
      <c r="Q136" s="63">
        <f t="shared" si="59"/>
        <v>0</v>
      </c>
      <c r="R136" s="67">
        <f t="shared" si="60"/>
        <v>3885.0733445333326</v>
      </c>
      <c r="S136" s="65">
        <f t="shared" si="61"/>
        <v>3399.4391764666657</v>
      </c>
      <c r="T136" s="63">
        <f t="shared" si="62"/>
        <v>0</v>
      </c>
      <c r="U136" s="67">
        <f t="shared" si="63"/>
        <v>3399.4391764666657</v>
      </c>
      <c r="V136" s="65">
        <f t="shared" si="64"/>
        <v>2913.8050083999992</v>
      </c>
      <c r="W136" s="63">
        <f t="shared" si="65"/>
        <v>0</v>
      </c>
      <c r="X136" s="66">
        <f t="shared" si="66"/>
        <v>2913.8050083999992</v>
      </c>
      <c r="Y136" s="65">
        <f t="shared" si="67"/>
        <v>2428.1708403333328</v>
      </c>
      <c r="Z136" s="63">
        <f t="shared" si="68"/>
        <v>0</v>
      </c>
      <c r="AA136" s="66">
        <f t="shared" si="69"/>
        <v>2428.1708403333328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1.01273652</v>
      </c>
      <c r="E137" s="70">
        <f t="shared" si="51"/>
        <v>1114.010172</v>
      </c>
      <c r="F137" s="59">
        <v>0</v>
      </c>
      <c r="G137" s="70">
        <f t="shared" si="52"/>
        <v>0</v>
      </c>
      <c r="H137" s="170">
        <f t="shared" si="70"/>
        <v>4456.040688</v>
      </c>
      <c r="I137" s="107">
        <f t="shared" si="54"/>
        <v>371.336724</v>
      </c>
      <c r="J137" s="107">
        <f t="shared" si="44"/>
        <v>4827.3774119999998</v>
      </c>
      <c r="K137" s="107"/>
      <c r="L137" s="143">
        <f t="shared" si="53"/>
        <v>4827.3774119999998</v>
      </c>
      <c r="M137" s="107">
        <f t="shared" si="55"/>
        <v>4344.6396708000002</v>
      </c>
      <c r="N137" s="49">
        <f t="shared" si="56"/>
        <v>0</v>
      </c>
      <c r="O137" s="52">
        <f t="shared" si="57"/>
        <v>4344.6396708000002</v>
      </c>
      <c r="P137" s="51">
        <f t="shared" si="58"/>
        <v>3861.9019296000001</v>
      </c>
      <c r="Q137" s="49">
        <f t="shared" si="59"/>
        <v>0</v>
      </c>
      <c r="R137" s="53">
        <f t="shared" si="60"/>
        <v>3861.9019296000001</v>
      </c>
      <c r="S137" s="51">
        <f t="shared" si="61"/>
        <v>3379.1641883999996</v>
      </c>
      <c r="T137" s="49">
        <f t="shared" si="62"/>
        <v>0</v>
      </c>
      <c r="U137" s="53">
        <f t="shared" si="63"/>
        <v>3379.1641883999996</v>
      </c>
      <c r="V137" s="51">
        <f t="shared" si="64"/>
        <v>2896.4264472</v>
      </c>
      <c r="W137" s="49">
        <f t="shared" si="65"/>
        <v>0</v>
      </c>
      <c r="X137" s="52">
        <f t="shared" si="66"/>
        <v>2896.4264472</v>
      </c>
      <c r="Y137" s="51">
        <f t="shared" si="67"/>
        <v>2413.6887059999999</v>
      </c>
      <c r="Z137" s="49">
        <f t="shared" si="68"/>
        <v>0</v>
      </c>
      <c r="AA137" s="52">
        <f t="shared" si="69"/>
        <v>2413.6887059999999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1100</v>
      </c>
      <c r="D138" s="222">
        <f>'base(indices)'!G141</f>
        <v>1.0083</v>
      </c>
      <c r="E138" s="70">
        <f t="shared" si="51"/>
        <v>1109.1299999999999</v>
      </c>
      <c r="F138" s="59">
        <v>0</v>
      </c>
      <c r="G138" s="60">
        <f t="shared" si="52"/>
        <v>0</v>
      </c>
      <c r="H138" s="170">
        <f t="shared" si="70"/>
        <v>4436.5199999999995</v>
      </c>
      <c r="I138" s="106">
        <f t="shared" si="54"/>
        <v>369.71</v>
      </c>
      <c r="J138" s="106">
        <f t="shared" si="44"/>
        <v>4806.2299999999996</v>
      </c>
      <c r="K138" s="106"/>
      <c r="L138" s="142">
        <f t="shared" si="53"/>
        <v>4806.2299999999996</v>
      </c>
      <c r="M138" s="106">
        <f t="shared" si="55"/>
        <v>4325.607</v>
      </c>
      <c r="N138" s="63">
        <f t="shared" si="56"/>
        <v>0</v>
      </c>
      <c r="O138" s="66">
        <f t="shared" si="57"/>
        <v>4325.607</v>
      </c>
      <c r="P138" s="65">
        <f t="shared" si="58"/>
        <v>3844.9839999999999</v>
      </c>
      <c r="Q138" s="63">
        <f t="shared" si="59"/>
        <v>0</v>
      </c>
      <c r="R138" s="67">
        <f t="shared" si="60"/>
        <v>3844.9839999999999</v>
      </c>
      <c r="S138" s="65">
        <f t="shared" si="61"/>
        <v>3364.3609999999994</v>
      </c>
      <c r="T138" s="63">
        <f t="shared" si="62"/>
        <v>0</v>
      </c>
      <c r="U138" s="67">
        <f t="shared" si="63"/>
        <v>3364.3609999999994</v>
      </c>
      <c r="V138" s="65">
        <f t="shared" si="64"/>
        <v>2883.7379999999998</v>
      </c>
      <c r="W138" s="63">
        <f t="shared" si="65"/>
        <v>0</v>
      </c>
      <c r="X138" s="66">
        <f t="shared" si="66"/>
        <v>2883.7379999999998</v>
      </c>
      <c r="Y138" s="65">
        <f t="shared" si="67"/>
        <v>2403.1149999999998</v>
      </c>
      <c r="Z138" s="63">
        <f t="shared" si="68"/>
        <v>0</v>
      </c>
      <c r="AA138" s="66">
        <f t="shared" si="69"/>
        <v>2403.1149999999998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0</v>
      </c>
      <c r="D139" s="222">
        <f>'base(indices)'!G142</f>
        <v>0</v>
      </c>
      <c r="E139" s="70">
        <f t="shared" si="51"/>
        <v>0</v>
      </c>
      <c r="F139" s="59">
        <v>0</v>
      </c>
      <c r="G139" s="70">
        <f t="shared" si="52"/>
        <v>0</v>
      </c>
      <c r="H139" s="170">
        <f t="shared" si="70"/>
        <v>0</v>
      </c>
      <c r="I139" s="107">
        <f t="shared" si="54"/>
        <v>0</v>
      </c>
      <c r="J139" s="107">
        <f t="shared" si="44"/>
        <v>0</v>
      </c>
      <c r="K139" s="107"/>
      <c r="L139" s="143">
        <f t="shared" si="53"/>
        <v>0</v>
      </c>
      <c r="M139" s="107">
        <f t="shared" si="55"/>
        <v>0</v>
      </c>
      <c r="N139" s="49">
        <f t="shared" si="56"/>
        <v>0</v>
      </c>
      <c r="O139" s="52">
        <f t="shared" si="57"/>
        <v>0</v>
      </c>
      <c r="P139" s="51">
        <f t="shared" si="58"/>
        <v>0</v>
      </c>
      <c r="Q139" s="49">
        <f t="shared" si="59"/>
        <v>0</v>
      </c>
      <c r="R139" s="53">
        <f t="shared" si="60"/>
        <v>0</v>
      </c>
      <c r="S139" s="51">
        <f t="shared" si="61"/>
        <v>0</v>
      </c>
      <c r="T139" s="49">
        <f t="shared" si="62"/>
        <v>0</v>
      </c>
      <c r="U139" s="53">
        <f t="shared" si="63"/>
        <v>0</v>
      </c>
      <c r="V139" s="51">
        <f t="shared" si="64"/>
        <v>0</v>
      </c>
      <c r="W139" s="49">
        <f t="shared" si="65"/>
        <v>0</v>
      </c>
      <c r="X139" s="52">
        <f t="shared" si="66"/>
        <v>0</v>
      </c>
      <c r="Y139" s="51">
        <f t="shared" si="67"/>
        <v>0</v>
      </c>
      <c r="Z139" s="49">
        <f t="shared" si="68"/>
        <v>0</v>
      </c>
      <c r="AA139" s="52">
        <f t="shared" si="69"/>
        <v>0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0</v>
      </c>
      <c r="D140" s="222">
        <f>'base(indices)'!G143</f>
        <v>0</v>
      </c>
      <c r="E140" s="70">
        <f t="shared" si="51"/>
        <v>0</v>
      </c>
      <c r="F140" s="59">
        <v>0</v>
      </c>
      <c r="G140" s="70">
        <f t="shared" si="52"/>
        <v>0</v>
      </c>
      <c r="H140" s="171">
        <f t="shared" si="70"/>
        <v>0</v>
      </c>
      <c r="I140" s="106">
        <f t="shared" si="54"/>
        <v>0</v>
      </c>
      <c r="J140" s="106">
        <f t="shared" si="44"/>
        <v>0</v>
      </c>
      <c r="K140" s="106"/>
      <c r="L140" s="142">
        <f t="shared" si="53"/>
        <v>0</v>
      </c>
      <c r="M140" s="106">
        <f t="shared" si="55"/>
        <v>0</v>
      </c>
      <c r="N140" s="63">
        <f t="shared" si="56"/>
        <v>0</v>
      </c>
      <c r="O140" s="66">
        <f t="shared" si="57"/>
        <v>0</v>
      </c>
      <c r="P140" s="65">
        <f t="shared" si="58"/>
        <v>0</v>
      </c>
      <c r="Q140" s="63">
        <f t="shared" si="59"/>
        <v>0</v>
      </c>
      <c r="R140" s="67">
        <f t="shared" si="60"/>
        <v>0</v>
      </c>
      <c r="S140" s="65">
        <f t="shared" si="61"/>
        <v>0</v>
      </c>
      <c r="T140" s="63">
        <f t="shared" si="62"/>
        <v>0</v>
      </c>
      <c r="U140" s="67">
        <f t="shared" si="63"/>
        <v>0</v>
      </c>
      <c r="V140" s="65">
        <f t="shared" si="64"/>
        <v>0</v>
      </c>
      <c r="W140" s="63">
        <f t="shared" si="65"/>
        <v>0</v>
      </c>
      <c r="X140" s="66">
        <f t="shared" si="66"/>
        <v>0</v>
      </c>
      <c r="Y140" s="65">
        <f t="shared" si="67"/>
        <v>0</v>
      </c>
      <c r="Z140" s="63">
        <f t="shared" si="68"/>
        <v>0</v>
      </c>
      <c r="AA140" s="66">
        <f t="shared" si="69"/>
        <v>0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51"/>
        <v>0</v>
      </c>
      <c r="F141" s="59">
        <v>0</v>
      </c>
      <c r="G141" s="70">
        <f t="shared" si="52"/>
        <v>0</v>
      </c>
      <c r="H141" s="170">
        <f t="shared" si="70"/>
        <v>0</v>
      </c>
      <c r="I141" s="107">
        <f t="shared" si="54"/>
        <v>0</v>
      </c>
      <c r="J141" s="107">
        <f t="shared" si="44"/>
        <v>0</v>
      </c>
      <c r="K141" s="107"/>
      <c r="L141" s="143">
        <f t="shared" si="53"/>
        <v>0</v>
      </c>
      <c r="M141" s="107">
        <f t="shared" si="55"/>
        <v>0</v>
      </c>
      <c r="N141" s="49">
        <f t="shared" si="56"/>
        <v>0</v>
      </c>
      <c r="O141" s="52">
        <f t="shared" si="57"/>
        <v>0</v>
      </c>
      <c r="P141" s="51">
        <f t="shared" si="58"/>
        <v>0</v>
      </c>
      <c r="Q141" s="49">
        <f t="shared" si="59"/>
        <v>0</v>
      </c>
      <c r="R141" s="53">
        <f t="shared" si="60"/>
        <v>0</v>
      </c>
      <c r="S141" s="51">
        <f t="shared" si="61"/>
        <v>0</v>
      </c>
      <c r="T141" s="49">
        <f t="shared" si="62"/>
        <v>0</v>
      </c>
      <c r="U141" s="53">
        <f t="shared" si="63"/>
        <v>0</v>
      </c>
      <c r="V141" s="51">
        <f t="shared" si="64"/>
        <v>0</v>
      </c>
      <c r="W141" s="49">
        <f t="shared" si="65"/>
        <v>0</v>
      </c>
      <c r="X141" s="52">
        <f t="shared" si="66"/>
        <v>0</v>
      </c>
      <c r="Y141" s="51">
        <f t="shared" si="67"/>
        <v>0</v>
      </c>
      <c r="Z141" s="49">
        <f t="shared" si="68"/>
        <v>0</v>
      </c>
      <c r="AA141" s="52">
        <f t="shared" si="6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si="51"/>
        <v>0</v>
      </c>
      <c r="F142" s="59">
        <v>0</v>
      </c>
      <c r="G142" s="70">
        <f t="shared" si="52"/>
        <v>0</v>
      </c>
      <c r="H142" s="170">
        <f t="shared" si="70"/>
        <v>0</v>
      </c>
      <c r="I142" s="106">
        <f t="shared" si="54"/>
        <v>0</v>
      </c>
      <c r="J142" s="106">
        <f t="shared" ref="J142:J144" si="71">H142+I142</f>
        <v>0</v>
      </c>
      <c r="K142" s="106"/>
      <c r="L142" s="142">
        <f t="shared" si="53"/>
        <v>0</v>
      </c>
      <c r="M142" s="106">
        <f t="shared" si="55"/>
        <v>0</v>
      </c>
      <c r="N142" s="63">
        <f t="shared" si="56"/>
        <v>0</v>
      </c>
      <c r="O142" s="66">
        <f t="shared" si="57"/>
        <v>0</v>
      </c>
      <c r="P142" s="65">
        <f t="shared" si="58"/>
        <v>0</v>
      </c>
      <c r="Q142" s="63">
        <f t="shared" si="59"/>
        <v>0</v>
      </c>
      <c r="R142" s="67">
        <f t="shared" si="60"/>
        <v>0</v>
      </c>
      <c r="S142" s="65">
        <f t="shared" si="61"/>
        <v>0</v>
      </c>
      <c r="T142" s="63">
        <f t="shared" si="62"/>
        <v>0</v>
      </c>
      <c r="U142" s="67">
        <f t="shared" si="63"/>
        <v>0</v>
      </c>
      <c r="V142" s="65">
        <f t="shared" si="64"/>
        <v>0</v>
      </c>
      <c r="W142" s="63">
        <f t="shared" si="65"/>
        <v>0</v>
      </c>
      <c r="X142" s="66">
        <f t="shared" si="66"/>
        <v>0</v>
      </c>
      <c r="Y142" s="65">
        <f t="shared" si="67"/>
        <v>0</v>
      </c>
      <c r="Z142" s="63">
        <f t="shared" si="68"/>
        <v>0</v>
      </c>
      <c r="AA142" s="66">
        <f t="shared" si="6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51"/>
        <v>0</v>
      </c>
      <c r="F143" s="59">
        <v>0</v>
      </c>
      <c r="G143" s="70">
        <f t="shared" si="52"/>
        <v>0</v>
      </c>
      <c r="H143" s="170">
        <f t="shared" si="70"/>
        <v>0</v>
      </c>
      <c r="I143" s="107">
        <f t="shared" si="54"/>
        <v>0</v>
      </c>
      <c r="J143" s="107">
        <f t="shared" si="71"/>
        <v>0</v>
      </c>
      <c r="K143" s="107"/>
      <c r="L143" s="143">
        <f t="shared" si="53"/>
        <v>0</v>
      </c>
      <c r="M143" s="107">
        <f t="shared" si="55"/>
        <v>0</v>
      </c>
      <c r="N143" s="49">
        <f t="shared" si="56"/>
        <v>0</v>
      </c>
      <c r="O143" s="52">
        <f t="shared" si="57"/>
        <v>0</v>
      </c>
      <c r="P143" s="51">
        <f t="shared" si="58"/>
        <v>0</v>
      </c>
      <c r="Q143" s="49">
        <f t="shared" si="59"/>
        <v>0</v>
      </c>
      <c r="R143" s="53">
        <f t="shared" si="60"/>
        <v>0</v>
      </c>
      <c r="S143" s="51">
        <f t="shared" si="61"/>
        <v>0</v>
      </c>
      <c r="T143" s="49">
        <f t="shared" si="62"/>
        <v>0</v>
      </c>
      <c r="U143" s="53">
        <f t="shared" si="63"/>
        <v>0</v>
      </c>
      <c r="V143" s="51">
        <f t="shared" si="64"/>
        <v>0</v>
      </c>
      <c r="W143" s="49">
        <f t="shared" si="65"/>
        <v>0</v>
      </c>
      <c r="X143" s="52">
        <f t="shared" si="66"/>
        <v>0</v>
      </c>
      <c r="Y143" s="51">
        <f t="shared" si="67"/>
        <v>0</v>
      </c>
      <c r="Z143" s="49">
        <f t="shared" si="68"/>
        <v>0</v>
      </c>
      <c r="AA143" s="52">
        <f t="shared" si="6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51"/>
        <v>0</v>
      </c>
      <c r="F144" s="59">
        <v>0</v>
      </c>
      <c r="G144" s="70">
        <f t="shared" si="52"/>
        <v>0</v>
      </c>
      <c r="H144" s="170">
        <f t="shared" si="70"/>
        <v>0</v>
      </c>
      <c r="I144" s="106">
        <f t="shared" si="54"/>
        <v>0</v>
      </c>
      <c r="J144" s="106">
        <f t="shared" si="71"/>
        <v>0</v>
      </c>
      <c r="K144" s="106"/>
      <c r="L144" s="142">
        <f t="shared" si="53"/>
        <v>0</v>
      </c>
      <c r="M144" s="106">
        <f t="shared" si="55"/>
        <v>0</v>
      </c>
      <c r="N144" s="63">
        <f t="shared" si="56"/>
        <v>0</v>
      </c>
      <c r="O144" s="66">
        <f t="shared" si="57"/>
        <v>0</v>
      </c>
      <c r="P144" s="65">
        <f t="shared" si="58"/>
        <v>0</v>
      </c>
      <c r="Q144" s="63">
        <f t="shared" si="59"/>
        <v>0</v>
      </c>
      <c r="R144" s="67">
        <f t="shared" si="60"/>
        <v>0</v>
      </c>
      <c r="S144" s="65">
        <f t="shared" si="61"/>
        <v>0</v>
      </c>
      <c r="T144" s="63">
        <f t="shared" si="62"/>
        <v>0</v>
      </c>
      <c r="U144" s="67">
        <f t="shared" si="63"/>
        <v>0</v>
      </c>
      <c r="V144" s="65">
        <f t="shared" si="64"/>
        <v>0</v>
      </c>
      <c r="W144" s="63">
        <f t="shared" si="65"/>
        <v>0</v>
      </c>
      <c r="X144" s="66">
        <f t="shared" si="66"/>
        <v>0</v>
      </c>
      <c r="Y144" s="65">
        <f t="shared" si="67"/>
        <v>0</v>
      </c>
      <c r="Z144" s="63">
        <f t="shared" si="68"/>
        <v>0</v>
      </c>
      <c r="AA144" s="66">
        <f t="shared" si="6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167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3">
    <mergeCell ref="J10:K10"/>
    <mergeCell ref="F132:G132"/>
    <mergeCell ref="H132:I132"/>
    <mergeCell ref="V8:W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conditionalFormatting sqref="F132 H146:X146 F12:F14 E12:E87 G12:H13 G14:G87 H14:H131">
    <cfRule type="cellIs" dxfId="875" priority="440" stopIfTrue="1" operator="notEqual">
      <formula>""</formula>
    </cfRule>
  </conditionalFormatting>
  <conditionalFormatting sqref="F132">
    <cfRule type="cellIs" dxfId="874" priority="439" stopIfTrue="1" operator="notEqual">
      <formula>""</formula>
    </cfRule>
  </conditionalFormatting>
  <conditionalFormatting sqref="G88:G90">
    <cfRule type="cellIs" dxfId="873" priority="438" stopIfTrue="1" operator="notEqual">
      <formula>""</formula>
    </cfRule>
  </conditionalFormatting>
  <conditionalFormatting sqref="G88:G90">
    <cfRule type="cellIs" dxfId="872" priority="437" stopIfTrue="1" operator="notEqual">
      <formula>""</formula>
    </cfRule>
  </conditionalFormatting>
  <conditionalFormatting sqref="G91">
    <cfRule type="cellIs" dxfId="871" priority="436" stopIfTrue="1" operator="notEqual">
      <formula>""</formula>
    </cfRule>
  </conditionalFormatting>
  <conditionalFormatting sqref="G91">
    <cfRule type="cellIs" dxfId="870" priority="435" stopIfTrue="1" operator="notEqual">
      <formula>""</formula>
    </cfRule>
  </conditionalFormatting>
  <conditionalFormatting sqref="G92:G107">
    <cfRule type="cellIs" dxfId="869" priority="434" stopIfTrue="1" operator="notEqual">
      <formula>""</formula>
    </cfRule>
  </conditionalFormatting>
  <conditionalFormatting sqref="E145:H145">
    <cfRule type="cellIs" dxfId="868" priority="430" stopIfTrue="1" operator="notEqual">
      <formula>""</formula>
    </cfRule>
  </conditionalFormatting>
  <conditionalFormatting sqref="G95:G107">
    <cfRule type="cellIs" dxfId="867" priority="433" stopIfTrue="1" operator="notEqual">
      <formula>""</formula>
    </cfRule>
  </conditionalFormatting>
  <conditionalFormatting sqref="G95:G107">
    <cfRule type="cellIs" dxfId="866" priority="432" stopIfTrue="1" operator="notEqual">
      <formula>""</formula>
    </cfRule>
  </conditionalFormatting>
  <conditionalFormatting sqref="G92:G107">
    <cfRule type="cellIs" dxfId="865" priority="431" stopIfTrue="1" operator="notEqual">
      <formula>""</formula>
    </cfRule>
  </conditionalFormatting>
  <conditionalFormatting sqref="E91">
    <cfRule type="cellIs" dxfId="864" priority="429" stopIfTrue="1" operator="notEqual">
      <formula>""</formula>
    </cfRule>
  </conditionalFormatting>
  <conditionalFormatting sqref="E91">
    <cfRule type="cellIs" dxfId="863" priority="428" stopIfTrue="1" operator="notEqual">
      <formula>""</formula>
    </cfRule>
  </conditionalFormatting>
  <conditionalFormatting sqref="E91">
    <cfRule type="cellIs" dxfId="862" priority="427" stopIfTrue="1" operator="notEqual">
      <formula>""</formula>
    </cfRule>
  </conditionalFormatting>
  <conditionalFormatting sqref="E88:E90">
    <cfRule type="cellIs" dxfId="861" priority="426" stopIfTrue="1" operator="notEqual">
      <formula>""</formula>
    </cfRule>
  </conditionalFormatting>
  <conditionalFormatting sqref="E92:E107">
    <cfRule type="cellIs" dxfId="860" priority="425" stopIfTrue="1" operator="notEqual">
      <formula>""</formula>
    </cfRule>
  </conditionalFormatting>
  <conditionalFormatting sqref="E88:E90">
    <cfRule type="cellIs" dxfId="859" priority="424" stopIfTrue="1" operator="notEqual">
      <formula>""</formula>
    </cfRule>
  </conditionalFormatting>
  <conditionalFormatting sqref="E92:E107">
    <cfRule type="cellIs" dxfId="858" priority="423" stopIfTrue="1" operator="notEqual">
      <formula>""</formula>
    </cfRule>
  </conditionalFormatting>
  <conditionalFormatting sqref="E95:E107">
    <cfRule type="cellIs" dxfId="857" priority="422" stopIfTrue="1" operator="notEqual">
      <formula>""</formula>
    </cfRule>
  </conditionalFormatting>
  <conditionalFormatting sqref="E88:E90">
    <cfRule type="cellIs" dxfId="856" priority="421" stopIfTrue="1" operator="notEqual">
      <formula>""</formula>
    </cfRule>
  </conditionalFormatting>
  <conditionalFormatting sqref="E92:E107">
    <cfRule type="cellIs" dxfId="855" priority="420" stopIfTrue="1" operator="notEqual">
      <formula>""</formula>
    </cfRule>
  </conditionalFormatting>
  <conditionalFormatting sqref="E95:E107">
    <cfRule type="cellIs" dxfId="854" priority="419" stopIfTrue="1" operator="notEqual">
      <formula>""</formula>
    </cfRule>
  </conditionalFormatting>
  <conditionalFormatting sqref="E95:E107">
    <cfRule type="cellIs" dxfId="853" priority="418" stopIfTrue="1" operator="notEqual">
      <formula>""</formula>
    </cfRule>
  </conditionalFormatting>
  <conditionalFormatting sqref="E108:E109">
    <cfRule type="cellIs" dxfId="852" priority="417" stopIfTrue="1" operator="notEqual">
      <formula>""</formula>
    </cfRule>
  </conditionalFormatting>
  <conditionalFormatting sqref="F109">
    <cfRule type="cellIs" dxfId="851" priority="416" stopIfTrue="1" operator="notEqual">
      <formula>""</formula>
    </cfRule>
  </conditionalFormatting>
  <conditionalFormatting sqref="F15:F108">
    <cfRule type="cellIs" dxfId="850" priority="415" stopIfTrue="1" operator="notEqual">
      <formula>""</formula>
    </cfRule>
  </conditionalFormatting>
  <conditionalFormatting sqref="D10">
    <cfRule type="cellIs" dxfId="849" priority="414" stopIfTrue="1" operator="equal">
      <formula>"Total"</formula>
    </cfRule>
  </conditionalFormatting>
  <conditionalFormatting sqref="D10">
    <cfRule type="cellIs" dxfId="848" priority="413" stopIfTrue="1" operator="equal">
      <formula>"Total"</formula>
    </cfRule>
  </conditionalFormatting>
  <conditionalFormatting sqref="F109">
    <cfRule type="cellIs" dxfId="847" priority="412" stopIfTrue="1" operator="notEqual">
      <formula>""</formula>
    </cfRule>
  </conditionalFormatting>
  <conditionalFormatting sqref="E110:E111">
    <cfRule type="cellIs" dxfId="846" priority="399" stopIfTrue="1" operator="notEqual">
      <formula>""</formula>
    </cfRule>
  </conditionalFormatting>
  <conditionalFormatting sqref="E108:E109 G108:G109">
    <cfRule type="cellIs" dxfId="845" priority="411" stopIfTrue="1" operator="notEqual">
      <formula>""</formula>
    </cfRule>
  </conditionalFormatting>
  <conditionalFormatting sqref="E109 G109">
    <cfRule type="cellIs" dxfId="844" priority="410" stopIfTrue="1" operator="notEqual">
      <formula>""</formula>
    </cfRule>
  </conditionalFormatting>
  <conditionalFormatting sqref="F110:F111">
    <cfRule type="cellIs" dxfId="843" priority="397" stopIfTrue="1" operator="notEqual">
      <formula>""</formula>
    </cfRule>
  </conditionalFormatting>
  <conditionalFormatting sqref="F109">
    <cfRule type="cellIs" dxfId="842" priority="409" stopIfTrue="1" operator="notEqual">
      <formula>""</formula>
    </cfRule>
  </conditionalFormatting>
  <conditionalFormatting sqref="E111 G111">
    <cfRule type="cellIs" dxfId="841" priority="396" stopIfTrue="1" operator="notEqual">
      <formula>""</formula>
    </cfRule>
  </conditionalFormatting>
  <conditionalFormatting sqref="E108:E109 G108:G109">
    <cfRule type="cellIs" dxfId="840" priority="408" stopIfTrue="1" operator="notEqual">
      <formula>""</formula>
    </cfRule>
  </conditionalFormatting>
  <conditionalFormatting sqref="F111">
    <cfRule type="cellIs" dxfId="839" priority="394" stopIfTrue="1" operator="notEqual">
      <formula>""</formula>
    </cfRule>
  </conditionalFormatting>
  <conditionalFormatting sqref="E109 G109">
    <cfRule type="cellIs" dxfId="838" priority="407" stopIfTrue="1" operator="notEqual">
      <formula>""</formula>
    </cfRule>
  </conditionalFormatting>
  <conditionalFormatting sqref="E109">
    <cfRule type="cellIs" dxfId="837" priority="406" stopIfTrue="1" operator="notEqual">
      <formula>""</formula>
    </cfRule>
  </conditionalFormatting>
  <conditionalFormatting sqref="F109">
    <cfRule type="cellIs" dxfId="836" priority="405" stopIfTrue="1" operator="notEqual">
      <formula>""</formula>
    </cfRule>
  </conditionalFormatting>
  <conditionalFormatting sqref="F109">
    <cfRule type="cellIs" dxfId="835" priority="404" stopIfTrue="1" operator="notEqual">
      <formula>""</formula>
    </cfRule>
  </conditionalFormatting>
  <conditionalFormatting sqref="F110:F111">
    <cfRule type="cellIs" dxfId="834" priority="403" stopIfTrue="1" operator="notEqual">
      <formula>""</formula>
    </cfRule>
  </conditionalFormatting>
  <conditionalFormatting sqref="E110:E111 G110:G111">
    <cfRule type="cellIs" dxfId="833" priority="402" stopIfTrue="1" operator="notEqual">
      <formula>""</formula>
    </cfRule>
  </conditionalFormatting>
  <conditionalFormatting sqref="E111 G111">
    <cfRule type="cellIs" dxfId="832" priority="401" stopIfTrue="1" operator="notEqual">
      <formula>""</formula>
    </cfRule>
  </conditionalFormatting>
  <conditionalFormatting sqref="F111">
    <cfRule type="cellIs" dxfId="831" priority="400" stopIfTrue="1" operator="notEqual">
      <formula>""</formula>
    </cfRule>
  </conditionalFormatting>
  <conditionalFormatting sqref="E110:E111 G110:G111">
    <cfRule type="cellIs" dxfId="830" priority="398" stopIfTrue="1" operator="notEqual">
      <formula>""</formula>
    </cfRule>
  </conditionalFormatting>
  <conditionalFormatting sqref="F113">
    <cfRule type="cellIs" dxfId="829" priority="383" stopIfTrue="1" operator="notEqual">
      <formula>""</formula>
    </cfRule>
  </conditionalFormatting>
  <conditionalFormatting sqref="E111">
    <cfRule type="cellIs" dxfId="828" priority="395" stopIfTrue="1" operator="notEqual">
      <formula>""</formula>
    </cfRule>
  </conditionalFormatting>
  <conditionalFormatting sqref="F111">
    <cfRule type="cellIs" dxfId="827" priority="393" stopIfTrue="1" operator="notEqual">
      <formula>""</formula>
    </cfRule>
  </conditionalFormatting>
  <conditionalFormatting sqref="F112:F113">
    <cfRule type="cellIs" dxfId="826" priority="392" stopIfTrue="1" operator="notEqual">
      <formula>""</formula>
    </cfRule>
  </conditionalFormatting>
  <conditionalFormatting sqref="E112:E113 G112:G113">
    <cfRule type="cellIs" dxfId="825" priority="391" stopIfTrue="1" operator="notEqual">
      <formula>""</formula>
    </cfRule>
  </conditionalFormatting>
  <conditionalFormatting sqref="E113 G113">
    <cfRule type="cellIs" dxfId="824" priority="390" stopIfTrue="1" operator="notEqual">
      <formula>""</formula>
    </cfRule>
  </conditionalFormatting>
  <conditionalFormatting sqref="F113">
    <cfRule type="cellIs" dxfId="823" priority="389" stopIfTrue="1" operator="notEqual">
      <formula>""</formula>
    </cfRule>
  </conditionalFormatting>
  <conditionalFormatting sqref="E112:E113">
    <cfRule type="cellIs" dxfId="822" priority="388" stopIfTrue="1" operator="notEqual">
      <formula>""</formula>
    </cfRule>
  </conditionalFormatting>
  <conditionalFormatting sqref="E112:E113 G112:G113">
    <cfRule type="cellIs" dxfId="821" priority="387" stopIfTrue="1" operator="notEqual">
      <formula>""</formula>
    </cfRule>
  </conditionalFormatting>
  <conditionalFormatting sqref="F112:F113">
    <cfRule type="cellIs" dxfId="820" priority="386" stopIfTrue="1" operator="notEqual">
      <formula>""</formula>
    </cfRule>
  </conditionalFormatting>
  <conditionalFormatting sqref="F115">
    <cfRule type="cellIs" dxfId="819" priority="372" stopIfTrue="1" operator="notEqual">
      <formula>""</formula>
    </cfRule>
  </conditionalFormatting>
  <conditionalFormatting sqref="E113 G113">
    <cfRule type="cellIs" dxfId="818" priority="385" stopIfTrue="1" operator="notEqual">
      <formula>""</formula>
    </cfRule>
  </conditionalFormatting>
  <conditionalFormatting sqref="E113">
    <cfRule type="cellIs" dxfId="817" priority="384" stopIfTrue="1" operator="notEqual">
      <formula>""</formula>
    </cfRule>
  </conditionalFormatting>
  <conditionalFormatting sqref="F113">
    <cfRule type="cellIs" dxfId="816" priority="382" stopIfTrue="1" operator="notEqual">
      <formula>""</formula>
    </cfRule>
  </conditionalFormatting>
  <conditionalFormatting sqref="F114:F115">
    <cfRule type="cellIs" dxfId="815" priority="381" stopIfTrue="1" operator="notEqual">
      <formula>""</formula>
    </cfRule>
  </conditionalFormatting>
  <conditionalFormatting sqref="E114:E115 G114:G115">
    <cfRule type="cellIs" dxfId="814" priority="380" stopIfTrue="1" operator="notEqual">
      <formula>""</formula>
    </cfRule>
  </conditionalFormatting>
  <conditionalFormatting sqref="E115 G115">
    <cfRule type="cellIs" dxfId="813" priority="379" stopIfTrue="1" operator="notEqual">
      <formula>""</formula>
    </cfRule>
  </conditionalFormatting>
  <conditionalFormatting sqref="F115">
    <cfRule type="cellIs" dxfId="812" priority="378" stopIfTrue="1" operator="notEqual">
      <formula>""</formula>
    </cfRule>
  </conditionalFormatting>
  <conditionalFormatting sqref="E114:E115">
    <cfRule type="cellIs" dxfId="811" priority="377" stopIfTrue="1" operator="notEqual">
      <formula>""</formula>
    </cfRule>
  </conditionalFormatting>
  <conditionalFormatting sqref="E114:E115 G114:G115">
    <cfRule type="cellIs" dxfId="810" priority="376" stopIfTrue="1" operator="notEqual">
      <formula>""</formula>
    </cfRule>
  </conditionalFormatting>
  <conditionalFormatting sqref="F114:F115">
    <cfRule type="cellIs" dxfId="809" priority="375" stopIfTrue="1" operator="notEqual">
      <formula>""</formula>
    </cfRule>
  </conditionalFormatting>
  <conditionalFormatting sqref="F117">
    <cfRule type="cellIs" dxfId="808" priority="361" stopIfTrue="1" operator="notEqual">
      <formula>""</formula>
    </cfRule>
  </conditionalFormatting>
  <conditionalFormatting sqref="E115 G115">
    <cfRule type="cellIs" dxfId="807" priority="374" stopIfTrue="1" operator="notEqual">
      <formula>""</formula>
    </cfRule>
  </conditionalFormatting>
  <conditionalFormatting sqref="E115">
    <cfRule type="cellIs" dxfId="806" priority="373" stopIfTrue="1" operator="notEqual">
      <formula>""</formula>
    </cfRule>
  </conditionalFormatting>
  <conditionalFormatting sqref="F115">
    <cfRule type="cellIs" dxfId="805" priority="371" stopIfTrue="1" operator="notEqual">
      <formula>""</formula>
    </cfRule>
  </conditionalFormatting>
  <conditionalFormatting sqref="F116:F117">
    <cfRule type="cellIs" dxfId="804" priority="370" stopIfTrue="1" operator="notEqual">
      <formula>""</formula>
    </cfRule>
  </conditionalFormatting>
  <conditionalFormatting sqref="E116:E117 G116:G117">
    <cfRule type="cellIs" dxfId="803" priority="369" stopIfTrue="1" operator="notEqual">
      <formula>""</formula>
    </cfRule>
  </conditionalFormatting>
  <conditionalFormatting sqref="E117 G117">
    <cfRule type="cellIs" dxfId="802" priority="368" stopIfTrue="1" operator="notEqual">
      <formula>""</formula>
    </cfRule>
  </conditionalFormatting>
  <conditionalFormatting sqref="F117">
    <cfRule type="cellIs" dxfId="801" priority="367" stopIfTrue="1" operator="notEqual">
      <formula>""</formula>
    </cfRule>
  </conditionalFormatting>
  <conditionalFormatting sqref="E116:E117">
    <cfRule type="cellIs" dxfId="800" priority="366" stopIfTrue="1" operator="notEqual">
      <formula>""</formula>
    </cfRule>
  </conditionalFormatting>
  <conditionalFormatting sqref="E116:E117 G116:G117">
    <cfRule type="cellIs" dxfId="799" priority="365" stopIfTrue="1" operator="notEqual">
      <formula>""</formula>
    </cfRule>
  </conditionalFormatting>
  <conditionalFormatting sqref="F116:F117">
    <cfRule type="cellIs" dxfId="798" priority="364" stopIfTrue="1" operator="notEqual">
      <formula>""</formula>
    </cfRule>
  </conditionalFormatting>
  <conditionalFormatting sqref="F119:F131">
    <cfRule type="cellIs" dxfId="797" priority="350" stopIfTrue="1" operator="notEqual">
      <formula>""</formula>
    </cfRule>
  </conditionalFormatting>
  <conditionalFormatting sqref="E117 G117">
    <cfRule type="cellIs" dxfId="796" priority="363" stopIfTrue="1" operator="notEqual">
      <formula>""</formula>
    </cfRule>
  </conditionalFormatting>
  <conditionalFormatting sqref="E117">
    <cfRule type="cellIs" dxfId="795" priority="362" stopIfTrue="1" operator="notEqual">
      <formula>""</formula>
    </cfRule>
  </conditionalFormatting>
  <conditionalFormatting sqref="F117">
    <cfRule type="cellIs" dxfId="794" priority="360" stopIfTrue="1" operator="notEqual">
      <formula>""</formula>
    </cfRule>
  </conditionalFormatting>
  <conditionalFormatting sqref="F118:F131">
    <cfRule type="cellIs" dxfId="793" priority="359" stopIfTrue="1" operator="notEqual">
      <formula>""</formula>
    </cfRule>
  </conditionalFormatting>
  <conditionalFormatting sqref="E118:E131 G118:G131">
    <cfRule type="cellIs" dxfId="792" priority="358" stopIfTrue="1" operator="notEqual">
      <formula>""</formula>
    </cfRule>
  </conditionalFormatting>
  <conditionalFormatting sqref="E119:E131 G119:G131">
    <cfRule type="cellIs" dxfId="791" priority="357" stopIfTrue="1" operator="notEqual">
      <formula>""</formula>
    </cfRule>
  </conditionalFormatting>
  <conditionalFormatting sqref="F119:F131">
    <cfRule type="cellIs" dxfId="790" priority="356" stopIfTrue="1" operator="notEqual">
      <formula>""</formula>
    </cfRule>
  </conditionalFormatting>
  <conditionalFormatting sqref="E118:E131">
    <cfRule type="cellIs" dxfId="789" priority="355" stopIfTrue="1" operator="notEqual">
      <formula>""</formula>
    </cfRule>
  </conditionalFormatting>
  <conditionalFormatting sqref="E118:E131 G118:G131">
    <cfRule type="cellIs" dxfId="788" priority="354" stopIfTrue="1" operator="notEqual">
      <formula>""</formula>
    </cfRule>
  </conditionalFormatting>
  <conditionalFormatting sqref="F118:F131">
    <cfRule type="cellIs" dxfId="787" priority="353" stopIfTrue="1" operator="notEqual">
      <formula>""</formula>
    </cfRule>
  </conditionalFormatting>
  <conditionalFormatting sqref="E119:E131 G119:G131">
    <cfRule type="cellIs" dxfId="786" priority="352" stopIfTrue="1" operator="notEqual">
      <formula>""</formula>
    </cfRule>
  </conditionalFormatting>
  <conditionalFormatting sqref="E119:E131">
    <cfRule type="cellIs" dxfId="785" priority="351" stopIfTrue="1" operator="notEqual">
      <formula>""</formula>
    </cfRule>
  </conditionalFormatting>
  <conditionalFormatting sqref="F119:F131">
    <cfRule type="cellIs" dxfId="784" priority="349" stopIfTrue="1" operator="notEqual">
      <formula>""</formula>
    </cfRule>
  </conditionalFormatting>
  <conditionalFormatting sqref="B145:C145">
    <cfRule type="cellIs" dxfId="783" priority="348" stopIfTrue="1" operator="notEqual">
      <formula>""</formula>
    </cfRule>
  </conditionalFormatting>
  <conditionalFormatting sqref="Y146:AA146">
    <cfRule type="cellIs" dxfId="782" priority="347" stopIfTrue="1" operator="notEqual">
      <formula>""</formula>
    </cfRule>
  </conditionalFormatting>
  <conditionalFormatting sqref="D12:D131">
    <cfRule type="cellIs" dxfId="781" priority="346" stopIfTrue="1" operator="equal">
      <formula>"Total"</formula>
    </cfRule>
  </conditionalFormatting>
  <conditionalFormatting sqref="E133:E136">
    <cfRule type="cellIs" dxfId="780" priority="345" stopIfTrue="1" operator="notEqual">
      <formula>""</formula>
    </cfRule>
  </conditionalFormatting>
  <conditionalFormatting sqref="E133:E136">
    <cfRule type="cellIs" dxfId="779" priority="344" stopIfTrue="1" operator="notEqual">
      <formula>""</formula>
    </cfRule>
  </conditionalFormatting>
  <conditionalFormatting sqref="E133:E136">
    <cfRule type="cellIs" dxfId="778" priority="343" stopIfTrue="1" operator="notEqual">
      <formula>""</formula>
    </cfRule>
  </conditionalFormatting>
  <conditionalFormatting sqref="G139:G141">
    <cfRule type="cellIs" dxfId="777" priority="334" stopIfTrue="1" operator="notEqual">
      <formula>""</formula>
    </cfRule>
  </conditionalFormatting>
  <conditionalFormatting sqref="G138">
    <cfRule type="cellIs" dxfId="776" priority="335" stopIfTrue="1" operator="notEqual">
      <formula>""</formula>
    </cfRule>
  </conditionalFormatting>
  <conditionalFormatting sqref="G134:H134 H135:H144">
    <cfRule type="cellIs" dxfId="775" priority="339" stopIfTrue="1" operator="notEqual">
      <formula>""</formula>
    </cfRule>
  </conditionalFormatting>
  <conditionalFormatting sqref="G133">
    <cfRule type="cellIs" dxfId="774" priority="341" stopIfTrue="1" operator="notEqual">
      <formula>""</formula>
    </cfRule>
  </conditionalFormatting>
  <conditionalFormatting sqref="G133">
    <cfRule type="cellIs" dxfId="773" priority="342" stopIfTrue="1" operator="notEqual">
      <formula>""</formula>
    </cfRule>
  </conditionalFormatting>
  <conditionalFormatting sqref="G134:H134 H135:H144">
    <cfRule type="cellIs" dxfId="772" priority="340" stopIfTrue="1" operator="notEqual">
      <formula>""</formula>
    </cfRule>
  </conditionalFormatting>
  <conditionalFormatting sqref="G135:G137">
    <cfRule type="cellIs" dxfId="771" priority="337" stopIfTrue="1" operator="notEqual">
      <formula>""</formula>
    </cfRule>
  </conditionalFormatting>
  <conditionalFormatting sqref="G135:G137">
    <cfRule type="cellIs" dxfId="770" priority="338" stopIfTrue="1" operator="notEqual">
      <formula>""</formula>
    </cfRule>
  </conditionalFormatting>
  <conditionalFormatting sqref="G139:G141">
    <cfRule type="cellIs" dxfId="769" priority="333" stopIfTrue="1" operator="notEqual">
      <formula>""</formula>
    </cfRule>
  </conditionalFormatting>
  <conditionalFormatting sqref="G138">
    <cfRule type="cellIs" dxfId="768" priority="336" stopIfTrue="1" operator="notEqual">
      <formula>""</formula>
    </cfRule>
  </conditionalFormatting>
  <conditionalFormatting sqref="F133">
    <cfRule type="cellIs" dxfId="767" priority="332" stopIfTrue="1" operator="notEqual">
      <formula>""</formula>
    </cfRule>
  </conditionalFormatting>
  <conditionalFormatting sqref="F134:F141">
    <cfRule type="cellIs" dxfId="766" priority="331" stopIfTrue="1" operator="notEqual">
      <formula>""</formula>
    </cfRule>
  </conditionalFormatting>
  <conditionalFormatting sqref="F134:F141">
    <cfRule type="cellIs" dxfId="765" priority="330" stopIfTrue="1" operator="notEqual">
      <formula>""</formula>
    </cfRule>
  </conditionalFormatting>
  <conditionalFormatting sqref="H133">
    <cfRule type="cellIs" dxfId="764" priority="329" stopIfTrue="1" operator="notEqual">
      <formula>""</formula>
    </cfRule>
  </conditionalFormatting>
  <conditionalFormatting sqref="E137:E141">
    <cfRule type="cellIs" dxfId="763" priority="328" stopIfTrue="1" operator="notEqual">
      <formula>""</formula>
    </cfRule>
  </conditionalFormatting>
  <conditionalFormatting sqref="E137:E141">
    <cfRule type="cellIs" dxfId="762" priority="327" stopIfTrue="1" operator="notEqual">
      <formula>""</formula>
    </cfRule>
  </conditionalFormatting>
  <conditionalFormatting sqref="E137:E141">
    <cfRule type="cellIs" dxfId="761" priority="326" stopIfTrue="1" operator="notEqual">
      <formula>""</formula>
    </cfRule>
  </conditionalFormatting>
  <conditionalFormatting sqref="G142:G144">
    <cfRule type="cellIs" dxfId="760" priority="325" stopIfTrue="1" operator="notEqual">
      <formula>""</formula>
    </cfRule>
  </conditionalFormatting>
  <conditionalFormatting sqref="G142:G144">
    <cfRule type="cellIs" dxfId="759" priority="324" stopIfTrue="1" operator="notEqual">
      <formula>""</formula>
    </cfRule>
  </conditionalFormatting>
  <conditionalFormatting sqref="F142:F144">
    <cfRule type="cellIs" dxfId="758" priority="323" stopIfTrue="1" operator="notEqual">
      <formula>""</formula>
    </cfRule>
  </conditionalFormatting>
  <conditionalFormatting sqref="F142:F144">
    <cfRule type="cellIs" dxfId="757" priority="322" stopIfTrue="1" operator="notEqual">
      <formula>""</formula>
    </cfRule>
  </conditionalFormatting>
  <conditionalFormatting sqref="E142:E144">
    <cfRule type="cellIs" dxfId="756" priority="321" stopIfTrue="1" operator="notEqual">
      <formula>""</formula>
    </cfRule>
  </conditionalFormatting>
  <conditionalFormatting sqref="E142:E144">
    <cfRule type="cellIs" dxfId="755" priority="320" stopIfTrue="1" operator="notEqual">
      <formula>""</formula>
    </cfRule>
  </conditionalFormatting>
  <conditionalFormatting sqref="E142:E144">
    <cfRule type="cellIs" dxfId="754" priority="319" stopIfTrue="1" operator="notEqual">
      <formula>""</formula>
    </cfRule>
  </conditionalFormatting>
  <conditionalFormatting sqref="C133">
    <cfRule type="cellIs" dxfId="753" priority="318" stopIfTrue="1" operator="notEqual">
      <formula>""</formula>
    </cfRule>
  </conditionalFormatting>
  <conditionalFormatting sqref="C134:C144">
    <cfRule type="cellIs" dxfId="752" priority="317" stopIfTrue="1" operator="notEqual">
      <formula>""</formula>
    </cfRule>
  </conditionalFormatting>
  <conditionalFormatting sqref="D145">
    <cfRule type="cellIs" dxfId="751" priority="316" stopIfTrue="1" operator="equal">
      <formula>"Total"</formula>
    </cfRule>
  </conditionalFormatting>
  <conditionalFormatting sqref="B133:B144">
    <cfRule type="cellIs" dxfId="750" priority="315" stopIfTrue="1" operator="notEqual">
      <formula>""</formula>
    </cfRule>
  </conditionalFormatting>
  <conditionalFormatting sqref="B133:B144">
    <cfRule type="cellIs" dxfId="749" priority="314" stopIfTrue="1" operator="notEqual">
      <formula>""</formula>
    </cfRule>
  </conditionalFormatting>
  <conditionalFormatting sqref="C107 C12:C95">
    <cfRule type="cellIs" dxfId="748" priority="313" stopIfTrue="1" operator="notEqual">
      <formula>""</formula>
    </cfRule>
  </conditionalFormatting>
  <conditionalFormatting sqref="C23">
    <cfRule type="cellIs" dxfId="747" priority="312" stopIfTrue="1" operator="notEqual">
      <formula>""</formula>
    </cfRule>
  </conditionalFormatting>
  <conditionalFormatting sqref="C14:C25">
    <cfRule type="cellIs" dxfId="746" priority="311" stopIfTrue="1" operator="notEqual">
      <formula>""</formula>
    </cfRule>
  </conditionalFormatting>
  <conditionalFormatting sqref="C107 C73:C83 C85:C95">
    <cfRule type="cellIs" dxfId="745" priority="310" stopIfTrue="1" operator="notEqual">
      <formula>""</formula>
    </cfRule>
  </conditionalFormatting>
  <conditionalFormatting sqref="C84">
    <cfRule type="cellIs" dxfId="744" priority="309" stopIfTrue="1" operator="notEqual">
      <formula>""</formula>
    </cfRule>
  </conditionalFormatting>
  <conditionalFormatting sqref="C84">
    <cfRule type="cellIs" dxfId="743" priority="308" stopIfTrue="1" operator="notEqual">
      <formula>""</formula>
    </cfRule>
  </conditionalFormatting>
  <conditionalFormatting sqref="C85:C94">
    <cfRule type="cellIs" dxfId="742" priority="304" stopIfTrue="1" operator="notEqual">
      <formula>""</formula>
    </cfRule>
  </conditionalFormatting>
  <conditionalFormatting sqref="C12:C23">
    <cfRule type="cellIs" dxfId="741" priority="307" stopIfTrue="1" operator="notEqual">
      <formula>""</formula>
    </cfRule>
  </conditionalFormatting>
  <conditionalFormatting sqref="C73:C83">
    <cfRule type="cellIs" dxfId="740" priority="306" stopIfTrue="1" operator="notEqual">
      <formula>""</formula>
    </cfRule>
  </conditionalFormatting>
  <conditionalFormatting sqref="C85:C94">
    <cfRule type="cellIs" dxfId="739" priority="305" stopIfTrue="1" operator="notEqual">
      <formula>""</formula>
    </cfRule>
  </conditionalFormatting>
  <conditionalFormatting sqref="C84">
    <cfRule type="cellIs" dxfId="738" priority="303" stopIfTrue="1" operator="notEqual">
      <formula>""</formula>
    </cfRule>
  </conditionalFormatting>
  <conditionalFormatting sqref="C84">
    <cfRule type="cellIs" dxfId="737" priority="302" stopIfTrue="1" operator="notEqual">
      <formula>""</formula>
    </cfRule>
  </conditionalFormatting>
  <conditionalFormatting sqref="C73:C83">
    <cfRule type="cellIs" dxfId="736" priority="301" stopIfTrue="1" operator="notEqual">
      <formula>""</formula>
    </cfRule>
  </conditionalFormatting>
  <conditionalFormatting sqref="C72">
    <cfRule type="cellIs" dxfId="735" priority="300" stopIfTrue="1" operator="notEqual">
      <formula>""</formula>
    </cfRule>
  </conditionalFormatting>
  <conditionalFormatting sqref="C72">
    <cfRule type="cellIs" dxfId="734" priority="299" stopIfTrue="1" operator="notEqual">
      <formula>""</formula>
    </cfRule>
  </conditionalFormatting>
  <conditionalFormatting sqref="C73:C82">
    <cfRule type="cellIs" dxfId="733" priority="296" stopIfTrue="1" operator="notEqual">
      <formula>""</formula>
    </cfRule>
  </conditionalFormatting>
  <conditionalFormatting sqref="C61:C71">
    <cfRule type="cellIs" dxfId="732" priority="298" stopIfTrue="1" operator="notEqual">
      <formula>""</formula>
    </cfRule>
  </conditionalFormatting>
  <conditionalFormatting sqref="C73:C82">
    <cfRule type="cellIs" dxfId="731" priority="297" stopIfTrue="1" operator="notEqual">
      <formula>""</formula>
    </cfRule>
  </conditionalFormatting>
  <conditionalFormatting sqref="C85:C94">
    <cfRule type="cellIs" dxfId="730" priority="295" stopIfTrue="1" operator="notEqual">
      <formula>""</formula>
    </cfRule>
  </conditionalFormatting>
  <conditionalFormatting sqref="C85:C94">
    <cfRule type="cellIs" dxfId="729" priority="294" stopIfTrue="1" operator="notEqual">
      <formula>""</formula>
    </cfRule>
  </conditionalFormatting>
  <conditionalFormatting sqref="C84:C94">
    <cfRule type="cellIs" dxfId="728" priority="293" stopIfTrue="1" operator="notEqual">
      <formula>""</formula>
    </cfRule>
  </conditionalFormatting>
  <conditionalFormatting sqref="C84:C94">
    <cfRule type="cellIs" dxfId="727" priority="292" stopIfTrue="1" operator="notEqual">
      <formula>""</formula>
    </cfRule>
  </conditionalFormatting>
  <conditionalFormatting sqref="C12:C13 C15 C17 C19 C21">
    <cfRule type="cellIs" dxfId="726" priority="291" stopIfTrue="1" operator="notEqual">
      <formula>""</formula>
    </cfRule>
  </conditionalFormatting>
  <conditionalFormatting sqref="C73:C83">
    <cfRule type="cellIs" dxfId="725" priority="290" stopIfTrue="1" operator="notEqual">
      <formula>""</formula>
    </cfRule>
  </conditionalFormatting>
  <conditionalFormatting sqref="C72">
    <cfRule type="cellIs" dxfId="724" priority="289" stopIfTrue="1" operator="notEqual">
      <formula>""</formula>
    </cfRule>
  </conditionalFormatting>
  <conditionalFormatting sqref="C72">
    <cfRule type="cellIs" dxfId="723" priority="288" stopIfTrue="1" operator="notEqual">
      <formula>""</formula>
    </cfRule>
  </conditionalFormatting>
  <conditionalFormatting sqref="C73:C82">
    <cfRule type="cellIs" dxfId="722" priority="285" stopIfTrue="1" operator="notEqual">
      <formula>""</formula>
    </cfRule>
  </conditionalFormatting>
  <conditionalFormatting sqref="C61:C71">
    <cfRule type="cellIs" dxfId="721" priority="287" stopIfTrue="1" operator="notEqual">
      <formula>""</formula>
    </cfRule>
  </conditionalFormatting>
  <conditionalFormatting sqref="C73:C82">
    <cfRule type="cellIs" dxfId="720" priority="286" stopIfTrue="1" operator="notEqual">
      <formula>""</formula>
    </cfRule>
  </conditionalFormatting>
  <conditionalFormatting sqref="C72">
    <cfRule type="cellIs" dxfId="719" priority="284" stopIfTrue="1" operator="notEqual">
      <formula>""</formula>
    </cfRule>
  </conditionalFormatting>
  <conditionalFormatting sqref="C72">
    <cfRule type="cellIs" dxfId="718" priority="283" stopIfTrue="1" operator="notEqual">
      <formula>""</formula>
    </cfRule>
  </conditionalFormatting>
  <conditionalFormatting sqref="C61:C71">
    <cfRule type="cellIs" dxfId="717" priority="282" stopIfTrue="1" operator="notEqual">
      <formula>""</formula>
    </cfRule>
  </conditionalFormatting>
  <conditionalFormatting sqref="C60">
    <cfRule type="cellIs" dxfId="716" priority="281" stopIfTrue="1" operator="notEqual">
      <formula>""</formula>
    </cfRule>
  </conditionalFormatting>
  <conditionalFormatting sqref="C60">
    <cfRule type="cellIs" dxfId="715" priority="280" stopIfTrue="1" operator="notEqual">
      <formula>""</formula>
    </cfRule>
  </conditionalFormatting>
  <conditionalFormatting sqref="C61:C70">
    <cfRule type="cellIs" dxfId="714" priority="277" stopIfTrue="1" operator="notEqual">
      <formula>""</formula>
    </cfRule>
  </conditionalFormatting>
  <conditionalFormatting sqref="C49:C59">
    <cfRule type="cellIs" dxfId="713" priority="279" stopIfTrue="1" operator="notEqual">
      <formula>""</formula>
    </cfRule>
  </conditionalFormatting>
  <conditionalFormatting sqref="C61:C70">
    <cfRule type="cellIs" dxfId="712" priority="278" stopIfTrue="1" operator="notEqual">
      <formula>""</formula>
    </cfRule>
  </conditionalFormatting>
  <conditionalFormatting sqref="C73:C82">
    <cfRule type="cellIs" dxfId="711" priority="276" stopIfTrue="1" operator="notEqual">
      <formula>""</formula>
    </cfRule>
  </conditionalFormatting>
  <conditionalFormatting sqref="C73:C82">
    <cfRule type="cellIs" dxfId="710" priority="275" stopIfTrue="1" operator="notEqual">
      <formula>""</formula>
    </cfRule>
  </conditionalFormatting>
  <conditionalFormatting sqref="B12:B131">
    <cfRule type="cellIs" dxfId="709" priority="274" stopIfTrue="1" operator="notEqual">
      <formula>""</formula>
    </cfRule>
  </conditionalFormatting>
  <conditionalFormatting sqref="C84:C94">
    <cfRule type="cellIs" dxfId="708" priority="273" stopIfTrue="1" operator="notEqual">
      <formula>""</formula>
    </cfRule>
  </conditionalFormatting>
  <conditionalFormatting sqref="C84:C94">
    <cfRule type="cellIs" dxfId="707" priority="272" stopIfTrue="1" operator="notEqual">
      <formula>""</formula>
    </cfRule>
  </conditionalFormatting>
  <conditionalFormatting sqref="C12:C13 C15 C17 C19 C21">
    <cfRule type="cellIs" dxfId="706" priority="271" stopIfTrue="1" operator="notEqual">
      <formula>""</formula>
    </cfRule>
  </conditionalFormatting>
  <conditionalFormatting sqref="C73:C83">
    <cfRule type="cellIs" dxfId="705" priority="270" stopIfTrue="1" operator="notEqual">
      <formula>""</formula>
    </cfRule>
  </conditionalFormatting>
  <conditionalFormatting sqref="C72">
    <cfRule type="cellIs" dxfId="704" priority="269" stopIfTrue="1" operator="notEqual">
      <formula>""</formula>
    </cfRule>
  </conditionalFormatting>
  <conditionalFormatting sqref="C72">
    <cfRule type="cellIs" dxfId="703" priority="268" stopIfTrue="1" operator="notEqual">
      <formula>""</formula>
    </cfRule>
  </conditionalFormatting>
  <conditionalFormatting sqref="C73:C82">
    <cfRule type="cellIs" dxfId="702" priority="265" stopIfTrue="1" operator="notEqual">
      <formula>""</formula>
    </cfRule>
  </conditionalFormatting>
  <conditionalFormatting sqref="C61:C71">
    <cfRule type="cellIs" dxfId="701" priority="267" stopIfTrue="1" operator="notEqual">
      <formula>""</formula>
    </cfRule>
  </conditionalFormatting>
  <conditionalFormatting sqref="C73:C82">
    <cfRule type="cellIs" dxfId="700" priority="266" stopIfTrue="1" operator="notEqual">
      <formula>""</formula>
    </cfRule>
  </conditionalFormatting>
  <conditionalFormatting sqref="C72">
    <cfRule type="cellIs" dxfId="699" priority="264" stopIfTrue="1" operator="notEqual">
      <formula>""</formula>
    </cfRule>
  </conditionalFormatting>
  <conditionalFormatting sqref="C72">
    <cfRule type="cellIs" dxfId="698" priority="263" stopIfTrue="1" operator="notEqual">
      <formula>""</formula>
    </cfRule>
  </conditionalFormatting>
  <conditionalFormatting sqref="C61:C71">
    <cfRule type="cellIs" dxfId="697" priority="262" stopIfTrue="1" operator="notEqual">
      <formula>""</formula>
    </cfRule>
  </conditionalFormatting>
  <conditionalFormatting sqref="C60">
    <cfRule type="cellIs" dxfId="696" priority="261" stopIfTrue="1" operator="notEqual">
      <formula>""</formula>
    </cfRule>
  </conditionalFormatting>
  <conditionalFormatting sqref="C60">
    <cfRule type="cellIs" dxfId="695" priority="260" stopIfTrue="1" operator="notEqual">
      <formula>""</formula>
    </cfRule>
  </conditionalFormatting>
  <conditionalFormatting sqref="C61:C70">
    <cfRule type="cellIs" dxfId="694" priority="257" stopIfTrue="1" operator="notEqual">
      <formula>""</formula>
    </cfRule>
  </conditionalFormatting>
  <conditionalFormatting sqref="C49:C59">
    <cfRule type="cellIs" dxfId="693" priority="259" stopIfTrue="1" operator="notEqual">
      <formula>""</formula>
    </cfRule>
  </conditionalFormatting>
  <conditionalFormatting sqref="C61:C70">
    <cfRule type="cellIs" dxfId="692" priority="258" stopIfTrue="1" operator="notEqual">
      <formula>""</formula>
    </cfRule>
  </conditionalFormatting>
  <conditionalFormatting sqref="C73:C82">
    <cfRule type="cellIs" dxfId="691" priority="256" stopIfTrue="1" operator="notEqual">
      <formula>""</formula>
    </cfRule>
  </conditionalFormatting>
  <conditionalFormatting sqref="C73:C82">
    <cfRule type="cellIs" dxfId="690" priority="255" stopIfTrue="1" operator="notEqual">
      <formula>""</formula>
    </cfRule>
  </conditionalFormatting>
  <conditionalFormatting sqref="C72:C82">
    <cfRule type="cellIs" dxfId="689" priority="254" stopIfTrue="1" operator="notEqual">
      <formula>""</formula>
    </cfRule>
  </conditionalFormatting>
  <conditionalFormatting sqref="C72:C82">
    <cfRule type="cellIs" dxfId="688" priority="253" stopIfTrue="1" operator="notEqual">
      <formula>""</formula>
    </cfRule>
  </conditionalFormatting>
  <conditionalFormatting sqref="C61:C71">
    <cfRule type="cellIs" dxfId="687" priority="252" stopIfTrue="1" operator="notEqual">
      <formula>""</formula>
    </cfRule>
  </conditionalFormatting>
  <conditionalFormatting sqref="C60">
    <cfRule type="cellIs" dxfId="686" priority="251" stopIfTrue="1" operator="notEqual">
      <formula>""</formula>
    </cfRule>
  </conditionalFormatting>
  <conditionalFormatting sqref="C60">
    <cfRule type="cellIs" dxfId="685" priority="250" stopIfTrue="1" operator="notEqual">
      <formula>""</formula>
    </cfRule>
  </conditionalFormatting>
  <conditionalFormatting sqref="C61:C70">
    <cfRule type="cellIs" dxfId="684" priority="247" stopIfTrue="1" operator="notEqual">
      <formula>""</formula>
    </cfRule>
  </conditionalFormatting>
  <conditionalFormatting sqref="C49:C59">
    <cfRule type="cellIs" dxfId="683" priority="249" stopIfTrue="1" operator="notEqual">
      <formula>""</formula>
    </cfRule>
  </conditionalFormatting>
  <conditionalFormatting sqref="C61:C70">
    <cfRule type="cellIs" dxfId="682" priority="248" stopIfTrue="1" operator="notEqual">
      <formula>""</formula>
    </cfRule>
  </conditionalFormatting>
  <conditionalFormatting sqref="C60">
    <cfRule type="cellIs" dxfId="681" priority="246" stopIfTrue="1" operator="notEqual">
      <formula>""</formula>
    </cfRule>
  </conditionalFormatting>
  <conditionalFormatting sqref="C60">
    <cfRule type="cellIs" dxfId="680" priority="245" stopIfTrue="1" operator="notEqual">
      <formula>""</formula>
    </cfRule>
  </conditionalFormatting>
  <conditionalFormatting sqref="C49:C59">
    <cfRule type="cellIs" dxfId="679" priority="244" stopIfTrue="1" operator="notEqual">
      <formula>""</formula>
    </cfRule>
  </conditionalFormatting>
  <conditionalFormatting sqref="C48">
    <cfRule type="cellIs" dxfId="678" priority="243" stopIfTrue="1" operator="notEqual">
      <formula>""</formula>
    </cfRule>
  </conditionalFormatting>
  <conditionalFormatting sqref="C48">
    <cfRule type="cellIs" dxfId="677" priority="242" stopIfTrue="1" operator="notEqual">
      <formula>""</formula>
    </cfRule>
  </conditionalFormatting>
  <conditionalFormatting sqref="C49:C58">
    <cfRule type="cellIs" dxfId="676" priority="239" stopIfTrue="1" operator="notEqual">
      <formula>""</formula>
    </cfRule>
  </conditionalFormatting>
  <conditionalFormatting sqref="C37:C47">
    <cfRule type="cellIs" dxfId="675" priority="241" stopIfTrue="1" operator="notEqual">
      <formula>""</formula>
    </cfRule>
  </conditionalFormatting>
  <conditionalFormatting sqref="C49:C58">
    <cfRule type="cellIs" dxfId="674" priority="240" stopIfTrue="1" operator="notEqual">
      <formula>""</formula>
    </cfRule>
  </conditionalFormatting>
  <conditionalFormatting sqref="C61:C70">
    <cfRule type="cellIs" dxfId="673" priority="238" stopIfTrue="1" operator="notEqual">
      <formula>""</formula>
    </cfRule>
  </conditionalFormatting>
  <conditionalFormatting sqref="C61:C70">
    <cfRule type="cellIs" dxfId="672" priority="237" stopIfTrue="1" operator="notEqual">
      <formula>""</formula>
    </cfRule>
  </conditionalFormatting>
  <conditionalFormatting sqref="C85:C94">
    <cfRule type="cellIs" dxfId="671" priority="231" stopIfTrue="1" operator="notEqual">
      <formula>""</formula>
    </cfRule>
  </conditionalFormatting>
  <conditionalFormatting sqref="C85:C94">
    <cfRule type="cellIs" dxfId="670" priority="230" stopIfTrue="1" operator="notEqual">
      <formula>""</formula>
    </cfRule>
  </conditionalFormatting>
  <conditionalFormatting sqref="C107 C73:C83 C85:C95">
    <cfRule type="cellIs" dxfId="669" priority="236" stopIfTrue="1" operator="notEqual">
      <formula>""</formula>
    </cfRule>
  </conditionalFormatting>
  <conditionalFormatting sqref="C107 C73:C83 C85:C95">
    <cfRule type="cellIs" dxfId="668" priority="229" stopIfTrue="1" operator="notEqual">
      <formula>""</formula>
    </cfRule>
  </conditionalFormatting>
  <conditionalFormatting sqref="C84">
    <cfRule type="cellIs" dxfId="667" priority="228" stopIfTrue="1" operator="notEqual">
      <formula>""</formula>
    </cfRule>
  </conditionalFormatting>
  <conditionalFormatting sqref="C107 C73:C83 C85:C95">
    <cfRule type="cellIs" dxfId="666" priority="235" stopIfTrue="1" operator="notEqual">
      <formula>""</formula>
    </cfRule>
  </conditionalFormatting>
  <conditionalFormatting sqref="C84">
    <cfRule type="cellIs" dxfId="665" priority="234" stopIfTrue="1" operator="notEqual">
      <formula>""</formula>
    </cfRule>
  </conditionalFormatting>
  <conditionalFormatting sqref="C84">
    <cfRule type="cellIs" dxfId="664" priority="233" stopIfTrue="1" operator="notEqual">
      <formula>""</formula>
    </cfRule>
  </conditionalFormatting>
  <conditionalFormatting sqref="C73:C83">
    <cfRule type="cellIs" dxfId="663" priority="232" stopIfTrue="1" operator="notEqual">
      <formula>""</formula>
    </cfRule>
  </conditionalFormatting>
  <conditionalFormatting sqref="C73:C83">
    <cfRule type="cellIs" dxfId="662" priority="221" stopIfTrue="1" operator="notEqual">
      <formula>""</formula>
    </cfRule>
  </conditionalFormatting>
  <conditionalFormatting sqref="C72">
    <cfRule type="cellIs" dxfId="661" priority="220" stopIfTrue="1" operator="notEqual">
      <formula>""</formula>
    </cfRule>
  </conditionalFormatting>
  <conditionalFormatting sqref="C72">
    <cfRule type="cellIs" dxfId="660" priority="219" stopIfTrue="1" operator="notEqual">
      <formula>""</formula>
    </cfRule>
  </conditionalFormatting>
  <conditionalFormatting sqref="C61:C71">
    <cfRule type="cellIs" dxfId="659" priority="218" stopIfTrue="1" operator="notEqual">
      <formula>""</formula>
    </cfRule>
  </conditionalFormatting>
  <conditionalFormatting sqref="C84">
    <cfRule type="cellIs" dxfId="658" priority="227" stopIfTrue="1" operator="notEqual">
      <formula>""</formula>
    </cfRule>
  </conditionalFormatting>
  <conditionalFormatting sqref="C85:C94">
    <cfRule type="cellIs" dxfId="657" priority="224" stopIfTrue="1" operator="notEqual">
      <formula>""</formula>
    </cfRule>
  </conditionalFormatting>
  <conditionalFormatting sqref="C73:C83">
    <cfRule type="cellIs" dxfId="656" priority="226" stopIfTrue="1" operator="notEqual">
      <formula>""</formula>
    </cfRule>
  </conditionalFormatting>
  <conditionalFormatting sqref="C85:C94">
    <cfRule type="cellIs" dxfId="655" priority="225" stopIfTrue="1" operator="notEqual">
      <formula>""</formula>
    </cfRule>
  </conditionalFormatting>
  <conditionalFormatting sqref="C84">
    <cfRule type="cellIs" dxfId="654" priority="223" stopIfTrue="1" operator="notEqual">
      <formula>""</formula>
    </cfRule>
  </conditionalFormatting>
  <conditionalFormatting sqref="C84">
    <cfRule type="cellIs" dxfId="653" priority="222" stopIfTrue="1" operator="notEqual">
      <formula>""</formula>
    </cfRule>
  </conditionalFormatting>
  <conditionalFormatting sqref="C73:C82">
    <cfRule type="cellIs" dxfId="652" priority="216" stopIfTrue="1" operator="notEqual">
      <formula>""</formula>
    </cfRule>
  </conditionalFormatting>
  <conditionalFormatting sqref="C73:C82">
    <cfRule type="cellIs" dxfId="651" priority="217" stopIfTrue="1" operator="notEqual">
      <formula>""</formula>
    </cfRule>
  </conditionalFormatting>
  <conditionalFormatting sqref="C85:C94">
    <cfRule type="cellIs" dxfId="650" priority="215" stopIfTrue="1" operator="notEqual">
      <formula>""</formula>
    </cfRule>
  </conditionalFormatting>
  <conditionalFormatting sqref="C85:C94">
    <cfRule type="cellIs" dxfId="649" priority="214" stopIfTrue="1" operator="notEqual">
      <formula>""</formula>
    </cfRule>
  </conditionalFormatting>
  <conditionalFormatting sqref="C72">
    <cfRule type="cellIs" dxfId="648" priority="203" stopIfTrue="1" operator="notEqual">
      <formula>""</formula>
    </cfRule>
  </conditionalFormatting>
  <conditionalFormatting sqref="C61:C71">
    <cfRule type="cellIs" dxfId="647" priority="202" stopIfTrue="1" operator="notEqual">
      <formula>""</formula>
    </cfRule>
  </conditionalFormatting>
  <conditionalFormatting sqref="C107 C73:C83 C85:C95">
    <cfRule type="cellIs" dxfId="646" priority="213" stopIfTrue="1" operator="notEqual">
      <formula>""</formula>
    </cfRule>
  </conditionalFormatting>
  <conditionalFormatting sqref="C84">
    <cfRule type="cellIs" dxfId="645" priority="212" stopIfTrue="1" operator="notEqual">
      <formula>""</formula>
    </cfRule>
  </conditionalFormatting>
  <conditionalFormatting sqref="C84">
    <cfRule type="cellIs" dxfId="644" priority="211" stopIfTrue="1" operator="notEqual">
      <formula>""</formula>
    </cfRule>
  </conditionalFormatting>
  <conditionalFormatting sqref="C85:C94">
    <cfRule type="cellIs" dxfId="643" priority="208" stopIfTrue="1" operator="notEqual">
      <formula>""</formula>
    </cfRule>
  </conditionalFormatting>
  <conditionalFormatting sqref="C73:C83">
    <cfRule type="cellIs" dxfId="642" priority="210" stopIfTrue="1" operator="notEqual">
      <formula>""</formula>
    </cfRule>
  </conditionalFormatting>
  <conditionalFormatting sqref="C85:C94">
    <cfRule type="cellIs" dxfId="641" priority="209" stopIfTrue="1" operator="notEqual">
      <formula>""</formula>
    </cfRule>
  </conditionalFormatting>
  <conditionalFormatting sqref="C84">
    <cfRule type="cellIs" dxfId="640" priority="207" stopIfTrue="1" operator="notEqual">
      <formula>""</formula>
    </cfRule>
  </conditionalFormatting>
  <conditionalFormatting sqref="C84">
    <cfRule type="cellIs" dxfId="639" priority="206" stopIfTrue="1" operator="notEqual">
      <formula>""</formula>
    </cfRule>
  </conditionalFormatting>
  <conditionalFormatting sqref="C73:C83">
    <cfRule type="cellIs" dxfId="638" priority="205" stopIfTrue="1" operator="notEqual">
      <formula>""</formula>
    </cfRule>
  </conditionalFormatting>
  <conditionalFormatting sqref="C72">
    <cfRule type="cellIs" dxfId="637" priority="204" stopIfTrue="1" operator="notEqual">
      <formula>""</formula>
    </cfRule>
  </conditionalFormatting>
  <conditionalFormatting sqref="C73:C82">
    <cfRule type="cellIs" dxfId="636" priority="200" stopIfTrue="1" operator="notEqual">
      <formula>""</formula>
    </cfRule>
  </conditionalFormatting>
  <conditionalFormatting sqref="C73:C82">
    <cfRule type="cellIs" dxfId="635" priority="201" stopIfTrue="1" operator="notEqual">
      <formula>""</formula>
    </cfRule>
  </conditionalFormatting>
  <conditionalFormatting sqref="C85:C94">
    <cfRule type="cellIs" dxfId="634" priority="199" stopIfTrue="1" operator="notEqual">
      <formula>""</formula>
    </cfRule>
  </conditionalFormatting>
  <conditionalFormatting sqref="C85:C94">
    <cfRule type="cellIs" dxfId="633" priority="198" stopIfTrue="1" operator="notEqual">
      <formula>""</formula>
    </cfRule>
  </conditionalFormatting>
  <conditionalFormatting sqref="C84:C94">
    <cfRule type="cellIs" dxfId="632" priority="197" stopIfTrue="1" operator="notEqual">
      <formula>""</formula>
    </cfRule>
  </conditionalFormatting>
  <conditionalFormatting sqref="C84:C94">
    <cfRule type="cellIs" dxfId="631" priority="196" stopIfTrue="1" operator="notEqual">
      <formula>""</formula>
    </cfRule>
  </conditionalFormatting>
  <conditionalFormatting sqref="C73:C83">
    <cfRule type="cellIs" dxfId="630" priority="195" stopIfTrue="1" operator="notEqual">
      <formula>""</formula>
    </cfRule>
  </conditionalFormatting>
  <conditionalFormatting sqref="C72">
    <cfRule type="cellIs" dxfId="629" priority="194" stopIfTrue="1" operator="notEqual">
      <formula>""</formula>
    </cfRule>
  </conditionalFormatting>
  <conditionalFormatting sqref="C72">
    <cfRule type="cellIs" dxfId="628" priority="193" stopIfTrue="1" operator="notEqual">
      <formula>""</formula>
    </cfRule>
  </conditionalFormatting>
  <conditionalFormatting sqref="C73:C82">
    <cfRule type="cellIs" dxfId="627" priority="190" stopIfTrue="1" operator="notEqual">
      <formula>""</formula>
    </cfRule>
  </conditionalFormatting>
  <conditionalFormatting sqref="C61:C71">
    <cfRule type="cellIs" dxfId="626" priority="192" stopIfTrue="1" operator="notEqual">
      <formula>""</formula>
    </cfRule>
  </conditionalFormatting>
  <conditionalFormatting sqref="C73:C82">
    <cfRule type="cellIs" dxfId="625" priority="191" stopIfTrue="1" operator="notEqual">
      <formula>""</formula>
    </cfRule>
  </conditionalFormatting>
  <conditionalFormatting sqref="C72">
    <cfRule type="cellIs" dxfId="624" priority="189" stopIfTrue="1" operator="notEqual">
      <formula>""</formula>
    </cfRule>
  </conditionalFormatting>
  <conditionalFormatting sqref="C72">
    <cfRule type="cellIs" dxfId="623" priority="188" stopIfTrue="1" operator="notEqual">
      <formula>""</formula>
    </cfRule>
  </conditionalFormatting>
  <conditionalFormatting sqref="C61:C71">
    <cfRule type="cellIs" dxfId="622" priority="187" stopIfTrue="1" operator="notEqual">
      <formula>""</formula>
    </cfRule>
  </conditionalFormatting>
  <conditionalFormatting sqref="C60">
    <cfRule type="cellIs" dxfId="621" priority="186" stopIfTrue="1" operator="notEqual">
      <formula>""</formula>
    </cfRule>
  </conditionalFormatting>
  <conditionalFormatting sqref="C60">
    <cfRule type="cellIs" dxfId="620" priority="185" stopIfTrue="1" operator="notEqual">
      <formula>""</formula>
    </cfRule>
  </conditionalFormatting>
  <conditionalFormatting sqref="C61:C70">
    <cfRule type="cellIs" dxfId="619" priority="182" stopIfTrue="1" operator="notEqual">
      <formula>""</formula>
    </cfRule>
  </conditionalFormatting>
  <conditionalFormatting sqref="C49:C59">
    <cfRule type="cellIs" dxfId="618" priority="184" stopIfTrue="1" operator="notEqual">
      <formula>""</formula>
    </cfRule>
  </conditionalFormatting>
  <conditionalFormatting sqref="C61:C70">
    <cfRule type="cellIs" dxfId="617" priority="183" stopIfTrue="1" operator="notEqual">
      <formula>""</formula>
    </cfRule>
  </conditionalFormatting>
  <conditionalFormatting sqref="C73:C82">
    <cfRule type="cellIs" dxfId="616" priority="181" stopIfTrue="1" operator="notEqual">
      <formula>""</formula>
    </cfRule>
  </conditionalFormatting>
  <conditionalFormatting sqref="C73:C82">
    <cfRule type="cellIs" dxfId="615" priority="180" stopIfTrue="1" operator="notEqual">
      <formula>""</formula>
    </cfRule>
  </conditionalFormatting>
  <conditionalFormatting sqref="C97:C106">
    <cfRule type="cellIs" dxfId="614" priority="173" stopIfTrue="1" operator="notEqual">
      <formula>""</formula>
    </cfRule>
  </conditionalFormatting>
  <conditionalFormatting sqref="C97:C106">
    <cfRule type="cellIs" dxfId="613" priority="172" stopIfTrue="1" operator="notEqual">
      <formula>""</formula>
    </cfRule>
  </conditionalFormatting>
  <conditionalFormatting sqref="C96">
    <cfRule type="cellIs" dxfId="612" priority="171" stopIfTrue="1" operator="notEqual">
      <formula>""</formula>
    </cfRule>
  </conditionalFormatting>
  <conditionalFormatting sqref="C96">
    <cfRule type="cellIs" dxfId="611" priority="170" stopIfTrue="1" operator="notEqual">
      <formula>""</formula>
    </cfRule>
  </conditionalFormatting>
  <conditionalFormatting sqref="C97:C106">
    <cfRule type="cellIs" dxfId="610" priority="169" stopIfTrue="1" operator="notEqual">
      <formula>""</formula>
    </cfRule>
  </conditionalFormatting>
  <conditionalFormatting sqref="C96">
    <cfRule type="cellIs" dxfId="609" priority="179" stopIfTrue="1" operator="notEqual">
      <formula>""</formula>
    </cfRule>
  </conditionalFormatting>
  <conditionalFormatting sqref="C96:C106">
    <cfRule type="cellIs" dxfId="608" priority="178" stopIfTrue="1" operator="notEqual">
      <formula>""</formula>
    </cfRule>
  </conditionalFormatting>
  <conditionalFormatting sqref="C96:C106">
    <cfRule type="cellIs" dxfId="607" priority="177" stopIfTrue="1" operator="notEqual">
      <formula>""</formula>
    </cfRule>
  </conditionalFormatting>
  <conditionalFormatting sqref="C97:C106">
    <cfRule type="cellIs" dxfId="606" priority="176" stopIfTrue="1" operator="notEqual">
      <formula>""</formula>
    </cfRule>
  </conditionalFormatting>
  <conditionalFormatting sqref="C96">
    <cfRule type="cellIs" dxfId="605" priority="175" stopIfTrue="1" operator="notEqual">
      <formula>""</formula>
    </cfRule>
  </conditionalFormatting>
  <conditionalFormatting sqref="C96">
    <cfRule type="cellIs" dxfId="604" priority="174" stopIfTrue="1" operator="notEqual">
      <formula>""</formula>
    </cfRule>
  </conditionalFormatting>
  <conditionalFormatting sqref="C97:C106">
    <cfRule type="cellIs" dxfId="603" priority="168" stopIfTrue="1" operator="notEqual">
      <formula>""</formula>
    </cfRule>
  </conditionalFormatting>
  <conditionalFormatting sqref="C96:C106">
    <cfRule type="cellIs" dxfId="602" priority="167" stopIfTrue="1" operator="notEqual">
      <formula>""</formula>
    </cfRule>
  </conditionalFormatting>
  <conditionalFormatting sqref="C96:C106">
    <cfRule type="cellIs" dxfId="601" priority="166" stopIfTrue="1" operator="notEqual">
      <formula>""</formula>
    </cfRule>
  </conditionalFormatting>
  <conditionalFormatting sqref="C96:C106">
    <cfRule type="cellIs" dxfId="600" priority="165" stopIfTrue="1" operator="notEqual">
      <formula>""</formula>
    </cfRule>
  </conditionalFormatting>
  <conditionalFormatting sqref="C96:C106">
    <cfRule type="cellIs" dxfId="599" priority="164" stopIfTrue="1" operator="notEqual">
      <formula>""</formula>
    </cfRule>
  </conditionalFormatting>
  <conditionalFormatting sqref="C97:C106">
    <cfRule type="cellIs" dxfId="598" priority="163" stopIfTrue="1" operator="notEqual">
      <formula>""</formula>
    </cfRule>
  </conditionalFormatting>
  <conditionalFormatting sqref="C97:C106">
    <cfRule type="cellIs" dxfId="597" priority="162" stopIfTrue="1" operator="notEqual">
      <formula>""</formula>
    </cfRule>
  </conditionalFormatting>
  <conditionalFormatting sqref="C97:C106">
    <cfRule type="cellIs" dxfId="596" priority="161" stopIfTrue="1" operator="notEqual">
      <formula>""</formula>
    </cfRule>
  </conditionalFormatting>
  <conditionalFormatting sqref="C97:C106">
    <cfRule type="cellIs" dxfId="595" priority="160" stopIfTrue="1" operator="notEqual">
      <formula>""</formula>
    </cfRule>
  </conditionalFormatting>
  <conditionalFormatting sqref="C97:C106">
    <cfRule type="cellIs" dxfId="594" priority="159" stopIfTrue="1" operator="notEqual">
      <formula>""</formula>
    </cfRule>
  </conditionalFormatting>
  <conditionalFormatting sqref="C119">
    <cfRule type="cellIs" dxfId="593" priority="158" stopIfTrue="1" operator="notEqual">
      <formula>""</formula>
    </cfRule>
  </conditionalFormatting>
  <conditionalFormatting sqref="C119">
    <cfRule type="cellIs" dxfId="592" priority="157" stopIfTrue="1" operator="notEqual">
      <formula>""</formula>
    </cfRule>
  </conditionalFormatting>
  <conditionalFormatting sqref="C108:C109">
    <cfRule type="cellIs" dxfId="591" priority="156" stopIfTrue="1" operator="notEqual">
      <formula>""</formula>
    </cfRule>
  </conditionalFormatting>
  <conditionalFormatting sqref="C108:C109">
    <cfRule type="cellIs" dxfId="590" priority="155" stopIfTrue="1" operator="notEqual">
      <formula>""</formula>
    </cfRule>
  </conditionalFormatting>
  <conditionalFormatting sqref="C97:C106 C108:C118 C120:C131">
    <cfRule type="cellIs" dxfId="589" priority="154" stopIfTrue="1" operator="notEqual">
      <formula>""</formula>
    </cfRule>
  </conditionalFormatting>
  <conditionalFormatting sqref="C97:C106 C108:C118 C120:C131">
    <cfRule type="cellIs" dxfId="588" priority="153" stopIfTrue="1" operator="notEqual">
      <formula>""</formula>
    </cfRule>
  </conditionalFormatting>
  <conditionalFormatting sqref="C13">
    <cfRule type="cellIs" dxfId="587" priority="152" stopIfTrue="1" operator="notEqual">
      <formula>""</formula>
    </cfRule>
  </conditionalFormatting>
  <conditionalFormatting sqref="C72">
    <cfRule type="cellIs" dxfId="586" priority="151" stopIfTrue="1" operator="notEqual">
      <formula>""</formula>
    </cfRule>
  </conditionalFormatting>
  <conditionalFormatting sqref="C72">
    <cfRule type="cellIs" dxfId="585" priority="150" stopIfTrue="1" operator="notEqual">
      <formula>""</formula>
    </cfRule>
  </conditionalFormatting>
  <conditionalFormatting sqref="C73:C82">
    <cfRule type="cellIs" dxfId="584" priority="147" stopIfTrue="1" operator="notEqual">
      <formula>""</formula>
    </cfRule>
  </conditionalFormatting>
  <conditionalFormatting sqref="C61:C71">
    <cfRule type="cellIs" dxfId="583" priority="149" stopIfTrue="1" operator="notEqual">
      <formula>""</formula>
    </cfRule>
  </conditionalFormatting>
  <conditionalFormatting sqref="C73:C82">
    <cfRule type="cellIs" dxfId="582" priority="148" stopIfTrue="1" operator="notEqual">
      <formula>""</formula>
    </cfRule>
  </conditionalFormatting>
  <conditionalFormatting sqref="C72">
    <cfRule type="cellIs" dxfId="581" priority="146" stopIfTrue="1" operator="notEqual">
      <formula>""</formula>
    </cfRule>
  </conditionalFormatting>
  <conditionalFormatting sqref="C72">
    <cfRule type="cellIs" dxfId="580" priority="145" stopIfTrue="1" operator="notEqual">
      <formula>""</formula>
    </cfRule>
  </conditionalFormatting>
  <conditionalFormatting sqref="C61:C71">
    <cfRule type="cellIs" dxfId="579" priority="144" stopIfTrue="1" operator="notEqual">
      <formula>""</formula>
    </cfRule>
  </conditionalFormatting>
  <conditionalFormatting sqref="C60">
    <cfRule type="cellIs" dxfId="578" priority="143" stopIfTrue="1" operator="notEqual">
      <formula>""</formula>
    </cfRule>
  </conditionalFormatting>
  <conditionalFormatting sqref="C60">
    <cfRule type="cellIs" dxfId="577" priority="142" stopIfTrue="1" operator="notEqual">
      <formula>""</formula>
    </cfRule>
  </conditionalFormatting>
  <conditionalFormatting sqref="C61:C70">
    <cfRule type="cellIs" dxfId="576" priority="139" stopIfTrue="1" operator="notEqual">
      <formula>""</formula>
    </cfRule>
  </conditionalFormatting>
  <conditionalFormatting sqref="C49:C59">
    <cfRule type="cellIs" dxfId="575" priority="141" stopIfTrue="1" operator="notEqual">
      <formula>""</formula>
    </cfRule>
  </conditionalFormatting>
  <conditionalFormatting sqref="C61:C70">
    <cfRule type="cellIs" dxfId="574" priority="140" stopIfTrue="1" operator="notEqual">
      <formula>""</formula>
    </cfRule>
  </conditionalFormatting>
  <conditionalFormatting sqref="C73:C82">
    <cfRule type="cellIs" dxfId="573" priority="138" stopIfTrue="1" operator="notEqual">
      <formula>""</formula>
    </cfRule>
  </conditionalFormatting>
  <conditionalFormatting sqref="C73:C82">
    <cfRule type="cellIs" dxfId="572" priority="137" stopIfTrue="1" operator="notEqual">
      <formula>""</formula>
    </cfRule>
  </conditionalFormatting>
  <conditionalFormatting sqref="C72:C82">
    <cfRule type="cellIs" dxfId="571" priority="136" stopIfTrue="1" operator="notEqual">
      <formula>""</formula>
    </cfRule>
  </conditionalFormatting>
  <conditionalFormatting sqref="C72:C82">
    <cfRule type="cellIs" dxfId="570" priority="135" stopIfTrue="1" operator="notEqual">
      <formula>""</formula>
    </cfRule>
  </conditionalFormatting>
  <conditionalFormatting sqref="C61:C71">
    <cfRule type="cellIs" dxfId="569" priority="134" stopIfTrue="1" operator="notEqual">
      <formula>""</formula>
    </cfRule>
  </conditionalFormatting>
  <conditionalFormatting sqref="C60">
    <cfRule type="cellIs" dxfId="568" priority="133" stopIfTrue="1" operator="notEqual">
      <formula>""</formula>
    </cfRule>
  </conditionalFormatting>
  <conditionalFormatting sqref="C60">
    <cfRule type="cellIs" dxfId="567" priority="132" stopIfTrue="1" operator="notEqual">
      <formula>""</formula>
    </cfRule>
  </conditionalFormatting>
  <conditionalFormatting sqref="C61:C70">
    <cfRule type="cellIs" dxfId="566" priority="129" stopIfTrue="1" operator="notEqual">
      <formula>""</formula>
    </cfRule>
  </conditionalFormatting>
  <conditionalFormatting sqref="C49:C59">
    <cfRule type="cellIs" dxfId="565" priority="131" stopIfTrue="1" operator="notEqual">
      <formula>""</formula>
    </cfRule>
  </conditionalFormatting>
  <conditionalFormatting sqref="C61:C70">
    <cfRule type="cellIs" dxfId="564" priority="130" stopIfTrue="1" operator="notEqual">
      <formula>""</formula>
    </cfRule>
  </conditionalFormatting>
  <conditionalFormatting sqref="C60">
    <cfRule type="cellIs" dxfId="563" priority="128" stopIfTrue="1" operator="notEqual">
      <formula>""</formula>
    </cfRule>
  </conditionalFormatting>
  <conditionalFormatting sqref="C60">
    <cfRule type="cellIs" dxfId="562" priority="127" stopIfTrue="1" operator="notEqual">
      <formula>""</formula>
    </cfRule>
  </conditionalFormatting>
  <conditionalFormatting sqref="C49:C59">
    <cfRule type="cellIs" dxfId="561" priority="126" stopIfTrue="1" operator="notEqual">
      <formula>""</formula>
    </cfRule>
  </conditionalFormatting>
  <conditionalFormatting sqref="C48">
    <cfRule type="cellIs" dxfId="560" priority="125" stopIfTrue="1" operator="notEqual">
      <formula>""</formula>
    </cfRule>
  </conditionalFormatting>
  <conditionalFormatting sqref="C48">
    <cfRule type="cellIs" dxfId="559" priority="124" stopIfTrue="1" operator="notEqual">
      <formula>""</formula>
    </cfRule>
  </conditionalFormatting>
  <conditionalFormatting sqref="C49:C58">
    <cfRule type="cellIs" dxfId="558" priority="121" stopIfTrue="1" operator="notEqual">
      <formula>""</formula>
    </cfRule>
  </conditionalFormatting>
  <conditionalFormatting sqref="C37:C47">
    <cfRule type="cellIs" dxfId="557" priority="123" stopIfTrue="1" operator="notEqual">
      <formula>""</formula>
    </cfRule>
  </conditionalFormatting>
  <conditionalFormatting sqref="C49:C58">
    <cfRule type="cellIs" dxfId="556" priority="122" stopIfTrue="1" operator="notEqual">
      <formula>""</formula>
    </cfRule>
  </conditionalFormatting>
  <conditionalFormatting sqref="C61:C70">
    <cfRule type="cellIs" dxfId="555" priority="120" stopIfTrue="1" operator="notEqual">
      <formula>""</formula>
    </cfRule>
  </conditionalFormatting>
  <conditionalFormatting sqref="C61:C70">
    <cfRule type="cellIs" dxfId="554" priority="119" stopIfTrue="1" operator="notEqual">
      <formula>""</formula>
    </cfRule>
  </conditionalFormatting>
  <conditionalFormatting sqref="C72:C82">
    <cfRule type="cellIs" dxfId="553" priority="118" stopIfTrue="1" operator="notEqual">
      <formula>""</formula>
    </cfRule>
  </conditionalFormatting>
  <conditionalFormatting sqref="C72:C82">
    <cfRule type="cellIs" dxfId="552" priority="117" stopIfTrue="1" operator="notEqual">
      <formula>""</formula>
    </cfRule>
  </conditionalFormatting>
  <conditionalFormatting sqref="C61:C71">
    <cfRule type="cellIs" dxfId="551" priority="116" stopIfTrue="1" operator="notEqual">
      <formula>""</formula>
    </cfRule>
  </conditionalFormatting>
  <conditionalFormatting sqref="C60">
    <cfRule type="cellIs" dxfId="550" priority="115" stopIfTrue="1" operator="notEqual">
      <formula>""</formula>
    </cfRule>
  </conditionalFormatting>
  <conditionalFormatting sqref="C60">
    <cfRule type="cellIs" dxfId="549" priority="114" stopIfTrue="1" operator="notEqual">
      <formula>""</formula>
    </cfRule>
  </conditionalFormatting>
  <conditionalFormatting sqref="C61:C70">
    <cfRule type="cellIs" dxfId="548" priority="111" stopIfTrue="1" operator="notEqual">
      <formula>""</formula>
    </cfRule>
  </conditionalFormatting>
  <conditionalFormatting sqref="C49:C59">
    <cfRule type="cellIs" dxfId="547" priority="113" stopIfTrue="1" operator="notEqual">
      <formula>""</formula>
    </cfRule>
  </conditionalFormatting>
  <conditionalFormatting sqref="C61:C70">
    <cfRule type="cellIs" dxfId="546" priority="112" stopIfTrue="1" operator="notEqual">
      <formula>""</formula>
    </cfRule>
  </conditionalFormatting>
  <conditionalFormatting sqref="C60">
    <cfRule type="cellIs" dxfId="545" priority="110" stopIfTrue="1" operator="notEqual">
      <formula>""</formula>
    </cfRule>
  </conditionalFormatting>
  <conditionalFormatting sqref="C60">
    <cfRule type="cellIs" dxfId="544" priority="109" stopIfTrue="1" operator="notEqual">
      <formula>""</formula>
    </cfRule>
  </conditionalFormatting>
  <conditionalFormatting sqref="C49:C59">
    <cfRule type="cellIs" dxfId="543" priority="108" stopIfTrue="1" operator="notEqual">
      <formula>""</formula>
    </cfRule>
  </conditionalFormatting>
  <conditionalFormatting sqref="C48">
    <cfRule type="cellIs" dxfId="542" priority="107" stopIfTrue="1" operator="notEqual">
      <formula>""</formula>
    </cfRule>
  </conditionalFormatting>
  <conditionalFormatting sqref="C48">
    <cfRule type="cellIs" dxfId="541" priority="106" stopIfTrue="1" operator="notEqual">
      <formula>""</formula>
    </cfRule>
  </conditionalFormatting>
  <conditionalFormatting sqref="C49:C58">
    <cfRule type="cellIs" dxfId="540" priority="103" stopIfTrue="1" operator="notEqual">
      <formula>""</formula>
    </cfRule>
  </conditionalFormatting>
  <conditionalFormatting sqref="C37:C47">
    <cfRule type="cellIs" dxfId="539" priority="105" stopIfTrue="1" operator="notEqual">
      <formula>""</formula>
    </cfRule>
  </conditionalFormatting>
  <conditionalFormatting sqref="C49:C58">
    <cfRule type="cellIs" dxfId="538" priority="104" stopIfTrue="1" operator="notEqual">
      <formula>""</formula>
    </cfRule>
  </conditionalFormatting>
  <conditionalFormatting sqref="C61:C70">
    <cfRule type="cellIs" dxfId="537" priority="102" stopIfTrue="1" operator="notEqual">
      <formula>""</formula>
    </cfRule>
  </conditionalFormatting>
  <conditionalFormatting sqref="C61:C70">
    <cfRule type="cellIs" dxfId="536" priority="101" stopIfTrue="1" operator="notEqual">
      <formula>""</formula>
    </cfRule>
  </conditionalFormatting>
  <conditionalFormatting sqref="C60:C70">
    <cfRule type="cellIs" dxfId="535" priority="100" stopIfTrue="1" operator="notEqual">
      <formula>""</formula>
    </cfRule>
  </conditionalFormatting>
  <conditionalFormatting sqref="C60:C70">
    <cfRule type="cellIs" dxfId="534" priority="99" stopIfTrue="1" operator="notEqual">
      <formula>""</formula>
    </cfRule>
  </conditionalFormatting>
  <conditionalFormatting sqref="C49:C59">
    <cfRule type="cellIs" dxfId="533" priority="98" stopIfTrue="1" operator="notEqual">
      <formula>""</formula>
    </cfRule>
  </conditionalFormatting>
  <conditionalFormatting sqref="C48">
    <cfRule type="cellIs" dxfId="532" priority="97" stopIfTrue="1" operator="notEqual">
      <formula>""</formula>
    </cfRule>
  </conditionalFormatting>
  <conditionalFormatting sqref="C48">
    <cfRule type="cellIs" dxfId="531" priority="96" stopIfTrue="1" operator="notEqual">
      <formula>""</formula>
    </cfRule>
  </conditionalFormatting>
  <conditionalFormatting sqref="C49:C58">
    <cfRule type="cellIs" dxfId="530" priority="93" stopIfTrue="1" operator="notEqual">
      <formula>""</formula>
    </cfRule>
  </conditionalFormatting>
  <conditionalFormatting sqref="C37:C47">
    <cfRule type="cellIs" dxfId="529" priority="95" stopIfTrue="1" operator="notEqual">
      <formula>""</formula>
    </cfRule>
  </conditionalFormatting>
  <conditionalFormatting sqref="C49:C58">
    <cfRule type="cellIs" dxfId="528" priority="94" stopIfTrue="1" operator="notEqual">
      <formula>""</formula>
    </cfRule>
  </conditionalFormatting>
  <conditionalFormatting sqref="C48">
    <cfRule type="cellIs" dxfId="527" priority="92" stopIfTrue="1" operator="notEqual">
      <formula>""</formula>
    </cfRule>
  </conditionalFormatting>
  <conditionalFormatting sqref="C48">
    <cfRule type="cellIs" dxfId="526" priority="91" stopIfTrue="1" operator="notEqual">
      <formula>""</formula>
    </cfRule>
  </conditionalFormatting>
  <conditionalFormatting sqref="C37:C47">
    <cfRule type="cellIs" dxfId="525" priority="90" stopIfTrue="1" operator="notEqual">
      <formula>""</formula>
    </cfRule>
  </conditionalFormatting>
  <conditionalFormatting sqref="C36">
    <cfRule type="cellIs" dxfId="524" priority="89" stopIfTrue="1" operator="notEqual">
      <formula>""</formula>
    </cfRule>
  </conditionalFormatting>
  <conditionalFormatting sqref="C36">
    <cfRule type="cellIs" dxfId="523" priority="88" stopIfTrue="1" operator="notEqual">
      <formula>""</formula>
    </cfRule>
  </conditionalFormatting>
  <conditionalFormatting sqref="C37:C46">
    <cfRule type="cellIs" dxfId="522" priority="85" stopIfTrue="1" operator="notEqual">
      <formula>""</formula>
    </cfRule>
  </conditionalFormatting>
  <conditionalFormatting sqref="C25:C35">
    <cfRule type="cellIs" dxfId="521" priority="87" stopIfTrue="1" operator="notEqual">
      <formula>""</formula>
    </cfRule>
  </conditionalFormatting>
  <conditionalFormatting sqref="C37:C46">
    <cfRule type="cellIs" dxfId="520" priority="86" stopIfTrue="1" operator="notEqual">
      <formula>""</formula>
    </cfRule>
  </conditionalFormatting>
  <conditionalFormatting sqref="C49:C58">
    <cfRule type="cellIs" dxfId="519" priority="84" stopIfTrue="1" operator="notEqual">
      <formula>""</formula>
    </cfRule>
  </conditionalFormatting>
  <conditionalFormatting sqref="C49:C58">
    <cfRule type="cellIs" dxfId="518" priority="83" stopIfTrue="1" operator="notEqual">
      <formula>""</formula>
    </cfRule>
  </conditionalFormatting>
  <conditionalFormatting sqref="C73:C82">
    <cfRule type="cellIs" dxfId="517" priority="79" stopIfTrue="1" operator="notEqual">
      <formula>""</formula>
    </cfRule>
  </conditionalFormatting>
  <conditionalFormatting sqref="C73:C82">
    <cfRule type="cellIs" dxfId="516" priority="78" stopIfTrue="1" operator="notEqual">
      <formula>""</formula>
    </cfRule>
  </conditionalFormatting>
  <conditionalFormatting sqref="C72">
    <cfRule type="cellIs" dxfId="515" priority="77" stopIfTrue="1" operator="notEqual">
      <formula>""</formula>
    </cfRule>
  </conditionalFormatting>
  <conditionalFormatting sqref="C72">
    <cfRule type="cellIs" dxfId="514" priority="82" stopIfTrue="1" operator="notEqual">
      <formula>""</formula>
    </cfRule>
  </conditionalFormatting>
  <conditionalFormatting sqref="C72">
    <cfRule type="cellIs" dxfId="513" priority="81" stopIfTrue="1" operator="notEqual">
      <formula>""</formula>
    </cfRule>
  </conditionalFormatting>
  <conditionalFormatting sqref="C61:C71">
    <cfRule type="cellIs" dxfId="512" priority="80" stopIfTrue="1" operator="notEqual">
      <formula>""</formula>
    </cfRule>
  </conditionalFormatting>
  <conditionalFormatting sqref="C61:C71">
    <cfRule type="cellIs" dxfId="511" priority="70" stopIfTrue="1" operator="notEqual">
      <formula>""</formula>
    </cfRule>
  </conditionalFormatting>
  <conditionalFormatting sqref="C60">
    <cfRule type="cellIs" dxfId="510" priority="69" stopIfTrue="1" operator="notEqual">
      <formula>""</formula>
    </cfRule>
  </conditionalFormatting>
  <conditionalFormatting sqref="C60">
    <cfRule type="cellIs" dxfId="509" priority="68" stopIfTrue="1" operator="notEqual">
      <formula>""</formula>
    </cfRule>
  </conditionalFormatting>
  <conditionalFormatting sqref="C49:C59">
    <cfRule type="cellIs" dxfId="508" priority="67" stopIfTrue="1" operator="notEqual">
      <formula>""</formula>
    </cfRule>
  </conditionalFormatting>
  <conditionalFormatting sqref="C72">
    <cfRule type="cellIs" dxfId="507" priority="76" stopIfTrue="1" operator="notEqual">
      <formula>""</formula>
    </cfRule>
  </conditionalFormatting>
  <conditionalFormatting sqref="C73:C82">
    <cfRule type="cellIs" dxfId="506" priority="73" stopIfTrue="1" operator="notEqual">
      <formula>""</formula>
    </cfRule>
  </conditionalFormatting>
  <conditionalFormatting sqref="C61:C71">
    <cfRule type="cellIs" dxfId="505" priority="75" stopIfTrue="1" operator="notEqual">
      <formula>""</formula>
    </cfRule>
  </conditionalFormatting>
  <conditionalFormatting sqref="C73:C82">
    <cfRule type="cellIs" dxfId="504" priority="74" stopIfTrue="1" operator="notEqual">
      <formula>""</formula>
    </cfRule>
  </conditionalFormatting>
  <conditionalFormatting sqref="C72">
    <cfRule type="cellIs" dxfId="503" priority="72" stopIfTrue="1" operator="notEqual">
      <formula>""</formula>
    </cfRule>
  </conditionalFormatting>
  <conditionalFormatting sqref="C72">
    <cfRule type="cellIs" dxfId="502" priority="71" stopIfTrue="1" operator="notEqual">
      <formula>""</formula>
    </cfRule>
  </conditionalFormatting>
  <conditionalFormatting sqref="C61:C70">
    <cfRule type="cellIs" dxfId="501" priority="65" stopIfTrue="1" operator="notEqual">
      <formula>""</formula>
    </cfRule>
  </conditionalFormatting>
  <conditionalFormatting sqref="C61:C70">
    <cfRule type="cellIs" dxfId="500" priority="66" stopIfTrue="1" operator="notEqual">
      <formula>""</formula>
    </cfRule>
  </conditionalFormatting>
  <conditionalFormatting sqref="C73:C82">
    <cfRule type="cellIs" dxfId="499" priority="64" stopIfTrue="1" operator="notEqual">
      <formula>""</formula>
    </cfRule>
  </conditionalFormatting>
  <conditionalFormatting sqref="C73:C82">
    <cfRule type="cellIs" dxfId="498" priority="63" stopIfTrue="1" operator="notEqual">
      <formula>""</formula>
    </cfRule>
  </conditionalFormatting>
  <conditionalFormatting sqref="C60">
    <cfRule type="cellIs" dxfId="497" priority="53" stopIfTrue="1" operator="notEqual">
      <formula>""</formula>
    </cfRule>
  </conditionalFormatting>
  <conditionalFormatting sqref="C49:C59">
    <cfRule type="cellIs" dxfId="496" priority="52" stopIfTrue="1" operator="notEqual">
      <formula>""</formula>
    </cfRule>
  </conditionalFormatting>
  <conditionalFormatting sqref="C72">
    <cfRule type="cellIs" dxfId="495" priority="62" stopIfTrue="1" operator="notEqual">
      <formula>""</formula>
    </cfRule>
  </conditionalFormatting>
  <conditionalFormatting sqref="C72">
    <cfRule type="cellIs" dxfId="494" priority="61" stopIfTrue="1" operator="notEqual">
      <formula>""</formula>
    </cfRule>
  </conditionalFormatting>
  <conditionalFormatting sqref="C73:C82">
    <cfRule type="cellIs" dxfId="493" priority="58" stopIfTrue="1" operator="notEqual">
      <formula>""</formula>
    </cfRule>
  </conditionalFormatting>
  <conditionalFormatting sqref="C61:C71">
    <cfRule type="cellIs" dxfId="492" priority="60" stopIfTrue="1" operator="notEqual">
      <formula>""</formula>
    </cfRule>
  </conditionalFormatting>
  <conditionalFormatting sqref="C73:C82">
    <cfRule type="cellIs" dxfId="491" priority="59" stopIfTrue="1" operator="notEqual">
      <formula>""</formula>
    </cfRule>
  </conditionalFormatting>
  <conditionalFormatting sqref="C72">
    <cfRule type="cellIs" dxfId="490" priority="57" stopIfTrue="1" operator="notEqual">
      <formula>""</formula>
    </cfRule>
  </conditionalFormatting>
  <conditionalFormatting sqref="C72">
    <cfRule type="cellIs" dxfId="489" priority="56" stopIfTrue="1" operator="notEqual">
      <formula>""</formula>
    </cfRule>
  </conditionalFormatting>
  <conditionalFormatting sqref="C61:C71">
    <cfRule type="cellIs" dxfId="488" priority="55" stopIfTrue="1" operator="notEqual">
      <formula>""</formula>
    </cfRule>
  </conditionalFormatting>
  <conditionalFormatting sqref="C60">
    <cfRule type="cellIs" dxfId="487" priority="54" stopIfTrue="1" operator="notEqual">
      <formula>""</formula>
    </cfRule>
  </conditionalFormatting>
  <conditionalFormatting sqref="C61:C70">
    <cfRule type="cellIs" dxfId="486" priority="50" stopIfTrue="1" operator="notEqual">
      <formula>""</formula>
    </cfRule>
  </conditionalFormatting>
  <conditionalFormatting sqref="C61:C70">
    <cfRule type="cellIs" dxfId="485" priority="51" stopIfTrue="1" operator="notEqual">
      <formula>""</formula>
    </cfRule>
  </conditionalFormatting>
  <conditionalFormatting sqref="C73:C82">
    <cfRule type="cellIs" dxfId="484" priority="49" stopIfTrue="1" operator="notEqual">
      <formula>""</formula>
    </cfRule>
  </conditionalFormatting>
  <conditionalFormatting sqref="C73:C82">
    <cfRule type="cellIs" dxfId="483" priority="48" stopIfTrue="1" operator="notEqual">
      <formula>""</formula>
    </cfRule>
  </conditionalFormatting>
  <conditionalFormatting sqref="C72:C82">
    <cfRule type="cellIs" dxfId="482" priority="47" stopIfTrue="1" operator="notEqual">
      <formula>""</formula>
    </cfRule>
  </conditionalFormatting>
  <conditionalFormatting sqref="C72:C82">
    <cfRule type="cellIs" dxfId="481" priority="46" stopIfTrue="1" operator="notEqual">
      <formula>""</formula>
    </cfRule>
  </conditionalFormatting>
  <conditionalFormatting sqref="C61:C71">
    <cfRule type="cellIs" dxfId="480" priority="45" stopIfTrue="1" operator="notEqual">
      <formula>""</formula>
    </cfRule>
  </conditionalFormatting>
  <conditionalFormatting sqref="C60">
    <cfRule type="cellIs" dxfId="479" priority="44" stopIfTrue="1" operator="notEqual">
      <formula>""</formula>
    </cfRule>
  </conditionalFormatting>
  <conditionalFormatting sqref="C60">
    <cfRule type="cellIs" dxfId="478" priority="43" stopIfTrue="1" operator="notEqual">
      <formula>""</formula>
    </cfRule>
  </conditionalFormatting>
  <conditionalFormatting sqref="C61:C70">
    <cfRule type="cellIs" dxfId="477" priority="40" stopIfTrue="1" operator="notEqual">
      <formula>""</formula>
    </cfRule>
  </conditionalFormatting>
  <conditionalFormatting sqref="C49:C59">
    <cfRule type="cellIs" dxfId="476" priority="42" stopIfTrue="1" operator="notEqual">
      <formula>""</formula>
    </cfRule>
  </conditionalFormatting>
  <conditionalFormatting sqref="C61:C70">
    <cfRule type="cellIs" dxfId="475" priority="41" stopIfTrue="1" operator="notEqual">
      <formula>""</formula>
    </cfRule>
  </conditionalFormatting>
  <conditionalFormatting sqref="C60">
    <cfRule type="cellIs" dxfId="474" priority="39" stopIfTrue="1" operator="notEqual">
      <formula>""</formula>
    </cfRule>
  </conditionalFormatting>
  <conditionalFormatting sqref="C60">
    <cfRule type="cellIs" dxfId="473" priority="38" stopIfTrue="1" operator="notEqual">
      <formula>""</formula>
    </cfRule>
  </conditionalFormatting>
  <conditionalFormatting sqref="C49:C59">
    <cfRule type="cellIs" dxfId="472" priority="37" stopIfTrue="1" operator="notEqual">
      <formula>""</formula>
    </cfRule>
  </conditionalFormatting>
  <conditionalFormatting sqref="C48">
    <cfRule type="cellIs" dxfId="471" priority="36" stopIfTrue="1" operator="notEqual">
      <formula>""</formula>
    </cfRule>
  </conditionalFormatting>
  <conditionalFormatting sqref="C48">
    <cfRule type="cellIs" dxfId="470" priority="35" stopIfTrue="1" operator="notEqual">
      <formula>""</formula>
    </cfRule>
  </conditionalFormatting>
  <conditionalFormatting sqref="C49:C58">
    <cfRule type="cellIs" dxfId="469" priority="32" stopIfTrue="1" operator="notEqual">
      <formula>""</formula>
    </cfRule>
  </conditionalFormatting>
  <conditionalFormatting sqref="C37:C47">
    <cfRule type="cellIs" dxfId="468" priority="34" stopIfTrue="1" operator="notEqual">
      <formula>""</formula>
    </cfRule>
  </conditionalFormatting>
  <conditionalFormatting sqref="C49:C58">
    <cfRule type="cellIs" dxfId="467" priority="33" stopIfTrue="1" operator="notEqual">
      <formula>""</formula>
    </cfRule>
  </conditionalFormatting>
  <conditionalFormatting sqref="C61:C70">
    <cfRule type="cellIs" dxfId="466" priority="31" stopIfTrue="1" operator="notEqual">
      <formula>""</formula>
    </cfRule>
  </conditionalFormatting>
  <conditionalFormatting sqref="C61:C70">
    <cfRule type="cellIs" dxfId="465" priority="30" stopIfTrue="1" operator="notEqual">
      <formula>""</formula>
    </cfRule>
  </conditionalFormatting>
  <conditionalFormatting sqref="C85:C94">
    <cfRule type="cellIs" dxfId="464" priority="23" stopIfTrue="1" operator="notEqual">
      <formula>""</formula>
    </cfRule>
  </conditionalFormatting>
  <conditionalFormatting sqref="C85:C94">
    <cfRule type="cellIs" dxfId="463" priority="22" stopIfTrue="1" operator="notEqual">
      <formula>""</formula>
    </cfRule>
  </conditionalFormatting>
  <conditionalFormatting sqref="C84">
    <cfRule type="cellIs" dxfId="462" priority="21" stopIfTrue="1" operator="notEqual">
      <formula>""</formula>
    </cfRule>
  </conditionalFormatting>
  <conditionalFormatting sqref="C84">
    <cfRule type="cellIs" dxfId="461" priority="20" stopIfTrue="1" operator="notEqual">
      <formula>""</formula>
    </cfRule>
  </conditionalFormatting>
  <conditionalFormatting sqref="C85:C94">
    <cfRule type="cellIs" dxfId="460" priority="19" stopIfTrue="1" operator="notEqual">
      <formula>""</formula>
    </cfRule>
  </conditionalFormatting>
  <conditionalFormatting sqref="C84">
    <cfRule type="cellIs" dxfId="459" priority="29" stopIfTrue="1" operator="notEqual">
      <formula>""</formula>
    </cfRule>
  </conditionalFormatting>
  <conditionalFormatting sqref="C84:C94">
    <cfRule type="cellIs" dxfId="458" priority="28" stopIfTrue="1" operator="notEqual">
      <formula>""</formula>
    </cfRule>
  </conditionalFormatting>
  <conditionalFormatting sqref="C84:C94">
    <cfRule type="cellIs" dxfId="457" priority="27" stopIfTrue="1" operator="notEqual">
      <formula>""</formula>
    </cfRule>
  </conditionalFormatting>
  <conditionalFormatting sqref="C85:C94">
    <cfRule type="cellIs" dxfId="456" priority="26" stopIfTrue="1" operator="notEqual">
      <formula>""</formula>
    </cfRule>
  </conditionalFormatting>
  <conditionalFormatting sqref="C84">
    <cfRule type="cellIs" dxfId="455" priority="25" stopIfTrue="1" operator="notEqual">
      <formula>""</formula>
    </cfRule>
  </conditionalFormatting>
  <conditionalFormatting sqref="C84">
    <cfRule type="cellIs" dxfId="454" priority="24" stopIfTrue="1" operator="notEqual">
      <formula>""</formula>
    </cfRule>
  </conditionalFormatting>
  <conditionalFormatting sqref="C85:C94">
    <cfRule type="cellIs" dxfId="453" priority="18" stopIfTrue="1" operator="notEqual">
      <formula>""</formula>
    </cfRule>
  </conditionalFormatting>
  <conditionalFormatting sqref="C84:C94">
    <cfRule type="cellIs" dxfId="452" priority="17" stopIfTrue="1" operator="notEqual">
      <formula>""</formula>
    </cfRule>
  </conditionalFormatting>
  <conditionalFormatting sqref="C84:C94">
    <cfRule type="cellIs" dxfId="451" priority="16" stopIfTrue="1" operator="notEqual">
      <formula>""</formula>
    </cfRule>
  </conditionalFormatting>
  <conditionalFormatting sqref="C84:C94">
    <cfRule type="cellIs" dxfId="450" priority="15" stopIfTrue="1" operator="notEqual">
      <formula>""</formula>
    </cfRule>
  </conditionalFormatting>
  <conditionalFormatting sqref="C84:C94">
    <cfRule type="cellIs" dxfId="449" priority="14" stopIfTrue="1" operator="notEqual">
      <formula>""</formula>
    </cfRule>
  </conditionalFormatting>
  <conditionalFormatting sqref="C85:C94">
    <cfRule type="cellIs" dxfId="448" priority="13" stopIfTrue="1" operator="notEqual">
      <formula>""</formula>
    </cfRule>
  </conditionalFormatting>
  <conditionalFormatting sqref="C85:C94">
    <cfRule type="cellIs" dxfId="447" priority="12" stopIfTrue="1" operator="notEqual">
      <formula>""</formula>
    </cfRule>
  </conditionalFormatting>
  <conditionalFormatting sqref="C85:C94">
    <cfRule type="cellIs" dxfId="446" priority="11" stopIfTrue="1" operator="notEqual">
      <formula>""</formula>
    </cfRule>
  </conditionalFormatting>
  <conditionalFormatting sqref="C85:C94">
    <cfRule type="cellIs" dxfId="445" priority="10" stopIfTrue="1" operator="notEqual">
      <formula>""</formula>
    </cfRule>
  </conditionalFormatting>
  <conditionalFormatting sqref="C85:C94">
    <cfRule type="cellIs" dxfId="444" priority="9" stopIfTrue="1" operator="notEqual">
      <formula>""</formula>
    </cfRule>
  </conditionalFormatting>
  <conditionalFormatting sqref="C107">
    <cfRule type="cellIs" dxfId="443" priority="8" stopIfTrue="1" operator="notEqual">
      <formula>""</formula>
    </cfRule>
  </conditionalFormatting>
  <conditionalFormatting sqref="C107">
    <cfRule type="cellIs" dxfId="442" priority="7" stopIfTrue="1" operator="notEqual">
      <formula>""</formula>
    </cfRule>
  </conditionalFormatting>
  <conditionalFormatting sqref="C96:C97">
    <cfRule type="cellIs" dxfId="441" priority="6" stopIfTrue="1" operator="notEqual">
      <formula>""</formula>
    </cfRule>
  </conditionalFormatting>
  <conditionalFormatting sqref="C96:C97">
    <cfRule type="cellIs" dxfId="440" priority="5" stopIfTrue="1" operator="notEqual">
      <formula>""</formula>
    </cfRule>
  </conditionalFormatting>
  <conditionalFormatting sqref="D133">
    <cfRule type="cellIs" dxfId="439" priority="2" stopIfTrue="1" operator="notEqual">
      <formula>""</formula>
    </cfRule>
  </conditionalFormatting>
  <conditionalFormatting sqref="D133">
    <cfRule type="cellIs" dxfId="438" priority="4" stopIfTrue="1" operator="notEqual">
      <formula>""</formula>
    </cfRule>
  </conditionalFormatting>
  <conditionalFormatting sqref="D133">
    <cfRule type="cellIs" dxfId="437" priority="3" stopIfTrue="1" operator="notEqual">
      <formula>""</formula>
    </cfRule>
  </conditionalFormatting>
  <conditionalFormatting sqref="D134:D144">
    <cfRule type="cellIs" dxfId="43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zoomScale="110" zoomScaleNormal="110" workbookViewId="0">
      <pane ySplit="11" topLeftCell="A120" activePane="bottomLeft" state="frozen"/>
      <selection pane="bottomLeft" activeCell="A124" sqref="A124"/>
    </sheetView>
  </sheetViews>
  <sheetFormatPr defaultRowHeight="12.75"/>
  <cols>
    <col min="1" max="1" width="2.7109375" customWidth="1"/>
    <col min="2" max="2" width="5" style="1" customWidth="1"/>
    <col min="3" max="3" width="5.85546875" style="1" customWidth="1"/>
    <col min="4" max="4" width="6.7109375" style="1" customWidth="1"/>
    <col min="5" max="5" width="5.85546875" style="1" customWidth="1"/>
    <col min="6" max="6" width="5.7109375" style="1" customWidth="1"/>
    <col min="7" max="7" width="5" style="1" customWidth="1"/>
    <col min="8" max="8" width="8" style="1" customWidth="1"/>
    <col min="9" max="9" width="5.85546875" style="1" customWidth="1"/>
    <col min="10" max="10" width="6" style="1" customWidth="1"/>
    <col min="11" max="11" width="4.5703125" style="1" customWidth="1"/>
    <col min="12" max="13" width="6" style="1" customWidth="1"/>
    <col min="14" max="14" width="4.5703125" style="1" customWidth="1"/>
    <col min="15" max="16" width="6" style="1" customWidth="1"/>
    <col min="17" max="17" width="4.5703125" style="1" customWidth="1"/>
    <col min="18" max="19" width="6" style="1" customWidth="1"/>
    <col min="20" max="20" width="4.42578125" style="1" customWidth="1"/>
    <col min="21" max="21" width="6" style="1" customWidth="1"/>
    <col min="22" max="22" width="6.140625" style="1" customWidth="1"/>
    <col min="23" max="23" width="4.5703125" style="1" customWidth="1"/>
    <col min="24" max="25" width="6" style="1" customWidth="1"/>
    <col min="26" max="26" width="4.5703125" style="1" customWidth="1"/>
    <col min="27" max="27" width="6.28515625" style="1" customWidth="1"/>
  </cols>
  <sheetData>
    <row r="1" spans="1:27" ht="1.5" customHeight="1"/>
    <row r="3" spans="1:27" ht="9" customHeight="1"/>
    <row r="4" spans="1:27" ht="9.75" customHeight="1">
      <c r="I4" s="3" t="s">
        <v>2</v>
      </c>
      <c r="J4" s="2"/>
      <c r="K4" s="2"/>
      <c r="L4" s="2"/>
      <c r="M4" s="2"/>
      <c r="N4" s="2"/>
    </row>
    <row r="5" spans="1:27" ht="9.75" customHeight="1">
      <c r="I5" s="3" t="s">
        <v>174</v>
      </c>
      <c r="J5" s="2"/>
      <c r="K5" s="2"/>
      <c r="L5" s="2"/>
      <c r="M5" s="2"/>
      <c r="N5" s="2"/>
    </row>
    <row r="6" spans="1:27">
      <c r="I6" s="4" t="s">
        <v>1</v>
      </c>
    </row>
    <row r="7" spans="1:27" ht="3.75" customHeight="1"/>
    <row r="8" spans="1:27" ht="15">
      <c r="B8" s="114" t="s">
        <v>191</v>
      </c>
      <c r="C8" s="113"/>
      <c r="D8" s="45"/>
      <c r="E8" s="45"/>
      <c r="F8" s="45"/>
      <c r="G8" s="45"/>
      <c r="H8" s="45"/>
      <c r="I8" s="45"/>
      <c r="J8" s="45"/>
      <c r="K8" s="462" t="s">
        <v>190</v>
      </c>
      <c r="L8" s="462"/>
      <c r="M8" s="471">
        <f>'base(indices)'!K1</f>
        <v>44013</v>
      </c>
      <c r="N8" s="471"/>
      <c r="R8" s="115" t="s">
        <v>100</v>
      </c>
      <c r="S8" s="21"/>
      <c r="T8" s="21"/>
      <c r="U8" s="21"/>
      <c r="V8" s="274"/>
      <c r="W8" s="274"/>
      <c r="X8" s="390">
        <f>'base(indices)'!H1</f>
        <v>44378</v>
      </c>
      <c r="Y8" s="390"/>
    </row>
    <row r="9" spans="1:27" ht="13.5" thickBot="1">
      <c r="B9" s="6" t="s">
        <v>85</v>
      </c>
      <c r="C9" s="6"/>
      <c r="F9" s="5"/>
      <c r="G9" s="5"/>
      <c r="K9" s="135" t="s">
        <v>68</v>
      </c>
      <c r="L9" s="109"/>
      <c r="M9" s="110"/>
      <c r="N9" s="111"/>
      <c r="O9" s="110"/>
    </row>
    <row r="10" spans="1:27" ht="12" customHeight="1" thickBot="1">
      <c r="A10" s="423" t="s">
        <v>42</v>
      </c>
      <c r="B10" s="394" t="s">
        <v>4</v>
      </c>
      <c r="C10" s="396" t="s">
        <v>36</v>
      </c>
      <c r="D10" s="398" t="s">
        <v>37</v>
      </c>
      <c r="E10" s="398" t="s">
        <v>43</v>
      </c>
      <c r="F10" s="414" t="s">
        <v>44</v>
      </c>
      <c r="G10" s="414" t="s">
        <v>45</v>
      </c>
      <c r="H10" s="468" t="s">
        <v>196</v>
      </c>
      <c r="I10" s="408" t="s">
        <v>70</v>
      </c>
      <c r="J10" s="463" t="s">
        <v>69</v>
      </c>
      <c r="K10" s="464"/>
      <c r="L10" s="389" t="s">
        <v>123</v>
      </c>
      <c r="M10" s="149">
        <v>0.9</v>
      </c>
      <c r="N10" s="150" t="s">
        <v>123</v>
      </c>
      <c r="O10" s="151"/>
      <c r="P10" s="152">
        <v>0.8</v>
      </c>
      <c r="Q10" s="153" t="s">
        <v>123</v>
      </c>
      <c r="R10" s="154"/>
      <c r="S10" s="149">
        <v>0.7</v>
      </c>
      <c r="T10" s="150"/>
      <c r="U10" s="151"/>
      <c r="V10" s="152">
        <v>0.6</v>
      </c>
      <c r="W10" s="153" t="s">
        <v>124</v>
      </c>
      <c r="X10" s="154"/>
      <c r="Y10" s="155">
        <v>0.5</v>
      </c>
      <c r="Z10" s="150" t="s">
        <v>123</v>
      </c>
      <c r="AA10" s="156"/>
    </row>
    <row r="11" spans="1:27" ht="24" customHeight="1" thickBot="1">
      <c r="A11" s="467"/>
      <c r="B11" s="395"/>
      <c r="C11" s="397"/>
      <c r="D11" s="399"/>
      <c r="E11" s="399"/>
      <c r="F11" s="415"/>
      <c r="G11" s="415"/>
      <c r="H11" s="469"/>
      <c r="I11" s="470"/>
      <c r="J11" s="35" t="s">
        <v>132</v>
      </c>
      <c r="K11" s="172" t="s">
        <v>131</v>
      </c>
      <c r="L11" s="292" t="s">
        <v>0</v>
      </c>
      <c r="M11" s="35" t="s">
        <v>132</v>
      </c>
      <c r="N11" s="172" t="s">
        <v>131</v>
      </c>
      <c r="O11" s="34" t="s">
        <v>39</v>
      </c>
      <c r="P11" s="35" t="s">
        <v>132</v>
      </c>
      <c r="Q11" s="172" t="s">
        <v>131</v>
      </c>
      <c r="R11" s="34" t="s">
        <v>46</v>
      </c>
      <c r="S11" s="35" t="s">
        <v>132</v>
      </c>
      <c r="T11" s="172" t="s">
        <v>131</v>
      </c>
      <c r="U11" s="34" t="s">
        <v>47</v>
      </c>
      <c r="V11" s="35" t="s">
        <v>132</v>
      </c>
      <c r="W11" s="172" t="s">
        <v>131</v>
      </c>
      <c r="X11" s="34" t="s">
        <v>48</v>
      </c>
      <c r="Y11" s="172" t="s">
        <v>131</v>
      </c>
      <c r="Z11" s="172" t="s">
        <v>131</v>
      </c>
      <c r="AA11" s="34" t="s">
        <v>55</v>
      </c>
    </row>
    <row r="12" spans="1:27" ht="12.75" customHeight="1">
      <c r="A12" s="275">
        <v>5</v>
      </c>
      <c r="B12" s="215">
        <v>40544</v>
      </c>
      <c r="C12" s="47">
        <v>540</v>
      </c>
      <c r="D12" s="97">
        <f>'base(indices)'!G16</f>
        <v>1.41318974</v>
      </c>
      <c r="E12" s="163">
        <f t="shared" ref="E12:E75" si="0">C12*D12</f>
        <v>763.12245959999996</v>
      </c>
      <c r="F12" s="359">
        <f>'base(indices)'!I17</f>
        <v>1.5918000000000002E-2</v>
      </c>
      <c r="G12" s="87">
        <f t="shared" ref="G12:G75" si="1">E12*F12</f>
        <v>12.147383311912801</v>
      </c>
      <c r="H12" s="276">
        <f>(E12+G12)*4</f>
        <v>3101.079371647651</v>
      </c>
      <c r="I12" s="108">
        <f>E12/3</f>
        <v>254.37415319999999</v>
      </c>
      <c r="J12" s="108">
        <f>H12+I12</f>
        <v>3355.4535248476509</v>
      </c>
      <c r="K12" s="165"/>
      <c r="L12" s="277">
        <f t="shared" ref="L12:L21" si="2">J12+K12</f>
        <v>3355.4535248476509</v>
      </c>
      <c r="M12" s="54">
        <f t="shared" ref="M12:M21" si="3">J12*M$10</f>
        <v>3019.908172362886</v>
      </c>
      <c r="N12" s="165">
        <f t="shared" ref="N12:N21" si="4">K12*M$10</f>
        <v>0</v>
      </c>
      <c r="O12" s="55">
        <f t="shared" ref="O12:O21" si="5">M12+N12</f>
        <v>3019.908172362886</v>
      </c>
      <c r="P12" s="128">
        <f t="shared" ref="P12:P30" si="6">J12*$P$10</f>
        <v>2684.3628198781207</v>
      </c>
      <c r="Q12" s="165">
        <f t="shared" ref="Q12:Q75" si="7">K12*P$10</f>
        <v>0</v>
      </c>
      <c r="R12" s="166">
        <f t="shared" ref="R12:R37" si="8">P12+Q12</f>
        <v>2684.3628198781207</v>
      </c>
      <c r="S12" s="54">
        <f t="shared" ref="S12:S75" si="9">J12*S$10</f>
        <v>2348.8174673933554</v>
      </c>
      <c r="T12" s="165">
        <f t="shared" ref="T12:T75" si="10">K12*S$10</f>
        <v>0</v>
      </c>
      <c r="U12" s="55">
        <f t="shared" ref="U12:U75" si="11">S12+T12</f>
        <v>2348.8174673933554</v>
      </c>
      <c r="V12" s="54">
        <f>J12*V$10</f>
        <v>2013.2721149085905</v>
      </c>
      <c r="W12" s="165">
        <f t="shared" ref="W12:W75" si="12">K12*V$10</f>
        <v>0</v>
      </c>
      <c r="X12" s="55">
        <f t="shared" ref="X12:X75" si="13">V12+W12</f>
        <v>2013.2721149085905</v>
      </c>
      <c r="Y12" s="54">
        <f t="shared" ref="Y12:Y43" si="14">J12*Y$10</f>
        <v>1677.7267624238254</v>
      </c>
      <c r="Z12" s="165">
        <f t="shared" ref="Z12:Z75" si="15">N12*Y$10</f>
        <v>0</v>
      </c>
      <c r="AA12" s="55">
        <f t="shared" ref="AA12:AA75" si="16">Y12+Z12</f>
        <v>1677.7267624238254</v>
      </c>
    </row>
    <row r="13" spans="1:27" s="30" customFormat="1" ht="12.75" customHeight="1">
      <c r="A13" s="124">
        <v>5</v>
      </c>
      <c r="B13" s="216">
        <v>40575</v>
      </c>
      <c r="C13" s="68">
        <v>540</v>
      </c>
      <c r="D13" s="96">
        <f>'base(indices)'!G17</f>
        <v>1.41218003</v>
      </c>
      <c r="E13" s="58">
        <f t="shared" si="0"/>
        <v>762.57721620000007</v>
      </c>
      <c r="F13" s="360">
        <f>'base(indices)'!I18</f>
        <v>1.5918000000000002E-2</v>
      </c>
      <c r="G13" s="60">
        <f t="shared" si="1"/>
        <v>12.138704127471602</v>
      </c>
      <c r="H13" s="190">
        <f>(E13+G13)*4</f>
        <v>3098.8636813098865</v>
      </c>
      <c r="I13" s="106">
        <f>E13/3</f>
        <v>254.19240540000001</v>
      </c>
      <c r="J13" s="106">
        <f>H13+I13</f>
        <v>3353.0560867098866</v>
      </c>
      <c r="K13" s="63">
        <v>0</v>
      </c>
      <c r="L13" s="64">
        <f t="shared" si="2"/>
        <v>3353.0560867098866</v>
      </c>
      <c r="M13" s="65">
        <f t="shared" si="3"/>
        <v>3017.7504780388981</v>
      </c>
      <c r="N13" s="63">
        <f t="shared" si="4"/>
        <v>0</v>
      </c>
      <c r="O13" s="66">
        <f t="shared" si="5"/>
        <v>3017.7504780388981</v>
      </c>
      <c r="P13" s="63">
        <f t="shared" si="6"/>
        <v>2682.4448693679096</v>
      </c>
      <c r="Q13" s="63">
        <f t="shared" si="7"/>
        <v>0</v>
      </c>
      <c r="R13" s="67">
        <f t="shared" si="8"/>
        <v>2682.4448693679096</v>
      </c>
      <c r="S13" s="65">
        <f t="shared" si="9"/>
        <v>2347.1392606969202</v>
      </c>
      <c r="T13" s="63">
        <f t="shared" si="10"/>
        <v>0</v>
      </c>
      <c r="U13" s="66">
        <f t="shared" si="11"/>
        <v>2347.1392606969202</v>
      </c>
      <c r="V13" s="65">
        <f t="shared" ref="V13:V75" si="17">J13*V$10</f>
        <v>2011.8336520259318</v>
      </c>
      <c r="W13" s="63">
        <f t="shared" si="12"/>
        <v>0</v>
      </c>
      <c r="X13" s="66">
        <f t="shared" si="13"/>
        <v>2011.8336520259318</v>
      </c>
      <c r="Y13" s="65">
        <f t="shared" si="14"/>
        <v>1676.5280433549433</v>
      </c>
      <c r="Z13" s="63">
        <f t="shared" si="15"/>
        <v>0</v>
      </c>
      <c r="AA13" s="66">
        <f t="shared" si="16"/>
        <v>1676.5280433549433</v>
      </c>
    </row>
    <row r="14" spans="1:27" ht="12.75" customHeight="1">
      <c r="A14" s="124">
        <v>5</v>
      </c>
      <c r="B14" s="217">
        <v>40603</v>
      </c>
      <c r="C14" s="68">
        <v>545</v>
      </c>
      <c r="D14" s="96">
        <f>'base(indices)'!G18</f>
        <v>1.41144044</v>
      </c>
      <c r="E14" s="69">
        <f t="shared" si="0"/>
        <v>769.23503979999998</v>
      </c>
      <c r="F14" s="360">
        <f>'base(indices)'!I19</f>
        <v>1.5918000000000002E-2</v>
      </c>
      <c r="G14" s="70">
        <f t="shared" si="1"/>
        <v>12.244683363536401</v>
      </c>
      <c r="H14" s="190">
        <f t="shared" ref="H14:H77" si="18">(E14+G14)*4</f>
        <v>3125.9188926541456</v>
      </c>
      <c r="I14" s="107">
        <f>E14/3</f>
        <v>256.41167993333335</v>
      </c>
      <c r="J14" s="107">
        <f t="shared" ref="J14:J77" si="19">H14+I14</f>
        <v>3382.3305725874789</v>
      </c>
      <c r="K14" s="49">
        <v>0</v>
      </c>
      <c r="L14" s="50">
        <f t="shared" si="2"/>
        <v>3382.3305725874789</v>
      </c>
      <c r="M14" s="51">
        <f t="shared" si="3"/>
        <v>3044.0975153287309</v>
      </c>
      <c r="N14" s="49">
        <f t="shared" si="4"/>
        <v>0</v>
      </c>
      <c r="O14" s="52">
        <f t="shared" si="5"/>
        <v>3044.0975153287309</v>
      </c>
      <c r="P14" s="73">
        <f t="shared" si="6"/>
        <v>2705.8644580699834</v>
      </c>
      <c r="Q14" s="49">
        <f t="shared" si="7"/>
        <v>0</v>
      </c>
      <c r="R14" s="53">
        <f t="shared" si="8"/>
        <v>2705.8644580699834</v>
      </c>
      <c r="S14" s="51">
        <f t="shared" si="9"/>
        <v>2367.6314008112349</v>
      </c>
      <c r="T14" s="49">
        <f t="shared" si="10"/>
        <v>0</v>
      </c>
      <c r="U14" s="52">
        <f t="shared" si="11"/>
        <v>2367.6314008112349</v>
      </c>
      <c r="V14" s="51">
        <f t="shared" si="17"/>
        <v>2029.3983435524872</v>
      </c>
      <c r="W14" s="49">
        <f t="shared" si="12"/>
        <v>0</v>
      </c>
      <c r="X14" s="52">
        <f t="shared" si="13"/>
        <v>2029.3983435524872</v>
      </c>
      <c r="Y14" s="51">
        <f t="shared" si="14"/>
        <v>1691.1652862937394</v>
      </c>
      <c r="Z14" s="49">
        <f t="shared" si="15"/>
        <v>0</v>
      </c>
      <c r="AA14" s="52">
        <f t="shared" si="16"/>
        <v>1691.1652862937394</v>
      </c>
    </row>
    <row r="15" spans="1:27" s="30" customFormat="1" ht="12.75" customHeight="1">
      <c r="A15" s="124">
        <v>5</v>
      </c>
      <c r="B15" s="216">
        <v>40634</v>
      </c>
      <c r="C15" s="68">
        <v>545</v>
      </c>
      <c r="D15" s="96">
        <f>'base(indices)'!G19</f>
        <v>1.4097318400000001</v>
      </c>
      <c r="E15" s="58">
        <f t="shared" si="0"/>
        <v>768.30385280000007</v>
      </c>
      <c r="F15" s="360">
        <f>'base(indices)'!I20</f>
        <v>1.5918000000000002E-2</v>
      </c>
      <c r="G15" s="60">
        <f t="shared" si="1"/>
        <v>12.229860728870403</v>
      </c>
      <c r="H15" s="190">
        <f t="shared" si="18"/>
        <v>3122.1348541154821</v>
      </c>
      <c r="I15" s="106">
        <f t="shared" ref="I15:I78" si="20">E15/3</f>
        <v>256.10128426666671</v>
      </c>
      <c r="J15" s="106">
        <f t="shared" si="19"/>
        <v>3378.236138382149</v>
      </c>
      <c r="K15" s="63"/>
      <c r="L15" s="64">
        <f t="shared" si="2"/>
        <v>3378.236138382149</v>
      </c>
      <c r="M15" s="65">
        <f t="shared" si="3"/>
        <v>3040.4125245439341</v>
      </c>
      <c r="N15" s="63">
        <f t="shared" si="4"/>
        <v>0</v>
      </c>
      <c r="O15" s="66">
        <f t="shared" si="5"/>
        <v>3040.4125245439341</v>
      </c>
      <c r="P15" s="63">
        <f t="shared" si="6"/>
        <v>2702.5889107057192</v>
      </c>
      <c r="Q15" s="63">
        <f t="shared" si="7"/>
        <v>0</v>
      </c>
      <c r="R15" s="67">
        <f t="shared" si="8"/>
        <v>2702.5889107057192</v>
      </c>
      <c r="S15" s="65">
        <f t="shared" si="9"/>
        <v>2364.7652968675043</v>
      </c>
      <c r="T15" s="63">
        <f t="shared" si="10"/>
        <v>0</v>
      </c>
      <c r="U15" s="66">
        <f t="shared" si="11"/>
        <v>2364.7652968675043</v>
      </c>
      <c r="V15" s="65">
        <f t="shared" si="17"/>
        <v>2026.9416830292894</v>
      </c>
      <c r="W15" s="63">
        <f t="shared" si="12"/>
        <v>0</v>
      </c>
      <c r="X15" s="66">
        <f t="shared" si="13"/>
        <v>2026.9416830292894</v>
      </c>
      <c r="Y15" s="65">
        <f t="shared" si="14"/>
        <v>1689.1180691910745</v>
      </c>
      <c r="Z15" s="63">
        <f t="shared" si="15"/>
        <v>0</v>
      </c>
      <c r="AA15" s="66">
        <f t="shared" si="16"/>
        <v>1689.1180691910745</v>
      </c>
    </row>
    <row r="16" spans="1:27" ht="12.75" customHeight="1">
      <c r="A16" s="124">
        <v>5</v>
      </c>
      <c r="B16" s="217">
        <v>40664</v>
      </c>
      <c r="C16" s="68">
        <v>545</v>
      </c>
      <c r="D16" s="96">
        <f>'base(indices)'!G20</f>
        <v>1.40921184</v>
      </c>
      <c r="E16" s="69">
        <f t="shared" si="0"/>
        <v>768.02045280000004</v>
      </c>
      <c r="F16" s="360">
        <f>'base(indices)'!I21</f>
        <v>1.5918000000000002E-2</v>
      </c>
      <c r="G16" s="70">
        <f t="shared" si="1"/>
        <v>12.225349567670403</v>
      </c>
      <c r="H16" s="190">
        <f t="shared" si="18"/>
        <v>3120.9832094706817</v>
      </c>
      <c r="I16" s="107">
        <f t="shared" si="20"/>
        <v>256.00681760000003</v>
      </c>
      <c r="J16" s="107">
        <f t="shared" si="19"/>
        <v>3376.9900270706817</v>
      </c>
      <c r="K16" s="49"/>
      <c r="L16" s="50">
        <f t="shared" si="2"/>
        <v>3376.9900270706817</v>
      </c>
      <c r="M16" s="51">
        <f t="shared" si="3"/>
        <v>3039.2910243636134</v>
      </c>
      <c r="N16" s="49">
        <f t="shared" si="4"/>
        <v>0</v>
      </c>
      <c r="O16" s="52">
        <f t="shared" si="5"/>
        <v>3039.2910243636134</v>
      </c>
      <c r="P16" s="73">
        <f t="shared" si="6"/>
        <v>2701.5920216565455</v>
      </c>
      <c r="Q16" s="49">
        <f t="shared" si="7"/>
        <v>0</v>
      </c>
      <c r="R16" s="53">
        <f t="shared" si="8"/>
        <v>2701.5920216565455</v>
      </c>
      <c r="S16" s="51">
        <f t="shared" si="9"/>
        <v>2363.8930189494772</v>
      </c>
      <c r="T16" s="49">
        <f t="shared" si="10"/>
        <v>0</v>
      </c>
      <c r="U16" s="52">
        <f t="shared" si="11"/>
        <v>2363.8930189494772</v>
      </c>
      <c r="V16" s="51">
        <f t="shared" si="17"/>
        <v>2026.1940162424089</v>
      </c>
      <c r="W16" s="49">
        <f t="shared" si="12"/>
        <v>0</v>
      </c>
      <c r="X16" s="52">
        <f t="shared" si="13"/>
        <v>2026.1940162424089</v>
      </c>
      <c r="Y16" s="51">
        <f t="shared" si="14"/>
        <v>1688.4950135353408</v>
      </c>
      <c r="Z16" s="49">
        <f t="shared" si="15"/>
        <v>0</v>
      </c>
      <c r="AA16" s="52">
        <f t="shared" si="16"/>
        <v>1688.4950135353408</v>
      </c>
    </row>
    <row r="17" spans="1:27" s="30" customFormat="1" ht="12.75" customHeight="1">
      <c r="A17" s="124">
        <v>5</v>
      </c>
      <c r="B17" s="216">
        <v>40695</v>
      </c>
      <c r="C17" s="68">
        <v>545</v>
      </c>
      <c r="D17" s="96">
        <f>'base(indices)'!G21</f>
        <v>1.40700285</v>
      </c>
      <c r="E17" s="58">
        <f t="shared" si="0"/>
        <v>766.81655324999997</v>
      </c>
      <c r="F17" s="360">
        <f>'base(indices)'!I22</f>
        <v>1.5918000000000002E-2</v>
      </c>
      <c r="G17" s="60">
        <f t="shared" si="1"/>
        <v>12.206185894633501</v>
      </c>
      <c r="H17" s="190">
        <f t="shared" si="18"/>
        <v>3116.0909565785337</v>
      </c>
      <c r="I17" s="106">
        <f t="shared" si="20"/>
        <v>255.60551774999999</v>
      </c>
      <c r="J17" s="106">
        <f t="shared" si="19"/>
        <v>3371.6964743285334</v>
      </c>
      <c r="K17" s="63"/>
      <c r="L17" s="64">
        <f t="shared" si="2"/>
        <v>3371.6964743285334</v>
      </c>
      <c r="M17" s="65">
        <f t="shared" si="3"/>
        <v>3034.5268268956802</v>
      </c>
      <c r="N17" s="63">
        <f t="shared" si="4"/>
        <v>0</v>
      </c>
      <c r="O17" s="66">
        <f t="shared" si="5"/>
        <v>3034.5268268956802</v>
      </c>
      <c r="P17" s="63">
        <f t="shared" si="6"/>
        <v>2697.3571794628269</v>
      </c>
      <c r="Q17" s="63">
        <f t="shared" si="7"/>
        <v>0</v>
      </c>
      <c r="R17" s="67">
        <f t="shared" si="8"/>
        <v>2697.3571794628269</v>
      </c>
      <c r="S17" s="65">
        <f t="shared" si="9"/>
        <v>2360.1875320299732</v>
      </c>
      <c r="T17" s="63">
        <f t="shared" si="10"/>
        <v>0</v>
      </c>
      <c r="U17" s="66">
        <f t="shared" si="11"/>
        <v>2360.1875320299732</v>
      </c>
      <c r="V17" s="65">
        <f t="shared" si="17"/>
        <v>2023.01788459712</v>
      </c>
      <c r="W17" s="63">
        <f t="shared" si="12"/>
        <v>0</v>
      </c>
      <c r="X17" s="66">
        <f t="shared" si="13"/>
        <v>2023.01788459712</v>
      </c>
      <c r="Y17" s="65">
        <f t="shared" si="14"/>
        <v>1685.8482371642667</v>
      </c>
      <c r="Z17" s="63">
        <f t="shared" si="15"/>
        <v>0</v>
      </c>
      <c r="AA17" s="66">
        <f t="shared" si="16"/>
        <v>1685.8482371642667</v>
      </c>
    </row>
    <row r="18" spans="1:27" ht="12.75" customHeight="1">
      <c r="A18" s="124">
        <v>5</v>
      </c>
      <c r="B18" s="217">
        <v>40725</v>
      </c>
      <c r="C18" s="68">
        <v>545</v>
      </c>
      <c r="D18" s="96">
        <f>'base(indices)'!G22</f>
        <v>1.40543719</v>
      </c>
      <c r="E18" s="69">
        <f t="shared" si="0"/>
        <v>765.96326854999995</v>
      </c>
      <c r="F18" s="360">
        <f>'base(indices)'!I23</f>
        <v>1.5918000000000002E-2</v>
      </c>
      <c r="G18" s="70">
        <f t="shared" si="1"/>
        <v>12.192603308778901</v>
      </c>
      <c r="H18" s="190">
        <f t="shared" si="18"/>
        <v>3112.6234874351153</v>
      </c>
      <c r="I18" s="107">
        <f t="shared" si="20"/>
        <v>255.32108951666666</v>
      </c>
      <c r="J18" s="107">
        <f t="shared" si="19"/>
        <v>3367.944576951782</v>
      </c>
      <c r="K18" s="49"/>
      <c r="L18" s="50">
        <f t="shared" si="2"/>
        <v>3367.944576951782</v>
      </c>
      <c r="M18" s="51">
        <f t="shared" si="3"/>
        <v>3031.1501192566038</v>
      </c>
      <c r="N18" s="49">
        <f t="shared" si="4"/>
        <v>0</v>
      </c>
      <c r="O18" s="52">
        <f t="shared" si="5"/>
        <v>3031.1501192566038</v>
      </c>
      <c r="P18" s="73">
        <f t="shared" si="6"/>
        <v>2694.3556615614257</v>
      </c>
      <c r="Q18" s="49">
        <f t="shared" si="7"/>
        <v>0</v>
      </c>
      <c r="R18" s="53">
        <f t="shared" si="8"/>
        <v>2694.3556615614257</v>
      </c>
      <c r="S18" s="51">
        <f t="shared" si="9"/>
        <v>2357.5612038662471</v>
      </c>
      <c r="T18" s="49">
        <f t="shared" si="10"/>
        <v>0</v>
      </c>
      <c r="U18" s="52">
        <f t="shared" si="11"/>
        <v>2357.5612038662471</v>
      </c>
      <c r="V18" s="51">
        <f t="shared" si="17"/>
        <v>2020.7667461710691</v>
      </c>
      <c r="W18" s="49">
        <f t="shared" si="12"/>
        <v>0</v>
      </c>
      <c r="X18" s="52">
        <f t="shared" si="13"/>
        <v>2020.7667461710691</v>
      </c>
      <c r="Y18" s="51">
        <f t="shared" si="14"/>
        <v>1683.972288475891</v>
      </c>
      <c r="Z18" s="49">
        <f t="shared" si="15"/>
        <v>0</v>
      </c>
      <c r="AA18" s="52">
        <f t="shared" si="16"/>
        <v>1683.972288475891</v>
      </c>
    </row>
    <row r="19" spans="1:27" s="30" customFormat="1" ht="12.75" customHeight="1">
      <c r="A19" s="124">
        <v>5</v>
      </c>
      <c r="B19" s="216">
        <v>40756</v>
      </c>
      <c r="C19" s="68">
        <v>545</v>
      </c>
      <c r="D19" s="96">
        <f>'base(indices)'!G23</f>
        <v>1.4037120300000001</v>
      </c>
      <c r="E19" s="58">
        <f t="shared" si="0"/>
        <v>765.02305635000005</v>
      </c>
      <c r="F19" s="360">
        <f>'base(indices)'!I24</f>
        <v>1.5918000000000002E-2</v>
      </c>
      <c r="G19" s="60">
        <f t="shared" si="1"/>
        <v>12.177637010979302</v>
      </c>
      <c r="H19" s="190">
        <f t="shared" si="18"/>
        <v>3108.8027734439174</v>
      </c>
      <c r="I19" s="106">
        <f t="shared" si="20"/>
        <v>255.00768545000003</v>
      </c>
      <c r="J19" s="106">
        <f t="shared" si="19"/>
        <v>3363.8104588939173</v>
      </c>
      <c r="K19" s="63"/>
      <c r="L19" s="64">
        <f t="shared" si="2"/>
        <v>3363.8104588939173</v>
      </c>
      <c r="M19" s="65">
        <f t="shared" si="3"/>
        <v>3027.4294130045255</v>
      </c>
      <c r="N19" s="63">
        <f t="shared" si="4"/>
        <v>0</v>
      </c>
      <c r="O19" s="66">
        <f t="shared" si="5"/>
        <v>3027.4294130045255</v>
      </c>
      <c r="P19" s="63">
        <f>J19*$P$10</f>
        <v>2691.0483671151342</v>
      </c>
      <c r="Q19" s="63">
        <f t="shared" si="7"/>
        <v>0</v>
      </c>
      <c r="R19" s="67">
        <f t="shared" si="8"/>
        <v>2691.0483671151342</v>
      </c>
      <c r="S19" s="65">
        <f t="shared" si="9"/>
        <v>2354.6673212257419</v>
      </c>
      <c r="T19" s="63">
        <f t="shared" si="10"/>
        <v>0</v>
      </c>
      <c r="U19" s="66">
        <f t="shared" si="11"/>
        <v>2354.6673212257419</v>
      </c>
      <c r="V19" s="65">
        <f t="shared" si="17"/>
        <v>2018.2862753363502</v>
      </c>
      <c r="W19" s="63">
        <f t="shared" si="12"/>
        <v>0</v>
      </c>
      <c r="X19" s="66">
        <f t="shared" si="13"/>
        <v>2018.2862753363502</v>
      </c>
      <c r="Y19" s="65">
        <f t="shared" si="14"/>
        <v>1681.9052294469586</v>
      </c>
      <c r="Z19" s="63">
        <f t="shared" si="15"/>
        <v>0</v>
      </c>
      <c r="AA19" s="66">
        <f t="shared" si="16"/>
        <v>1681.9052294469586</v>
      </c>
    </row>
    <row r="20" spans="1:27" ht="12.75" customHeight="1">
      <c r="A20" s="124">
        <v>5</v>
      </c>
      <c r="B20" s="217">
        <v>40787</v>
      </c>
      <c r="C20" s="68">
        <v>545</v>
      </c>
      <c r="D20" s="96">
        <f>'base(indices)'!G24</f>
        <v>1.40080396</v>
      </c>
      <c r="E20" s="69">
        <f t="shared" si="0"/>
        <v>763.43815819999998</v>
      </c>
      <c r="F20" s="360">
        <f>'base(indices)'!I25</f>
        <v>1.5918000000000002E-2</v>
      </c>
      <c r="G20" s="70">
        <f t="shared" si="1"/>
        <v>12.152408602227601</v>
      </c>
      <c r="H20" s="190">
        <f t="shared" si="18"/>
        <v>3102.3622672089105</v>
      </c>
      <c r="I20" s="107">
        <f t="shared" si="20"/>
        <v>254.47938606666665</v>
      </c>
      <c r="J20" s="107">
        <f t="shared" si="19"/>
        <v>3356.8416532755773</v>
      </c>
      <c r="K20" s="49"/>
      <c r="L20" s="50">
        <f t="shared" si="2"/>
        <v>3356.8416532755773</v>
      </c>
      <c r="M20" s="51">
        <f t="shared" si="3"/>
        <v>3021.1574879480195</v>
      </c>
      <c r="N20" s="49">
        <f t="shared" si="4"/>
        <v>0</v>
      </c>
      <c r="O20" s="52">
        <f t="shared" si="5"/>
        <v>3021.1574879480195</v>
      </c>
      <c r="P20" s="73">
        <f t="shared" si="6"/>
        <v>2685.4733226204621</v>
      </c>
      <c r="Q20" s="49">
        <f t="shared" si="7"/>
        <v>0</v>
      </c>
      <c r="R20" s="53">
        <f t="shared" si="8"/>
        <v>2685.4733226204621</v>
      </c>
      <c r="S20" s="51">
        <f t="shared" si="9"/>
        <v>2349.7891572929038</v>
      </c>
      <c r="T20" s="49">
        <f t="shared" si="10"/>
        <v>0</v>
      </c>
      <c r="U20" s="52">
        <f t="shared" si="11"/>
        <v>2349.7891572929038</v>
      </c>
      <c r="V20" s="51">
        <f t="shared" si="17"/>
        <v>2014.1049919653462</v>
      </c>
      <c r="W20" s="49">
        <f t="shared" si="12"/>
        <v>0</v>
      </c>
      <c r="X20" s="52">
        <f t="shared" si="13"/>
        <v>2014.1049919653462</v>
      </c>
      <c r="Y20" s="51">
        <f t="shared" si="14"/>
        <v>1678.4208266377887</v>
      </c>
      <c r="Z20" s="49">
        <f t="shared" si="15"/>
        <v>0</v>
      </c>
      <c r="AA20" s="52">
        <f t="shared" si="16"/>
        <v>1678.4208266377887</v>
      </c>
    </row>
    <row r="21" spans="1:27" s="30" customFormat="1" ht="12.75" customHeight="1">
      <c r="A21" s="124">
        <v>5</v>
      </c>
      <c r="B21" s="216">
        <v>40817</v>
      </c>
      <c r="C21" s="68">
        <v>545</v>
      </c>
      <c r="D21" s="96">
        <f>'base(indices)'!G25</f>
        <v>1.39940036</v>
      </c>
      <c r="E21" s="58">
        <f t="shared" si="0"/>
        <v>762.67319620000001</v>
      </c>
      <c r="F21" s="360">
        <f>'base(indices)'!I26</f>
        <v>1.5918000000000002E-2</v>
      </c>
      <c r="G21" s="60">
        <f t="shared" si="1"/>
        <v>12.140231937111601</v>
      </c>
      <c r="H21" s="190">
        <f t="shared" si="18"/>
        <v>3099.2537125484464</v>
      </c>
      <c r="I21" s="106">
        <f t="shared" si="20"/>
        <v>254.22439873333335</v>
      </c>
      <c r="J21" s="106">
        <f t="shared" si="19"/>
        <v>3353.4781112817795</v>
      </c>
      <c r="K21" s="63"/>
      <c r="L21" s="64">
        <f t="shared" si="2"/>
        <v>3353.4781112817795</v>
      </c>
      <c r="M21" s="65">
        <f t="shared" si="3"/>
        <v>3018.1303001536016</v>
      </c>
      <c r="N21" s="63">
        <f t="shared" si="4"/>
        <v>0</v>
      </c>
      <c r="O21" s="66">
        <f t="shared" si="5"/>
        <v>3018.1303001536016</v>
      </c>
      <c r="P21" s="63">
        <f t="shared" si="6"/>
        <v>2682.7824890254237</v>
      </c>
      <c r="Q21" s="63">
        <f t="shared" si="7"/>
        <v>0</v>
      </c>
      <c r="R21" s="67">
        <f t="shared" si="8"/>
        <v>2682.7824890254237</v>
      </c>
      <c r="S21" s="65">
        <f t="shared" si="9"/>
        <v>2347.4346778972454</v>
      </c>
      <c r="T21" s="63">
        <f t="shared" si="10"/>
        <v>0</v>
      </c>
      <c r="U21" s="66">
        <f t="shared" si="11"/>
        <v>2347.4346778972454</v>
      </c>
      <c r="V21" s="65">
        <f t="shared" si="17"/>
        <v>2012.0868667690677</v>
      </c>
      <c r="W21" s="63">
        <f t="shared" si="12"/>
        <v>0</v>
      </c>
      <c r="X21" s="66">
        <f t="shared" si="13"/>
        <v>2012.0868667690677</v>
      </c>
      <c r="Y21" s="65">
        <f t="shared" si="14"/>
        <v>1676.7390556408898</v>
      </c>
      <c r="Z21" s="63">
        <f t="shared" si="15"/>
        <v>0</v>
      </c>
      <c r="AA21" s="66">
        <f t="shared" si="16"/>
        <v>1676.7390556408898</v>
      </c>
    </row>
    <row r="22" spans="1:27" ht="13.5" customHeight="1">
      <c r="A22" s="124">
        <v>5</v>
      </c>
      <c r="B22" s="217">
        <v>40848</v>
      </c>
      <c r="C22" s="68">
        <v>545</v>
      </c>
      <c r="D22" s="96">
        <f>'base(indices)'!G26</f>
        <v>1.3985332699999999</v>
      </c>
      <c r="E22" s="69">
        <f t="shared" si="0"/>
        <v>762.20063214999993</v>
      </c>
      <c r="F22" s="360">
        <f>'base(indices)'!I27</f>
        <v>1.5918000000000002E-2</v>
      </c>
      <c r="G22" s="70">
        <f t="shared" si="1"/>
        <v>12.1327096625637</v>
      </c>
      <c r="H22" s="190">
        <f t="shared" si="18"/>
        <v>3097.3333672502545</v>
      </c>
      <c r="I22" s="107">
        <f t="shared" si="20"/>
        <v>254.06687738333332</v>
      </c>
      <c r="J22" s="107">
        <f t="shared" si="19"/>
        <v>3351.4002446335876</v>
      </c>
      <c r="K22" s="49"/>
      <c r="L22" s="50">
        <f>J22+K22</f>
        <v>3351.4002446335876</v>
      </c>
      <c r="M22" s="51">
        <f>J22*M$10</f>
        <v>3016.2602201702289</v>
      </c>
      <c r="N22" s="49">
        <f>K22*M$10</f>
        <v>0</v>
      </c>
      <c r="O22" s="52">
        <f>M22+N22</f>
        <v>3016.2602201702289</v>
      </c>
      <c r="P22" s="73">
        <f t="shared" si="6"/>
        <v>2681.1201957068702</v>
      </c>
      <c r="Q22" s="49">
        <f t="shared" si="7"/>
        <v>0</v>
      </c>
      <c r="R22" s="53">
        <f t="shared" si="8"/>
        <v>2681.1201957068702</v>
      </c>
      <c r="S22" s="51">
        <f t="shared" si="9"/>
        <v>2345.980171243511</v>
      </c>
      <c r="T22" s="49">
        <f t="shared" si="10"/>
        <v>0</v>
      </c>
      <c r="U22" s="52">
        <f t="shared" si="11"/>
        <v>2345.980171243511</v>
      </c>
      <c r="V22" s="51">
        <f t="shared" si="17"/>
        <v>2010.8401467801525</v>
      </c>
      <c r="W22" s="49">
        <f t="shared" si="12"/>
        <v>0</v>
      </c>
      <c r="X22" s="52">
        <f t="shared" si="13"/>
        <v>2010.8401467801525</v>
      </c>
      <c r="Y22" s="51">
        <f t="shared" si="14"/>
        <v>1675.7001223167938</v>
      </c>
      <c r="Z22" s="49">
        <f t="shared" si="15"/>
        <v>0</v>
      </c>
      <c r="AA22" s="52">
        <f t="shared" si="16"/>
        <v>1675.7001223167938</v>
      </c>
    </row>
    <row r="23" spans="1:27" s="30" customFormat="1" ht="13.5" customHeight="1" thickBot="1">
      <c r="A23" s="229">
        <v>5</v>
      </c>
      <c r="B23" s="230">
        <v>40878</v>
      </c>
      <c r="C23" s="77">
        <v>545</v>
      </c>
      <c r="D23" s="278">
        <f>'base(indices)'!G27</f>
        <v>1.3976318000000001</v>
      </c>
      <c r="E23" s="279">
        <f t="shared" si="0"/>
        <v>761.70933100000002</v>
      </c>
      <c r="F23" s="361">
        <f>'base(indices)'!I28</f>
        <v>1.5918000000000002E-2</v>
      </c>
      <c r="G23" s="233">
        <f t="shared" si="1"/>
        <v>12.124889130858001</v>
      </c>
      <c r="H23" s="280">
        <f t="shared" si="18"/>
        <v>3095.3368805234322</v>
      </c>
      <c r="I23" s="125">
        <f t="shared" si="20"/>
        <v>253.90311033333333</v>
      </c>
      <c r="J23" s="125">
        <f t="shared" si="19"/>
        <v>3349.2399908567654</v>
      </c>
      <c r="K23" s="94"/>
      <c r="L23" s="140">
        <f>J23+K23</f>
        <v>3349.2399908567654</v>
      </c>
      <c r="M23" s="258">
        <f>J23*M$10</f>
        <v>3014.3159917710891</v>
      </c>
      <c r="N23" s="94">
        <f t="shared" ref="N23:N86" si="21">K23*M$10</f>
        <v>0</v>
      </c>
      <c r="O23" s="237">
        <f t="shared" ref="O23:O86" si="22">M23+N23</f>
        <v>3014.3159917710891</v>
      </c>
      <c r="P23" s="94">
        <f t="shared" si="6"/>
        <v>2679.3919926854123</v>
      </c>
      <c r="Q23" s="94">
        <f t="shared" si="7"/>
        <v>0</v>
      </c>
      <c r="R23" s="121">
        <f t="shared" si="8"/>
        <v>2679.3919926854123</v>
      </c>
      <c r="S23" s="258">
        <f t="shared" si="9"/>
        <v>2344.4679935997356</v>
      </c>
      <c r="T23" s="94">
        <f t="shared" si="10"/>
        <v>0</v>
      </c>
      <c r="U23" s="237">
        <f t="shared" si="11"/>
        <v>2344.4679935997356</v>
      </c>
      <c r="V23" s="258">
        <f t="shared" si="17"/>
        <v>2009.5439945140592</v>
      </c>
      <c r="W23" s="94">
        <f t="shared" si="12"/>
        <v>0</v>
      </c>
      <c r="X23" s="237">
        <f t="shared" si="13"/>
        <v>2009.5439945140592</v>
      </c>
      <c r="Y23" s="258">
        <f t="shared" si="14"/>
        <v>1674.6199954283827</v>
      </c>
      <c r="Z23" s="94">
        <f t="shared" si="15"/>
        <v>0</v>
      </c>
      <c r="AA23" s="237">
        <f t="shared" si="16"/>
        <v>1674.6199954283827</v>
      </c>
    </row>
    <row r="24" spans="1:27" ht="13.5" customHeight="1">
      <c r="A24" s="366">
        <v>5</v>
      </c>
      <c r="B24" s="246">
        <v>40909</v>
      </c>
      <c r="C24" s="204">
        <v>622</v>
      </c>
      <c r="D24" s="96">
        <f>'base(indices)'!G28</f>
        <v>1.39632344</v>
      </c>
      <c r="E24" s="367">
        <f t="shared" si="0"/>
        <v>868.51317968000001</v>
      </c>
      <c r="F24" s="360">
        <f>'base(indices)'!I29</f>
        <v>1.5918000000000002E-2</v>
      </c>
      <c r="G24" s="203">
        <f t="shared" si="1"/>
        <v>13.824992794146242</v>
      </c>
      <c r="H24" s="368">
        <f t="shared" si="18"/>
        <v>3529.3526898965852</v>
      </c>
      <c r="I24" s="369">
        <f t="shared" si="20"/>
        <v>289.50439322666665</v>
      </c>
      <c r="J24" s="369">
        <f t="shared" si="19"/>
        <v>3818.8570831232519</v>
      </c>
      <c r="K24" s="370"/>
      <c r="L24" s="371">
        <f t="shared" ref="L24:L87" si="23">J24+K24</f>
        <v>3818.8570831232519</v>
      </c>
      <c r="M24" s="355">
        <f t="shared" ref="M24:M87" si="24">J24*M$10</f>
        <v>3436.9713748109266</v>
      </c>
      <c r="N24" s="370">
        <f t="shared" si="21"/>
        <v>0</v>
      </c>
      <c r="O24" s="196">
        <f t="shared" si="22"/>
        <v>3436.9713748109266</v>
      </c>
      <c r="P24" s="353">
        <f>J24*$P$10</f>
        <v>3055.0856664986018</v>
      </c>
      <c r="Q24" s="370">
        <f t="shared" si="7"/>
        <v>0</v>
      </c>
      <c r="R24" s="372">
        <f t="shared" si="8"/>
        <v>3055.0856664986018</v>
      </c>
      <c r="S24" s="355">
        <f t="shared" si="9"/>
        <v>2673.199958186276</v>
      </c>
      <c r="T24" s="370">
        <f t="shared" si="10"/>
        <v>0</v>
      </c>
      <c r="U24" s="196">
        <f t="shared" si="11"/>
        <v>2673.199958186276</v>
      </c>
      <c r="V24" s="355">
        <f t="shared" si="17"/>
        <v>2291.3142498739512</v>
      </c>
      <c r="W24" s="370">
        <f t="shared" si="12"/>
        <v>0</v>
      </c>
      <c r="X24" s="196">
        <f t="shared" si="13"/>
        <v>2291.3142498739512</v>
      </c>
      <c r="Y24" s="355">
        <f t="shared" si="14"/>
        <v>1909.4285415616259</v>
      </c>
      <c r="Z24" s="370">
        <f t="shared" si="15"/>
        <v>0</v>
      </c>
      <c r="AA24" s="196">
        <f t="shared" si="16"/>
        <v>1909.4285415616259</v>
      </c>
    </row>
    <row r="25" spans="1:27" s="30" customFormat="1" ht="13.5" customHeight="1">
      <c r="A25" s="124">
        <v>5</v>
      </c>
      <c r="B25" s="216">
        <v>40940</v>
      </c>
      <c r="C25" s="68">
        <v>622</v>
      </c>
      <c r="D25" s="96">
        <f>'base(indices)'!G29</f>
        <v>1.3951180599999999</v>
      </c>
      <c r="E25" s="58">
        <f t="shared" si="0"/>
        <v>867.76343331999999</v>
      </c>
      <c r="F25" s="360">
        <f>'base(indices)'!I30</f>
        <v>1.5918000000000002E-2</v>
      </c>
      <c r="G25" s="60">
        <f t="shared" si="1"/>
        <v>13.813058331587762</v>
      </c>
      <c r="H25" s="190">
        <f t="shared" si="18"/>
        <v>3526.3059666063509</v>
      </c>
      <c r="I25" s="106">
        <f t="shared" si="20"/>
        <v>289.25447777333335</v>
      </c>
      <c r="J25" s="106">
        <f t="shared" si="19"/>
        <v>3815.5604443796842</v>
      </c>
      <c r="K25" s="63"/>
      <c r="L25" s="64">
        <f t="shared" si="23"/>
        <v>3815.5604443796842</v>
      </c>
      <c r="M25" s="65">
        <f t="shared" si="24"/>
        <v>3434.0043999417157</v>
      </c>
      <c r="N25" s="63">
        <f t="shared" si="21"/>
        <v>0</v>
      </c>
      <c r="O25" s="66">
        <f t="shared" si="22"/>
        <v>3434.0043999417157</v>
      </c>
      <c r="P25" s="63">
        <f t="shared" si="6"/>
        <v>3052.4483555037477</v>
      </c>
      <c r="Q25" s="63">
        <f t="shared" si="7"/>
        <v>0</v>
      </c>
      <c r="R25" s="67">
        <f t="shared" si="8"/>
        <v>3052.4483555037477</v>
      </c>
      <c r="S25" s="65">
        <f t="shared" si="9"/>
        <v>2670.8923110657788</v>
      </c>
      <c r="T25" s="63">
        <f t="shared" si="10"/>
        <v>0</v>
      </c>
      <c r="U25" s="66">
        <f t="shared" si="11"/>
        <v>2670.8923110657788</v>
      </c>
      <c r="V25" s="65">
        <f t="shared" si="17"/>
        <v>2289.3362666278103</v>
      </c>
      <c r="W25" s="63">
        <f t="shared" si="12"/>
        <v>0</v>
      </c>
      <c r="X25" s="66">
        <f t="shared" si="13"/>
        <v>2289.3362666278103</v>
      </c>
      <c r="Y25" s="65">
        <f t="shared" si="14"/>
        <v>1907.7802221898421</v>
      </c>
      <c r="Z25" s="63">
        <f t="shared" si="15"/>
        <v>0</v>
      </c>
      <c r="AA25" s="66">
        <f t="shared" si="16"/>
        <v>1907.7802221898421</v>
      </c>
    </row>
    <row r="26" spans="1:27" ht="13.5" customHeight="1">
      <c r="A26" s="124">
        <v>5</v>
      </c>
      <c r="B26" s="216">
        <v>40969</v>
      </c>
      <c r="C26" s="68">
        <v>622</v>
      </c>
      <c r="D26" s="96">
        <f>'base(indices)'!G30</f>
        <v>1.3951180599999999</v>
      </c>
      <c r="E26" s="69">
        <f t="shared" si="0"/>
        <v>867.76343331999999</v>
      </c>
      <c r="F26" s="360">
        <f>'base(indices)'!I31</f>
        <v>1.5918000000000002E-2</v>
      </c>
      <c r="G26" s="70">
        <f t="shared" si="1"/>
        <v>13.813058331587762</v>
      </c>
      <c r="H26" s="190">
        <f t="shared" si="18"/>
        <v>3526.3059666063509</v>
      </c>
      <c r="I26" s="107">
        <f t="shared" si="20"/>
        <v>289.25447777333335</v>
      </c>
      <c r="J26" s="107">
        <f t="shared" si="19"/>
        <v>3815.5604443796842</v>
      </c>
      <c r="K26" s="49"/>
      <c r="L26" s="50">
        <f t="shared" si="23"/>
        <v>3815.5604443796842</v>
      </c>
      <c r="M26" s="51">
        <f t="shared" si="24"/>
        <v>3434.0043999417157</v>
      </c>
      <c r="N26" s="49">
        <f t="shared" si="21"/>
        <v>0</v>
      </c>
      <c r="O26" s="52">
        <f t="shared" si="22"/>
        <v>3434.0043999417157</v>
      </c>
      <c r="P26" s="73">
        <f t="shared" si="6"/>
        <v>3052.4483555037477</v>
      </c>
      <c r="Q26" s="49">
        <f t="shared" si="7"/>
        <v>0</v>
      </c>
      <c r="R26" s="53">
        <f t="shared" si="8"/>
        <v>3052.4483555037477</v>
      </c>
      <c r="S26" s="51">
        <f t="shared" si="9"/>
        <v>2670.8923110657788</v>
      </c>
      <c r="T26" s="49">
        <f t="shared" si="10"/>
        <v>0</v>
      </c>
      <c r="U26" s="52">
        <f t="shared" si="11"/>
        <v>2670.8923110657788</v>
      </c>
      <c r="V26" s="51">
        <f t="shared" si="17"/>
        <v>2289.3362666278103</v>
      </c>
      <c r="W26" s="49">
        <f t="shared" si="12"/>
        <v>0</v>
      </c>
      <c r="X26" s="52">
        <f t="shared" si="13"/>
        <v>2289.3362666278103</v>
      </c>
      <c r="Y26" s="51">
        <f t="shared" si="14"/>
        <v>1907.7802221898421</v>
      </c>
      <c r="Z26" s="49">
        <f t="shared" si="15"/>
        <v>0</v>
      </c>
      <c r="AA26" s="52">
        <f t="shared" si="16"/>
        <v>1907.7802221898421</v>
      </c>
    </row>
    <row r="27" spans="1:27" s="30" customFormat="1" ht="13.5" customHeight="1">
      <c r="A27" s="124">
        <v>5</v>
      </c>
      <c r="B27" s="217">
        <v>41000</v>
      </c>
      <c r="C27" s="68">
        <v>622</v>
      </c>
      <c r="D27" s="96">
        <f>'base(indices)'!G31</f>
        <v>1.39362966</v>
      </c>
      <c r="E27" s="58">
        <f t="shared" si="0"/>
        <v>866.83764852000002</v>
      </c>
      <c r="F27" s="360">
        <f>'base(indices)'!I32</f>
        <v>1.5918000000000002E-2</v>
      </c>
      <c r="G27" s="60">
        <f t="shared" si="1"/>
        <v>13.798321689141362</v>
      </c>
      <c r="H27" s="190">
        <f t="shared" si="18"/>
        <v>3522.5438808365657</v>
      </c>
      <c r="I27" s="106">
        <f t="shared" si="20"/>
        <v>288.94588284000002</v>
      </c>
      <c r="J27" s="106">
        <f t="shared" si="19"/>
        <v>3811.4897636765659</v>
      </c>
      <c r="K27" s="63"/>
      <c r="L27" s="64">
        <f t="shared" si="23"/>
        <v>3811.4897636765659</v>
      </c>
      <c r="M27" s="65">
        <f t="shared" si="24"/>
        <v>3430.3407873089095</v>
      </c>
      <c r="N27" s="63">
        <f t="shared" si="21"/>
        <v>0</v>
      </c>
      <c r="O27" s="66">
        <f t="shared" si="22"/>
        <v>3430.3407873089095</v>
      </c>
      <c r="P27" s="63">
        <f t="shared" si="6"/>
        <v>3049.1918109412527</v>
      </c>
      <c r="Q27" s="63">
        <f t="shared" si="7"/>
        <v>0</v>
      </c>
      <c r="R27" s="67">
        <f t="shared" si="8"/>
        <v>3049.1918109412527</v>
      </c>
      <c r="S27" s="65">
        <f t="shared" si="9"/>
        <v>2668.0428345735959</v>
      </c>
      <c r="T27" s="63">
        <f t="shared" si="10"/>
        <v>0</v>
      </c>
      <c r="U27" s="66">
        <f t="shared" si="11"/>
        <v>2668.0428345735959</v>
      </c>
      <c r="V27" s="65">
        <f t="shared" si="17"/>
        <v>2286.8938582059395</v>
      </c>
      <c r="W27" s="63">
        <f t="shared" si="12"/>
        <v>0</v>
      </c>
      <c r="X27" s="66">
        <f t="shared" si="13"/>
        <v>2286.8938582059395</v>
      </c>
      <c r="Y27" s="65">
        <f t="shared" si="14"/>
        <v>1905.7448818382829</v>
      </c>
      <c r="Z27" s="63">
        <f t="shared" si="15"/>
        <v>0</v>
      </c>
      <c r="AA27" s="66">
        <f t="shared" si="16"/>
        <v>1905.7448818382829</v>
      </c>
    </row>
    <row r="28" spans="1:27" ht="13.5" customHeight="1">
      <c r="A28" s="124">
        <v>5</v>
      </c>
      <c r="B28" s="216">
        <v>41030</v>
      </c>
      <c r="C28" s="68">
        <v>622</v>
      </c>
      <c r="D28" s="96">
        <f>'base(indices)'!G32</f>
        <v>1.3933133799999999</v>
      </c>
      <c r="E28" s="69">
        <f t="shared" si="0"/>
        <v>866.64092235999999</v>
      </c>
      <c r="F28" s="360">
        <f>'base(indices)'!I33</f>
        <v>1.5918000000000002E-2</v>
      </c>
      <c r="G28" s="70">
        <f t="shared" si="1"/>
        <v>13.795190202126481</v>
      </c>
      <c r="H28" s="190">
        <f t="shared" si="18"/>
        <v>3521.7444502485059</v>
      </c>
      <c r="I28" s="107">
        <f t="shared" si="20"/>
        <v>288.88030745333333</v>
      </c>
      <c r="J28" s="107">
        <f t="shared" si="19"/>
        <v>3810.6247577018394</v>
      </c>
      <c r="K28" s="49"/>
      <c r="L28" s="50">
        <f t="shared" si="23"/>
        <v>3810.6247577018394</v>
      </c>
      <c r="M28" s="51">
        <f t="shared" si="24"/>
        <v>3429.5622819316554</v>
      </c>
      <c r="N28" s="49">
        <f t="shared" si="21"/>
        <v>0</v>
      </c>
      <c r="O28" s="52">
        <f t="shared" si="22"/>
        <v>3429.5622819316554</v>
      </c>
      <c r="P28" s="73">
        <f t="shared" si="6"/>
        <v>3048.4998061614715</v>
      </c>
      <c r="Q28" s="49">
        <f t="shared" si="7"/>
        <v>0</v>
      </c>
      <c r="R28" s="53">
        <f t="shared" si="8"/>
        <v>3048.4998061614715</v>
      </c>
      <c r="S28" s="51">
        <f t="shared" si="9"/>
        <v>2667.4373303912876</v>
      </c>
      <c r="T28" s="49">
        <f t="shared" si="10"/>
        <v>0</v>
      </c>
      <c r="U28" s="52">
        <f t="shared" si="11"/>
        <v>2667.4373303912876</v>
      </c>
      <c r="V28" s="51">
        <f t="shared" si="17"/>
        <v>2286.3748546211036</v>
      </c>
      <c r="W28" s="49">
        <f t="shared" si="12"/>
        <v>0</v>
      </c>
      <c r="X28" s="52">
        <f t="shared" si="13"/>
        <v>2286.3748546211036</v>
      </c>
      <c r="Y28" s="51">
        <f t="shared" si="14"/>
        <v>1905.3123788509197</v>
      </c>
      <c r="Z28" s="49">
        <f t="shared" si="15"/>
        <v>0</v>
      </c>
      <c r="AA28" s="52">
        <f t="shared" si="16"/>
        <v>1905.3123788509197</v>
      </c>
    </row>
    <row r="29" spans="1:27" s="30" customFormat="1" ht="13.5" customHeight="1">
      <c r="A29" s="124">
        <v>5</v>
      </c>
      <c r="B29" s="217">
        <v>41061</v>
      </c>
      <c r="C29" s="68">
        <v>622</v>
      </c>
      <c r="D29" s="96">
        <f>'base(indices)'!G33</f>
        <v>1.3926616199999999</v>
      </c>
      <c r="E29" s="58">
        <f t="shared" si="0"/>
        <v>866.23552763999999</v>
      </c>
      <c r="F29" s="360">
        <f>'base(indices)'!I34</f>
        <v>1.5918000000000002E-2</v>
      </c>
      <c r="G29" s="60">
        <f t="shared" si="1"/>
        <v>13.788737128973521</v>
      </c>
      <c r="H29" s="190">
        <f t="shared" si="18"/>
        <v>3520.0970590758939</v>
      </c>
      <c r="I29" s="106">
        <f t="shared" si="20"/>
        <v>288.74517587999998</v>
      </c>
      <c r="J29" s="106">
        <f t="shared" si="19"/>
        <v>3808.8422349558937</v>
      </c>
      <c r="K29" s="63"/>
      <c r="L29" s="64">
        <f t="shared" si="23"/>
        <v>3808.8422349558937</v>
      </c>
      <c r="M29" s="65">
        <f t="shared" si="24"/>
        <v>3427.9580114603045</v>
      </c>
      <c r="N29" s="63">
        <f t="shared" si="21"/>
        <v>0</v>
      </c>
      <c r="O29" s="66">
        <f t="shared" si="22"/>
        <v>3427.9580114603045</v>
      </c>
      <c r="P29" s="63">
        <f t="shared" si="6"/>
        <v>3047.0737879647149</v>
      </c>
      <c r="Q29" s="63">
        <f t="shared" si="7"/>
        <v>0</v>
      </c>
      <c r="R29" s="67">
        <f t="shared" si="8"/>
        <v>3047.0737879647149</v>
      </c>
      <c r="S29" s="65">
        <f t="shared" si="9"/>
        <v>2666.1895644691253</v>
      </c>
      <c r="T29" s="63">
        <f t="shared" si="10"/>
        <v>0</v>
      </c>
      <c r="U29" s="66">
        <f t="shared" si="11"/>
        <v>2666.1895644691253</v>
      </c>
      <c r="V29" s="65">
        <f t="shared" si="17"/>
        <v>2285.3053409735362</v>
      </c>
      <c r="W29" s="63">
        <f t="shared" si="12"/>
        <v>0</v>
      </c>
      <c r="X29" s="66">
        <f t="shared" si="13"/>
        <v>2285.3053409735362</v>
      </c>
      <c r="Y29" s="65">
        <f t="shared" si="14"/>
        <v>1904.4211174779468</v>
      </c>
      <c r="Z29" s="63">
        <f t="shared" si="15"/>
        <v>0</v>
      </c>
      <c r="AA29" s="66">
        <f t="shared" si="16"/>
        <v>1904.4211174779468</v>
      </c>
    </row>
    <row r="30" spans="1:27" ht="13.5" customHeight="1">
      <c r="A30" s="124">
        <v>5</v>
      </c>
      <c r="B30" s="216">
        <v>41091</v>
      </c>
      <c r="C30" s="68">
        <v>622</v>
      </c>
      <c r="D30" s="96">
        <f>'base(indices)'!G34</f>
        <v>1.3926616199999999</v>
      </c>
      <c r="E30" s="69">
        <f>C30*D30</f>
        <v>866.23552763999999</v>
      </c>
      <c r="F30" s="360">
        <f>'base(indices)'!I35</f>
        <v>1.5918000000000002E-2</v>
      </c>
      <c r="G30" s="70">
        <f t="shared" si="1"/>
        <v>13.788737128973521</v>
      </c>
      <c r="H30" s="190">
        <f t="shared" si="18"/>
        <v>3520.0970590758939</v>
      </c>
      <c r="I30" s="107">
        <f t="shared" si="20"/>
        <v>288.74517587999998</v>
      </c>
      <c r="J30" s="107">
        <f t="shared" si="19"/>
        <v>3808.8422349558937</v>
      </c>
      <c r="K30" s="49"/>
      <c r="L30" s="50">
        <f t="shared" si="23"/>
        <v>3808.8422349558937</v>
      </c>
      <c r="M30" s="51">
        <f t="shared" si="24"/>
        <v>3427.9580114603045</v>
      </c>
      <c r="N30" s="49">
        <f t="shared" si="21"/>
        <v>0</v>
      </c>
      <c r="O30" s="52">
        <f t="shared" si="22"/>
        <v>3427.9580114603045</v>
      </c>
      <c r="P30" s="73">
        <f t="shared" si="6"/>
        <v>3047.0737879647149</v>
      </c>
      <c r="Q30" s="49">
        <f t="shared" si="7"/>
        <v>0</v>
      </c>
      <c r="R30" s="53">
        <f t="shared" si="8"/>
        <v>3047.0737879647149</v>
      </c>
      <c r="S30" s="51">
        <f t="shared" si="9"/>
        <v>2666.1895644691253</v>
      </c>
      <c r="T30" s="49">
        <f t="shared" si="10"/>
        <v>0</v>
      </c>
      <c r="U30" s="52">
        <f t="shared" si="11"/>
        <v>2666.1895644691253</v>
      </c>
      <c r="V30" s="51">
        <f t="shared" si="17"/>
        <v>2285.3053409735362</v>
      </c>
      <c r="W30" s="49">
        <f t="shared" si="12"/>
        <v>0</v>
      </c>
      <c r="X30" s="52">
        <f t="shared" si="13"/>
        <v>2285.3053409735362</v>
      </c>
      <c r="Y30" s="51">
        <f t="shared" si="14"/>
        <v>1904.4211174779468</v>
      </c>
      <c r="Z30" s="49">
        <f t="shared" si="15"/>
        <v>0</v>
      </c>
      <c r="AA30" s="52">
        <f t="shared" si="16"/>
        <v>1904.4211174779468</v>
      </c>
    </row>
    <row r="31" spans="1:27" s="30" customFormat="1" ht="13.5" customHeight="1">
      <c r="A31" s="124">
        <v>5</v>
      </c>
      <c r="B31" s="217">
        <v>41122</v>
      </c>
      <c r="C31" s="68">
        <v>622</v>
      </c>
      <c r="D31" s="96">
        <f>'base(indices)'!G35</f>
        <v>1.3924611</v>
      </c>
      <c r="E31" s="58">
        <f t="shared" si="0"/>
        <v>866.11080419999996</v>
      </c>
      <c r="F31" s="360">
        <f>'base(indices)'!I36</f>
        <v>1.5918000000000002E-2</v>
      </c>
      <c r="G31" s="60">
        <f t="shared" si="1"/>
        <v>13.786751781255601</v>
      </c>
      <c r="H31" s="190">
        <f t="shared" si="18"/>
        <v>3519.5902239250222</v>
      </c>
      <c r="I31" s="106">
        <f t="shared" si="20"/>
        <v>288.70360139999997</v>
      </c>
      <c r="J31" s="106">
        <f t="shared" si="19"/>
        <v>3808.2938253250222</v>
      </c>
      <c r="K31" s="63"/>
      <c r="L31" s="64">
        <f t="shared" si="23"/>
        <v>3808.2938253250222</v>
      </c>
      <c r="M31" s="65">
        <f t="shared" si="24"/>
        <v>3427.46444279252</v>
      </c>
      <c r="N31" s="63">
        <f t="shared" si="21"/>
        <v>0</v>
      </c>
      <c r="O31" s="66">
        <f t="shared" si="22"/>
        <v>3427.46444279252</v>
      </c>
      <c r="P31" s="63">
        <f>J31*$P$10</f>
        <v>3046.6350602600178</v>
      </c>
      <c r="Q31" s="63">
        <f t="shared" si="7"/>
        <v>0</v>
      </c>
      <c r="R31" s="67">
        <f t="shared" si="8"/>
        <v>3046.6350602600178</v>
      </c>
      <c r="S31" s="65">
        <f t="shared" si="9"/>
        <v>2665.8056777275156</v>
      </c>
      <c r="T31" s="63">
        <f t="shared" si="10"/>
        <v>0</v>
      </c>
      <c r="U31" s="66">
        <f t="shared" si="11"/>
        <v>2665.8056777275156</v>
      </c>
      <c r="V31" s="65">
        <f t="shared" si="17"/>
        <v>2284.9762951950133</v>
      </c>
      <c r="W31" s="63">
        <f t="shared" si="12"/>
        <v>0</v>
      </c>
      <c r="X31" s="66">
        <f t="shared" si="13"/>
        <v>2284.9762951950133</v>
      </c>
      <c r="Y31" s="65">
        <f t="shared" si="14"/>
        <v>1904.1469126625111</v>
      </c>
      <c r="Z31" s="63">
        <f t="shared" si="15"/>
        <v>0</v>
      </c>
      <c r="AA31" s="66">
        <f t="shared" si="16"/>
        <v>1904.1469126625111</v>
      </c>
    </row>
    <row r="32" spans="1:27" ht="13.5" customHeight="1">
      <c r="A32" s="124">
        <v>5</v>
      </c>
      <c r="B32" s="216">
        <v>41153</v>
      </c>
      <c r="C32" s="68">
        <v>622</v>
      </c>
      <c r="D32" s="96">
        <f>'base(indices)'!G36</f>
        <v>1.3922898500000001</v>
      </c>
      <c r="E32" s="69">
        <f t="shared" si="0"/>
        <v>866.00428670000008</v>
      </c>
      <c r="F32" s="360">
        <f>'base(indices)'!I37</f>
        <v>1.5918000000000002E-2</v>
      </c>
      <c r="G32" s="70">
        <f t="shared" si="1"/>
        <v>13.785056235690602</v>
      </c>
      <c r="H32" s="190">
        <f t="shared" si="18"/>
        <v>3519.1573717427627</v>
      </c>
      <c r="I32" s="107">
        <f t="shared" si="20"/>
        <v>288.66809556666669</v>
      </c>
      <c r="J32" s="107">
        <f t="shared" si="19"/>
        <v>3807.8254673094293</v>
      </c>
      <c r="K32" s="49"/>
      <c r="L32" s="50">
        <f t="shared" si="23"/>
        <v>3807.8254673094293</v>
      </c>
      <c r="M32" s="51">
        <f t="shared" si="24"/>
        <v>3427.0429205784862</v>
      </c>
      <c r="N32" s="49">
        <f t="shared" si="21"/>
        <v>0</v>
      </c>
      <c r="O32" s="52">
        <f t="shared" si="22"/>
        <v>3427.0429205784862</v>
      </c>
      <c r="P32" s="73">
        <f>J32*$P$10</f>
        <v>3046.2603738475436</v>
      </c>
      <c r="Q32" s="49">
        <f t="shared" si="7"/>
        <v>0</v>
      </c>
      <c r="R32" s="53">
        <f t="shared" si="8"/>
        <v>3046.2603738475436</v>
      </c>
      <c r="S32" s="51">
        <f t="shared" si="9"/>
        <v>2665.4778271166006</v>
      </c>
      <c r="T32" s="49">
        <f t="shared" si="10"/>
        <v>0</v>
      </c>
      <c r="U32" s="52">
        <f t="shared" si="11"/>
        <v>2665.4778271166006</v>
      </c>
      <c r="V32" s="51">
        <f t="shared" si="17"/>
        <v>2284.6952803856575</v>
      </c>
      <c r="W32" s="49">
        <f t="shared" si="12"/>
        <v>0</v>
      </c>
      <c r="X32" s="52">
        <f t="shared" si="13"/>
        <v>2284.6952803856575</v>
      </c>
      <c r="Y32" s="51">
        <f t="shared" si="14"/>
        <v>1903.9127336547147</v>
      </c>
      <c r="Z32" s="49">
        <f t="shared" si="15"/>
        <v>0</v>
      </c>
      <c r="AA32" s="52">
        <f t="shared" si="16"/>
        <v>1903.9127336547147</v>
      </c>
    </row>
    <row r="33" spans="1:27" s="30" customFormat="1" ht="13.5" customHeight="1">
      <c r="A33" s="124">
        <v>5</v>
      </c>
      <c r="B33" s="217">
        <v>41183</v>
      </c>
      <c r="C33" s="68">
        <v>622</v>
      </c>
      <c r="D33" s="96">
        <f>'base(indices)'!G37</f>
        <v>1.3922898500000001</v>
      </c>
      <c r="E33" s="58">
        <f t="shared" si="0"/>
        <v>866.00428670000008</v>
      </c>
      <c r="F33" s="360">
        <f>'base(indices)'!I38</f>
        <v>1.5918000000000002E-2</v>
      </c>
      <c r="G33" s="60">
        <f t="shared" si="1"/>
        <v>13.785056235690602</v>
      </c>
      <c r="H33" s="190">
        <f t="shared" si="18"/>
        <v>3519.1573717427627</v>
      </c>
      <c r="I33" s="106">
        <f t="shared" si="20"/>
        <v>288.66809556666669</v>
      </c>
      <c r="J33" s="106">
        <f t="shared" si="19"/>
        <v>3807.8254673094293</v>
      </c>
      <c r="K33" s="63"/>
      <c r="L33" s="64">
        <f t="shared" si="23"/>
        <v>3807.8254673094293</v>
      </c>
      <c r="M33" s="65">
        <f t="shared" si="24"/>
        <v>3427.0429205784862</v>
      </c>
      <c r="N33" s="63">
        <f t="shared" si="21"/>
        <v>0</v>
      </c>
      <c r="O33" s="66">
        <f t="shared" si="22"/>
        <v>3427.0429205784862</v>
      </c>
      <c r="P33" s="63">
        <f t="shared" ref="P33:P50" si="25">J33*$P$10</f>
        <v>3046.2603738475436</v>
      </c>
      <c r="Q33" s="63">
        <f t="shared" si="7"/>
        <v>0</v>
      </c>
      <c r="R33" s="67">
        <f t="shared" si="8"/>
        <v>3046.2603738475436</v>
      </c>
      <c r="S33" s="65">
        <f t="shared" si="9"/>
        <v>2665.4778271166006</v>
      </c>
      <c r="T33" s="63">
        <f t="shared" si="10"/>
        <v>0</v>
      </c>
      <c r="U33" s="66">
        <f t="shared" si="11"/>
        <v>2665.4778271166006</v>
      </c>
      <c r="V33" s="65">
        <f t="shared" si="17"/>
        <v>2284.6952803856575</v>
      </c>
      <c r="W33" s="63">
        <f t="shared" si="12"/>
        <v>0</v>
      </c>
      <c r="X33" s="66">
        <f t="shared" si="13"/>
        <v>2284.6952803856575</v>
      </c>
      <c r="Y33" s="65">
        <f t="shared" si="14"/>
        <v>1903.9127336547147</v>
      </c>
      <c r="Z33" s="63">
        <f t="shared" si="15"/>
        <v>0</v>
      </c>
      <c r="AA33" s="66">
        <f t="shared" si="16"/>
        <v>1903.9127336547147</v>
      </c>
    </row>
    <row r="34" spans="1:27" ht="13.5" customHeight="1">
      <c r="A34" s="124">
        <v>5</v>
      </c>
      <c r="B34" s="216">
        <v>41214</v>
      </c>
      <c r="C34" s="68">
        <v>622</v>
      </c>
      <c r="D34" s="96">
        <f>'base(indices)'!G38</f>
        <v>1.3922898500000001</v>
      </c>
      <c r="E34" s="69">
        <f t="shared" si="0"/>
        <v>866.00428670000008</v>
      </c>
      <c r="F34" s="360">
        <f>'base(indices)'!I39</f>
        <v>1.5918000000000002E-2</v>
      </c>
      <c r="G34" s="70">
        <f t="shared" si="1"/>
        <v>13.785056235690602</v>
      </c>
      <c r="H34" s="190">
        <f t="shared" si="18"/>
        <v>3519.1573717427627</v>
      </c>
      <c r="I34" s="107">
        <f t="shared" si="20"/>
        <v>288.66809556666669</v>
      </c>
      <c r="J34" s="107">
        <f t="shared" si="19"/>
        <v>3807.8254673094293</v>
      </c>
      <c r="K34" s="49"/>
      <c r="L34" s="50">
        <f t="shared" si="23"/>
        <v>3807.8254673094293</v>
      </c>
      <c r="M34" s="51">
        <f t="shared" si="24"/>
        <v>3427.0429205784862</v>
      </c>
      <c r="N34" s="49">
        <f t="shared" si="21"/>
        <v>0</v>
      </c>
      <c r="O34" s="52">
        <f t="shared" si="22"/>
        <v>3427.0429205784862</v>
      </c>
      <c r="P34" s="73">
        <f t="shared" si="25"/>
        <v>3046.2603738475436</v>
      </c>
      <c r="Q34" s="49">
        <f t="shared" si="7"/>
        <v>0</v>
      </c>
      <c r="R34" s="53">
        <f t="shared" si="8"/>
        <v>3046.2603738475436</v>
      </c>
      <c r="S34" s="51">
        <f t="shared" si="9"/>
        <v>2665.4778271166006</v>
      </c>
      <c r="T34" s="49">
        <f t="shared" si="10"/>
        <v>0</v>
      </c>
      <c r="U34" s="52">
        <f t="shared" si="11"/>
        <v>2665.4778271166006</v>
      </c>
      <c r="V34" s="51">
        <f t="shared" si="17"/>
        <v>2284.6952803856575</v>
      </c>
      <c r="W34" s="49">
        <f t="shared" si="12"/>
        <v>0</v>
      </c>
      <c r="X34" s="52">
        <f t="shared" si="13"/>
        <v>2284.6952803856575</v>
      </c>
      <c r="Y34" s="51">
        <f t="shared" si="14"/>
        <v>1903.9127336547147</v>
      </c>
      <c r="Z34" s="49">
        <f t="shared" si="15"/>
        <v>0</v>
      </c>
      <c r="AA34" s="52">
        <f t="shared" si="16"/>
        <v>1903.9127336547147</v>
      </c>
    </row>
    <row r="35" spans="1:27" s="30" customFormat="1" ht="13.5" customHeight="1" thickBot="1">
      <c r="A35" s="124">
        <v>5</v>
      </c>
      <c r="B35" s="218">
        <v>41244</v>
      </c>
      <c r="C35" s="177">
        <v>622</v>
      </c>
      <c r="D35" s="373">
        <f>'base(indices)'!G39</f>
        <v>1.3922898500000001</v>
      </c>
      <c r="E35" s="374">
        <f t="shared" si="0"/>
        <v>866.00428670000008</v>
      </c>
      <c r="F35" s="362">
        <f>'base(indices)'!I40</f>
        <v>1.5918000000000002E-2</v>
      </c>
      <c r="G35" s="247">
        <f t="shared" si="1"/>
        <v>13.785056235690602</v>
      </c>
      <c r="H35" s="375">
        <f t="shared" si="18"/>
        <v>3519.1573717427627</v>
      </c>
      <c r="I35" s="376">
        <f t="shared" si="20"/>
        <v>288.66809556666669</v>
      </c>
      <c r="J35" s="376">
        <f t="shared" si="19"/>
        <v>3807.8254673094293</v>
      </c>
      <c r="K35" s="377"/>
      <c r="L35" s="378">
        <f t="shared" si="23"/>
        <v>3807.8254673094293</v>
      </c>
      <c r="M35" s="379">
        <f t="shared" si="24"/>
        <v>3427.0429205784862</v>
      </c>
      <c r="N35" s="377">
        <f t="shared" si="21"/>
        <v>0</v>
      </c>
      <c r="O35" s="345">
        <f t="shared" si="22"/>
        <v>3427.0429205784862</v>
      </c>
      <c r="P35" s="377">
        <f t="shared" si="25"/>
        <v>3046.2603738475436</v>
      </c>
      <c r="Q35" s="377">
        <f t="shared" si="7"/>
        <v>0</v>
      </c>
      <c r="R35" s="380">
        <f t="shared" si="8"/>
        <v>3046.2603738475436</v>
      </c>
      <c r="S35" s="379">
        <f t="shared" si="9"/>
        <v>2665.4778271166006</v>
      </c>
      <c r="T35" s="377">
        <f t="shared" si="10"/>
        <v>0</v>
      </c>
      <c r="U35" s="345">
        <f t="shared" si="11"/>
        <v>2665.4778271166006</v>
      </c>
      <c r="V35" s="379">
        <f t="shared" si="17"/>
        <v>2284.6952803856575</v>
      </c>
      <c r="W35" s="377">
        <f t="shared" si="12"/>
        <v>0</v>
      </c>
      <c r="X35" s="345">
        <f t="shared" si="13"/>
        <v>2284.6952803856575</v>
      </c>
      <c r="Y35" s="379">
        <f t="shared" si="14"/>
        <v>1903.9127336547147</v>
      </c>
      <c r="Z35" s="377">
        <f t="shared" si="15"/>
        <v>0</v>
      </c>
      <c r="AA35" s="345">
        <f t="shared" si="16"/>
        <v>1903.9127336547147</v>
      </c>
    </row>
    <row r="36" spans="1:27" ht="13.5" customHeight="1">
      <c r="A36" s="275">
        <v>5</v>
      </c>
      <c r="B36" s="381">
        <v>41275</v>
      </c>
      <c r="C36" s="47">
        <v>678</v>
      </c>
      <c r="D36" s="97">
        <f>'base(indices)'!G40</f>
        <v>1.3922898500000001</v>
      </c>
      <c r="E36" s="163">
        <f t="shared" si="0"/>
        <v>943.97251830000005</v>
      </c>
      <c r="F36" s="359">
        <f>'base(indices)'!I41</f>
        <v>1.5918000000000002E-2</v>
      </c>
      <c r="G36" s="87">
        <f t="shared" si="1"/>
        <v>15.026154546299402</v>
      </c>
      <c r="H36" s="276">
        <f t="shared" si="18"/>
        <v>3835.9946913851977</v>
      </c>
      <c r="I36" s="108">
        <f t="shared" si="20"/>
        <v>314.65750610000003</v>
      </c>
      <c r="J36" s="108">
        <f t="shared" si="19"/>
        <v>4150.6521974851976</v>
      </c>
      <c r="K36" s="165"/>
      <c r="L36" s="277">
        <f t="shared" si="23"/>
        <v>4150.6521974851976</v>
      </c>
      <c r="M36" s="54">
        <f t="shared" si="24"/>
        <v>3735.5869777366779</v>
      </c>
      <c r="N36" s="165">
        <f t="shared" si="21"/>
        <v>0</v>
      </c>
      <c r="O36" s="55">
        <f t="shared" si="22"/>
        <v>3735.5869777366779</v>
      </c>
      <c r="P36" s="128">
        <f t="shared" si="25"/>
        <v>3320.5217579881582</v>
      </c>
      <c r="Q36" s="165">
        <f t="shared" si="7"/>
        <v>0</v>
      </c>
      <c r="R36" s="166">
        <f t="shared" si="8"/>
        <v>3320.5217579881582</v>
      </c>
      <c r="S36" s="54">
        <f t="shared" si="9"/>
        <v>2905.4565382396381</v>
      </c>
      <c r="T36" s="165">
        <f t="shared" si="10"/>
        <v>0</v>
      </c>
      <c r="U36" s="55">
        <f t="shared" si="11"/>
        <v>2905.4565382396381</v>
      </c>
      <c r="V36" s="54">
        <f t="shared" si="17"/>
        <v>2490.3913184911185</v>
      </c>
      <c r="W36" s="165">
        <f t="shared" si="12"/>
        <v>0</v>
      </c>
      <c r="X36" s="55">
        <f t="shared" si="13"/>
        <v>2490.3913184911185</v>
      </c>
      <c r="Y36" s="54">
        <f t="shared" si="14"/>
        <v>2075.3260987425988</v>
      </c>
      <c r="Z36" s="165">
        <f t="shared" si="15"/>
        <v>0</v>
      </c>
      <c r="AA36" s="55">
        <f t="shared" si="16"/>
        <v>2075.3260987425988</v>
      </c>
    </row>
    <row r="37" spans="1:27" s="30" customFormat="1" ht="13.5" customHeight="1">
      <c r="A37" s="124">
        <v>5</v>
      </c>
      <c r="B37" s="217">
        <v>41306</v>
      </c>
      <c r="C37" s="68">
        <v>678</v>
      </c>
      <c r="D37" s="96">
        <f>'base(indices)'!G41</f>
        <v>1.3922898500000001</v>
      </c>
      <c r="E37" s="58">
        <f t="shared" si="0"/>
        <v>943.97251830000005</v>
      </c>
      <c r="F37" s="360">
        <f>'base(indices)'!I42</f>
        <v>1.5918000000000002E-2</v>
      </c>
      <c r="G37" s="60">
        <f t="shared" si="1"/>
        <v>15.026154546299402</v>
      </c>
      <c r="H37" s="190">
        <f t="shared" si="18"/>
        <v>3835.9946913851977</v>
      </c>
      <c r="I37" s="106">
        <f t="shared" si="20"/>
        <v>314.65750610000003</v>
      </c>
      <c r="J37" s="106">
        <f t="shared" si="19"/>
        <v>4150.6521974851976</v>
      </c>
      <c r="K37" s="63"/>
      <c r="L37" s="64">
        <f t="shared" si="23"/>
        <v>4150.6521974851976</v>
      </c>
      <c r="M37" s="65">
        <f t="shared" si="24"/>
        <v>3735.5869777366779</v>
      </c>
      <c r="N37" s="63">
        <f t="shared" si="21"/>
        <v>0</v>
      </c>
      <c r="O37" s="66">
        <f t="shared" si="22"/>
        <v>3735.5869777366779</v>
      </c>
      <c r="P37" s="63">
        <f t="shared" si="25"/>
        <v>3320.5217579881582</v>
      </c>
      <c r="Q37" s="63">
        <f t="shared" si="7"/>
        <v>0</v>
      </c>
      <c r="R37" s="67">
        <f t="shared" si="8"/>
        <v>3320.5217579881582</v>
      </c>
      <c r="S37" s="65">
        <f t="shared" si="9"/>
        <v>2905.4565382396381</v>
      </c>
      <c r="T37" s="63">
        <f t="shared" si="10"/>
        <v>0</v>
      </c>
      <c r="U37" s="66">
        <f t="shared" si="11"/>
        <v>2905.4565382396381</v>
      </c>
      <c r="V37" s="65">
        <f t="shared" si="17"/>
        <v>2490.3913184911185</v>
      </c>
      <c r="W37" s="63">
        <f t="shared" si="12"/>
        <v>0</v>
      </c>
      <c r="X37" s="66">
        <f t="shared" si="13"/>
        <v>2490.3913184911185</v>
      </c>
      <c r="Y37" s="65">
        <f t="shared" si="14"/>
        <v>2075.3260987425988</v>
      </c>
      <c r="Z37" s="63">
        <f t="shared" si="15"/>
        <v>0</v>
      </c>
      <c r="AA37" s="66">
        <f t="shared" si="16"/>
        <v>2075.3260987425988</v>
      </c>
    </row>
    <row r="38" spans="1:27" ht="13.5" customHeight="1">
      <c r="A38" s="124">
        <v>5</v>
      </c>
      <c r="B38" s="216">
        <v>41334</v>
      </c>
      <c r="C38" s="68">
        <v>678</v>
      </c>
      <c r="D38" s="96">
        <f>'base(indices)'!G42</f>
        <v>1.3922898500000001</v>
      </c>
      <c r="E38" s="69">
        <f t="shared" si="0"/>
        <v>943.97251830000005</v>
      </c>
      <c r="F38" s="360">
        <f>'base(indices)'!I43</f>
        <v>1.5918000000000002E-2</v>
      </c>
      <c r="G38" s="70">
        <f t="shared" si="1"/>
        <v>15.026154546299402</v>
      </c>
      <c r="H38" s="190">
        <f t="shared" si="18"/>
        <v>3835.9946913851977</v>
      </c>
      <c r="I38" s="107">
        <f t="shared" si="20"/>
        <v>314.65750610000003</v>
      </c>
      <c r="J38" s="107">
        <f t="shared" si="19"/>
        <v>4150.6521974851976</v>
      </c>
      <c r="K38" s="73"/>
      <c r="L38" s="74">
        <f t="shared" si="23"/>
        <v>4150.6521974851976</v>
      </c>
      <c r="M38" s="51">
        <f t="shared" si="24"/>
        <v>3735.5869777366779</v>
      </c>
      <c r="N38" s="49">
        <f t="shared" si="21"/>
        <v>0</v>
      </c>
      <c r="O38" s="52">
        <f t="shared" si="22"/>
        <v>3735.5869777366779</v>
      </c>
      <c r="P38" s="73">
        <f t="shared" si="25"/>
        <v>3320.5217579881582</v>
      </c>
      <c r="Q38" s="49">
        <f t="shared" si="7"/>
        <v>0</v>
      </c>
      <c r="R38" s="53">
        <f>P38+Q38</f>
        <v>3320.5217579881582</v>
      </c>
      <c r="S38" s="51">
        <f t="shared" si="9"/>
        <v>2905.4565382396381</v>
      </c>
      <c r="T38" s="49">
        <f t="shared" si="10"/>
        <v>0</v>
      </c>
      <c r="U38" s="52">
        <f t="shared" si="11"/>
        <v>2905.4565382396381</v>
      </c>
      <c r="V38" s="51">
        <f t="shared" si="17"/>
        <v>2490.3913184911185</v>
      </c>
      <c r="W38" s="49">
        <f t="shared" si="12"/>
        <v>0</v>
      </c>
      <c r="X38" s="52">
        <f t="shared" si="13"/>
        <v>2490.3913184911185</v>
      </c>
      <c r="Y38" s="51">
        <f t="shared" si="14"/>
        <v>2075.3260987425988</v>
      </c>
      <c r="Z38" s="49">
        <f t="shared" si="15"/>
        <v>0</v>
      </c>
      <c r="AA38" s="52">
        <f t="shared" si="16"/>
        <v>2075.3260987425988</v>
      </c>
    </row>
    <row r="39" spans="1:27" s="30" customFormat="1" ht="13.5" customHeight="1">
      <c r="A39" s="124">
        <v>5</v>
      </c>
      <c r="B39" s="216">
        <v>41365</v>
      </c>
      <c r="C39" s="68">
        <v>678</v>
      </c>
      <c r="D39" s="96">
        <f>'base(indices)'!G43</f>
        <v>1.3922898500000001</v>
      </c>
      <c r="E39" s="58">
        <f t="shared" si="0"/>
        <v>943.97251830000005</v>
      </c>
      <c r="F39" s="360">
        <f>'base(indices)'!I44</f>
        <v>1.5918000000000002E-2</v>
      </c>
      <c r="G39" s="60">
        <f t="shared" si="1"/>
        <v>15.026154546299402</v>
      </c>
      <c r="H39" s="190">
        <f t="shared" si="18"/>
        <v>3835.9946913851977</v>
      </c>
      <c r="I39" s="106">
        <f t="shared" si="20"/>
        <v>314.65750610000003</v>
      </c>
      <c r="J39" s="106">
        <f t="shared" si="19"/>
        <v>4150.6521974851976</v>
      </c>
      <c r="K39" s="63"/>
      <c r="L39" s="75">
        <f t="shared" si="23"/>
        <v>4150.6521974851976</v>
      </c>
      <c r="M39" s="65">
        <f t="shared" si="24"/>
        <v>3735.5869777366779</v>
      </c>
      <c r="N39" s="63">
        <f t="shared" si="21"/>
        <v>0</v>
      </c>
      <c r="O39" s="66">
        <f t="shared" si="22"/>
        <v>3735.5869777366779</v>
      </c>
      <c r="P39" s="63">
        <f>J39*$P$10</f>
        <v>3320.5217579881582</v>
      </c>
      <c r="Q39" s="63">
        <f t="shared" si="7"/>
        <v>0</v>
      </c>
      <c r="R39" s="67">
        <f t="shared" ref="R39:R54" si="26">P39+Q39</f>
        <v>3320.5217579881582</v>
      </c>
      <c r="S39" s="65">
        <f t="shared" si="9"/>
        <v>2905.4565382396381</v>
      </c>
      <c r="T39" s="63">
        <f t="shared" si="10"/>
        <v>0</v>
      </c>
      <c r="U39" s="66">
        <f t="shared" si="11"/>
        <v>2905.4565382396381</v>
      </c>
      <c r="V39" s="65">
        <f t="shared" si="17"/>
        <v>2490.3913184911185</v>
      </c>
      <c r="W39" s="63">
        <f t="shared" si="12"/>
        <v>0</v>
      </c>
      <c r="X39" s="66">
        <f t="shared" si="13"/>
        <v>2490.3913184911185</v>
      </c>
      <c r="Y39" s="65">
        <f t="shared" si="14"/>
        <v>2075.3260987425988</v>
      </c>
      <c r="Z39" s="63">
        <f t="shared" si="15"/>
        <v>0</v>
      </c>
      <c r="AA39" s="66">
        <f t="shared" si="16"/>
        <v>2075.3260987425988</v>
      </c>
    </row>
    <row r="40" spans="1:27" ht="13.5" customHeight="1">
      <c r="A40" s="124">
        <v>5</v>
      </c>
      <c r="B40" s="217">
        <v>41395</v>
      </c>
      <c r="C40" s="68">
        <v>678</v>
      </c>
      <c r="D40" s="96">
        <f>'base(indices)'!G44</f>
        <v>1.3922898500000001</v>
      </c>
      <c r="E40" s="69">
        <f t="shared" si="0"/>
        <v>943.97251830000005</v>
      </c>
      <c r="F40" s="360">
        <f>'base(indices)'!I45</f>
        <v>1.5918000000000002E-2</v>
      </c>
      <c r="G40" s="70">
        <f t="shared" si="1"/>
        <v>15.026154546299402</v>
      </c>
      <c r="H40" s="190">
        <f t="shared" si="18"/>
        <v>3835.9946913851977</v>
      </c>
      <c r="I40" s="107">
        <f t="shared" si="20"/>
        <v>314.65750610000003</v>
      </c>
      <c r="J40" s="107">
        <f t="shared" si="19"/>
        <v>4150.6521974851976</v>
      </c>
      <c r="K40" s="49"/>
      <c r="L40" s="50">
        <f t="shared" si="23"/>
        <v>4150.6521974851976</v>
      </c>
      <c r="M40" s="51">
        <f t="shared" si="24"/>
        <v>3735.5869777366779</v>
      </c>
      <c r="N40" s="49">
        <f t="shared" si="21"/>
        <v>0</v>
      </c>
      <c r="O40" s="52">
        <f t="shared" si="22"/>
        <v>3735.5869777366779</v>
      </c>
      <c r="P40" s="73">
        <f t="shared" si="25"/>
        <v>3320.5217579881582</v>
      </c>
      <c r="Q40" s="49">
        <f t="shared" si="7"/>
        <v>0</v>
      </c>
      <c r="R40" s="53">
        <f t="shared" si="26"/>
        <v>3320.5217579881582</v>
      </c>
      <c r="S40" s="51">
        <f t="shared" si="9"/>
        <v>2905.4565382396381</v>
      </c>
      <c r="T40" s="49">
        <f t="shared" si="10"/>
        <v>0</v>
      </c>
      <c r="U40" s="52">
        <f t="shared" si="11"/>
        <v>2905.4565382396381</v>
      </c>
      <c r="V40" s="51">
        <f t="shared" si="17"/>
        <v>2490.3913184911185</v>
      </c>
      <c r="W40" s="49">
        <f t="shared" si="12"/>
        <v>0</v>
      </c>
      <c r="X40" s="52">
        <f t="shared" si="13"/>
        <v>2490.3913184911185</v>
      </c>
      <c r="Y40" s="51">
        <f t="shared" si="14"/>
        <v>2075.3260987425988</v>
      </c>
      <c r="Z40" s="49">
        <f t="shared" si="15"/>
        <v>0</v>
      </c>
      <c r="AA40" s="52">
        <f t="shared" si="16"/>
        <v>2075.3260987425988</v>
      </c>
    </row>
    <row r="41" spans="1:27" s="30" customFormat="1" ht="13.5" customHeight="1">
      <c r="A41" s="124">
        <v>5</v>
      </c>
      <c r="B41" s="216">
        <v>41426</v>
      </c>
      <c r="C41" s="68">
        <v>678</v>
      </c>
      <c r="D41" s="96">
        <f>'base(indices)'!G45</f>
        <v>1.3922898500000001</v>
      </c>
      <c r="E41" s="58">
        <f t="shared" si="0"/>
        <v>943.97251830000005</v>
      </c>
      <c r="F41" s="360">
        <f>'base(indices)'!I46</f>
        <v>1.5918000000000002E-2</v>
      </c>
      <c r="G41" s="60">
        <f t="shared" si="1"/>
        <v>15.026154546299402</v>
      </c>
      <c r="H41" s="190">
        <f t="shared" si="18"/>
        <v>3835.9946913851977</v>
      </c>
      <c r="I41" s="106">
        <f t="shared" si="20"/>
        <v>314.65750610000003</v>
      </c>
      <c r="J41" s="106">
        <f t="shared" si="19"/>
        <v>4150.6521974851976</v>
      </c>
      <c r="K41" s="63"/>
      <c r="L41" s="75">
        <f t="shared" si="23"/>
        <v>4150.6521974851976</v>
      </c>
      <c r="M41" s="65">
        <f t="shared" si="24"/>
        <v>3735.5869777366779</v>
      </c>
      <c r="N41" s="63">
        <f t="shared" si="21"/>
        <v>0</v>
      </c>
      <c r="O41" s="66">
        <f t="shared" si="22"/>
        <v>3735.5869777366779</v>
      </c>
      <c r="P41" s="63">
        <f t="shared" si="25"/>
        <v>3320.5217579881582</v>
      </c>
      <c r="Q41" s="63">
        <f t="shared" si="7"/>
        <v>0</v>
      </c>
      <c r="R41" s="67">
        <f t="shared" si="26"/>
        <v>3320.5217579881582</v>
      </c>
      <c r="S41" s="65">
        <f t="shared" si="9"/>
        <v>2905.4565382396381</v>
      </c>
      <c r="T41" s="63">
        <f t="shared" si="10"/>
        <v>0</v>
      </c>
      <c r="U41" s="66">
        <f t="shared" si="11"/>
        <v>2905.4565382396381</v>
      </c>
      <c r="V41" s="65">
        <f t="shared" si="17"/>
        <v>2490.3913184911185</v>
      </c>
      <c r="W41" s="63">
        <f t="shared" si="12"/>
        <v>0</v>
      </c>
      <c r="X41" s="66">
        <f t="shared" si="13"/>
        <v>2490.3913184911185</v>
      </c>
      <c r="Y41" s="65">
        <f t="shared" si="14"/>
        <v>2075.3260987425988</v>
      </c>
      <c r="Z41" s="63">
        <f t="shared" si="15"/>
        <v>0</v>
      </c>
      <c r="AA41" s="66">
        <f t="shared" si="16"/>
        <v>2075.3260987425988</v>
      </c>
    </row>
    <row r="42" spans="1:27" ht="13.5" customHeight="1">
      <c r="A42" s="124">
        <v>5</v>
      </c>
      <c r="B42" s="217">
        <v>41456</v>
      </c>
      <c r="C42" s="68">
        <v>678</v>
      </c>
      <c r="D42" s="96">
        <f>'base(indices)'!G46</f>
        <v>1.3922898500000001</v>
      </c>
      <c r="E42" s="69">
        <f t="shared" si="0"/>
        <v>943.97251830000005</v>
      </c>
      <c r="F42" s="360">
        <f>'base(indices)'!I47</f>
        <v>1.5918000000000002E-2</v>
      </c>
      <c r="G42" s="70">
        <f t="shared" si="1"/>
        <v>15.026154546299402</v>
      </c>
      <c r="H42" s="190">
        <f t="shared" si="18"/>
        <v>3835.9946913851977</v>
      </c>
      <c r="I42" s="107">
        <f t="shared" si="20"/>
        <v>314.65750610000003</v>
      </c>
      <c r="J42" s="107">
        <f t="shared" si="19"/>
        <v>4150.6521974851976</v>
      </c>
      <c r="K42" s="49"/>
      <c r="L42" s="50">
        <f t="shared" si="23"/>
        <v>4150.6521974851976</v>
      </c>
      <c r="M42" s="51">
        <f t="shared" si="24"/>
        <v>3735.5869777366779</v>
      </c>
      <c r="N42" s="49">
        <f t="shared" si="21"/>
        <v>0</v>
      </c>
      <c r="O42" s="52">
        <f t="shared" si="22"/>
        <v>3735.5869777366779</v>
      </c>
      <c r="P42" s="73">
        <f t="shared" si="25"/>
        <v>3320.5217579881582</v>
      </c>
      <c r="Q42" s="49">
        <f t="shared" si="7"/>
        <v>0</v>
      </c>
      <c r="R42" s="53">
        <f t="shared" si="26"/>
        <v>3320.5217579881582</v>
      </c>
      <c r="S42" s="51">
        <f t="shared" si="9"/>
        <v>2905.4565382396381</v>
      </c>
      <c r="T42" s="49">
        <f t="shared" si="10"/>
        <v>0</v>
      </c>
      <c r="U42" s="52">
        <f t="shared" si="11"/>
        <v>2905.4565382396381</v>
      </c>
      <c r="V42" s="51">
        <f t="shared" si="17"/>
        <v>2490.3913184911185</v>
      </c>
      <c r="W42" s="49">
        <f t="shared" si="12"/>
        <v>0</v>
      </c>
      <c r="X42" s="52">
        <f t="shared" si="13"/>
        <v>2490.3913184911185</v>
      </c>
      <c r="Y42" s="51">
        <f t="shared" si="14"/>
        <v>2075.3260987425988</v>
      </c>
      <c r="Z42" s="49">
        <f t="shared" si="15"/>
        <v>0</v>
      </c>
      <c r="AA42" s="52">
        <f t="shared" si="16"/>
        <v>2075.3260987425988</v>
      </c>
    </row>
    <row r="43" spans="1:27" s="30" customFormat="1" ht="13.5" customHeight="1">
      <c r="A43" s="124">
        <v>5</v>
      </c>
      <c r="B43" s="216">
        <v>41487</v>
      </c>
      <c r="C43" s="68">
        <v>678</v>
      </c>
      <c r="D43" s="96">
        <f>'base(indices)'!G47</f>
        <v>1.39199892</v>
      </c>
      <c r="E43" s="58">
        <f t="shared" si="0"/>
        <v>943.77526776000002</v>
      </c>
      <c r="F43" s="360">
        <f>'base(indices)'!I48</f>
        <v>1.5918000000000002E-2</v>
      </c>
      <c r="G43" s="60">
        <f t="shared" si="1"/>
        <v>15.023014712203683</v>
      </c>
      <c r="H43" s="190">
        <f t="shared" si="18"/>
        <v>3835.1931298888148</v>
      </c>
      <c r="I43" s="106">
        <f t="shared" si="20"/>
        <v>314.59175592000003</v>
      </c>
      <c r="J43" s="106">
        <f t="shared" si="19"/>
        <v>4149.7848858088146</v>
      </c>
      <c r="K43" s="63"/>
      <c r="L43" s="75">
        <f t="shared" si="23"/>
        <v>4149.7848858088146</v>
      </c>
      <c r="M43" s="65">
        <f t="shared" si="24"/>
        <v>3734.8063972279333</v>
      </c>
      <c r="N43" s="63">
        <f t="shared" si="21"/>
        <v>0</v>
      </c>
      <c r="O43" s="66">
        <f t="shared" si="22"/>
        <v>3734.8063972279333</v>
      </c>
      <c r="P43" s="63">
        <f t="shared" si="25"/>
        <v>3319.827908647052</v>
      </c>
      <c r="Q43" s="63">
        <f t="shared" si="7"/>
        <v>0</v>
      </c>
      <c r="R43" s="67">
        <f t="shared" si="26"/>
        <v>3319.827908647052</v>
      </c>
      <c r="S43" s="65">
        <f t="shared" si="9"/>
        <v>2904.8494200661698</v>
      </c>
      <c r="T43" s="63">
        <f t="shared" si="10"/>
        <v>0</v>
      </c>
      <c r="U43" s="66">
        <f t="shared" si="11"/>
        <v>2904.8494200661698</v>
      </c>
      <c r="V43" s="65">
        <f t="shared" si="17"/>
        <v>2489.8709314852886</v>
      </c>
      <c r="W43" s="63">
        <f t="shared" si="12"/>
        <v>0</v>
      </c>
      <c r="X43" s="66">
        <f t="shared" si="13"/>
        <v>2489.8709314852886</v>
      </c>
      <c r="Y43" s="65">
        <f t="shared" si="14"/>
        <v>2074.8924429044073</v>
      </c>
      <c r="Z43" s="63">
        <f t="shared" si="15"/>
        <v>0</v>
      </c>
      <c r="AA43" s="66">
        <f t="shared" si="16"/>
        <v>2074.8924429044073</v>
      </c>
    </row>
    <row r="44" spans="1:27" ht="13.5" customHeight="1">
      <c r="A44" s="124">
        <v>5</v>
      </c>
      <c r="B44" s="217">
        <v>41518</v>
      </c>
      <c r="C44" s="68">
        <v>678</v>
      </c>
      <c r="D44" s="96">
        <f>'base(indices)'!G48</f>
        <v>1.39199892</v>
      </c>
      <c r="E44" s="69">
        <f t="shared" si="0"/>
        <v>943.77526776000002</v>
      </c>
      <c r="F44" s="360">
        <f>'base(indices)'!I49</f>
        <v>1.5918000000000002E-2</v>
      </c>
      <c r="G44" s="70">
        <f t="shared" si="1"/>
        <v>15.023014712203683</v>
      </c>
      <c r="H44" s="190">
        <f t="shared" si="18"/>
        <v>3835.1931298888148</v>
      </c>
      <c r="I44" s="107">
        <f t="shared" si="20"/>
        <v>314.59175592000003</v>
      </c>
      <c r="J44" s="107">
        <f t="shared" si="19"/>
        <v>4149.7848858088146</v>
      </c>
      <c r="K44" s="49"/>
      <c r="L44" s="50">
        <f t="shared" si="23"/>
        <v>4149.7848858088146</v>
      </c>
      <c r="M44" s="51">
        <f t="shared" si="24"/>
        <v>3734.8063972279333</v>
      </c>
      <c r="N44" s="49">
        <f t="shared" si="21"/>
        <v>0</v>
      </c>
      <c r="O44" s="52">
        <f t="shared" si="22"/>
        <v>3734.8063972279333</v>
      </c>
      <c r="P44" s="73">
        <f t="shared" si="25"/>
        <v>3319.827908647052</v>
      </c>
      <c r="Q44" s="49">
        <f t="shared" si="7"/>
        <v>0</v>
      </c>
      <c r="R44" s="53">
        <f t="shared" si="26"/>
        <v>3319.827908647052</v>
      </c>
      <c r="S44" s="51">
        <f t="shared" si="9"/>
        <v>2904.8494200661698</v>
      </c>
      <c r="T44" s="49">
        <f t="shared" si="10"/>
        <v>0</v>
      </c>
      <c r="U44" s="52">
        <f t="shared" si="11"/>
        <v>2904.8494200661698</v>
      </c>
      <c r="V44" s="51">
        <f t="shared" si="17"/>
        <v>2489.8709314852886</v>
      </c>
      <c r="W44" s="49">
        <f t="shared" si="12"/>
        <v>0</v>
      </c>
      <c r="X44" s="52">
        <f t="shared" si="13"/>
        <v>2489.8709314852886</v>
      </c>
      <c r="Y44" s="51">
        <f t="shared" ref="Y44:Y71" si="27">J44*Y$10</f>
        <v>2074.8924429044073</v>
      </c>
      <c r="Z44" s="49">
        <f t="shared" si="15"/>
        <v>0</v>
      </c>
      <c r="AA44" s="52">
        <f t="shared" si="16"/>
        <v>2074.8924429044073</v>
      </c>
    </row>
    <row r="45" spans="1:27" s="30" customFormat="1" ht="13.5" customHeight="1">
      <c r="A45" s="124">
        <v>5</v>
      </c>
      <c r="B45" s="216">
        <v>41548</v>
      </c>
      <c r="C45" s="68">
        <v>678</v>
      </c>
      <c r="D45" s="96">
        <f>'base(indices)'!G49</f>
        <v>1.39188896</v>
      </c>
      <c r="E45" s="58">
        <f t="shared" si="0"/>
        <v>943.70071487999996</v>
      </c>
      <c r="F45" s="360">
        <f>'base(indices)'!I50</f>
        <v>1.5918000000000002E-2</v>
      </c>
      <c r="G45" s="60">
        <f t="shared" si="1"/>
        <v>15.021827979459841</v>
      </c>
      <c r="H45" s="190">
        <f t="shared" si="18"/>
        <v>3834.8901714378394</v>
      </c>
      <c r="I45" s="106">
        <f t="shared" si="20"/>
        <v>314.56690495999999</v>
      </c>
      <c r="J45" s="106">
        <f t="shared" si="19"/>
        <v>4149.457076397839</v>
      </c>
      <c r="K45" s="63"/>
      <c r="L45" s="75">
        <f t="shared" si="23"/>
        <v>4149.457076397839</v>
      </c>
      <c r="M45" s="65">
        <f t="shared" si="24"/>
        <v>3734.5113687580551</v>
      </c>
      <c r="N45" s="63">
        <f t="shared" si="21"/>
        <v>0</v>
      </c>
      <c r="O45" s="66">
        <f t="shared" si="22"/>
        <v>3734.5113687580551</v>
      </c>
      <c r="P45" s="63">
        <f t="shared" si="25"/>
        <v>3319.5656611182712</v>
      </c>
      <c r="Q45" s="63">
        <f t="shared" si="7"/>
        <v>0</v>
      </c>
      <c r="R45" s="67">
        <f t="shared" si="26"/>
        <v>3319.5656611182712</v>
      </c>
      <c r="S45" s="65">
        <f t="shared" si="9"/>
        <v>2904.6199534784873</v>
      </c>
      <c r="T45" s="63">
        <f t="shared" si="10"/>
        <v>0</v>
      </c>
      <c r="U45" s="66">
        <f t="shared" si="11"/>
        <v>2904.6199534784873</v>
      </c>
      <c r="V45" s="65">
        <f t="shared" si="17"/>
        <v>2489.6742458387034</v>
      </c>
      <c r="W45" s="63">
        <f t="shared" si="12"/>
        <v>0</v>
      </c>
      <c r="X45" s="66">
        <f t="shared" si="13"/>
        <v>2489.6742458387034</v>
      </c>
      <c r="Y45" s="65">
        <f t="shared" si="27"/>
        <v>2074.7285381989195</v>
      </c>
      <c r="Z45" s="63">
        <f t="shared" si="15"/>
        <v>0</v>
      </c>
      <c r="AA45" s="66">
        <f t="shared" si="16"/>
        <v>2074.7285381989195</v>
      </c>
    </row>
    <row r="46" spans="1:27" ht="13.5" customHeight="1">
      <c r="A46" s="124">
        <v>5</v>
      </c>
      <c r="B46" s="217">
        <v>41579</v>
      </c>
      <c r="C46" s="68">
        <v>678</v>
      </c>
      <c r="D46" s="96">
        <f>'base(indices)'!G50</f>
        <v>1.3906095999999999</v>
      </c>
      <c r="E46" s="69">
        <f t="shared" si="0"/>
        <v>942.83330879999994</v>
      </c>
      <c r="F46" s="360">
        <f>'base(indices)'!I51</f>
        <v>1.5918000000000002E-2</v>
      </c>
      <c r="G46" s="70">
        <f t="shared" si="1"/>
        <v>15.0080206094784</v>
      </c>
      <c r="H46" s="190">
        <f t="shared" si="18"/>
        <v>3831.3653176379134</v>
      </c>
      <c r="I46" s="107">
        <f t="shared" si="20"/>
        <v>314.2777696</v>
      </c>
      <c r="J46" s="107">
        <f t="shared" si="19"/>
        <v>4145.6430872379133</v>
      </c>
      <c r="K46" s="49"/>
      <c r="L46" s="50">
        <f t="shared" si="23"/>
        <v>4145.6430872379133</v>
      </c>
      <c r="M46" s="51">
        <f t="shared" si="24"/>
        <v>3731.078778514122</v>
      </c>
      <c r="N46" s="49">
        <f t="shared" si="21"/>
        <v>0</v>
      </c>
      <c r="O46" s="52">
        <f t="shared" si="22"/>
        <v>3731.078778514122</v>
      </c>
      <c r="P46" s="73">
        <f t="shared" si="25"/>
        <v>3316.5144697903306</v>
      </c>
      <c r="Q46" s="49">
        <f t="shared" si="7"/>
        <v>0</v>
      </c>
      <c r="R46" s="53">
        <f t="shared" si="26"/>
        <v>3316.5144697903306</v>
      </c>
      <c r="S46" s="51">
        <f t="shared" si="9"/>
        <v>2901.9501610665393</v>
      </c>
      <c r="T46" s="49">
        <f t="shared" si="10"/>
        <v>0</v>
      </c>
      <c r="U46" s="52">
        <f t="shared" si="11"/>
        <v>2901.9501610665393</v>
      </c>
      <c r="V46" s="51">
        <f t="shared" si="17"/>
        <v>2487.385852342748</v>
      </c>
      <c r="W46" s="49">
        <f t="shared" si="12"/>
        <v>0</v>
      </c>
      <c r="X46" s="52">
        <f t="shared" si="13"/>
        <v>2487.385852342748</v>
      </c>
      <c r="Y46" s="51">
        <f t="shared" si="27"/>
        <v>2072.8215436189566</v>
      </c>
      <c r="Z46" s="49">
        <f t="shared" si="15"/>
        <v>0</v>
      </c>
      <c r="AA46" s="52">
        <f t="shared" si="16"/>
        <v>2072.8215436189566</v>
      </c>
    </row>
    <row r="47" spans="1:27" s="30" customFormat="1" ht="13.5" customHeight="1" thickBot="1">
      <c r="A47" s="229">
        <v>5</v>
      </c>
      <c r="B47" s="230">
        <v>41609</v>
      </c>
      <c r="C47" s="77">
        <v>678</v>
      </c>
      <c r="D47" s="278">
        <f>'base(indices)'!G51</f>
        <v>1.3903218100000001</v>
      </c>
      <c r="E47" s="279">
        <f>C47*D47</f>
        <v>942.63818718000005</v>
      </c>
      <c r="F47" s="361">
        <f>'base(indices)'!I52</f>
        <v>1.5918000000000002E-2</v>
      </c>
      <c r="G47" s="233">
        <f t="shared" si="1"/>
        <v>15.004914663531242</v>
      </c>
      <c r="H47" s="280">
        <f t="shared" si="18"/>
        <v>3830.5724073741253</v>
      </c>
      <c r="I47" s="125">
        <f t="shared" si="20"/>
        <v>314.21272906000002</v>
      </c>
      <c r="J47" s="125">
        <f t="shared" si="19"/>
        <v>4144.785136434125</v>
      </c>
      <c r="K47" s="94"/>
      <c r="L47" s="281">
        <f t="shared" si="23"/>
        <v>4144.785136434125</v>
      </c>
      <c r="M47" s="258">
        <f t="shared" si="24"/>
        <v>3730.3066227907125</v>
      </c>
      <c r="N47" s="94">
        <f t="shared" si="21"/>
        <v>0</v>
      </c>
      <c r="O47" s="237">
        <f t="shared" si="22"/>
        <v>3730.3066227907125</v>
      </c>
      <c r="P47" s="94">
        <f t="shared" si="25"/>
        <v>3315.8281091473</v>
      </c>
      <c r="Q47" s="94">
        <f t="shared" si="7"/>
        <v>0</v>
      </c>
      <c r="R47" s="121">
        <f t="shared" si="26"/>
        <v>3315.8281091473</v>
      </c>
      <c r="S47" s="258">
        <f t="shared" si="9"/>
        <v>2901.3495955038875</v>
      </c>
      <c r="T47" s="94">
        <f t="shared" si="10"/>
        <v>0</v>
      </c>
      <c r="U47" s="237">
        <f t="shared" si="11"/>
        <v>2901.3495955038875</v>
      </c>
      <c r="V47" s="258">
        <f t="shared" si="17"/>
        <v>2486.871081860475</v>
      </c>
      <c r="W47" s="94">
        <f t="shared" si="12"/>
        <v>0</v>
      </c>
      <c r="X47" s="237">
        <f t="shared" si="13"/>
        <v>2486.871081860475</v>
      </c>
      <c r="Y47" s="258">
        <f t="shared" si="27"/>
        <v>2072.3925682170625</v>
      </c>
      <c r="Z47" s="94">
        <f t="shared" si="15"/>
        <v>0</v>
      </c>
      <c r="AA47" s="237">
        <f t="shared" si="16"/>
        <v>2072.3925682170625</v>
      </c>
    </row>
    <row r="48" spans="1:27" ht="13.5" customHeight="1">
      <c r="A48" s="366">
        <v>5</v>
      </c>
      <c r="B48" s="246">
        <v>41640</v>
      </c>
      <c r="C48" s="204">
        <v>724</v>
      </c>
      <c r="D48" s="96">
        <f>'base(indices)'!G52</f>
        <v>1.3896353299999999</v>
      </c>
      <c r="E48" s="367">
        <f t="shared" si="0"/>
        <v>1006.09597892</v>
      </c>
      <c r="F48" s="360">
        <f>'base(indices)'!I53</f>
        <v>1.5918000000000002E-2</v>
      </c>
      <c r="G48" s="203">
        <f t="shared" si="1"/>
        <v>16.015035792448561</v>
      </c>
      <c r="H48" s="368">
        <f t="shared" si="18"/>
        <v>4088.4440588497941</v>
      </c>
      <c r="I48" s="369">
        <f t="shared" si="20"/>
        <v>335.36532630666665</v>
      </c>
      <c r="J48" s="369">
        <f t="shared" si="19"/>
        <v>4423.8093851564608</v>
      </c>
      <c r="K48" s="370"/>
      <c r="L48" s="371">
        <f t="shared" si="23"/>
        <v>4423.8093851564608</v>
      </c>
      <c r="M48" s="355">
        <f t="shared" si="24"/>
        <v>3981.4284466408149</v>
      </c>
      <c r="N48" s="370">
        <f t="shared" si="21"/>
        <v>0</v>
      </c>
      <c r="O48" s="196">
        <f t="shared" si="22"/>
        <v>3981.4284466408149</v>
      </c>
      <c r="P48" s="353">
        <f t="shared" si="25"/>
        <v>3539.0475081251689</v>
      </c>
      <c r="Q48" s="370">
        <f t="shared" si="7"/>
        <v>0</v>
      </c>
      <c r="R48" s="372">
        <f t="shared" si="26"/>
        <v>3539.0475081251689</v>
      </c>
      <c r="S48" s="355">
        <f t="shared" si="9"/>
        <v>3096.6665696095224</v>
      </c>
      <c r="T48" s="370">
        <f t="shared" si="10"/>
        <v>0</v>
      </c>
      <c r="U48" s="196">
        <f t="shared" si="11"/>
        <v>3096.6665696095224</v>
      </c>
      <c r="V48" s="355">
        <f t="shared" si="17"/>
        <v>2654.2856310938764</v>
      </c>
      <c r="W48" s="370">
        <f t="shared" si="12"/>
        <v>0</v>
      </c>
      <c r="X48" s="196">
        <f t="shared" si="13"/>
        <v>2654.2856310938764</v>
      </c>
      <c r="Y48" s="355">
        <f t="shared" si="27"/>
        <v>2211.9046925782304</v>
      </c>
      <c r="Z48" s="370">
        <f t="shared" si="15"/>
        <v>0</v>
      </c>
      <c r="AA48" s="196">
        <f t="shared" si="16"/>
        <v>2211.9046925782304</v>
      </c>
    </row>
    <row r="49" spans="1:27" s="30" customFormat="1" ht="13.5" customHeight="1">
      <c r="A49" s="124">
        <v>5</v>
      </c>
      <c r="B49" s="216">
        <v>41671</v>
      </c>
      <c r="C49" s="68">
        <v>724</v>
      </c>
      <c r="D49" s="96">
        <f>'base(indices)'!G53</f>
        <v>1.38807236</v>
      </c>
      <c r="E49" s="58">
        <f t="shared" si="0"/>
        <v>1004.96438864</v>
      </c>
      <c r="F49" s="360">
        <f>'base(indices)'!I54</f>
        <v>1.5918000000000002E-2</v>
      </c>
      <c r="G49" s="60">
        <f t="shared" si="1"/>
        <v>15.997023138371523</v>
      </c>
      <c r="H49" s="190">
        <f t="shared" si="18"/>
        <v>4083.8456471134864</v>
      </c>
      <c r="I49" s="106">
        <f t="shared" si="20"/>
        <v>334.9881295466667</v>
      </c>
      <c r="J49" s="106">
        <f t="shared" si="19"/>
        <v>4418.8337766601535</v>
      </c>
      <c r="K49" s="63"/>
      <c r="L49" s="75">
        <f t="shared" si="23"/>
        <v>4418.8337766601535</v>
      </c>
      <c r="M49" s="65">
        <f t="shared" si="24"/>
        <v>3976.9503989941381</v>
      </c>
      <c r="N49" s="63">
        <f t="shared" si="21"/>
        <v>0</v>
      </c>
      <c r="O49" s="66">
        <f t="shared" si="22"/>
        <v>3976.9503989941381</v>
      </c>
      <c r="P49" s="63">
        <f t="shared" si="25"/>
        <v>3535.0670213281228</v>
      </c>
      <c r="Q49" s="63">
        <f t="shared" si="7"/>
        <v>0</v>
      </c>
      <c r="R49" s="67">
        <f t="shared" si="26"/>
        <v>3535.0670213281228</v>
      </c>
      <c r="S49" s="65">
        <f t="shared" si="9"/>
        <v>3093.1836436621074</v>
      </c>
      <c r="T49" s="63">
        <f t="shared" si="10"/>
        <v>0</v>
      </c>
      <c r="U49" s="66">
        <f t="shared" si="11"/>
        <v>3093.1836436621074</v>
      </c>
      <c r="V49" s="65">
        <f t="shared" si="17"/>
        <v>2651.3002659960921</v>
      </c>
      <c r="W49" s="63">
        <f t="shared" si="12"/>
        <v>0</v>
      </c>
      <c r="X49" s="66">
        <f t="shared" si="13"/>
        <v>2651.3002659960921</v>
      </c>
      <c r="Y49" s="65">
        <f t="shared" si="27"/>
        <v>2209.4168883300767</v>
      </c>
      <c r="Z49" s="63">
        <f t="shared" si="15"/>
        <v>0</v>
      </c>
      <c r="AA49" s="66">
        <f t="shared" si="16"/>
        <v>2209.4168883300767</v>
      </c>
    </row>
    <row r="50" spans="1:27" ht="13.5" customHeight="1">
      <c r="A50" s="124">
        <v>5</v>
      </c>
      <c r="B50" s="217">
        <v>41699</v>
      </c>
      <c r="C50" s="68">
        <v>724</v>
      </c>
      <c r="D50" s="96">
        <f>'base(indices)'!G54</f>
        <v>1.38732736</v>
      </c>
      <c r="E50" s="69">
        <f t="shared" si="0"/>
        <v>1004.42500864</v>
      </c>
      <c r="F50" s="360">
        <f>'base(indices)'!I55</f>
        <v>1.5918000000000002E-2</v>
      </c>
      <c r="G50" s="70">
        <f t="shared" si="1"/>
        <v>15.988437287531521</v>
      </c>
      <c r="H50" s="190">
        <f t="shared" si="18"/>
        <v>4081.6537837101259</v>
      </c>
      <c r="I50" s="107">
        <f t="shared" si="20"/>
        <v>334.80833621333335</v>
      </c>
      <c r="J50" s="107">
        <f t="shared" si="19"/>
        <v>4416.4621199234589</v>
      </c>
      <c r="K50" s="49"/>
      <c r="L50" s="50">
        <f t="shared" si="23"/>
        <v>4416.4621199234589</v>
      </c>
      <c r="M50" s="51">
        <f t="shared" si="24"/>
        <v>3974.8159079311131</v>
      </c>
      <c r="N50" s="49">
        <f t="shared" si="21"/>
        <v>0</v>
      </c>
      <c r="O50" s="52">
        <f t="shared" si="22"/>
        <v>3974.8159079311131</v>
      </c>
      <c r="P50" s="73">
        <f t="shared" si="25"/>
        <v>3533.1696959387673</v>
      </c>
      <c r="Q50" s="49">
        <f t="shared" si="7"/>
        <v>0</v>
      </c>
      <c r="R50" s="53">
        <f t="shared" si="26"/>
        <v>3533.1696959387673</v>
      </c>
      <c r="S50" s="51">
        <f t="shared" si="9"/>
        <v>3091.523483946421</v>
      </c>
      <c r="T50" s="49">
        <f t="shared" si="10"/>
        <v>0</v>
      </c>
      <c r="U50" s="52">
        <f t="shared" si="11"/>
        <v>3091.523483946421</v>
      </c>
      <c r="V50" s="51">
        <f t="shared" si="17"/>
        <v>2649.8772719540752</v>
      </c>
      <c r="W50" s="49">
        <f t="shared" si="12"/>
        <v>0</v>
      </c>
      <c r="X50" s="52">
        <f t="shared" si="13"/>
        <v>2649.8772719540752</v>
      </c>
      <c r="Y50" s="51">
        <f t="shared" si="27"/>
        <v>2208.2310599617294</v>
      </c>
      <c r="Z50" s="49">
        <f t="shared" si="15"/>
        <v>0</v>
      </c>
      <c r="AA50" s="52">
        <f t="shared" si="16"/>
        <v>2208.2310599617294</v>
      </c>
    </row>
    <row r="51" spans="1:27" s="30" customFormat="1" ht="13.5" customHeight="1">
      <c r="A51" s="124">
        <v>5</v>
      </c>
      <c r="B51" s="216">
        <v>41730</v>
      </c>
      <c r="C51" s="68">
        <v>724</v>
      </c>
      <c r="D51" s="96">
        <f>'base(indices)'!G55</f>
        <v>1.38695843</v>
      </c>
      <c r="E51" s="58">
        <f t="shared" si="0"/>
        <v>1004.1579033199999</v>
      </c>
      <c r="F51" s="360">
        <f>'base(indices)'!I56</f>
        <v>1.5918000000000002E-2</v>
      </c>
      <c r="G51" s="60">
        <f t="shared" si="1"/>
        <v>15.98418550504776</v>
      </c>
      <c r="H51" s="190">
        <f t="shared" si="18"/>
        <v>4080.5683553001909</v>
      </c>
      <c r="I51" s="106">
        <f t="shared" si="20"/>
        <v>334.71930110666665</v>
      </c>
      <c r="J51" s="106">
        <f t="shared" si="19"/>
        <v>4415.2876564068574</v>
      </c>
      <c r="K51" s="63"/>
      <c r="L51" s="75">
        <f t="shared" si="23"/>
        <v>4415.2876564068574</v>
      </c>
      <c r="M51" s="65">
        <f t="shared" si="24"/>
        <v>3973.7588907661716</v>
      </c>
      <c r="N51" s="63">
        <f t="shared" si="21"/>
        <v>0</v>
      </c>
      <c r="O51" s="66">
        <f t="shared" si="22"/>
        <v>3973.7588907661716</v>
      </c>
      <c r="P51" s="63">
        <f>J51*$P$10</f>
        <v>3532.2301251254862</v>
      </c>
      <c r="Q51" s="63">
        <f t="shared" si="7"/>
        <v>0</v>
      </c>
      <c r="R51" s="67">
        <f t="shared" si="26"/>
        <v>3532.2301251254862</v>
      </c>
      <c r="S51" s="65">
        <f t="shared" si="9"/>
        <v>3090.7013594847999</v>
      </c>
      <c r="T51" s="63">
        <f t="shared" si="10"/>
        <v>0</v>
      </c>
      <c r="U51" s="66">
        <f t="shared" si="11"/>
        <v>3090.7013594847999</v>
      </c>
      <c r="V51" s="65">
        <f t="shared" si="17"/>
        <v>2649.1725938441145</v>
      </c>
      <c r="W51" s="63">
        <f t="shared" si="12"/>
        <v>0</v>
      </c>
      <c r="X51" s="66">
        <f t="shared" si="13"/>
        <v>2649.1725938441145</v>
      </c>
      <c r="Y51" s="65">
        <f t="shared" si="27"/>
        <v>2207.6438282034287</v>
      </c>
      <c r="Z51" s="63">
        <f t="shared" si="15"/>
        <v>0</v>
      </c>
      <c r="AA51" s="66">
        <f t="shared" si="16"/>
        <v>2207.6438282034287</v>
      </c>
    </row>
    <row r="52" spans="1:27" ht="13.5" customHeight="1">
      <c r="A52" s="124">
        <v>5</v>
      </c>
      <c r="B52" s="216">
        <v>41760</v>
      </c>
      <c r="C52" s="68">
        <v>724</v>
      </c>
      <c r="D52" s="96">
        <f>'base(indices)'!G56</f>
        <v>1.3863221100000001</v>
      </c>
      <c r="E52" s="69">
        <f t="shared" si="0"/>
        <v>1003.69720764</v>
      </c>
      <c r="F52" s="360">
        <f>'base(indices)'!I57</f>
        <v>1.5918000000000002E-2</v>
      </c>
      <c r="G52" s="70">
        <f t="shared" si="1"/>
        <v>15.976852151213521</v>
      </c>
      <c r="H52" s="190">
        <f t="shared" si="18"/>
        <v>4078.696239164854</v>
      </c>
      <c r="I52" s="107">
        <f t="shared" si="20"/>
        <v>334.56573587999998</v>
      </c>
      <c r="J52" s="107">
        <f t="shared" si="19"/>
        <v>4413.2619750448539</v>
      </c>
      <c r="K52" s="49"/>
      <c r="L52" s="50">
        <f t="shared" si="23"/>
        <v>4413.2619750448539</v>
      </c>
      <c r="M52" s="51">
        <f t="shared" si="24"/>
        <v>3971.9357775403687</v>
      </c>
      <c r="N52" s="49">
        <f t="shared" si="21"/>
        <v>0</v>
      </c>
      <c r="O52" s="52">
        <f t="shared" si="22"/>
        <v>3971.9357775403687</v>
      </c>
      <c r="P52" s="73">
        <f>J52*$P$10</f>
        <v>3530.6095800358835</v>
      </c>
      <c r="Q52" s="49">
        <f t="shared" si="7"/>
        <v>0</v>
      </c>
      <c r="R52" s="53">
        <f t="shared" si="26"/>
        <v>3530.6095800358835</v>
      </c>
      <c r="S52" s="51">
        <f t="shared" si="9"/>
        <v>3089.2833825313974</v>
      </c>
      <c r="T52" s="49">
        <f t="shared" si="10"/>
        <v>0</v>
      </c>
      <c r="U52" s="52">
        <f t="shared" si="11"/>
        <v>3089.2833825313974</v>
      </c>
      <c r="V52" s="51">
        <f t="shared" si="17"/>
        <v>2647.9571850269122</v>
      </c>
      <c r="W52" s="49">
        <f t="shared" si="12"/>
        <v>0</v>
      </c>
      <c r="X52" s="52">
        <f t="shared" si="13"/>
        <v>2647.9571850269122</v>
      </c>
      <c r="Y52" s="51">
        <f t="shared" si="27"/>
        <v>2206.6309875224269</v>
      </c>
      <c r="Z52" s="49">
        <f t="shared" si="15"/>
        <v>0</v>
      </c>
      <c r="AA52" s="52">
        <f t="shared" si="16"/>
        <v>2206.6309875224269</v>
      </c>
    </row>
    <row r="53" spans="1:27" s="30" customFormat="1" ht="13.5" customHeight="1">
      <c r="A53" s="124">
        <v>5</v>
      </c>
      <c r="B53" s="217">
        <v>41791</v>
      </c>
      <c r="C53" s="68">
        <v>724</v>
      </c>
      <c r="D53" s="96">
        <f>'base(indices)'!G57</f>
        <v>1.3854852799999999</v>
      </c>
      <c r="E53" s="58">
        <f t="shared" si="0"/>
        <v>1003.0913427199999</v>
      </c>
      <c r="F53" s="360">
        <f>'base(indices)'!I58</f>
        <v>1.5918000000000002E-2</v>
      </c>
      <c r="G53" s="60">
        <f t="shared" si="1"/>
        <v>15.967207993416961</v>
      </c>
      <c r="H53" s="190">
        <f t="shared" si="18"/>
        <v>4076.2342028536677</v>
      </c>
      <c r="I53" s="106">
        <f t="shared" si="20"/>
        <v>334.36378090666665</v>
      </c>
      <c r="J53" s="106">
        <f t="shared" si="19"/>
        <v>4410.5979837603345</v>
      </c>
      <c r="K53" s="63"/>
      <c r="L53" s="75">
        <f t="shared" si="23"/>
        <v>4410.5979837603345</v>
      </c>
      <c r="M53" s="65">
        <f t="shared" si="24"/>
        <v>3969.538185384301</v>
      </c>
      <c r="N53" s="63">
        <f t="shared" si="21"/>
        <v>0</v>
      </c>
      <c r="O53" s="66">
        <f t="shared" si="22"/>
        <v>3969.538185384301</v>
      </c>
      <c r="P53" s="63">
        <f t="shared" ref="P53:P72" si="28">J53*$P$10</f>
        <v>3528.4783870082679</v>
      </c>
      <c r="Q53" s="63">
        <f t="shared" si="7"/>
        <v>0</v>
      </c>
      <c r="R53" s="67">
        <f t="shared" si="26"/>
        <v>3528.4783870082679</v>
      </c>
      <c r="S53" s="65">
        <f t="shared" si="9"/>
        <v>3087.4185886322339</v>
      </c>
      <c r="T53" s="63">
        <f t="shared" si="10"/>
        <v>0</v>
      </c>
      <c r="U53" s="66">
        <f t="shared" si="11"/>
        <v>3087.4185886322339</v>
      </c>
      <c r="V53" s="65">
        <f t="shared" si="17"/>
        <v>2646.3587902562008</v>
      </c>
      <c r="W53" s="63">
        <f t="shared" si="12"/>
        <v>0</v>
      </c>
      <c r="X53" s="66">
        <f t="shared" si="13"/>
        <v>2646.3587902562008</v>
      </c>
      <c r="Y53" s="65">
        <f t="shared" si="27"/>
        <v>2205.2989918801673</v>
      </c>
      <c r="Z53" s="63">
        <f t="shared" si="15"/>
        <v>0</v>
      </c>
      <c r="AA53" s="66">
        <f t="shared" si="16"/>
        <v>2205.2989918801673</v>
      </c>
    </row>
    <row r="54" spans="1:27" ht="13.5" customHeight="1">
      <c r="A54" s="124">
        <v>5</v>
      </c>
      <c r="B54" s="216">
        <v>41821</v>
      </c>
      <c r="C54" s="68">
        <v>724</v>
      </c>
      <c r="D54" s="96">
        <f>'base(indices)'!G58</f>
        <v>1.38484132</v>
      </c>
      <c r="E54" s="69">
        <f t="shared" si="0"/>
        <v>1002.62511568</v>
      </c>
      <c r="F54" s="360">
        <f>'base(indices)'!I59</f>
        <v>1.5918000000000002E-2</v>
      </c>
      <c r="G54" s="70">
        <f t="shared" si="1"/>
        <v>15.959786591394241</v>
      </c>
      <c r="H54" s="190">
        <f t="shared" si="18"/>
        <v>4074.3396090855772</v>
      </c>
      <c r="I54" s="107">
        <f t="shared" si="20"/>
        <v>334.20837189333332</v>
      </c>
      <c r="J54" s="107">
        <f t="shared" si="19"/>
        <v>4408.5479809789103</v>
      </c>
      <c r="K54" s="49"/>
      <c r="L54" s="50">
        <f t="shared" si="23"/>
        <v>4408.5479809789103</v>
      </c>
      <c r="M54" s="51">
        <f t="shared" si="24"/>
        <v>3967.6931828810193</v>
      </c>
      <c r="N54" s="49">
        <f t="shared" si="21"/>
        <v>0</v>
      </c>
      <c r="O54" s="52">
        <f t="shared" si="22"/>
        <v>3967.6931828810193</v>
      </c>
      <c r="P54" s="73">
        <f t="shared" si="28"/>
        <v>3526.8383847831283</v>
      </c>
      <c r="Q54" s="49">
        <f t="shared" si="7"/>
        <v>0</v>
      </c>
      <c r="R54" s="53">
        <f t="shared" si="26"/>
        <v>3526.8383847831283</v>
      </c>
      <c r="S54" s="51">
        <f t="shared" si="9"/>
        <v>3085.9835866852372</v>
      </c>
      <c r="T54" s="49">
        <f t="shared" si="10"/>
        <v>0</v>
      </c>
      <c r="U54" s="52">
        <f t="shared" si="11"/>
        <v>3085.9835866852372</v>
      </c>
      <c r="V54" s="51">
        <f t="shared" si="17"/>
        <v>2645.1287885873462</v>
      </c>
      <c r="W54" s="49">
        <f t="shared" si="12"/>
        <v>0</v>
      </c>
      <c r="X54" s="52">
        <f t="shared" si="13"/>
        <v>2645.1287885873462</v>
      </c>
      <c r="Y54" s="51">
        <f t="shared" si="27"/>
        <v>2204.2739904894552</v>
      </c>
      <c r="Z54" s="49">
        <f t="shared" si="15"/>
        <v>0</v>
      </c>
      <c r="AA54" s="52">
        <f t="shared" si="16"/>
        <v>2204.2739904894552</v>
      </c>
    </row>
    <row r="55" spans="1:27" s="30" customFormat="1" ht="13.5" customHeight="1">
      <c r="A55" s="124">
        <v>5</v>
      </c>
      <c r="B55" s="217">
        <v>41852</v>
      </c>
      <c r="C55" s="68">
        <v>724</v>
      </c>
      <c r="D55" s="96">
        <f>'base(indices)'!G59</f>
        <v>1.3833832399999999</v>
      </c>
      <c r="E55" s="58">
        <f t="shared" si="0"/>
        <v>1001.56946576</v>
      </c>
      <c r="F55" s="360">
        <f>'base(indices)'!I60</f>
        <v>1.5918000000000002E-2</v>
      </c>
      <c r="G55" s="60">
        <f t="shared" si="1"/>
        <v>15.94298275596768</v>
      </c>
      <c r="H55" s="190">
        <f t="shared" si="18"/>
        <v>4070.0497940638706</v>
      </c>
      <c r="I55" s="106">
        <f t="shared" si="20"/>
        <v>333.85648858666667</v>
      </c>
      <c r="J55" s="106">
        <f t="shared" si="19"/>
        <v>4403.9062826505369</v>
      </c>
      <c r="K55" s="63"/>
      <c r="L55" s="75">
        <f t="shared" si="23"/>
        <v>4403.9062826505369</v>
      </c>
      <c r="M55" s="65">
        <f t="shared" si="24"/>
        <v>3963.5156543854832</v>
      </c>
      <c r="N55" s="63">
        <f t="shared" si="21"/>
        <v>0</v>
      </c>
      <c r="O55" s="66">
        <f t="shared" si="22"/>
        <v>3963.5156543854832</v>
      </c>
      <c r="P55" s="63">
        <f t="shared" si="28"/>
        <v>3523.1250261204295</v>
      </c>
      <c r="Q55" s="63">
        <f t="shared" si="7"/>
        <v>0</v>
      </c>
      <c r="R55" s="67">
        <f>P55+Q55</f>
        <v>3523.1250261204295</v>
      </c>
      <c r="S55" s="65">
        <f t="shared" si="9"/>
        <v>3082.7343978553758</v>
      </c>
      <c r="T55" s="63">
        <f t="shared" si="10"/>
        <v>0</v>
      </c>
      <c r="U55" s="66">
        <f t="shared" si="11"/>
        <v>3082.7343978553758</v>
      </c>
      <c r="V55" s="65">
        <f t="shared" si="17"/>
        <v>2642.3437695903222</v>
      </c>
      <c r="W55" s="63">
        <f t="shared" si="12"/>
        <v>0</v>
      </c>
      <c r="X55" s="66">
        <f t="shared" si="13"/>
        <v>2642.3437695903222</v>
      </c>
      <c r="Y55" s="65">
        <f t="shared" si="27"/>
        <v>2201.9531413252685</v>
      </c>
      <c r="Z55" s="63">
        <f t="shared" si="15"/>
        <v>0</v>
      </c>
      <c r="AA55" s="66">
        <f t="shared" si="16"/>
        <v>2201.9531413252685</v>
      </c>
    </row>
    <row r="56" spans="1:27" ht="13.5" customHeight="1">
      <c r="A56" s="124">
        <v>5</v>
      </c>
      <c r="B56" s="216">
        <v>41883</v>
      </c>
      <c r="C56" s="68">
        <v>724</v>
      </c>
      <c r="D56" s="96">
        <f>'base(indices)'!G60</f>
        <v>1.38255094</v>
      </c>
      <c r="E56" s="69">
        <f t="shared" si="0"/>
        <v>1000.96688056</v>
      </c>
      <c r="F56" s="360">
        <f>'base(indices)'!I61</f>
        <v>1.5918000000000002E-2</v>
      </c>
      <c r="G56" s="70">
        <f t="shared" si="1"/>
        <v>15.933390804754083</v>
      </c>
      <c r="H56" s="190">
        <f t="shared" si="18"/>
        <v>4067.6010854590168</v>
      </c>
      <c r="I56" s="107">
        <f t="shared" si="20"/>
        <v>333.65562685333333</v>
      </c>
      <c r="J56" s="107">
        <f t="shared" si="19"/>
        <v>4401.2567123123499</v>
      </c>
      <c r="K56" s="49"/>
      <c r="L56" s="50">
        <f t="shared" si="23"/>
        <v>4401.2567123123499</v>
      </c>
      <c r="M56" s="51">
        <f t="shared" si="24"/>
        <v>3961.1310410811152</v>
      </c>
      <c r="N56" s="49">
        <f t="shared" si="21"/>
        <v>0</v>
      </c>
      <c r="O56" s="52">
        <f t="shared" si="22"/>
        <v>3961.1310410811152</v>
      </c>
      <c r="P56" s="73">
        <f t="shared" si="28"/>
        <v>3521.00536984988</v>
      </c>
      <c r="Q56" s="49">
        <f t="shared" si="7"/>
        <v>0</v>
      </c>
      <c r="R56" s="53">
        <f t="shared" ref="R56:R74" si="29">P56+Q56</f>
        <v>3521.00536984988</v>
      </c>
      <c r="S56" s="51">
        <f t="shared" si="9"/>
        <v>3080.8796986186449</v>
      </c>
      <c r="T56" s="49">
        <f t="shared" si="10"/>
        <v>0</v>
      </c>
      <c r="U56" s="52">
        <f t="shared" si="11"/>
        <v>3080.8796986186449</v>
      </c>
      <c r="V56" s="51">
        <f t="shared" si="17"/>
        <v>2640.7540273874097</v>
      </c>
      <c r="W56" s="49">
        <f t="shared" si="12"/>
        <v>0</v>
      </c>
      <c r="X56" s="52">
        <f t="shared" si="13"/>
        <v>2640.7540273874097</v>
      </c>
      <c r="Y56" s="51">
        <f t="shared" si="27"/>
        <v>2200.628356156175</v>
      </c>
      <c r="Z56" s="49">
        <f t="shared" si="15"/>
        <v>0</v>
      </c>
      <c r="AA56" s="52">
        <f t="shared" si="16"/>
        <v>2200.628356156175</v>
      </c>
    </row>
    <row r="57" spans="1:27" s="30" customFormat="1" ht="13.5" customHeight="1">
      <c r="A57" s="124">
        <v>5</v>
      </c>
      <c r="B57" s="217">
        <v>41913</v>
      </c>
      <c r="C57" s="68">
        <v>724</v>
      </c>
      <c r="D57" s="96">
        <f>'base(indices)'!G61</f>
        <v>1.3813450300000001</v>
      </c>
      <c r="E57" s="58">
        <f t="shared" si="0"/>
        <v>1000.0938017200001</v>
      </c>
      <c r="F57" s="360">
        <f>'base(indices)'!I62</f>
        <v>1.5918000000000002E-2</v>
      </c>
      <c r="G57" s="60">
        <f t="shared" si="1"/>
        <v>15.919493135778962</v>
      </c>
      <c r="H57" s="190">
        <f t="shared" si="18"/>
        <v>4064.053179423116</v>
      </c>
      <c r="I57" s="106">
        <f t="shared" si="20"/>
        <v>333.36460057333335</v>
      </c>
      <c r="J57" s="106">
        <f t="shared" si="19"/>
        <v>4397.4177799964491</v>
      </c>
      <c r="K57" s="63"/>
      <c r="L57" s="75">
        <f t="shared" si="23"/>
        <v>4397.4177799964491</v>
      </c>
      <c r="M57" s="65">
        <f t="shared" si="24"/>
        <v>3957.6760019968042</v>
      </c>
      <c r="N57" s="63">
        <f t="shared" si="21"/>
        <v>0</v>
      </c>
      <c r="O57" s="66">
        <f t="shared" si="22"/>
        <v>3957.6760019968042</v>
      </c>
      <c r="P57" s="63">
        <f t="shared" si="28"/>
        <v>3517.9342239971593</v>
      </c>
      <c r="Q57" s="63">
        <f t="shared" si="7"/>
        <v>0</v>
      </c>
      <c r="R57" s="67">
        <f t="shared" si="29"/>
        <v>3517.9342239971593</v>
      </c>
      <c r="S57" s="65">
        <f t="shared" si="9"/>
        <v>3078.1924459975144</v>
      </c>
      <c r="T57" s="63">
        <f t="shared" si="10"/>
        <v>0</v>
      </c>
      <c r="U57" s="66">
        <f t="shared" si="11"/>
        <v>3078.1924459975144</v>
      </c>
      <c r="V57" s="65">
        <f t="shared" si="17"/>
        <v>2638.4506679978695</v>
      </c>
      <c r="W57" s="63">
        <f t="shared" si="12"/>
        <v>0</v>
      </c>
      <c r="X57" s="66">
        <f t="shared" si="13"/>
        <v>2638.4506679978695</v>
      </c>
      <c r="Y57" s="65">
        <f t="shared" si="27"/>
        <v>2198.7088899982245</v>
      </c>
      <c r="Z57" s="63">
        <f t="shared" si="15"/>
        <v>0</v>
      </c>
      <c r="AA57" s="66">
        <f t="shared" si="16"/>
        <v>2198.7088899982245</v>
      </c>
    </row>
    <row r="58" spans="1:27" ht="13.5" customHeight="1">
      <c r="A58" s="124">
        <v>5</v>
      </c>
      <c r="B58" s="216">
        <v>41944</v>
      </c>
      <c r="C58" s="68">
        <v>724</v>
      </c>
      <c r="D58" s="96">
        <f>'base(indices)'!G62</f>
        <v>1.3799126799999999</v>
      </c>
      <c r="E58" s="69">
        <f t="shared" si="0"/>
        <v>999.05678031999992</v>
      </c>
      <c r="F58" s="360">
        <f>'base(indices)'!I63</f>
        <v>1.5918000000000002E-2</v>
      </c>
      <c r="G58" s="70">
        <f t="shared" si="1"/>
        <v>15.90298582913376</v>
      </c>
      <c r="H58" s="190">
        <f t="shared" si="18"/>
        <v>4059.8390645965346</v>
      </c>
      <c r="I58" s="107">
        <f t="shared" si="20"/>
        <v>333.01892677333331</v>
      </c>
      <c r="J58" s="107">
        <f t="shared" si="19"/>
        <v>4392.8579913698677</v>
      </c>
      <c r="K58" s="49"/>
      <c r="L58" s="50">
        <f t="shared" si="23"/>
        <v>4392.8579913698677</v>
      </c>
      <c r="M58" s="51">
        <f t="shared" si="24"/>
        <v>3953.5721922328812</v>
      </c>
      <c r="N58" s="49">
        <f t="shared" si="21"/>
        <v>0</v>
      </c>
      <c r="O58" s="52">
        <f t="shared" si="22"/>
        <v>3953.5721922328812</v>
      </c>
      <c r="P58" s="73">
        <f t="shared" si="28"/>
        <v>3514.2863930958943</v>
      </c>
      <c r="Q58" s="49">
        <f t="shared" si="7"/>
        <v>0</v>
      </c>
      <c r="R58" s="53">
        <f t="shared" si="29"/>
        <v>3514.2863930958943</v>
      </c>
      <c r="S58" s="51">
        <f t="shared" si="9"/>
        <v>3075.0005939589073</v>
      </c>
      <c r="T58" s="49">
        <f t="shared" si="10"/>
        <v>0</v>
      </c>
      <c r="U58" s="52">
        <f t="shared" si="11"/>
        <v>3075.0005939589073</v>
      </c>
      <c r="V58" s="51">
        <f t="shared" si="17"/>
        <v>2635.7147948219203</v>
      </c>
      <c r="W58" s="49">
        <f t="shared" si="12"/>
        <v>0</v>
      </c>
      <c r="X58" s="52">
        <f t="shared" si="13"/>
        <v>2635.7147948219203</v>
      </c>
      <c r="Y58" s="51">
        <f t="shared" si="27"/>
        <v>2196.4289956849339</v>
      </c>
      <c r="Z58" s="49">
        <f t="shared" si="15"/>
        <v>0</v>
      </c>
      <c r="AA58" s="52">
        <f t="shared" si="16"/>
        <v>2196.4289956849339</v>
      </c>
    </row>
    <row r="59" spans="1:27" s="30" customFormat="1" ht="13.5" customHeight="1" thickBot="1">
      <c r="A59" s="124">
        <v>5</v>
      </c>
      <c r="B59" s="218">
        <v>41974</v>
      </c>
      <c r="C59" s="177">
        <v>724</v>
      </c>
      <c r="D59" s="373">
        <f>'base(indices)'!G63</f>
        <v>1.3792465</v>
      </c>
      <c r="E59" s="374">
        <f t="shared" si="0"/>
        <v>998.57446600000003</v>
      </c>
      <c r="F59" s="362">
        <f>'base(indices)'!I64</f>
        <v>1.5918000000000002E-2</v>
      </c>
      <c r="G59" s="247">
        <f t="shared" si="1"/>
        <v>15.895308349788001</v>
      </c>
      <c r="H59" s="375">
        <f t="shared" si="18"/>
        <v>4057.8790973991522</v>
      </c>
      <c r="I59" s="376">
        <f t="shared" si="20"/>
        <v>332.85815533333334</v>
      </c>
      <c r="J59" s="376">
        <f t="shared" si="19"/>
        <v>4390.737252732486</v>
      </c>
      <c r="K59" s="377"/>
      <c r="L59" s="382">
        <f t="shared" si="23"/>
        <v>4390.737252732486</v>
      </c>
      <c r="M59" s="379">
        <f t="shared" si="24"/>
        <v>3951.6635274592377</v>
      </c>
      <c r="N59" s="377">
        <f t="shared" si="21"/>
        <v>0</v>
      </c>
      <c r="O59" s="345">
        <f t="shared" si="22"/>
        <v>3951.6635274592377</v>
      </c>
      <c r="P59" s="377">
        <f t="shared" si="28"/>
        <v>3512.5898021859889</v>
      </c>
      <c r="Q59" s="377">
        <f t="shared" si="7"/>
        <v>0</v>
      </c>
      <c r="R59" s="380">
        <f t="shared" si="29"/>
        <v>3512.5898021859889</v>
      </c>
      <c r="S59" s="379">
        <f t="shared" si="9"/>
        <v>3073.5160769127401</v>
      </c>
      <c r="T59" s="377">
        <f t="shared" si="10"/>
        <v>0</v>
      </c>
      <c r="U59" s="345">
        <f t="shared" si="11"/>
        <v>3073.5160769127401</v>
      </c>
      <c r="V59" s="379">
        <f t="shared" si="17"/>
        <v>2634.4423516394913</v>
      </c>
      <c r="W59" s="377">
        <f t="shared" si="12"/>
        <v>0</v>
      </c>
      <c r="X59" s="345">
        <f t="shared" si="13"/>
        <v>2634.4423516394913</v>
      </c>
      <c r="Y59" s="379">
        <f t="shared" si="27"/>
        <v>2195.368626366243</v>
      </c>
      <c r="Z59" s="377">
        <f t="shared" si="15"/>
        <v>0</v>
      </c>
      <c r="AA59" s="345">
        <f t="shared" si="16"/>
        <v>2195.368626366243</v>
      </c>
    </row>
    <row r="60" spans="1:27" ht="13.5" customHeight="1">
      <c r="A60" s="275">
        <v>5</v>
      </c>
      <c r="B60" s="381">
        <v>42005</v>
      </c>
      <c r="C60" s="47">
        <v>788</v>
      </c>
      <c r="D60" s="97">
        <f>'base(indices)'!G64</f>
        <v>1.37779568</v>
      </c>
      <c r="E60" s="163">
        <f t="shared" si="0"/>
        <v>1085.7029958400001</v>
      </c>
      <c r="F60" s="359">
        <f>'base(indices)'!I65</f>
        <v>1.5918000000000002E-2</v>
      </c>
      <c r="G60" s="87">
        <f t="shared" si="1"/>
        <v>17.282220287781122</v>
      </c>
      <c r="H60" s="276">
        <f t="shared" si="18"/>
        <v>4411.9408645111253</v>
      </c>
      <c r="I60" s="108">
        <f t="shared" si="20"/>
        <v>361.90099861333334</v>
      </c>
      <c r="J60" s="108">
        <f t="shared" si="19"/>
        <v>4773.8418631244585</v>
      </c>
      <c r="K60" s="165"/>
      <c r="L60" s="277">
        <f t="shared" si="23"/>
        <v>4773.8418631244585</v>
      </c>
      <c r="M60" s="54">
        <f t="shared" si="24"/>
        <v>4296.4576768120132</v>
      </c>
      <c r="N60" s="165">
        <f t="shared" si="21"/>
        <v>0</v>
      </c>
      <c r="O60" s="55">
        <f t="shared" si="22"/>
        <v>4296.4576768120132</v>
      </c>
      <c r="P60" s="128">
        <f t="shared" si="28"/>
        <v>3819.073490499567</v>
      </c>
      <c r="Q60" s="165">
        <f t="shared" si="7"/>
        <v>0</v>
      </c>
      <c r="R60" s="166">
        <f t="shared" si="29"/>
        <v>3819.073490499567</v>
      </c>
      <c r="S60" s="54">
        <f t="shared" si="9"/>
        <v>3341.6893041871208</v>
      </c>
      <c r="T60" s="165">
        <f t="shared" si="10"/>
        <v>0</v>
      </c>
      <c r="U60" s="55">
        <f t="shared" si="11"/>
        <v>3341.6893041871208</v>
      </c>
      <c r="V60" s="54">
        <f t="shared" si="17"/>
        <v>2864.305117874675</v>
      </c>
      <c r="W60" s="165">
        <f t="shared" si="12"/>
        <v>0</v>
      </c>
      <c r="X60" s="55">
        <f t="shared" si="13"/>
        <v>2864.305117874675</v>
      </c>
      <c r="Y60" s="54">
        <f t="shared" si="27"/>
        <v>2386.9209315622293</v>
      </c>
      <c r="Z60" s="165">
        <f t="shared" si="15"/>
        <v>0</v>
      </c>
      <c r="AA60" s="55">
        <f t="shared" si="16"/>
        <v>2386.9209315622293</v>
      </c>
    </row>
    <row r="61" spans="1:27" s="30" customFormat="1" ht="13.5" customHeight="1">
      <c r="A61" s="124">
        <v>5</v>
      </c>
      <c r="B61" s="217">
        <v>42036</v>
      </c>
      <c r="C61" s="68">
        <v>788</v>
      </c>
      <c r="D61" s="96">
        <f>'base(indices)'!G65</f>
        <v>1.37658704</v>
      </c>
      <c r="E61" s="58">
        <f t="shared" si="0"/>
        <v>1084.75058752</v>
      </c>
      <c r="F61" s="360">
        <f>'base(indices)'!I66</f>
        <v>1.5918000000000002E-2</v>
      </c>
      <c r="G61" s="60">
        <f t="shared" si="1"/>
        <v>17.267059852143362</v>
      </c>
      <c r="H61" s="190">
        <f t="shared" si="18"/>
        <v>4408.0705894885732</v>
      </c>
      <c r="I61" s="106">
        <f t="shared" si="20"/>
        <v>361.58352917333332</v>
      </c>
      <c r="J61" s="106">
        <f t="shared" si="19"/>
        <v>4769.654118661907</v>
      </c>
      <c r="K61" s="63"/>
      <c r="L61" s="75">
        <f t="shared" si="23"/>
        <v>4769.654118661907</v>
      </c>
      <c r="M61" s="65">
        <f t="shared" si="24"/>
        <v>4292.6887067957168</v>
      </c>
      <c r="N61" s="63">
        <f t="shared" si="21"/>
        <v>0</v>
      </c>
      <c r="O61" s="66">
        <f t="shared" si="22"/>
        <v>4292.6887067957168</v>
      </c>
      <c r="P61" s="63">
        <f t="shared" si="28"/>
        <v>3815.7232949295258</v>
      </c>
      <c r="Q61" s="63">
        <f t="shared" si="7"/>
        <v>0</v>
      </c>
      <c r="R61" s="67">
        <f t="shared" si="29"/>
        <v>3815.7232949295258</v>
      </c>
      <c r="S61" s="65">
        <f t="shared" si="9"/>
        <v>3338.7578830633347</v>
      </c>
      <c r="T61" s="63">
        <f t="shared" si="10"/>
        <v>0</v>
      </c>
      <c r="U61" s="66">
        <f t="shared" si="11"/>
        <v>3338.7578830633347</v>
      </c>
      <c r="V61" s="65">
        <f t="shared" si="17"/>
        <v>2861.7924711971441</v>
      </c>
      <c r="W61" s="63">
        <f t="shared" si="12"/>
        <v>0</v>
      </c>
      <c r="X61" s="66">
        <f t="shared" si="13"/>
        <v>2861.7924711971441</v>
      </c>
      <c r="Y61" s="65">
        <f t="shared" si="27"/>
        <v>2384.8270593309535</v>
      </c>
      <c r="Z61" s="63">
        <f t="shared" si="15"/>
        <v>0</v>
      </c>
      <c r="AA61" s="66">
        <f t="shared" si="16"/>
        <v>2384.8270593309535</v>
      </c>
    </row>
    <row r="62" spans="1:27" ht="13.5" customHeight="1">
      <c r="A62" s="124">
        <v>5</v>
      </c>
      <c r="B62" s="216">
        <v>42064</v>
      </c>
      <c r="C62" s="68">
        <v>788</v>
      </c>
      <c r="D62" s="96">
        <f>'base(indices)'!G66</f>
        <v>1.37635581</v>
      </c>
      <c r="E62" s="69">
        <f t="shared" si="0"/>
        <v>1084.5683782799999</v>
      </c>
      <c r="F62" s="360">
        <f>'base(indices)'!I67</f>
        <v>1.5918000000000002E-2</v>
      </c>
      <c r="G62" s="70">
        <f t="shared" si="1"/>
        <v>17.26415944546104</v>
      </c>
      <c r="H62" s="190">
        <f t="shared" si="18"/>
        <v>4407.3301509018438</v>
      </c>
      <c r="I62" s="107">
        <f t="shared" si="20"/>
        <v>361.52279275999996</v>
      </c>
      <c r="J62" s="107">
        <f t="shared" si="19"/>
        <v>4768.8529436618437</v>
      </c>
      <c r="K62" s="49"/>
      <c r="L62" s="50">
        <f t="shared" si="23"/>
        <v>4768.8529436618437</v>
      </c>
      <c r="M62" s="51">
        <f t="shared" si="24"/>
        <v>4291.9676492956596</v>
      </c>
      <c r="N62" s="49">
        <f t="shared" si="21"/>
        <v>0</v>
      </c>
      <c r="O62" s="52">
        <f t="shared" si="22"/>
        <v>4291.9676492956596</v>
      </c>
      <c r="P62" s="73">
        <f t="shared" si="28"/>
        <v>3815.0823549294751</v>
      </c>
      <c r="Q62" s="49">
        <f t="shared" si="7"/>
        <v>0</v>
      </c>
      <c r="R62" s="53">
        <f t="shared" si="29"/>
        <v>3815.0823549294751</v>
      </c>
      <c r="S62" s="51">
        <f t="shared" si="9"/>
        <v>3338.1970605632905</v>
      </c>
      <c r="T62" s="49">
        <f t="shared" si="10"/>
        <v>0</v>
      </c>
      <c r="U62" s="52">
        <f t="shared" si="11"/>
        <v>3338.1970605632905</v>
      </c>
      <c r="V62" s="51">
        <f t="shared" si="17"/>
        <v>2861.311766197106</v>
      </c>
      <c r="W62" s="49">
        <f t="shared" si="12"/>
        <v>0</v>
      </c>
      <c r="X62" s="52">
        <f t="shared" si="13"/>
        <v>2861.311766197106</v>
      </c>
      <c r="Y62" s="51">
        <f t="shared" si="27"/>
        <v>2384.4264718309219</v>
      </c>
      <c r="Z62" s="49">
        <f t="shared" si="15"/>
        <v>0</v>
      </c>
      <c r="AA62" s="52">
        <f t="shared" si="16"/>
        <v>2384.4264718309219</v>
      </c>
    </row>
    <row r="63" spans="1:27" s="30" customFormat="1" ht="13.5" customHeight="1">
      <c r="A63" s="124">
        <v>5</v>
      </c>
      <c r="B63" s="217">
        <v>42095</v>
      </c>
      <c r="C63" s="68">
        <v>788</v>
      </c>
      <c r="D63" s="96">
        <f>'base(indices)'!G67</f>
        <v>1.37457436</v>
      </c>
      <c r="E63" s="58">
        <f t="shared" si="0"/>
        <v>1083.16459568</v>
      </c>
      <c r="F63" s="360">
        <f>'base(indices)'!I68</f>
        <v>1.5918000000000002E-2</v>
      </c>
      <c r="G63" s="60">
        <f t="shared" si="1"/>
        <v>17.241814034034242</v>
      </c>
      <c r="H63" s="190">
        <f t="shared" si="18"/>
        <v>4401.6256388561369</v>
      </c>
      <c r="I63" s="106">
        <f t="shared" si="20"/>
        <v>361.05486522666666</v>
      </c>
      <c r="J63" s="106">
        <f t="shared" si="19"/>
        <v>4762.680504082804</v>
      </c>
      <c r="K63" s="63"/>
      <c r="L63" s="75">
        <f t="shared" si="23"/>
        <v>4762.680504082804</v>
      </c>
      <c r="M63" s="65">
        <f t="shared" si="24"/>
        <v>4286.4124536745239</v>
      </c>
      <c r="N63" s="63">
        <f t="shared" si="21"/>
        <v>0</v>
      </c>
      <c r="O63" s="66">
        <f t="shared" si="22"/>
        <v>4286.4124536745239</v>
      </c>
      <c r="P63" s="63">
        <f t="shared" si="28"/>
        <v>3810.1444032662434</v>
      </c>
      <c r="Q63" s="63">
        <f t="shared" si="7"/>
        <v>0</v>
      </c>
      <c r="R63" s="67">
        <f t="shared" si="29"/>
        <v>3810.1444032662434</v>
      </c>
      <c r="S63" s="65">
        <f t="shared" si="9"/>
        <v>3333.8763528579625</v>
      </c>
      <c r="T63" s="63">
        <f t="shared" si="10"/>
        <v>0</v>
      </c>
      <c r="U63" s="66">
        <f t="shared" si="11"/>
        <v>3333.8763528579625</v>
      </c>
      <c r="V63" s="65">
        <f t="shared" si="17"/>
        <v>2857.6083024496825</v>
      </c>
      <c r="W63" s="63">
        <f t="shared" si="12"/>
        <v>0</v>
      </c>
      <c r="X63" s="66">
        <f t="shared" si="13"/>
        <v>2857.6083024496825</v>
      </c>
      <c r="Y63" s="65">
        <f t="shared" si="27"/>
        <v>2381.340252041402</v>
      </c>
      <c r="Z63" s="63">
        <f t="shared" si="15"/>
        <v>0</v>
      </c>
      <c r="AA63" s="66">
        <f t="shared" si="16"/>
        <v>2381.340252041402</v>
      </c>
    </row>
    <row r="64" spans="1:27" ht="13.5" customHeight="1">
      <c r="A64" s="124">
        <v>5</v>
      </c>
      <c r="B64" s="216">
        <v>42125</v>
      </c>
      <c r="C64" s="68">
        <v>788</v>
      </c>
      <c r="D64" s="96">
        <f>'base(indices)'!G68</f>
        <v>1.3600221299999999</v>
      </c>
      <c r="E64" s="69">
        <f t="shared" si="0"/>
        <v>1071.69743844</v>
      </c>
      <c r="F64" s="360">
        <f>'base(indices)'!I69</f>
        <v>1.5918000000000002E-2</v>
      </c>
      <c r="G64" s="70">
        <f t="shared" si="1"/>
        <v>17.059279825087923</v>
      </c>
      <c r="H64" s="190">
        <f t="shared" si="18"/>
        <v>4355.026873060352</v>
      </c>
      <c r="I64" s="107">
        <f t="shared" si="20"/>
        <v>357.23247947999999</v>
      </c>
      <c r="J64" s="107">
        <f t="shared" si="19"/>
        <v>4712.2593525403518</v>
      </c>
      <c r="K64" s="49"/>
      <c r="L64" s="50">
        <f t="shared" si="23"/>
        <v>4712.2593525403518</v>
      </c>
      <c r="M64" s="51">
        <f t="shared" si="24"/>
        <v>4241.0334172863168</v>
      </c>
      <c r="N64" s="49">
        <f t="shared" si="21"/>
        <v>0</v>
      </c>
      <c r="O64" s="52">
        <f t="shared" si="22"/>
        <v>4241.0334172863168</v>
      </c>
      <c r="P64" s="73">
        <f t="shared" si="28"/>
        <v>3769.8074820322818</v>
      </c>
      <c r="Q64" s="49">
        <f t="shared" si="7"/>
        <v>0</v>
      </c>
      <c r="R64" s="53">
        <f t="shared" si="29"/>
        <v>3769.8074820322818</v>
      </c>
      <c r="S64" s="51">
        <f t="shared" si="9"/>
        <v>3298.5815467782459</v>
      </c>
      <c r="T64" s="49">
        <f t="shared" si="10"/>
        <v>0</v>
      </c>
      <c r="U64" s="52">
        <f t="shared" si="11"/>
        <v>3298.5815467782459</v>
      </c>
      <c r="V64" s="51">
        <f t="shared" si="17"/>
        <v>2827.3556115242109</v>
      </c>
      <c r="W64" s="49">
        <f t="shared" si="12"/>
        <v>0</v>
      </c>
      <c r="X64" s="52">
        <f t="shared" si="13"/>
        <v>2827.3556115242109</v>
      </c>
      <c r="Y64" s="51">
        <f t="shared" si="27"/>
        <v>2356.1296762701759</v>
      </c>
      <c r="Z64" s="49">
        <f t="shared" si="15"/>
        <v>0</v>
      </c>
      <c r="AA64" s="52">
        <f t="shared" si="16"/>
        <v>2356.1296762701759</v>
      </c>
    </row>
    <row r="65" spans="1:27" s="30" customFormat="1" ht="13.5" customHeight="1">
      <c r="A65" s="124">
        <v>5</v>
      </c>
      <c r="B65" s="216">
        <v>42156</v>
      </c>
      <c r="C65" s="68">
        <v>788</v>
      </c>
      <c r="D65" s="96">
        <f>'base(indices)'!G69</f>
        <v>1.3519106599999999</v>
      </c>
      <c r="E65" s="58">
        <f t="shared" si="0"/>
        <v>1065.30560008</v>
      </c>
      <c r="F65" s="360">
        <f>'base(indices)'!I70</f>
        <v>1.5918000000000002E-2</v>
      </c>
      <c r="G65" s="60">
        <f t="shared" si="1"/>
        <v>16.957534542073443</v>
      </c>
      <c r="H65" s="190">
        <f t="shared" si="18"/>
        <v>4329.052538488294</v>
      </c>
      <c r="I65" s="106">
        <f t="shared" si="20"/>
        <v>355.10186669333331</v>
      </c>
      <c r="J65" s="106">
        <f t="shared" si="19"/>
        <v>4684.1544051816272</v>
      </c>
      <c r="K65" s="63"/>
      <c r="L65" s="75">
        <f t="shared" si="23"/>
        <v>4684.1544051816272</v>
      </c>
      <c r="M65" s="65">
        <f t="shared" si="24"/>
        <v>4215.7389646634647</v>
      </c>
      <c r="N65" s="63">
        <f t="shared" si="21"/>
        <v>0</v>
      </c>
      <c r="O65" s="66">
        <f t="shared" si="22"/>
        <v>4215.7389646634647</v>
      </c>
      <c r="P65" s="63">
        <f t="shared" si="28"/>
        <v>3747.3235241453021</v>
      </c>
      <c r="Q65" s="63">
        <f t="shared" si="7"/>
        <v>0</v>
      </c>
      <c r="R65" s="67">
        <f t="shared" si="29"/>
        <v>3747.3235241453021</v>
      </c>
      <c r="S65" s="65">
        <f t="shared" si="9"/>
        <v>3278.9080836271387</v>
      </c>
      <c r="T65" s="63">
        <f t="shared" si="10"/>
        <v>0</v>
      </c>
      <c r="U65" s="66">
        <f t="shared" si="11"/>
        <v>3278.9080836271387</v>
      </c>
      <c r="V65" s="65">
        <f t="shared" si="17"/>
        <v>2810.4926431089762</v>
      </c>
      <c r="W65" s="63">
        <f t="shared" si="12"/>
        <v>0</v>
      </c>
      <c r="X65" s="66">
        <f t="shared" si="13"/>
        <v>2810.4926431089762</v>
      </c>
      <c r="Y65" s="65">
        <f t="shared" si="27"/>
        <v>2342.0772025908136</v>
      </c>
      <c r="Z65" s="63">
        <f t="shared" si="15"/>
        <v>0</v>
      </c>
      <c r="AA65" s="66">
        <f t="shared" si="16"/>
        <v>2342.0772025908136</v>
      </c>
    </row>
    <row r="66" spans="1:27" ht="13.5" customHeight="1">
      <c r="A66" s="124">
        <v>5</v>
      </c>
      <c r="B66" s="217">
        <v>42186</v>
      </c>
      <c r="C66" s="68">
        <v>788</v>
      </c>
      <c r="D66" s="96">
        <f>'base(indices)'!G70</f>
        <v>1.33865795</v>
      </c>
      <c r="E66" s="69">
        <f t="shared" si="0"/>
        <v>1054.8624646000001</v>
      </c>
      <c r="F66" s="360">
        <f>'base(indices)'!I71</f>
        <v>1.5918000000000002E-2</v>
      </c>
      <c r="G66" s="70">
        <f t="shared" si="1"/>
        <v>16.791300711502803</v>
      </c>
      <c r="H66" s="190">
        <f t="shared" si="18"/>
        <v>4286.6150612460115</v>
      </c>
      <c r="I66" s="107">
        <f t="shared" si="20"/>
        <v>351.62082153333336</v>
      </c>
      <c r="J66" s="107">
        <f t="shared" si="19"/>
        <v>4638.235882779345</v>
      </c>
      <c r="K66" s="49"/>
      <c r="L66" s="50">
        <f t="shared" si="23"/>
        <v>4638.235882779345</v>
      </c>
      <c r="M66" s="51">
        <f t="shared" si="24"/>
        <v>4174.4122945014105</v>
      </c>
      <c r="N66" s="49">
        <f t="shared" si="21"/>
        <v>0</v>
      </c>
      <c r="O66" s="52">
        <f t="shared" si="22"/>
        <v>4174.4122945014105</v>
      </c>
      <c r="P66" s="73">
        <f t="shared" si="28"/>
        <v>3710.588706223476</v>
      </c>
      <c r="Q66" s="49">
        <f t="shared" si="7"/>
        <v>0</v>
      </c>
      <c r="R66" s="53">
        <f t="shared" si="29"/>
        <v>3710.588706223476</v>
      </c>
      <c r="S66" s="51">
        <f t="shared" si="9"/>
        <v>3246.7651179455415</v>
      </c>
      <c r="T66" s="49">
        <f t="shared" si="10"/>
        <v>0</v>
      </c>
      <c r="U66" s="52">
        <f t="shared" si="11"/>
        <v>3246.7651179455415</v>
      </c>
      <c r="V66" s="51">
        <f t="shared" si="17"/>
        <v>2782.941529667607</v>
      </c>
      <c r="W66" s="49">
        <f t="shared" si="12"/>
        <v>0</v>
      </c>
      <c r="X66" s="52">
        <f t="shared" si="13"/>
        <v>2782.941529667607</v>
      </c>
      <c r="Y66" s="51">
        <f t="shared" si="27"/>
        <v>2319.1179413896725</v>
      </c>
      <c r="Z66" s="49">
        <f t="shared" si="15"/>
        <v>0</v>
      </c>
      <c r="AA66" s="52">
        <f t="shared" si="16"/>
        <v>2319.1179413896725</v>
      </c>
    </row>
    <row r="67" spans="1:27" s="30" customFormat="1" ht="13.5" customHeight="1">
      <c r="A67" s="124">
        <v>5</v>
      </c>
      <c r="B67" s="216">
        <v>42217</v>
      </c>
      <c r="C67" s="68">
        <v>788</v>
      </c>
      <c r="D67" s="96">
        <f>'base(indices)'!G71</f>
        <v>1.3308061900000001</v>
      </c>
      <c r="E67" s="58">
        <f t="shared" si="0"/>
        <v>1048.6752777200002</v>
      </c>
      <c r="F67" s="360">
        <f>'base(indices)'!I72</f>
        <v>1.5918000000000002E-2</v>
      </c>
      <c r="G67" s="60">
        <f t="shared" si="1"/>
        <v>16.692813070746965</v>
      </c>
      <c r="H67" s="190">
        <f t="shared" si="18"/>
        <v>4261.4723631629886</v>
      </c>
      <c r="I67" s="106">
        <f t="shared" si="20"/>
        <v>349.55842590666674</v>
      </c>
      <c r="J67" s="106">
        <f t="shared" si="19"/>
        <v>4611.0307890696549</v>
      </c>
      <c r="K67" s="63"/>
      <c r="L67" s="75">
        <f t="shared" si="23"/>
        <v>4611.0307890696549</v>
      </c>
      <c r="M67" s="65">
        <f t="shared" si="24"/>
        <v>4149.9277101626894</v>
      </c>
      <c r="N67" s="63">
        <f t="shared" si="21"/>
        <v>0</v>
      </c>
      <c r="O67" s="66">
        <f t="shared" si="22"/>
        <v>4149.9277101626894</v>
      </c>
      <c r="P67" s="63">
        <f t="shared" si="28"/>
        <v>3688.8246312557239</v>
      </c>
      <c r="Q67" s="63">
        <f t="shared" si="7"/>
        <v>0</v>
      </c>
      <c r="R67" s="67">
        <f t="shared" si="29"/>
        <v>3688.8246312557239</v>
      </c>
      <c r="S67" s="65">
        <f t="shared" si="9"/>
        <v>3227.7215523487585</v>
      </c>
      <c r="T67" s="63">
        <f t="shared" si="10"/>
        <v>0</v>
      </c>
      <c r="U67" s="66">
        <f t="shared" si="11"/>
        <v>3227.7215523487585</v>
      </c>
      <c r="V67" s="65">
        <f t="shared" si="17"/>
        <v>2766.618473441793</v>
      </c>
      <c r="W67" s="63">
        <f t="shared" si="12"/>
        <v>0</v>
      </c>
      <c r="X67" s="66">
        <f t="shared" si="13"/>
        <v>2766.618473441793</v>
      </c>
      <c r="Y67" s="65">
        <f t="shared" si="27"/>
        <v>2305.5153945348275</v>
      </c>
      <c r="Z67" s="63">
        <f t="shared" si="15"/>
        <v>0</v>
      </c>
      <c r="AA67" s="66">
        <f t="shared" si="16"/>
        <v>2305.5153945348275</v>
      </c>
    </row>
    <row r="68" spans="1:27" ht="13.5" customHeight="1">
      <c r="A68" s="124">
        <v>5</v>
      </c>
      <c r="B68" s="217">
        <v>42248</v>
      </c>
      <c r="C68" s="68">
        <v>788</v>
      </c>
      <c r="D68" s="96">
        <f>'base(indices)'!G72</f>
        <v>1.3251082300000001</v>
      </c>
      <c r="E68" s="69">
        <f t="shared" si="0"/>
        <v>1044.18528524</v>
      </c>
      <c r="F68" s="360">
        <f>'base(indices)'!I73</f>
        <v>1.5918000000000002E-2</v>
      </c>
      <c r="G68" s="70">
        <f t="shared" si="1"/>
        <v>16.62134137045032</v>
      </c>
      <c r="H68" s="190">
        <f t="shared" si="18"/>
        <v>4243.2265064418016</v>
      </c>
      <c r="I68" s="107">
        <f t="shared" si="20"/>
        <v>348.06176174666666</v>
      </c>
      <c r="J68" s="107">
        <f t="shared" si="19"/>
        <v>4591.2882681884685</v>
      </c>
      <c r="K68" s="49"/>
      <c r="L68" s="50">
        <f t="shared" si="23"/>
        <v>4591.2882681884685</v>
      </c>
      <c r="M68" s="51">
        <f t="shared" si="24"/>
        <v>4132.1594413696221</v>
      </c>
      <c r="N68" s="49">
        <f t="shared" si="21"/>
        <v>0</v>
      </c>
      <c r="O68" s="52">
        <f t="shared" si="22"/>
        <v>4132.1594413696221</v>
      </c>
      <c r="P68" s="73">
        <f t="shared" si="28"/>
        <v>3673.0306145507748</v>
      </c>
      <c r="Q68" s="49">
        <f t="shared" si="7"/>
        <v>0</v>
      </c>
      <c r="R68" s="53">
        <f t="shared" si="29"/>
        <v>3673.0306145507748</v>
      </c>
      <c r="S68" s="51">
        <f t="shared" si="9"/>
        <v>3213.9017877319279</v>
      </c>
      <c r="T68" s="49">
        <f t="shared" si="10"/>
        <v>0</v>
      </c>
      <c r="U68" s="52">
        <f t="shared" si="11"/>
        <v>3213.9017877319279</v>
      </c>
      <c r="V68" s="51">
        <f t="shared" si="17"/>
        <v>2754.7729609130811</v>
      </c>
      <c r="W68" s="49">
        <f t="shared" si="12"/>
        <v>0</v>
      </c>
      <c r="X68" s="52">
        <f t="shared" si="13"/>
        <v>2754.7729609130811</v>
      </c>
      <c r="Y68" s="51">
        <f t="shared" si="27"/>
        <v>2295.6441340942342</v>
      </c>
      <c r="Z68" s="49">
        <f t="shared" si="15"/>
        <v>0</v>
      </c>
      <c r="AA68" s="52">
        <f t="shared" si="16"/>
        <v>2295.6441340942342</v>
      </c>
    </row>
    <row r="69" spans="1:27" s="30" customFormat="1" ht="13.5" customHeight="1">
      <c r="A69" s="124">
        <v>5</v>
      </c>
      <c r="B69" s="216">
        <v>42278</v>
      </c>
      <c r="C69" s="68">
        <v>788</v>
      </c>
      <c r="D69" s="96">
        <f>'base(indices)'!G73</f>
        <v>1.3199603799999999</v>
      </c>
      <c r="E69" s="58">
        <f t="shared" si="0"/>
        <v>1040.12877944</v>
      </c>
      <c r="F69" s="360">
        <f>'base(indices)'!I74</f>
        <v>1.5918000000000002E-2</v>
      </c>
      <c r="G69" s="60">
        <f t="shared" si="1"/>
        <v>16.556769911125922</v>
      </c>
      <c r="H69" s="190">
        <f t="shared" si="18"/>
        <v>4226.7421974045037</v>
      </c>
      <c r="I69" s="106">
        <f t="shared" si="20"/>
        <v>346.70959314666669</v>
      </c>
      <c r="J69" s="106">
        <f t="shared" si="19"/>
        <v>4573.4517905511702</v>
      </c>
      <c r="K69" s="63"/>
      <c r="L69" s="75">
        <f t="shared" si="23"/>
        <v>4573.4517905511702</v>
      </c>
      <c r="M69" s="65">
        <f t="shared" si="24"/>
        <v>4116.1066114960531</v>
      </c>
      <c r="N69" s="63">
        <f t="shared" si="21"/>
        <v>0</v>
      </c>
      <c r="O69" s="66">
        <f t="shared" si="22"/>
        <v>4116.1066114960531</v>
      </c>
      <c r="P69" s="63">
        <f t="shared" si="28"/>
        <v>3658.7614324409365</v>
      </c>
      <c r="Q69" s="63">
        <f t="shared" si="7"/>
        <v>0</v>
      </c>
      <c r="R69" s="67">
        <f t="shared" si="29"/>
        <v>3658.7614324409365</v>
      </c>
      <c r="S69" s="65">
        <f t="shared" si="9"/>
        <v>3201.4162533858189</v>
      </c>
      <c r="T69" s="63">
        <f t="shared" si="10"/>
        <v>0</v>
      </c>
      <c r="U69" s="66">
        <f t="shared" si="11"/>
        <v>3201.4162533858189</v>
      </c>
      <c r="V69" s="65">
        <f t="shared" si="17"/>
        <v>2744.0710743307022</v>
      </c>
      <c r="W69" s="63">
        <f t="shared" si="12"/>
        <v>0</v>
      </c>
      <c r="X69" s="66">
        <f t="shared" si="13"/>
        <v>2744.0710743307022</v>
      </c>
      <c r="Y69" s="65">
        <f t="shared" si="27"/>
        <v>2286.7258952755851</v>
      </c>
      <c r="Z69" s="63">
        <f t="shared" si="15"/>
        <v>0</v>
      </c>
      <c r="AA69" s="66">
        <f t="shared" si="16"/>
        <v>2286.7258952755851</v>
      </c>
    </row>
    <row r="70" spans="1:27" ht="13.5" customHeight="1">
      <c r="A70" s="124">
        <v>5</v>
      </c>
      <c r="B70" s="217">
        <v>42309</v>
      </c>
      <c r="C70" s="68">
        <v>788</v>
      </c>
      <c r="D70" s="96">
        <f>'base(indices)'!G74</f>
        <v>1.31130576</v>
      </c>
      <c r="E70" s="69">
        <f t="shared" si="0"/>
        <v>1033.3089388799999</v>
      </c>
      <c r="F70" s="360">
        <f>'base(indices)'!I75</f>
        <v>1.5918000000000002E-2</v>
      </c>
      <c r="G70" s="70">
        <f t="shared" si="1"/>
        <v>16.448211689091842</v>
      </c>
      <c r="H70" s="190">
        <f t="shared" si="18"/>
        <v>4199.0286022763667</v>
      </c>
      <c r="I70" s="107">
        <f t="shared" si="20"/>
        <v>344.43631295999995</v>
      </c>
      <c r="J70" s="107">
        <f t="shared" si="19"/>
        <v>4543.4649152363663</v>
      </c>
      <c r="K70" s="49"/>
      <c r="L70" s="50">
        <f t="shared" si="23"/>
        <v>4543.4649152363663</v>
      </c>
      <c r="M70" s="51">
        <f t="shared" si="24"/>
        <v>4089.11842371273</v>
      </c>
      <c r="N70" s="49">
        <f t="shared" si="21"/>
        <v>0</v>
      </c>
      <c r="O70" s="52">
        <f t="shared" si="22"/>
        <v>4089.11842371273</v>
      </c>
      <c r="P70" s="73">
        <f t="shared" si="28"/>
        <v>3634.7719321890931</v>
      </c>
      <c r="Q70" s="49">
        <f t="shared" si="7"/>
        <v>0</v>
      </c>
      <c r="R70" s="53">
        <f t="shared" si="29"/>
        <v>3634.7719321890931</v>
      </c>
      <c r="S70" s="51">
        <f t="shared" si="9"/>
        <v>3180.4254406654563</v>
      </c>
      <c r="T70" s="49">
        <f t="shared" si="10"/>
        <v>0</v>
      </c>
      <c r="U70" s="52">
        <f t="shared" si="11"/>
        <v>3180.4254406654563</v>
      </c>
      <c r="V70" s="51">
        <f t="shared" si="17"/>
        <v>2726.0789491418195</v>
      </c>
      <c r="W70" s="49">
        <f t="shared" si="12"/>
        <v>0</v>
      </c>
      <c r="X70" s="52">
        <f t="shared" si="13"/>
        <v>2726.0789491418195</v>
      </c>
      <c r="Y70" s="51">
        <f t="shared" si="27"/>
        <v>2271.7324576181832</v>
      </c>
      <c r="Z70" s="49">
        <f t="shared" si="15"/>
        <v>0</v>
      </c>
      <c r="AA70" s="52">
        <f t="shared" si="16"/>
        <v>2271.7324576181832</v>
      </c>
    </row>
    <row r="71" spans="1:27" s="30" customFormat="1" ht="13.5" customHeight="1" thickBot="1">
      <c r="A71" s="229">
        <v>5</v>
      </c>
      <c r="B71" s="230">
        <v>42339</v>
      </c>
      <c r="C71" s="77">
        <v>788</v>
      </c>
      <c r="D71" s="278">
        <f>'base(indices)'!G75</f>
        <v>1.3002536099999999</v>
      </c>
      <c r="E71" s="279">
        <f t="shared" si="0"/>
        <v>1024.5998446799999</v>
      </c>
      <c r="F71" s="361">
        <f>'base(indices)'!I76</f>
        <v>1.5918000000000002E-2</v>
      </c>
      <c r="G71" s="233">
        <f t="shared" si="1"/>
        <v>16.309580327616242</v>
      </c>
      <c r="H71" s="280">
        <f t="shared" si="18"/>
        <v>4163.6377000304647</v>
      </c>
      <c r="I71" s="125">
        <f t="shared" si="20"/>
        <v>341.53328155999998</v>
      </c>
      <c r="J71" s="125">
        <f t="shared" si="19"/>
        <v>4505.1709815904651</v>
      </c>
      <c r="K71" s="94"/>
      <c r="L71" s="281">
        <f t="shared" si="23"/>
        <v>4505.1709815904651</v>
      </c>
      <c r="M71" s="258">
        <f t="shared" si="24"/>
        <v>4054.6538834314188</v>
      </c>
      <c r="N71" s="94">
        <f t="shared" si="21"/>
        <v>0</v>
      </c>
      <c r="O71" s="237">
        <f t="shared" si="22"/>
        <v>4054.6538834314188</v>
      </c>
      <c r="P71" s="94">
        <f t="shared" si="28"/>
        <v>3604.1367852723724</v>
      </c>
      <c r="Q71" s="94">
        <f t="shared" si="7"/>
        <v>0</v>
      </c>
      <c r="R71" s="121">
        <f t="shared" si="29"/>
        <v>3604.1367852723724</v>
      </c>
      <c r="S71" s="258">
        <f t="shared" si="9"/>
        <v>3153.6196871133252</v>
      </c>
      <c r="T71" s="94">
        <f t="shared" si="10"/>
        <v>0</v>
      </c>
      <c r="U71" s="237">
        <f t="shared" si="11"/>
        <v>3153.6196871133252</v>
      </c>
      <c r="V71" s="258">
        <f t="shared" si="17"/>
        <v>2703.1025889542789</v>
      </c>
      <c r="W71" s="94">
        <f t="shared" si="12"/>
        <v>0</v>
      </c>
      <c r="X71" s="237">
        <f t="shared" si="13"/>
        <v>2703.1025889542789</v>
      </c>
      <c r="Y71" s="258">
        <f t="shared" si="27"/>
        <v>2252.5854907952325</v>
      </c>
      <c r="Z71" s="94">
        <f t="shared" si="15"/>
        <v>0</v>
      </c>
      <c r="AA71" s="237">
        <f t="shared" si="16"/>
        <v>2252.5854907952325</v>
      </c>
    </row>
    <row r="72" spans="1:27" ht="13.5" customHeight="1">
      <c r="A72" s="366">
        <v>5</v>
      </c>
      <c r="B72" s="246">
        <v>42370</v>
      </c>
      <c r="C72" s="204">
        <v>880</v>
      </c>
      <c r="D72" s="96">
        <f>'base(indices)'!G76</f>
        <v>1.2850895499999999</v>
      </c>
      <c r="E72" s="367">
        <f t="shared" si="0"/>
        <v>1130.8788039999999</v>
      </c>
      <c r="F72" s="360">
        <f>'base(indices)'!I77</f>
        <v>1.5918000000000002E-2</v>
      </c>
      <c r="G72" s="203">
        <f t="shared" si="1"/>
        <v>18.001328802072003</v>
      </c>
      <c r="H72" s="368">
        <f t="shared" si="18"/>
        <v>4595.520531208288</v>
      </c>
      <c r="I72" s="369">
        <f t="shared" si="20"/>
        <v>376.9596013333333</v>
      </c>
      <c r="J72" s="369">
        <f t="shared" si="19"/>
        <v>4972.4801325416211</v>
      </c>
      <c r="K72" s="370"/>
      <c r="L72" s="371">
        <f t="shared" si="23"/>
        <v>4972.4801325416211</v>
      </c>
      <c r="M72" s="355">
        <f t="shared" si="24"/>
        <v>4475.2321192874588</v>
      </c>
      <c r="N72" s="370">
        <f t="shared" si="21"/>
        <v>0</v>
      </c>
      <c r="O72" s="196">
        <f t="shared" si="22"/>
        <v>4475.2321192874588</v>
      </c>
      <c r="P72" s="353">
        <f t="shared" si="28"/>
        <v>3977.9841060332969</v>
      </c>
      <c r="Q72" s="370">
        <f t="shared" si="7"/>
        <v>0</v>
      </c>
      <c r="R72" s="372">
        <f t="shared" si="29"/>
        <v>3977.9841060332969</v>
      </c>
      <c r="S72" s="355">
        <f t="shared" si="9"/>
        <v>3480.7360927791347</v>
      </c>
      <c r="T72" s="370">
        <f t="shared" si="10"/>
        <v>0</v>
      </c>
      <c r="U72" s="196">
        <f t="shared" si="11"/>
        <v>3480.7360927791347</v>
      </c>
      <c r="V72" s="355">
        <f t="shared" si="17"/>
        <v>2983.4880795249724</v>
      </c>
      <c r="W72" s="370">
        <f t="shared" si="12"/>
        <v>0</v>
      </c>
      <c r="X72" s="196">
        <f t="shared" si="13"/>
        <v>2983.4880795249724</v>
      </c>
      <c r="Y72" s="355">
        <f t="shared" ref="Y72:Y103" si="30">J72*Y$10</f>
        <v>2486.2400662708105</v>
      </c>
      <c r="Z72" s="370">
        <f t="shared" si="15"/>
        <v>0</v>
      </c>
      <c r="AA72" s="196">
        <f t="shared" si="16"/>
        <v>2486.2400662708105</v>
      </c>
    </row>
    <row r="73" spans="1:27" s="30" customFormat="1" ht="13.5" customHeight="1">
      <c r="A73" s="124">
        <v>5</v>
      </c>
      <c r="B73" s="216">
        <v>42401</v>
      </c>
      <c r="C73" s="68">
        <v>880</v>
      </c>
      <c r="D73" s="96">
        <f>'base(indices)'!G77</f>
        <v>1.27337451</v>
      </c>
      <c r="E73" s="58">
        <f t="shared" si="0"/>
        <v>1120.5695688000001</v>
      </c>
      <c r="F73" s="360">
        <f>'base(indices)'!I78</f>
        <v>1.5918000000000002E-2</v>
      </c>
      <c r="G73" s="60">
        <f t="shared" si="1"/>
        <v>17.837226396158403</v>
      </c>
      <c r="H73" s="190">
        <f t="shared" si="18"/>
        <v>4553.6271807846342</v>
      </c>
      <c r="I73" s="106">
        <f t="shared" si="20"/>
        <v>373.52318960000002</v>
      </c>
      <c r="J73" s="106">
        <f t="shared" si="19"/>
        <v>4927.1503703846338</v>
      </c>
      <c r="K73" s="63"/>
      <c r="L73" s="75">
        <f t="shared" si="23"/>
        <v>4927.1503703846338</v>
      </c>
      <c r="M73" s="65">
        <f t="shared" si="24"/>
        <v>4434.4353333461704</v>
      </c>
      <c r="N73" s="63">
        <f t="shared" si="21"/>
        <v>0</v>
      </c>
      <c r="O73" s="66">
        <f t="shared" si="22"/>
        <v>4434.4353333461704</v>
      </c>
      <c r="P73" s="63">
        <f>J73*$P$10</f>
        <v>3941.720296307707</v>
      </c>
      <c r="Q73" s="63">
        <f t="shared" si="7"/>
        <v>0</v>
      </c>
      <c r="R73" s="67">
        <f t="shared" si="29"/>
        <v>3941.720296307707</v>
      </c>
      <c r="S73" s="65">
        <f t="shared" si="9"/>
        <v>3449.0052592692437</v>
      </c>
      <c r="T73" s="63">
        <f t="shared" si="10"/>
        <v>0</v>
      </c>
      <c r="U73" s="66">
        <f t="shared" si="11"/>
        <v>3449.0052592692437</v>
      </c>
      <c r="V73" s="65">
        <f t="shared" si="17"/>
        <v>2956.2902222307803</v>
      </c>
      <c r="W73" s="63">
        <f t="shared" si="12"/>
        <v>0</v>
      </c>
      <c r="X73" s="66">
        <f t="shared" si="13"/>
        <v>2956.2902222307803</v>
      </c>
      <c r="Y73" s="65">
        <f t="shared" si="30"/>
        <v>2463.5751851923169</v>
      </c>
      <c r="Z73" s="63">
        <f t="shared" si="15"/>
        <v>0</v>
      </c>
      <c r="AA73" s="66">
        <f t="shared" si="16"/>
        <v>2463.5751851923169</v>
      </c>
    </row>
    <row r="74" spans="1:27" ht="13.5" customHeight="1">
      <c r="A74" s="124">
        <v>5</v>
      </c>
      <c r="B74" s="217">
        <v>42430</v>
      </c>
      <c r="C74" s="68">
        <v>880</v>
      </c>
      <c r="D74" s="96">
        <f>'base(indices)'!G78</f>
        <v>1.25554576</v>
      </c>
      <c r="E74" s="69">
        <f t="shared" si="0"/>
        <v>1104.8802688000001</v>
      </c>
      <c r="F74" s="360">
        <f>'base(indices)'!I79</f>
        <v>1.5918000000000002E-2</v>
      </c>
      <c r="G74" s="70">
        <f t="shared" si="1"/>
        <v>17.587484118758404</v>
      </c>
      <c r="H74" s="190">
        <f t="shared" si="18"/>
        <v>4489.8710116750335</v>
      </c>
      <c r="I74" s="107">
        <f t="shared" si="20"/>
        <v>368.29342293333337</v>
      </c>
      <c r="J74" s="107">
        <f t="shared" si="19"/>
        <v>4858.1644346083667</v>
      </c>
      <c r="K74" s="49"/>
      <c r="L74" s="50">
        <f t="shared" si="23"/>
        <v>4858.1644346083667</v>
      </c>
      <c r="M74" s="51">
        <f t="shared" si="24"/>
        <v>4372.3479911475306</v>
      </c>
      <c r="N74" s="49">
        <f t="shared" si="21"/>
        <v>0</v>
      </c>
      <c r="O74" s="52">
        <f t="shared" si="22"/>
        <v>4372.3479911475306</v>
      </c>
      <c r="P74" s="73">
        <f>J74*$P$10</f>
        <v>3886.5315476866936</v>
      </c>
      <c r="Q74" s="49">
        <f t="shared" si="7"/>
        <v>0</v>
      </c>
      <c r="R74" s="53">
        <f t="shared" si="29"/>
        <v>3886.5315476866936</v>
      </c>
      <c r="S74" s="51">
        <f t="shared" si="9"/>
        <v>3400.7151042258565</v>
      </c>
      <c r="T74" s="49">
        <f t="shared" si="10"/>
        <v>0</v>
      </c>
      <c r="U74" s="52">
        <f t="shared" si="11"/>
        <v>3400.7151042258565</v>
      </c>
      <c r="V74" s="51">
        <f t="shared" si="17"/>
        <v>2914.8986607650199</v>
      </c>
      <c r="W74" s="49">
        <f t="shared" si="12"/>
        <v>0</v>
      </c>
      <c r="X74" s="52">
        <f t="shared" si="13"/>
        <v>2914.8986607650199</v>
      </c>
      <c r="Y74" s="51">
        <f t="shared" si="30"/>
        <v>2429.0822173041834</v>
      </c>
      <c r="Z74" s="49">
        <f t="shared" si="15"/>
        <v>0</v>
      </c>
      <c r="AA74" s="52">
        <f t="shared" si="16"/>
        <v>2429.0822173041834</v>
      </c>
    </row>
    <row r="75" spans="1:27" s="30" customFormat="1" ht="13.5" customHeight="1">
      <c r="A75" s="124">
        <v>5</v>
      </c>
      <c r="B75" s="216">
        <v>42461</v>
      </c>
      <c r="C75" s="68">
        <v>880</v>
      </c>
      <c r="D75" s="96">
        <f>'base(indices)'!G79</f>
        <v>1.25017003</v>
      </c>
      <c r="E75" s="58">
        <f t="shared" si="0"/>
        <v>1100.1496264</v>
      </c>
      <c r="F75" s="360">
        <f>'base(indices)'!I80</f>
        <v>1.5918000000000002E-2</v>
      </c>
      <c r="G75" s="60">
        <f t="shared" si="1"/>
        <v>17.5121817530352</v>
      </c>
      <c r="H75" s="190">
        <f t="shared" si="18"/>
        <v>4470.6472326121411</v>
      </c>
      <c r="I75" s="106">
        <f t="shared" si="20"/>
        <v>366.71654213333335</v>
      </c>
      <c r="J75" s="106">
        <f t="shared" si="19"/>
        <v>4837.3637747454741</v>
      </c>
      <c r="K75" s="63"/>
      <c r="L75" s="75">
        <f t="shared" si="23"/>
        <v>4837.3637747454741</v>
      </c>
      <c r="M75" s="65">
        <f t="shared" si="24"/>
        <v>4353.6273972709268</v>
      </c>
      <c r="N75" s="63">
        <f t="shared" si="21"/>
        <v>0</v>
      </c>
      <c r="O75" s="66">
        <f t="shared" si="22"/>
        <v>4353.6273972709268</v>
      </c>
      <c r="P75" s="63">
        <f t="shared" ref="P75:P88" si="31">J75*$P$10</f>
        <v>3869.8910197963796</v>
      </c>
      <c r="Q75" s="63">
        <f t="shared" si="7"/>
        <v>0</v>
      </c>
      <c r="R75" s="67">
        <f>P75+Q75</f>
        <v>3869.8910197963796</v>
      </c>
      <c r="S75" s="65">
        <f t="shared" si="9"/>
        <v>3386.1546423218315</v>
      </c>
      <c r="T75" s="63">
        <f t="shared" si="10"/>
        <v>0</v>
      </c>
      <c r="U75" s="66">
        <f t="shared" si="11"/>
        <v>3386.1546423218315</v>
      </c>
      <c r="V75" s="65">
        <f t="shared" si="17"/>
        <v>2902.4182648472843</v>
      </c>
      <c r="W75" s="63">
        <f t="shared" si="12"/>
        <v>0</v>
      </c>
      <c r="X75" s="66">
        <f t="shared" si="13"/>
        <v>2902.4182648472843</v>
      </c>
      <c r="Y75" s="65">
        <f t="shared" si="30"/>
        <v>2418.681887372737</v>
      </c>
      <c r="Z75" s="63">
        <f t="shared" si="15"/>
        <v>0</v>
      </c>
      <c r="AA75" s="66">
        <f t="shared" si="16"/>
        <v>2418.681887372737</v>
      </c>
    </row>
    <row r="76" spans="1:27" ht="13.5" customHeight="1">
      <c r="A76" s="124">
        <v>5</v>
      </c>
      <c r="B76" s="217">
        <v>42491</v>
      </c>
      <c r="C76" s="68">
        <v>880</v>
      </c>
      <c r="D76" s="96">
        <f>'base(indices)'!G80</f>
        <v>1.2438265100000001</v>
      </c>
      <c r="E76" s="69">
        <f t="shared" ref="E76:E119" si="32">C76*D76</f>
        <v>1094.5673288</v>
      </c>
      <c r="F76" s="360">
        <f>'base(indices)'!I81</f>
        <v>1.5918000000000002E-2</v>
      </c>
      <c r="G76" s="70">
        <f t="shared" ref="G76:G119" si="33">E76*F76</f>
        <v>17.423322739838401</v>
      </c>
      <c r="H76" s="190">
        <f t="shared" si="18"/>
        <v>4447.9626061593535</v>
      </c>
      <c r="I76" s="107">
        <f t="shared" si="20"/>
        <v>364.85577626666668</v>
      </c>
      <c r="J76" s="107">
        <f t="shared" si="19"/>
        <v>4812.8183824260204</v>
      </c>
      <c r="K76" s="49"/>
      <c r="L76" s="50">
        <f t="shared" si="23"/>
        <v>4812.8183824260204</v>
      </c>
      <c r="M76" s="51">
        <f t="shared" si="24"/>
        <v>4331.5365441834183</v>
      </c>
      <c r="N76" s="49">
        <f t="shared" si="21"/>
        <v>0</v>
      </c>
      <c r="O76" s="52">
        <f t="shared" si="22"/>
        <v>4331.5365441834183</v>
      </c>
      <c r="P76" s="73">
        <f t="shared" si="31"/>
        <v>3850.2547059408166</v>
      </c>
      <c r="Q76" s="49">
        <f t="shared" ref="Q76:Q119" si="34">K76*P$10</f>
        <v>0</v>
      </c>
      <c r="R76" s="53">
        <f t="shared" ref="R76:R119" si="35">P76+Q76</f>
        <v>3850.2547059408166</v>
      </c>
      <c r="S76" s="51">
        <f t="shared" ref="S76:S119" si="36">J76*S$10</f>
        <v>3368.972867698214</v>
      </c>
      <c r="T76" s="49">
        <f t="shared" ref="T76:T119" si="37">K76*S$10</f>
        <v>0</v>
      </c>
      <c r="U76" s="52">
        <f t="shared" ref="U76:U119" si="38">S76+T76</f>
        <v>3368.972867698214</v>
      </c>
      <c r="V76" s="51">
        <f t="shared" ref="V76:V119" si="39">J76*V$10</f>
        <v>2887.6910294556124</v>
      </c>
      <c r="W76" s="49">
        <f t="shared" ref="W76:W119" si="40">K76*V$10</f>
        <v>0</v>
      </c>
      <c r="X76" s="52">
        <f t="shared" ref="X76:X119" si="41">V76+W76</f>
        <v>2887.6910294556124</v>
      </c>
      <c r="Y76" s="51">
        <f t="shared" si="30"/>
        <v>2406.4091912130102</v>
      </c>
      <c r="Z76" s="49">
        <f t="shared" ref="Z76:Z119" si="42">N76*Y$10</f>
        <v>0</v>
      </c>
      <c r="AA76" s="52">
        <f t="shared" ref="AA76:AA119" si="43">Y76+Z76</f>
        <v>2406.4091912130102</v>
      </c>
    </row>
    <row r="77" spans="1:27" s="30" customFormat="1" ht="13.5" customHeight="1">
      <c r="A77" s="124">
        <v>5</v>
      </c>
      <c r="B77" s="216">
        <v>42522</v>
      </c>
      <c r="C77" s="68">
        <v>880</v>
      </c>
      <c r="D77" s="96">
        <f>'base(indices)'!G81</f>
        <v>1.2332208099999999</v>
      </c>
      <c r="E77" s="58">
        <f t="shared" si="32"/>
        <v>1085.2343128</v>
      </c>
      <c r="F77" s="360">
        <f>'base(indices)'!I82</f>
        <v>1.5918000000000002E-2</v>
      </c>
      <c r="G77" s="60">
        <f t="shared" si="33"/>
        <v>17.274759791150402</v>
      </c>
      <c r="H77" s="190">
        <f t="shared" si="18"/>
        <v>4410.0362903646019</v>
      </c>
      <c r="I77" s="106">
        <f t="shared" si="20"/>
        <v>361.74477093333331</v>
      </c>
      <c r="J77" s="106">
        <f t="shared" si="19"/>
        <v>4771.7810612979356</v>
      </c>
      <c r="K77" s="63"/>
      <c r="L77" s="75">
        <f t="shared" si="23"/>
        <v>4771.7810612979356</v>
      </c>
      <c r="M77" s="65">
        <f t="shared" si="24"/>
        <v>4294.6029551681422</v>
      </c>
      <c r="N77" s="63">
        <f t="shared" si="21"/>
        <v>0</v>
      </c>
      <c r="O77" s="66">
        <f t="shared" si="22"/>
        <v>4294.6029551681422</v>
      </c>
      <c r="P77" s="63">
        <f t="shared" si="31"/>
        <v>3817.4248490383488</v>
      </c>
      <c r="Q77" s="63">
        <f t="shared" si="34"/>
        <v>0</v>
      </c>
      <c r="R77" s="67">
        <f t="shared" si="35"/>
        <v>3817.4248490383488</v>
      </c>
      <c r="S77" s="65">
        <f t="shared" si="36"/>
        <v>3340.2467429085546</v>
      </c>
      <c r="T77" s="63">
        <f t="shared" si="37"/>
        <v>0</v>
      </c>
      <c r="U77" s="66">
        <f t="shared" si="38"/>
        <v>3340.2467429085546</v>
      </c>
      <c r="V77" s="65">
        <f t="shared" si="39"/>
        <v>2863.0686367787612</v>
      </c>
      <c r="W77" s="63">
        <f t="shared" si="40"/>
        <v>0</v>
      </c>
      <c r="X77" s="66">
        <f t="shared" si="41"/>
        <v>2863.0686367787612</v>
      </c>
      <c r="Y77" s="65">
        <f t="shared" si="30"/>
        <v>2385.8905306489678</v>
      </c>
      <c r="Z77" s="63">
        <f t="shared" si="42"/>
        <v>0</v>
      </c>
      <c r="AA77" s="66">
        <f t="shared" si="43"/>
        <v>2385.8905306489678</v>
      </c>
    </row>
    <row r="78" spans="1:27" ht="13.5" customHeight="1">
      <c r="A78" s="124">
        <v>5</v>
      </c>
      <c r="B78" s="216">
        <v>42552</v>
      </c>
      <c r="C78" s="68">
        <v>880</v>
      </c>
      <c r="D78" s="96">
        <f>'base(indices)'!G82</f>
        <v>1.2283075800000001</v>
      </c>
      <c r="E78" s="69">
        <f t="shared" si="32"/>
        <v>1080.9106704000001</v>
      </c>
      <c r="F78" s="360">
        <f>'base(indices)'!I83</f>
        <v>1.5918000000000002E-2</v>
      </c>
      <c r="G78" s="70">
        <f t="shared" si="33"/>
        <v>17.205936051427202</v>
      </c>
      <c r="H78" s="190">
        <f t="shared" ref="H78:H119" si="44">(E78+G78)*4</f>
        <v>4392.4664258057092</v>
      </c>
      <c r="I78" s="107">
        <f t="shared" si="20"/>
        <v>360.30355680000002</v>
      </c>
      <c r="J78" s="107">
        <f t="shared" ref="J78:J136" si="45">H78+I78</f>
        <v>4752.7699826057087</v>
      </c>
      <c r="K78" s="49"/>
      <c r="L78" s="50">
        <f t="shared" si="23"/>
        <v>4752.7699826057087</v>
      </c>
      <c r="M78" s="51">
        <f t="shared" si="24"/>
        <v>4277.4929843451382</v>
      </c>
      <c r="N78" s="49">
        <f t="shared" si="21"/>
        <v>0</v>
      </c>
      <c r="O78" s="52">
        <f t="shared" si="22"/>
        <v>4277.4929843451382</v>
      </c>
      <c r="P78" s="73">
        <f t="shared" si="31"/>
        <v>3802.2159860845672</v>
      </c>
      <c r="Q78" s="49">
        <f t="shared" si="34"/>
        <v>0</v>
      </c>
      <c r="R78" s="53">
        <f t="shared" si="35"/>
        <v>3802.2159860845672</v>
      </c>
      <c r="S78" s="51">
        <f t="shared" si="36"/>
        <v>3326.9389878239958</v>
      </c>
      <c r="T78" s="49">
        <f t="shared" si="37"/>
        <v>0</v>
      </c>
      <c r="U78" s="52">
        <f t="shared" si="38"/>
        <v>3326.9389878239958</v>
      </c>
      <c r="V78" s="51">
        <f t="shared" si="39"/>
        <v>2851.6619895634253</v>
      </c>
      <c r="W78" s="49">
        <f t="shared" si="40"/>
        <v>0</v>
      </c>
      <c r="X78" s="52">
        <f t="shared" si="41"/>
        <v>2851.6619895634253</v>
      </c>
      <c r="Y78" s="51">
        <f t="shared" si="30"/>
        <v>2376.3849913028544</v>
      </c>
      <c r="Z78" s="49">
        <f t="shared" si="42"/>
        <v>0</v>
      </c>
      <c r="AA78" s="52">
        <f t="shared" si="43"/>
        <v>2376.3849913028544</v>
      </c>
    </row>
    <row r="79" spans="1:27" s="30" customFormat="1" ht="13.5" customHeight="1">
      <c r="A79" s="124">
        <v>5</v>
      </c>
      <c r="B79" s="217">
        <v>42583</v>
      </c>
      <c r="C79" s="68">
        <v>880</v>
      </c>
      <c r="D79" s="96">
        <f>'base(indices)'!G83</f>
        <v>1.22171034</v>
      </c>
      <c r="E79" s="58">
        <f t="shared" si="32"/>
        <v>1075.1050992</v>
      </c>
      <c r="F79" s="360">
        <f>'base(indices)'!I84</f>
        <v>1.5918000000000002E-2</v>
      </c>
      <c r="G79" s="60">
        <f t="shared" si="33"/>
        <v>17.113522969065603</v>
      </c>
      <c r="H79" s="190">
        <f t="shared" si="44"/>
        <v>4368.8744886762624</v>
      </c>
      <c r="I79" s="106">
        <f t="shared" ref="I79:I119" si="46">E79/3</f>
        <v>358.36836640000001</v>
      </c>
      <c r="J79" s="106">
        <f t="shared" si="45"/>
        <v>4727.2428550762625</v>
      </c>
      <c r="K79" s="63"/>
      <c r="L79" s="75">
        <f t="shared" si="23"/>
        <v>4727.2428550762625</v>
      </c>
      <c r="M79" s="65">
        <f t="shared" si="24"/>
        <v>4254.5185695686359</v>
      </c>
      <c r="N79" s="63">
        <f t="shared" si="21"/>
        <v>0</v>
      </c>
      <c r="O79" s="66">
        <f t="shared" si="22"/>
        <v>4254.5185695686359</v>
      </c>
      <c r="P79" s="63">
        <f t="shared" si="31"/>
        <v>3781.7942840610103</v>
      </c>
      <c r="Q79" s="63">
        <f t="shared" si="34"/>
        <v>0</v>
      </c>
      <c r="R79" s="67">
        <f t="shared" si="35"/>
        <v>3781.7942840610103</v>
      </c>
      <c r="S79" s="65">
        <f t="shared" si="36"/>
        <v>3309.0699985533834</v>
      </c>
      <c r="T79" s="63">
        <f t="shared" si="37"/>
        <v>0</v>
      </c>
      <c r="U79" s="66">
        <f t="shared" si="38"/>
        <v>3309.0699985533834</v>
      </c>
      <c r="V79" s="65">
        <f t="shared" si="39"/>
        <v>2836.3457130457573</v>
      </c>
      <c r="W79" s="63">
        <f t="shared" si="40"/>
        <v>0</v>
      </c>
      <c r="X79" s="66">
        <f t="shared" si="41"/>
        <v>2836.3457130457573</v>
      </c>
      <c r="Y79" s="65">
        <f t="shared" si="30"/>
        <v>2363.6214275381312</v>
      </c>
      <c r="Z79" s="63">
        <f t="shared" si="42"/>
        <v>0</v>
      </c>
      <c r="AA79" s="66">
        <f t="shared" si="43"/>
        <v>2363.6214275381312</v>
      </c>
    </row>
    <row r="80" spans="1:27" ht="13.5" customHeight="1">
      <c r="A80" s="124">
        <v>5</v>
      </c>
      <c r="B80" s="216">
        <v>42614</v>
      </c>
      <c r="C80" s="68">
        <v>880</v>
      </c>
      <c r="D80" s="96">
        <f>'base(indices)'!G84</f>
        <v>1.2162372800000001</v>
      </c>
      <c r="E80" s="69">
        <f t="shared" si="32"/>
        <v>1070.2888064000001</v>
      </c>
      <c r="F80" s="360">
        <f>'base(indices)'!I85</f>
        <v>1.5918000000000002E-2</v>
      </c>
      <c r="G80" s="70">
        <f t="shared" si="33"/>
        <v>17.036857220275202</v>
      </c>
      <c r="H80" s="190">
        <f t="shared" si="44"/>
        <v>4349.3026544811009</v>
      </c>
      <c r="I80" s="107">
        <f t="shared" si="46"/>
        <v>356.7629354666667</v>
      </c>
      <c r="J80" s="107">
        <f t="shared" si="45"/>
        <v>4706.0655899477679</v>
      </c>
      <c r="K80" s="49"/>
      <c r="L80" s="50">
        <f t="shared" si="23"/>
        <v>4706.0655899477679</v>
      </c>
      <c r="M80" s="51">
        <f t="shared" si="24"/>
        <v>4235.4590309529913</v>
      </c>
      <c r="N80" s="49">
        <f t="shared" si="21"/>
        <v>0</v>
      </c>
      <c r="O80" s="52">
        <f t="shared" si="22"/>
        <v>4235.4590309529913</v>
      </c>
      <c r="P80" s="73">
        <f t="shared" si="31"/>
        <v>3764.8524719582147</v>
      </c>
      <c r="Q80" s="49">
        <f t="shared" si="34"/>
        <v>0</v>
      </c>
      <c r="R80" s="53">
        <f t="shared" si="35"/>
        <v>3764.8524719582147</v>
      </c>
      <c r="S80" s="51">
        <f t="shared" si="36"/>
        <v>3294.2459129634371</v>
      </c>
      <c r="T80" s="49">
        <f t="shared" si="37"/>
        <v>0</v>
      </c>
      <c r="U80" s="52">
        <f t="shared" si="38"/>
        <v>3294.2459129634371</v>
      </c>
      <c r="V80" s="51">
        <f t="shared" si="39"/>
        <v>2823.6393539686605</v>
      </c>
      <c r="W80" s="49">
        <f t="shared" si="40"/>
        <v>0</v>
      </c>
      <c r="X80" s="52">
        <f t="shared" si="41"/>
        <v>2823.6393539686605</v>
      </c>
      <c r="Y80" s="51">
        <f t="shared" si="30"/>
        <v>2353.0327949738839</v>
      </c>
      <c r="Z80" s="49">
        <f t="shared" si="42"/>
        <v>0</v>
      </c>
      <c r="AA80" s="52">
        <f t="shared" si="43"/>
        <v>2353.0327949738839</v>
      </c>
    </row>
    <row r="81" spans="1:27" s="30" customFormat="1" ht="13.5" customHeight="1">
      <c r="A81" s="124">
        <v>5</v>
      </c>
      <c r="B81" s="217">
        <v>42644</v>
      </c>
      <c r="C81" s="68">
        <v>880</v>
      </c>
      <c r="D81" s="96">
        <f>'base(indices)'!G85</f>
        <v>1.2134463499999999</v>
      </c>
      <c r="E81" s="58">
        <f t="shared" si="32"/>
        <v>1067.8327879999999</v>
      </c>
      <c r="F81" s="360">
        <f>'base(indices)'!I86</f>
        <v>1.5918000000000002E-2</v>
      </c>
      <c r="G81" s="60">
        <f t="shared" si="33"/>
        <v>16.997762319384002</v>
      </c>
      <c r="H81" s="190">
        <f t="shared" si="44"/>
        <v>4339.3222012775359</v>
      </c>
      <c r="I81" s="106">
        <f t="shared" si="46"/>
        <v>355.94426266666665</v>
      </c>
      <c r="J81" s="106">
        <f t="shared" si="45"/>
        <v>4695.2664639442028</v>
      </c>
      <c r="K81" s="63"/>
      <c r="L81" s="75">
        <f t="shared" si="23"/>
        <v>4695.2664639442028</v>
      </c>
      <c r="M81" s="65">
        <f t="shared" si="24"/>
        <v>4225.7398175497829</v>
      </c>
      <c r="N81" s="63">
        <f t="shared" si="21"/>
        <v>0</v>
      </c>
      <c r="O81" s="66">
        <f t="shared" si="22"/>
        <v>4225.7398175497829</v>
      </c>
      <c r="P81" s="63">
        <f t="shared" si="31"/>
        <v>3756.2131711553625</v>
      </c>
      <c r="Q81" s="63">
        <f t="shared" si="34"/>
        <v>0</v>
      </c>
      <c r="R81" s="67">
        <f t="shared" si="35"/>
        <v>3756.2131711553625</v>
      </c>
      <c r="S81" s="65">
        <f t="shared" si="36"/>
        <v>3286.6865247609417</v>
      </c>
      <c r="T81" s="63">
        <f t="shared" si="37"/>
        <v>0</v>
      </c>
      <c r="U81" s="66">
        <f t="shared" si="38"/>
        <v>3286.6865247609417</v>
      </c>
      <c r="V81" s="65">
        <f t="shared" si="39"/>
        <v>2817.1598783665218</v>
      </c>
      <c r="W81" s="63">
        <f t="shared" si="40"/>
        <v>0</v>
      </c>
      <c r="X81" s="66">
        <f t="shared" si="41"/>
        <v>2817.1598783665218</v>
      </c>
      <c r="Y81" s="65">
        <f t="shared" si="30"/>
        <v>2347.6332319721014</v>
      </c>
      <c r="Z81" s="63">
        <f t="shared" si="42"/>
        <v>0</v>
      </c>
      <c r="AA81" s="66">
        <f t="shared" si="43"/>
        <v>2347.6332319721014</v>
      </c>
    </row>
    <row r="82" spans="1:27" ht="13.5" customHeight="1">
      <c r="A82" s="124">
        <v>5</v>
      </c>
      <c r="B82" s="216">
        <v>42675</v>
      </c>
      <c r="C82" s="68">
        <v>880</v>
      </c>
      <c r="D82" s="96">
        <f>'base(indices)'!G86</f>
        <v>1.21114517</v>
      </c>
      <c r="E82" s="69">
        <f t="shared" si="32"/>
        <v>1065.8077496000001</v>
      </c>
      <c r="F82" s="360">
        <f>'base(indices)'!I87</f>
        <v>1.5918000000000002E-2</v>
      </c>
      <c r="G82" s="70">
        <f t="shared" si="33"/>
        <v>16.965527758132804</v>
      </c>
      <c r="H82" s="190">
        <f t="shared" si="44"/>
        <v>4331.0931094325315</v>
      </c>
      <c r="I82" s="107">
        <f t="shared" si="46"/>
        <v>355.26924986666671</v>
      </c>
      <c r="J82" s="107">
        <f t="shared" si="45"/>
        <v>4686.362359299198</v>
      </c>
      <c r="K82" s="49"/>
      <c r="L82" s="50">
        <f t="shared" si="23"/>
        <v>4686.362359299198</v>
      </c>
      <c r="M82" s="51">
        <f t="shared" si="24"/>
        <v>4217.726123369278</v>
      </c>
      <c r="N82" s="49">
        <f t="shared" si="21"/>
        <v>0</v>
      </c>
      <c r="O82" s="52">
        <f t="shared" si="22"/>
        <v>4217.726123369278</v>
      </c>
      <c r="P82" s="73">
        <f t="shared" si="31"/>
        <v>3749.0898874393588</v>
      </c>
      <c r="Q82" s="49">
        <f t="shared" si="34"/>
        <v>0</v>
      </c>
      <c r="R82" s="53">
        <f t="shared" si="35"/>
        <v>3749.0898874393588</v>
      </c>
      <c r="S82" s="51">
        <f t="shared" si="36"/>
        <v>3280.4536515094383</v>
      </c>
      <c r="T82" s="49">
        <f t="shared" si="37"/>
        <v>0</v>
      </c>
      <c r="U82" s="52">
        <f t="shared" si="38"/>
        <v>3280.4536515094383</v>
      </c>
      <c r="V82" s="51">
        <f t="shared" si="39"/>
        <v>2811.8174155795186</v>
      </c>
      <c r="W82" s="49">
        <f t="shared" si="40"/>
        <v>0</v>
      </c>
      <c r="X82" s="52">
        <f t="shared" si="41"/>
        <v>2811.8174155795186</v>
      </c>
      <c r="Y82" s="51">
        <f t="shared" si="30"/>
        <v>2343.181179649599</v>
      </c>
      <c r="Z82" s="49">
        <f t="shared" si="42"/>
        <v>0</v>
      </c>
      <c r="AA82" s="52">
        <f t="shared" si="43"/>
        <v>2343.181179649599</v>
      </c>
    </row>
    <row r="83" spans="1:27" s="30" customFormat="1" ht="13.5" customHeight="1" thickBot="1">
      <c r="A83" s="124">
        <v>5</v>
      </c>
      <c r="B83" s="218">
        <v>42705</v>
      </c>
      <c r="C83" s="177">
        <v>880</v>
      </c>
      <c r="D83" s="373">
        <f>'base(indices)'!G87</f>
        <v>1.2080043600000001</v>
      </c>
      <c r="E83" s="374">
        <f t="shared" si="32"/>
        <v>1063.0438368</v>
      </c>
      <c r="F83" s="362">
        <f>'base(indices)'!I88</f>
        <v>1.5918000000000002E-2</v>
      </c>
      <c r="G83" s="247">
        <f t="shared" si="33"/>
        <v>16.921531794182403</v>
      </c>
      <c r="H83" s="375">
        <f t="shared" si="44"/>
        <v>4319.8614743767293</v>
      </c>
      <c r="I83" s="376">
        <f t="shared" si="46"/>
        <v>354.3479456</v>
      </c>
      <c r="J83" s="376">
        <f t="shared" si="45"/>
        <v>4674.2094199767289</v>
      </c>
      <c r="K83" s="377"/>
      <c r="L83" s="382">
        <f t="shared" si="23"/>
        <v>4674.2094199767289</v>
      </c>
      <c r="M83" s="379">
        <f t="shared" si="24"/>
        <v>4206.7884779790566</v>
      </c>
      <c r="N83" s="377">
        <f t="shared" si="21"/>
        <v>0</v>
      </c>
      <c r="O83" s="345">
        <f t="shared" si="22"/>
        <v>4206.7884779790566</v>
      </c>
      <c r="P83" s="377">
        <f t="shared" si="31"/>
        <v>3739.3675359813833</v>
      </c>
      <c r="Q83" s="377">
        <f t="shared" si="34"/>
        <v>0</v>
      </c>
      <c r="R83" s="380">
        <f t="shared" si="35"/>
        <v>3739.3675359813833</v>
      </c>
      <c r="S83" s="379">
        <f t="shared" si="36"/>
        <v>3271.94659398371</v>
      </c>
      <c r="T83" s="377">
        <f t="shared" si="37"/>
        <v>0</v>
      </c>
      <c r="U83" s="345">
        <f t="shared" si="38"/>
        <v>3271.94659398371</v>
      </c>
      <c r="V83" s="379">
        <f t="shared" si="39"/>
        <v>2804.5256519860372</v>
      </c>
      <c r="W83" s="377">
        <f t="shared" si="40"/>
        <v>0</v>
      </c>
      <c r="X83" s="345">
        <f t="shared" si="41"/>
        <v>2804.5256519860372</v>
      </c>
      <c r="Y83" s="379">
        <f t="shared" si="30"/>
        <v>2337.1047099883644</v>
      </c>
      <c r="Z83" s="377">
        <f t="shared" si="42"/>
        <v>0</v>
      </c>
      <c r="AA83" s="345">
        <f t="shared" si="43"/>
        <v>2337.1047099883644</v>
      </c>
    </row>
    <row r="84" spans="1:27" ht="13.5" customHeight="1">
      <c r="A84" s="275">
        <v>5</v>
      </c>
      <c r="B84" s="381">
        <v>42736</v>
      </c>
      <c r="C84" s="47">
        <v>937</v>
      </c>
      <c r="D84" s="97">
        <f>'base(indices)'!G88</f>
        <v>1.20571351</v>
      </c>
      <c r="E84" s="163">
        <f t="shared" si="32"/>
        <v>1129.75355887</v>
      </c>
      <c r="F84" s="359">
        <f>'base(indices)'!I89</f>
        <v>1.5918000000000002E-2</v>
      </c>
      <c r="G84" s="87">
        <f t="shared" si="33"/>
        <v>17.983417150092663</v>
      </c>
      <c r="H84" s="276">
        <f t="shared" si="44"/>
        <v>4590.9479040803708</v>
      </c>
      <c r="I84" s="108">
        <f t="shared" si="46"/>
        <v>376.58451962333334</v>
      </c>
      <c r="J84" s="108">
        <f t="shared" si="45"/>
        <v>4967.5324237037039</v>
      </c>
      <c r="K84" s="165"/>
      <c r="L84" s="277">
        <f t="shared" si="23"/>
        <v>4967.5324237037039</v>
      </c>
      <c r="M84" s="54">
        <f t="shared" si="24"/>
        <v>4470.7791813333333</v>
      </c>
      <c r="N84" s="165">
        <f t="shared" si="21"/>
        <v>0</v>
      </c>
      <c r="O84" s="55">
        <f t="shared" si="22"/>
        <v>4470.7791813333333</v>
      </c>
      <c r="P84" s="128">
        <f t="shared" si="31"/>
        <v>3974.0259389629632</v>
      </c>
      <c r="Q84" s="165">
        <f t="shared" si="34"/>
        <v>0</v>
      </c>
      <c r="R84" s="166">
        <f t="shared" si="35"/>
        <v>3974.0259389629632</v>
      </c>
      <c r="S84" s="54">
        <f t="shared" si="36"/>
        <v>3477.2726965925926</v>
      </c>
      <c r="T84" s="165">
        <f t="shared" si="37"/>
        <v>0</v>
      </c>
      <c r="U84" s="55">
        <f t="shared" si="38"/>
        <v>3477.2726965925926</v>
      </c>
      <c r="V84" s="54">
        <f t="shared" si="39"/>
        <v>2980.5194542222221</v>
      </c>
      <c r="W84" s="165">
        <f t="shared" si="40"/>
        <v>0</v>
      </c>
      <c r="X84" s="55">
        <f t="shared" si="41"/>
        <v>2980.5194542222221</v>
      </c>
      <c r="Y84" s="54">
        <f t="shared" si="30"/>
        <v>2483.7662118518519</v>
      </c>
      <c r="Z84" s="165">
        <f t="shared" si="42"/>
        <v>0</v>
      </c>
      <c r="AA84" s="55">
        <f t="shared" si="43"/>
        <v>2483.7662118518519</v>
      </c>
    </row>
    <row r="85" spans="1:27" s="30" customFormat="1" ht="13.5" customHeight="1">
      <c r="A85" s="124">
        <v>5</v>
      </c>
      <c r="B85" s="217">
        <v>42767</v>
      </c>
      <c r="C85" s="68">
        <v>937</v>
      </c>
      <c r="D85" s="96">
        <f>'base(indices)'!G89</f>
        <v>1.20198735</v>
      </c>
      <c r="E85" s="58">
        <f t="shared" si="32"/>
        <v>1126.26214695</v>
      </c>
      <c r="F85" s="360">
        <f>'base(indices)'!I90</f>
        <v>1.5918000000000002E-2</v>
      </c>
      <c r="G85" s="60">
        <f t="shared" si="33"/>
        <v>17.927840855150102</v>
      </c>
      <c r="H85" s="190">
        <f t="shared" si="44"/>
        <v>4576.7599512206007</v>
      </c>
      <c r="I85" s="106">
        <f t="shared" si="46"/>
        <v>375.42071564999998</v>
      </c>
      <c r="J85" s="106">
        <f t="shared" si="45"/>
        <v>4952.1806668706004</v>
      </c>
      <c r="K85" s="63"/>
      <c r="L85" s="75">
        <f t="shared" si="23"/>
        <v>4952.1806668706004</v>
      </c>
      <c r="M85" s="65">
        <f t="shared" si="24"/>
        <v>4456.9626001835404</v>
      </c>
      <c r="N85" s="63">
        <f t="shared" si="21"/>
        <v>0</v>
      </c>
      <c r="O85" s="66">
        <f t="shared" si="22"/>
        <v>4456.9626001835404</v>
      </c>
      <c r="P85" s="63">
        <f t="shared" si="31"/>
        <v>3961.7445334964805</v>
      </c>
      <c r="Q85" s="63">
        <f t="shared" si="34"/>
        <v>0</v>
      </c>
      <c r="R85" s="67">
        <f t="shared" si="35"/>
        <v>3961.7445334964805</v>
      </c>
      <c r="S85" s="65">
        <f t="shared" si="36"/>
        <v>3466.5264668094201</v>
      </c>
      <c r="T85" s="63">
        <f t="shared" si="37"/>
        <v>0</v>
      </c>
      <c r="U85" s="66">
        <f t="shared" si="38"/>
        <v>3466.5264668094201</v>
      </c>
      <c r="V85" s="65">
        <f t="shared" si="39"/>
        <v>2971.3084001223601</v>
      </c>
      <c r="W85" s="63">
        <f t="shared" si="40"/>
        <v>0</v>
      </c>
      <c r="X85" s="66">
        <f t="shared" si="41"/>
        <v>2971.3084001223601</v>
      </c>
      <c r="Y85" s="65">
        <f t="shared" si="30"/>
        <v>2476.0903334353002</v>
      </c>
      <c r="Z85" s="63">
        <f t="shared" si="42"/>
        <v>0</v>
      </c>
      <c r="AA85" s="66">
        <f t="shared" si="43"/>
        <v>2476.0903334353002</v>
      </c>
    </row>
    <row r="86" spans="1:27" ht="13.5" customHeight="1">
      <c r="A86" s="124">
        <v>5</v>
      </c>
      <c r="B86" s="216">
        <v>42795</v>
      </c>
      <c r="C86" s="68">
        <v>937</v>
      </c>
      <c r="D86" s="96">
        <f>'base(indices)'!G90</f>
        <v>1.1955314800000001</v>
      </c>
      <c r="E86" s="69">
        <f t="shared" si="32"/>
        <v>1120.2129967600001</v>
      </c>
      <c r="F86" s="360">
        <f>'base(indices)'!I91</f>
        <v>1.5918000000000002E-2</v>
      </c>
      <c r="G86" s="70">
        <f t="shared" si="33"/>
        <v>17.831550482425683</v>
      </c>
      <c r="H86" s="190">
        <f t="shared" si="44"/>
        <v>4552.1781889697031</v>
      </c>
      <c r="I86" s="107">
        <f t="shared" si="46"/>
        <v>373.40433225333339</v>
      </c>
      <c r="J86" s="107">
        <f t="shared" si="45"/>
        <v>4925.5825212230366</v>
      </c>
      <c r="K86" s="49"/>
      <c r="L86" s="50">
        <f t="shared" si="23"/>
        <v>4925.5825212230366</v>
      </c>
      <c r="M86" s="51">
        <f t="shared" si="24"/>
        <v>4433.0242691007334</v>
      </c>
      <c r="N86" s="49">
        <f t="shared" si="21"/>
        <v>0</v>
      </c>
      <c r="O86" s="52">
        <f t="shared" si="22"/>
        <v>4433.0242691007334</v>
      </c>
      <c r="P86" s="73">
        <f t="shared" si="31"/>
        <v>3940.4660169784293</v>
      </c>
      <c r="Q86" s="49">
        <f t="shared" si="34"/>
        <v>0</v>
      </c>
      <c r="R86" s="53">
        <f t="shared" si="35"/>
        <v>3940.4660169784293</v>
      </c>
      <c r="S86" s="51">
        <f t="shared" si="36"/>
        <v>3447.9077648561256</v>
      </c>
      <c r="T86" s="49">
        <f t="shared" si="37"/>
        <v>0</v>
      </c>
      <c r="U86" s="52">
        <f t="shared" si="38"/>
        <v>3447.9077648561256</v>
      </c>
      <c r="V86" s="51">
        <f t="shared" si="39"/>
        <v>2955.3495127338219</v>
      </c>
      <c r="W86" s="49">
        <f t="shared" si="40"/>
        <v>0</v>
      </c>
      <c r="X86" s="52">
        <f t="shared" si="41"/>
        <v>2955.3495127338219</v>
      </c>
      <c r="Y86" s="51">
        <f t="shared" si="30"/>
        <v>2462.7912606115183</v>
      </c>
      <c r="Z86" s="49">
        <f t="shared" si="42"/>
        <v>0</v>
      </c>
      <c r="AA86" s="52">
        <f t="shared" si="43"/>
        <v>2462.7912606115183</v>
      </c>
    </row>
    <row r="87" spans="1:27" s="30" customFormat="1" ht="13.5" customHeight="1">
      <c r="A87" s="124">
        <v>5</v>
      </c>
      <c r="B87" s="217">
        <v>42826</v>
      </c>
      <c r="C87" s="68">
        <v>937</v>
      </c>
      <c r="D87" s="96">
        <f>'base(indices)'!G91</f>
        <v>1.1937408700000001</v>
      </c>
      <c r="E87" s="58">
        <f t="shared" si="32"/>
        <v>1118.53519519</v>
      </c>
      <c r="F87" s="360">
        <f>'base(indices)'!I92</f>
        <v>1.5918000000000002E-2</v>
      </c>
      <c r="G87" s="60">
        <f t="shared" si="33"/>
        <v>17.804843237034422</v>
      </c>
      <c r="H87" s="190">
        <f t="shared" si="44"/>
        <v>4545.3601537081377</v>
      </c>
      <c r="I87" s="106">
        <f t="shared" si="46"/>
        <v>372.84506506333332</v>
      </c>
      <c r="J87" s="106">
        <f t="shared" si="45"/>
        <v>4918.2052187714708</v>
      </c>
      <c r="K87" s="63"/>
      <c r="L87" s="75">
        <f t="shared" si="23"/>
        <v>4918.2052187714708</v>
      </c>
      <c r="M87" s="65">
        <f t="shared" si="24"/>
        <v>4426.3846968943235</v>
      </c>
      <c r="N87" s="63">
        <f t="shared" ref="N87:N119" si="47">K87*M$10</f>
        <v>0</v>
      </c>
      <c r="O87" s="66">
        <f t="shared" ref="O87:O119" si="48">M87+N87</f>
        <v>4426.3846968943235</v>
      </c>
      <c r="P87" s="63">
        <f t="shared" si="31"/>
        <v>3934.5641750171767</v>
      </c>
      <c r="Q87" s="63">
        <f t="shared" si="34"/>
        <v>0</v>
      </c>
      <c r="R87" s="67">
        <f t="shared" si="35"/>
        <v>3934.5641750171767</v>
      </c>
      <c r="S87" s="65">
        <f t="shared" si="36"/>
        <v>3442.7436531400294</v>
      </c>
      <c r="T87" s="63">
        <f t="shared" si="37"/>
        <v>0</v>
      </c>
      <c r="U87" s="66">
        <f t="shared" si="38"/>
        <v>3442.7436531400294</v>
      </c>
      <c r="V87" s="65">
        <f t="shared" si="39"/>
        <v>2950.9231312628822</v>
      </c>
      <c r="W87" s="63">
        <f t="shared" si="40"/>
        <v>0</v>
      </c>
      <c r="X87" s="66">
        <f t="shared" si="41"/>
        <v>2950.9231312628822</v>
      </c>
      <c r="Y87" s="65">
        <f t="shared" si="30"/>
        <v>2459.1026093857354</v>
      </c>
      <c r="Z87" s="63">
        <f t="shared" si="42"/>
        <v>0</v>
      </c>
      <c r="AA87" s="66">
        <f t="shared" si="43"/>
        <v>2459.1026093857354</v>
      </c>
    </row>
    <row r="88" spans="1:27" ht="13.5" customHeight="1">
      <c r="A88" s="124">
        <v>5</v>
      </c>
      <c r="B88" s="216">
        <v>42856</v>
      </c>
      <c r="C88" s="68">
        <v>937</v>
      </c>
      <c r="D88" s="96">
        <f>'base(indices)'!G92</f>
        <v>1.1912392599999999</v>
      </c>
      <c r="E88" s="69">
        <f t="shared" si="32"/>
        <v>1116.1911866199998</v>
      </c>
      <c r="F88" s="360">
        <f>'base(indices)'!I93</f>
        <v>1.5918000000000002E-2</v>
      </c>
      <c r="G88" s="70">
        <f t="shared" si="33"/>
        <v>17.767531308617158</v>
      </c>
      <c r="H88" s="190">
        <f t="shared" si="44"/>
        <v>4535.8348717144681</v>
      </c>
      <c r="I88" s="107">
        <f t="shared" si="46"/>
        <v>372.06372887333328</v>
      </c>
      <c r="J88" s="107">
        <f t="shared" si="45"/>
        <v>4907.8986005878014</v>
      </c>
      <c r="K88" s="49"/>
      <c r="L88" s="50">
        <f t="shared" ref="L88:L119" si="49">J88+K88</f>
        <v>4907.8986005878014</v>
      </c>
      <c r="M88" s="51">
        <f t="shared" ref="M88:M119" si="50">J88*M$10</f>
        <v>4417.1087405290218</v>
      </c>
      <c r="N88" s="49">
        <f t="shared" si="47"/>
        <v>0</v>
      </c>
      <c r="O88" s="52">
        <f t="shared" si="48"/>
        <v>4417.1087405290218</v>
      </c>
      <c r="P88" s="73">
        <f t="shared" si="31"/>
        <v>3926.3188804702413</v>
      </c>
      <c r="Q88" s="49">
        <f t="shared" si="34"/>
        <v>0</v>
      </c>
      <c r="R88" s="53">
        <f t="shared" si="35"/>
        <v>3926.3188804702413</v>
      </c>
      <c r="S88" s="51">
        <f t="shared" si="36"/>
        <v>3435.5290204114608</v>
      </c>
      <c r="T88" s="49">
        <f t="shared" si="37"/>
        <v>0</v>
      </c>
      <c r="U88" s="52">
        <f t="shared" si="38"/>
        <v>3435.5290204114608</v>
      </c>
      <c r="V88" s="51">
        <f t="shared" si="39"/>
        <v>2944.7391603526808</v>
      </c>
      <c r="W88" s="49">
        <f t="shared" si="40"/>
        <v>0</v>
      </c>
      <c r="X88" s="52">
        <f t="shared" si="41"/>
        <v>2944.7391603526808</v>
      </c>
      <c r="Y88" s="51">
        <f t="shared" si="30"/>
        <v>2453.9493002939007</v>
      </c>
      <c r="Z88" s="49">
        <f t="shared" si="42"/>
        <v>0</v>
      </c>
      <c r="AA88" s="52">
        <f t="shared" si="43"/>
        <v>2453.9493002939007</v>
      </c>
    </row>
    <row r="89" spans="1:27" s="30" customFormat="1" ht="13.5" customHeight="1">
      <c r="A89" s="124">
        <v>5</v>
      </c>
      <c r="B89" s="217">
        <v>42887</v>
      </c>
      <c r="C89" s="68">
        <v>937</v>
      </c>
      <c r="D89" s="96">
        <f>'base(indices)'!G93</f>
        <v>1.18838713</v>
      </c>
      <c r="E89" s="58">
        <f t="shared" si="32"/>
        <v>1113.5187408100001</v>
      </c>
      <c r="F89" s="360">
        <f>'base(indices)'!I94</f>
        <v>1.5918000000000002E-2</v>
      </c>
      <c r="G89" s="60">
        <f t="shared" si="33"/>
        <v>17.724991316213583</v>
      </c>
      <c r="H89" s="190">
        <f t="shared" si="44"/>
        <v>4524.9749285048547</v>
      </c>
      <c r="I89" s="106">
        <f t="shared" si="46"/>
        <v>371.17291360333337</v>
      </c>
      <c r="J89" s="106">
        <f t="shared" si="45"/>
        <v>4896.1478421081883</v>
      </c>
      <c r="K89" s="63"/>
      <c r="L89" s="75">
        <f t="shared" si="49"/>
        <v>4896.1478421081883</v>
      </c>
      <c r="M89" s="65">
        <f t="shared" si="50"/>
        <v>4406.5330578973699</v>
      </c>
      <c r="N89" s="63">
        <f t="shared" si="47"/>
        <v>0</v>
      </c>
      <c r="O89" s="66">
        <f t="shared" si="48"/>
        <v>4406.5330578973699</v>
      </c>
      <c r="P89" s="63">
        <f>J89*$P$10</f>
        <v>3916.9182736865509</v>
      </c>
      <c r="Q89" s="63">
        <f t="shared" si="34"/>
        <v>0</v>
      </c>
      <c r="R89" s="67">
        <f t="shared" si="35"/>
        <v>3916.9182736865509</v>
      </c>
      <c r="S89" s="65">
        <f t="shared" si="36"/>
        <v>3427.3034894757316</v>
      </c>
      <c r="T89" s="63">
        <f t="shared" si="37"/>
        <v>0</v>
      </c>
      <c r="U89" s="66">
        <f t="shared" si="38"/>
        <v>3427.3034894757316</v>
      </c>
      <c r="V89" s="65">
        <f t="shared" si="39"/>
        <v>2937.6887052649131</v>
      </c>
      <c r="W89" s="63">
        <f t="shared" si="40"/>
        <v>0</v>
      </c>
      <c r="X89" s="66">
        <f t="shared" si="41"/>
        <v>2937.6887052649131</v>
      </c>
      <c r="Y89" s="65">
        <f t="shared" si="30"/>
        <v>2448.0739210540942</v>
      </c>
      <c r="Z89" s="63">
        <f t="shared" si="42"/>
        <v>0</v>
      </c>
      <c r="AA89" s="66">
        <f t="shared" si="43"/>
        <v>2448.0739210540942</v>
      </c>
    </row>
    <row r="90" spans="1:27" ht="13.5" customHeight="1">
      <c r="A90" s="124">
        <v>5</v>
      </c>
      <c r="B90" s="216">
        <v>42917</v>
      </c>
      <c r="C90" s="68">
        <v>937</v>
      </c>
      <c r="D90" s="96">
        <f>'base(indices)'!G94</f>
        <v>1.1864887500000001</v>
      </c>
      <c r="E90" s="69">
        <f t="shared" si="32"/>
        <v>1111.7399587500001</v>
      </c>
      <c r="F90" s="360">
        <f>'base(indices)'!I95</f>
        <v>1.5918000000000002E-2</v>
      </c>
      <c r="G90" s="70">
        <f t="shared" si="33"/>
        <v>17.696676663382505</v>
      </c>
      <c r="H90" s="190">
        <f t="shared" si="44"/>
        <v>4517.7465416535306</v>
      </c>
      <c r="I90" s="107">
        <f t="shared" si="46"/>
        <v>370.57998625000005</v>
      </c>
      <c r="J90" s="107">
        <f t="shared" si="45"/>
        <v>4888.3265279035304</v>
      </c>
      <c r="K90" s="49"/>
      <c r="L90" s="50">
        <f t="shared" si="49"/>
        <v>4888.3265279035304</v>
      </c>
      <c r="M90" s="51">
        <f t="shared" si="50"/>
        <v>4399.4938751131776</v>
      </c>
      <c r="N90" s="49">
        <f t="shared" si="47"/>
        <v>0</v>
      </c>
      <c r="O90" s="52">
        <f t="shared" si="48"/>
        <v>4399.4938751131776</v>
      </c>
      <c r="P90" s="73">
        <f>J90*$P$10</f>
        <v>3910.6612223228244</v>
      </c>
      <c r="Q90" s="49">
        <f t="shared" si="34"/>
        <v>0</v>
      </c>
      <c r="R90" s="53">
        <f t="shared" si="35"/>
        <v>3910.6612223228244</v>
      </c>
      <c r="S90" s="51">
        <f t="shared" si="36"/>
        <v>3421.8285695324712</v>
      </c>
      <c r="T90" s="49">
        <f t="shared" si="37"/>
        <v>0</v>
      </c>
      <c r="U90" s="52">
        <f t="shared" si="38"/>
        <v>3421.8285695324712</v>
      </c>
      <c r="V90" s="51">
        <f t="shared" si="39"/>
        <v>2932.995916742118</v>
      </c>
      <c r="W90" s="49">
        <f t="shared" si="40"/>
        <v>0</v>
      </c>
      <c r="X90" s="52">
        <f t="shared" si="41"/>
        <v>2932.995916742118</v>
      </c>
      <c r="Y90" s="51">
        <f t="shared" si="30"/>
        <v>2444.1632639517652</v>
      </c>
      <c r="Z90" s="49">
        <f t="shared" si="42"/>
        <v>0</v>
      </c>
      <c r="AA90" s="52">
        <f t="shared" si="43"/>
        <v>2444.1632639517652</v>
      </c>
    </row>
    <row r="91" spans="1:27" s="30" customFormat="1" ht="13.5" customHeight="1">
      <c r="A91" s="124">
        <v>5</v>
      </c>
      <c r="B91" s="216">
        <v>42948</v>
      </c>
      <c r="C91" s="68">
        <v>937</v>
      </c>
      <c r="D91" s="96">
        <f>'base(indices)'!G95</f>
        <v>1.1886282800000001</v>
      </c>
      <c r="E91" s="58">
        <f t="shared" si="32"/>
        <v>1113.74469836</v>
      </c>
      <c r="F91" s="360">
        <f>'base(indices)'!I96</f>
        <v>1.5918000000000002E-2</v>
      </c>
      <c r="G91" s="60">
        <f t="shared" si="33"/>
        <v>17.728588108494481</v>
      </c>
      <c r="H91" s="190">
        <f t="shared" si="44"/>
        <v>4525.893145873978</v>
      </c>
      <c r="I91" s="106">
        <f t="shared" si="46"/>
        <v>371.24823278666668</v>
      </c>
      <c r="J91" s="106">
        <f t="shared" si="45"/>
        <v>4897.1413786606445</v>
      </c>
      <c r="K91" s="63"/>
      <c r="L91" s="75">
        <f t="shared" si="49"/>
        <v>4897.1413786606445</v>
      </c>
      <c r="M91" s="65">
        <f t="shared" si="50"/>
        <v>4407.42724079458</v>
      </c>
      <c r="N91" s="63">
        <f t="shared" si="47"/>
        <v>0</v>
      </c>
      <c r="O91" s="66">
        <f t="shared" si="48"/>
        <v>4407.42724079458</v>
      </c>
      <c r="P91" s="63">
        <f t="shared" ref="P91:P119" si="51">J91*$P$10</f>
        <v>3917.7131029285156</v>
      </c>
      <c r="Q91" s="63">
        <f t="shared" si="34"/>
        <v>0</v>
      </c>
      <c r="R91" s="67">
        <f t="shared" si="35"/>
        <v>3917.7131029285156</v>
      </c>
      <c r="S91" s="65">
        <f t="shared" si="36"/>
        <v>3427.9989650624511</v>
      </c>
      <c r="T91" s="63">
        <f t="shared" si="37"/>
        <v>0</v>
      </c>
      <c r="U91" s="66">
        <f t="shared" si="38"/>
        <v>3427.9989650624511</v>
      </c>
      <c r="V91" s="65">
        <f t="shared" si="39"/>
        <v>2938.2848271963867</v>
      </c>
      <c r="W91" s="63">
        <f t="shared" si="40"/>
        <v>0</v>
      </c>
      <c r="X91" s="66">
        <f t="shared" si="41"/>
        <v>2938.2848271963867</v>
      </c>
      <c r="Y91" s="65">
        <f t="shared" si="30"/>
        <v>2448.5706893303222</v>
      </c>
      <c r="Z91" s="63">
        <f t="shared" si="42"/>
        <v>0</v>
      </c>
      <c r="AA91" s="66">
        <f t="shared" si="43"/>
        <v>2448.5706893303222</v>
      </c>
    </row>
    <row r="92" spans="1:27" ht="13.5" customHeight="1">
      <c r="A92" s="124">
        <v>5</v>
      </c>
      <c r="B92" s="217">
        <v>42979</v>
      </c>
      <c r="C92" s="68">
        <v>937</v>
      </c>
      <c r="D92" s="96">
        <f>'base(indices)'!G96</f>
        <v>1.18448259</v>
      </c>
      <c r="E92" s="69">
        <f t="shared" si="32"/>
        <v>1109.86018683</v>
      </c>
      <c r="F92" s="360">
        <f>'base(indices)'!I97</f>
        <v>1.5918000000000002E-2</v>
      </c>
      <c r="G92" s="70">
        <f t="shared" si="33"/>
        <v>17.666754453959943</v>
      </c>
      <c r="H92" s="190">
        <f t="shared" si="44"/>
        <v>4510.1077651358401</v>
      </c>
      <c r="I92" s="107">
        <f t="shared" si="46"/>
        <v>369.95339560999997</v>
      </c>
      <c r="J92" s="107">
        <f t="shared" si="45"/>
        <v>4880.0611607458404</v>
      </c>
      <c r="K92" s="49"/>
      <c r="L92" s="50">
        <f t="shared" si="49"/>
        <v>4880.0611607458404</v>
      </c>
      <c r="M92" s="51">
        <f t="shared" si="50"/>
        <v>4392.0550446712568</v>
      </c>
      <c r="N92" s="49">
        <f t="shared" si="47"/>
        <v>0</v>
      </c>
      <c r="O92" s="52">
        <f t="shared" si="48"/>
        <v>4392.0550446712568</v>
      </c>
      <c r="P92" s="73">
        <f t="shared" si="51"/>
        <v>3904.0489285966723</v>
      </c>
      <c r="Q92" s="49">
        <f t="shared" si="34"/>
        <v>0</v>
      </c>
      <c r="R92" s="53">
        <f t="shared" si="35"/>
        <v>3904.0489285966723</v>
      </c>
      <c r="S92" s="51">
        <f t="shared" si="36"/>
        <v>3416.0428125220883</v>
      </c>
      <c r="T92" s="49">
        <f t="shared" si="37"/>
        <v>0</v>
      </c>
      <c r="U92" s="52">
        <f t="shared" si="38"/>
        <v>3416.0428125220883</v>
      </c>
      <c r="V92" s="51">
        <f t="shared" si="39"/>
        <v>2928.0366964475043</v>
      </c>
      <c r="W92" s="49">
        <f t="shared" si="40"/>
        <v>0</v>
      </c>
      <c r="X92" s="52">
        <f t="shared" si="41"/>
        <v>2928.0366964475043</v>
      </c>
      <c r="Y92" s="51">
        <f t="shared" si="30"/>
        <v>2440.0305803729202</v>
      </c>
      <c r="Z92" s="49">
        <f t="shared" si="42"/>
        <v>0</v>
      </c>
      <c r="AA92" s="52">
        <f t="shared" si="43"/>
        <v>2440.0305803729202</v>
      </c>
    </row>
    <row r="93" spans="1:27" s="30" customFormat="1" ht="13.5" customHeight="1">
      <c r="A93" s="124">
        <v>5</v>
      </c>
      <c r="B93" s="216">
        <v>43009</v>
      </c>
      <c r="C93" s="68">
        <v>937</v>
      </c>
      <c r="D93" s="96">
        <f>'base(indices)'!G97</f>
        <v>1.1831810899999999</v>
      </c>
      <c r="E93" s="58">
        <f t="shared" si="32"/>
        <v>1108.64068133</v>
      </c>
      <c r="F93" s="360">
        <f>'base(indices)'!I98</f>
        <v>1.5918000000000002E-2</v>
      </c>
      <c r="G93" s="60">
        <f t="shared" si="33"/>
        <v>17.647342365410942</v>
      </c>
      <c r="H93" s="190">
        <f t="shared" si="44"/>
        <v>4505.1520947816434</v>
      </c>
      <c r="I93" s="106">
        <f t="shared" si="46"/>
        <v>369.54689377666665</v>
      </c>
      <c r="J93" s="106">
        <f t="shared" si="45"/>
        <v>4874.6989885583098</v>
      </c>
      <c r="K93" s="63"/>
      <c r="L93" s="75">
        <f t="shared" si="49"/>
        <v>4874.6989885583098</v>
      </c>
      <c r="M93" s="65">
        <f t="shared" si="50"/>
        <v>4387.2290897024786</v>
      </c>
      <c r="N93" s="63">
        <f t="shared" si="47"/>
        <v>0</v>
      </c>
      <c r="O93" s="66">
        <f t="shared" si="48"/>
        <v>4387.2290897024786</v>
      </c>
      <c r="P93" s="63">
        <f t="shared" si="51"/>
        <v>3899.7591908466479</v>
      </c>
      <c r="Q93" s="63">
        <f t="shared" si="34"/>
        <v>0</v>
      </c>
      <c r="R93" s="67">
        <f t="shared" si="35"/>
        <v>3899.7591908466479</v>
      </c>
      <c r="S93" s="65">
        <f t="shared" si="36"/>
        <v>3412.2892919908168</v>
      </c>
      <c r="T93" s="63">
        <f t="shared" si="37"/>
        <v>0</v>
      </c>
      <c r="U93" s="66">
        <f t="shared" si="38"/>
        <v>3412.2892919908168</v>
      </c>
      <c r="V93" s="65">
        <f t="shared" si="39"/>
        <v>2924.8193931349856</v>
      </c>
      <c r="W93" s="63">
        <f t="shared" si="40"/>
        <v>0</v>
      </c>
      <c r="X93" s="66">
        <f t="shared" si="41"/>
        <v>2924.8193931349856</v>
      </c>
      <c r="Y93" s="65">
        <f t="shared" si="30"/>
        <v>2437.3494942791549</v>
      </c>
      <c r="Z93" s="63">
        <f t="shared" si="42"/>
        <v>0</v>
      </c>
      <c r="AA93" s="66">
        <f t="shared" si="43"/>
        <v>2437.3494942791549</v>
      </c>
    </row>
    <row r="94" spans="1:27" ht="13.5" customHeight="1">
      <c r="A94" s="124">
        <v>5</v>
      </c>
      <c r="B94" s="217">
        <v>43040</v>
      </c>
      <c r="C94" s="68">
        <v>937</v>
      </c>
      <c r="D94" s="96">
        <f>'base(indices)'!G98</f>
        <v>1.17917191</v>
      </c>
      <c r="E94" s="69">
        <f t="shared" si="32"/>
        <v>1104.8840796699999</v>
      </c>
      <c r="F94" s="360">
        <f>'base(indices)'!I99</f>
        <v>1.5918000000000002E-2</v>
      </c>
      <c r="G94" s="70">
        <f t="shared" si="33"/>
        <v>17.587544780187059</v>
      </c>
      <c r="H94" s="190">
        <f t="shared" si="44"/>
        <v>4489.8864978007477</v>
      </c>
      <c r="I94" s="107">
        <f t="shared" si="46"/>
        <v>368.2946932233333</v>
      </c>
      <c r="J94" s="107">
        <f t="shared" si="45"/>
        <v>4858.1811910240813</v>
      </c>
      <c r="K94" s="49"/>
      <c r="L94" s="50">
        <f t="shared" si="49"/>
        <v>4858.1811910240813</v>
      </c>
      <c r="M94" s="51">
        <f t="shared" si="50"/>
        <v>4372.3630719216735</v>
      </c>
      <c r="N94" s="49">
        <f t="shared" si="47"/>
        <v>0</v>
      </c>
      <c r="O94" s="52">
        <f t="shared" si="48"/>
        <v>4372.3630719216735</v>
      </c>
      <c r="P94" s="73">
        <f t="shared" si="51"/>
        <v>3886.5449528192653</v>
      </c>
      <c r="Q94" s="49">
        <f t="shared" si="34"/>
        <v>0</v>
      </c>
      <c r="R94" s="53">
        <f t="shared" si="35"/>
        <v>3886.5449528192653</v>
      </c>
      <c r="S94" s="51">
        <f t="shared" si="36"/>
        <v>3400.7268337168566</v>
      </c>
      <c r="T94" s="49">
        <f t="shared" si="37"/>
        <v>0</v>
      </c>
      <c r="U94" s="52">
        <f t="shared" si="38"/>
        <v>3400.7268337168566</v>
      </c>
      <c r="V94" s="51">
        <f t="shared" si="39"/>
        <v>2914.9087146144489</v>
      </c>
      <c r="W94" s="49">
        <f t="shared" si="40"/>
        <v>0</v>
      </c>
      <c r="X94" s="52">
        <f t="shared" si="41"/>
        <v>2914.9087146144489</v>
      </c>
      <c r="Y94" s="51">
        <f t="shared" si="30"/>
        <v>2429.0905955120406</v>
      </c>
      <c r="Z94" s="49">
        <f t="shared" si="42"/>
        <v>0</v>
      </c>
      <c r="AA94" s="52">
        <f t="shared" si="43"/>
        <v>2429.0905955120406</v>
      </c>
    </row>
    <row r="95" spans="1:27" s="30" customFormat="1" ht="13.5" customHeight="1" thickBot="1">
      <c r="A95" s="229">
        <v>5</v>
      </c>
      <c r="B95" s="230">
        <v>43070</v>
      </c>
      <c r="C95" s="77">
        <v>937</v>
      </c>
      <c r="D95" s="278">
        <f>'base(indices)'!G99</f>
        <v>1.1754106</v>
      </c>
      <c r="E95" s="279">
        <f t="shared" si="32"/>
        <v>1101.3597322000001</v>
      </c>
      <c r="F95" s="361">
        <f>'base(indices)'!I100</f>
        <v>1.5918000000000002E-2</v>
      </c>
      <c r="G95" s="233">
        <f t="shared" si="33"/>
        <v>17.531444217159603</v>
      </c>
      <c r="H95" s="280">
        <f t="shared" si="44"/>
        <v>4475.5647056686385</v>
      </c>
      <c r="I95" s="125">
        <f t="shared" si="46"/>
        <v>367.11991073333337</v>
      </c>
      <c r="J95" s="125">
        <f t="shared" si="45"/>
        <v>4842.6846164019717</v>
      </c>
      <c r="K95" s="94"/>
      <c r="L95" s="281">
        <f t="shared" si="49"/>
        <v>4842.6846164019717</v>
      </c>
      <c r="M95" s="258">
        <f t="shared" si="50"/>
        <v>4358.416154761775</v>
      </c>
      <c r="N95" s="94">
        <f t="shared" si="47"/>
        <v>0</v>
      </c>
      <c r="O95" s="237">
        <f t="shared" si="48"/>
        <v>4358.416154761775</v>
      </c>
      <c r="P95" s="94">
        <f t="shared" si="51"/>
        <v>3874.1476931215775</v>
      </c>
      <c r="Q95" s="94">
        <f t="shared" si="34"/>
        <v>0</v>
      </c>
      <c r="R95" s="121">
        <f t="shared" si="35"/>
        <v>3874.1476931215775</v>
      </c>
      <c r="S95" s="258">
        <f t="shared" si="36"/>
        <v>3389.87923148138</v>
      </c>
      <c r="T95" s="94">
        <f t="shared" si="37"/>
        <v>0</v>
      </c>
      <c r="U95" s="237">
        <f t="shared" si="38"/>
        <v>3389.87923148138</v>
      </c>
      <c r="V95" s="258">
        <f t="shared" si="39"/>
        <v>2905.6107698411829</v>
      </c>
      <c r="W95" s="94">
        <f t="shared" si="40"/>
        <v>0</v>
      </c>
      <c r="X95" s="237">
        <f t="shared" si="41"/>
        <v>2905.6107698411829</v>
      </c>
      <c r="Y95" s="258">
        <f t="shared" si="30"/>
        <v>2421.3423082009858</v>
      </c>
      <c r="Z95" s="94">
        <f t="shared" si="42"/>
        <v>0</v>
      </c>
      <c r="AA95" s="237">
        <f t="shared" si="43"/>
        <v>2421.3423082009858</v>
      </c>
    </row>
    <row r="96" spans="1:27" s="30" customFormat="1" ht="13.5" customHeight="1">
      <c r="A96" s="366">
        <v>5</v>
      </c>
      <c r="B96" s="246">
        <v>43101</v>
      </c>
      <c r="C96" s="202">
        <v>954</v>
      </c>
      <c r="D96" s="96">
        <f>'base(indices)'!G100</f>
        <v>1.1713110099999999</v>
      </c>
      <c r="E96" s="383">
        <f t="shared" ref="E96:E107" si="52">C96*D96</f>
        <v>1117.43070354</v>
      </c>
      <c r="F96" s="360">
        <f>'base(indices)'!I101</f>
        <v>1.5918000000000002E-2</v>
      </c>
      <c r="G96" s="346">
        <f t="shared" ref="G96:G107" si="53">E96*F96</f>
        <v>17.787261938949722</v>
      </c>
      <c r="H96" s="368">
        <f t="shared" ref="H96:H107" si="54">(E96+G96)*4</f>
        <v>4540.8718619157989</v>
      </c>
      <c r="I96" s="369">
        <f t="shared" ref="I96:I107" si="55">E96/3</f>
        <v>372.47690117999997</v>
      </c>
      <c r="J96" s="369">
        <f t="shared" ref="J96:J107" si="56">H96+I96</f>
        <v>4913.3487630957989</v>
      </c>
      <c r="K96" s="370"/>
      <c r="L96" s="371">
        <f t="shared" ref="L96:L107" si="57">J96+K96</f>
        <v>4913.3487630957989</v>
      </c>
      <c r="M96" s="355">
        <f t="shared" ref="M96:M107" si="58">J96*M$10</f>
        <v>4422.0138867862188</v>
      </c>
      <c r="N96" s="370">
        <f t="shared" ref="N96:N107" si="59">K96*M$10</f>
        <v>0</v>
      </c>
      <c r="O96" s="196">
        <f t="shared" ref="O96:O107" si="60">M96+N96</f>
        <v>4422.0138867862188</v>
      </c>
      <c r="P96" s="353">
        <f t="shared" ref="P96:P107" si="61">J96*$P$10</f>
        <v>3930.6790104766392</v>
      </c>
      <c r="Q96" s="370">
        <f t="shared" ref="Q96:Q107" si="62">K96*P$10</f>
        <v>0</v>
      </c>
      <c r="R96" s="372">
        <f t="shared" ref="R96:R107" si="63">P96+Q96</f>
        <v>3930.6790104766392</v>
      </c>
      <c r="S96" s="355">
        <f t="shared" ref="S96:S107" si="64">J96*S$10</f>
        <v>3439.3441341670591</v>
      </c>
      <c r="T96" s="370">
        <f t="shared" ref="T96:T107" si="65">K96*S$10</f>
        <v>0</v>
      </c>
      <c r="U96" s="196">
        <f t="shared" ref="U96:U107" si="66">S96+T96</f>
        <v>3439.3441341670591</v>
      </c>
      <c r="V96" s="355">
        <f t="shared" ref="V96:V107" si="67">J96*V$10</f>
        <v>2948.009257857479</v>
      </c>
      <c r="W96" s="370">
        <f t="shared" ref="W96:W107" si="68">K96*V$10</f>
        <v>0</v>
      </c>
      <c r="X96" s="196">
        <f t="shared" ref="X96:X107" si="69">V96+W96</f>
        <v>2948.009257857479</v>
      </c>
      <c r="Y96" s="355">
        <f t="shared" si="30"/>
        <v>2456.6743815478994</v>
      </c>
      <c r="Z96" s="370">
        <f t="shared" ref="Z96:Z107" si="70">N96*Y$10</f>
        <v>0</v>
      </c>
      <c r="AA96" s="196">
        <f t="shared" ref="AA96:AA107" si="71">Y96+Z96</f>
        <v>2456.6743815478994</v>
      </c>
    </row>
    <row r="97" spans="1:27" s="30" customFormat="1" ht="13.5" customHeight="1">
      <c r="A97" s="124">
        <v>5</v>
      </c>
      <c r="B97" s="216">
        <v>43132</v>
      </c>
      <c r="C97" s="57">
        <v>954</v>
      </c>
      <c r="D97" s="96">
        <f>'base(indices)'!G101</f>
        <v>1.1667606399999999</v>
      </c>
      <c r="E97" s="58">
        <f t="shared" si="52"/>
        <v>1113.0896505599999</v>
      </c>
      <c r="F97" s="360">
        <f>'base(indices)'!I102</f>
        <v>1.5918000000000002E-2</v>
      </c>
      <c r="G97" s="60">
        <f t="shared" si="53"/>
        <v>17.718161057614079</v>
      </c>
      <c r="H97" s="190">
        <f t="shared" si="54"/>
        <v>4523.2312464704555</v>
      </c>
      <c r="I97" s="106">
        <f t="shared" si="55"/>
        <v>371.02988351999994</v>
      </c>
      <c r="J97" s="106">
        <f t="shared" si="56"/>
        <v>4894.2611299904556</v>
      </c>
      <c r="K97" s="63"/>
      <c r="L97" s="75">
        <f t="shared" si="57"/>
        <v>4894.2611299904556</v>
      </c>
      <c r="M97" s="65">
        <f t="shared" si="58"/>
        <v>4404.8350169914102</v>
      </c>
      <c r="N97" s="63">
        <f t="shared" si="59"/>
        <v>0</v>
      </c>
      <c r="O97" s="66">
        <f t="shared" si="60"/>
        <v>4404.8350169914102</v>
      </c>
      <c r="P97" s="63">
        <f t="shared" si="61"/>
        <v>3915.4089039923647</v>
      </c>
      <c r="Q97" s="63">
        <f t="shared" si="62"/>
        <v>0</v>
      </c>
      <c r="R97" s="67">
        <f t="shared" si="63"/>
        <v>3915.4089039923647</v>
      </c>
      <c r="S97" s="65">
        <f t="shared" si="64"/>
        <v>3425.9827909933188</v>
      </c>
      <c r="T97" s="63">
        <f t="shared" si="65"/>
        <v>0</v>
      </c>
      <c r="U97" s="66">
        <f t="shared" si="66"/>
        <v>3425.9827909933188</v>
      </c>
      <c r="V97" s="65">
        <f t="shared" si="67"/>
        <v>2936.5566779942733</v>
      </c>
      <c r="W97" s="63">
        <f t="shared" si="68"/>
        <v>0</v>
      </c>
      <c r="X97" s="66">
        <f t="shared" si="69"/>
        <v>2936.5566779942733</v>
      </c>
      <c r="Y97" s="65">
        <f t="shared" si="30"/>
        <v>2447.1305649952278</v>
      </c>
      <c r="Z97" s="63">
        <f t="shared" si="70"/>
        <v>0</v>
      </c>
      <c r="AA97" s="66">
        <f t="shared" si="71"/>
        <v>2447.1305649952278</v>
      </c>
    </row>
    <row r="98" spans="1:27" s="30" customFormat="1" ht="13.5" customHeight="1">
      <c r="A98" s="124">
        <v>5</v>
      </c>
      <c r="B98" s="217">
        <v>43160</v>
      </c>
      <c r="C98" s="57">
        <v>954</v>
      </c>
      <c r="D98" s="96">
        <f>'base(indices)'!G102</f>
        <v>1.1623437400000001</v>
      </c>
      <c r="E98" s="58">
        <f t="shared" si="52"/>
        <v>1108.8759279600001</v>
      </c>
      <c r="F98" s="360">
        <f>'base(indices)'!I103</f>
        <v>1.5918000000000002E-2</v>
      </c>
      <c r="G98" s="60">
        <f t="shared" si="53"/>
        <v>17.651087021267283</v>
      </c>
      <c r="H98" s="190">
        <f t="shared" si="54"/>
        <v>4506.1080599250699</v>
      </c>
      <c r="I98" s="107">
        <f t="shared" si="55"/>
        <v>369.62530932000004</v>
      </c>
      <c r="J98" s="107">
        <f t="shared" si="56"/>
        <v>4875.7333692450702</v>
      </c>
      <c r="K98" s="49"/>
      <c r="L98" s="50">
        <f t="shared" si="57"/>
        <v>4875.7333692450702</v>
      </c>
      <c r="M98" s="51">
        <f t="shared" si="58"/>
        <v>4388.160032320563</v>
      </c>
      <c r="N98" s="49">
        <f t="shared" si="59"/>
        <v>0</v>
      </c>
      <c r="O98" s="52">
        <f t="shared" si="60"/>
        <v>4388.160032320563</v>
      </c>
      <c r="P98" s="73">
        <f t="shared" si="61"/>
        <v>3900.5866953960563</v>
      </c>
      <c r="Q98" s="49">
        <f t="shared" si="62"/>
        <v>0</v>
      </c>
      <c r="R98" s="53">
        <f t="shared" si="63"/>
        <v>3900.5866953960563</v>
      </c>
      <c r="S98" s="51">
        <f t="shared" si="64"/>
        <v>3413.0133584715491</v>
      </c>
      <c r="T98" s="49">
        <f t="shared" si="65"/>
        <v>0</v>
      </c>
      <c r="U98" s="52">
        <f t="shared" si="66"/>
        <v>3413.0133584715491</v>
      </c>
      <c r="V98" s="51">
        <f t="shared" si="67"/>
        <v>2925.4400215470419</v>
      </c>
      <c r="W98" s="49">
        <f t="shared" si="68"/>
        <v>0</v>
      </c>
      <c r="X98" s="52">
        <f t="shared" si="69"/>
        <v>2925.4400215470419</v>
      </c>
      <c r="Y98" s="51">
        <f t="shared" si="30"/>
        <v>2437.8666846225351</v>
      </c>
      <c r="Z98" s="49">
        <f t="shared" si="70"/>
        <v>0</v>
      </c>
      <c r="AA98" s="52">
        <f t="shared" si="71"/>
        <v>2437.8666846225351</v>
      </c>
    </row>
    <row r="99" spans="1:27" s="30" customFormat="1" ht="13.5" customHeight="1">
      <c r="A99" s="124">
        <v>5</v>
      </c>
      <c r="B99" s="216">
        <v>43191</v>
      </c>
      <c r="C99" s="57">
        <v>954</v>
      </c>
      <c r="D99" s="96">
        <f>'base(indices)'!G103</f>
        <v>1.1611825499999999</v>
      </c>
      <c r="E99" s="58">
        <f t="shared" si="52"/>
        <v>1107.7681527</v>
      </c>
      <c r="F99" s="360">
        <f>'base(indices)'!I104</f>
        <v>1.5918000000000002E-2</v>
      </c>
      <c r="G99" s="60">
        <f t="shared" si="53"/>
        <v>17.633453454678602</v>
      </c>
      <c r="H99" s="190">
        <f t="shared" si="54"/>
        <v>4501.6064246187143</v>
      </c>
      <c r="I99" s="106">
        <f t="shared" si="55"/>
        <v>369.25605089999999</v>
      </c>
      <c r="J99" s="106">
        <f t="shared" si="56"/>
        <v>4870.8624755187138</v>
      </c>
      <c r="K99" s="63"/>
      <c r="L99" s="75">
        <f t="shared" si="57"/>
        <v>4870.8624755187138</v>
      </c>
      <c r="M99" s="65">
        <f t="shared" si="58"/>
        <v>4383.7762279668423</v>
      </c>
      <c r="N99" s="63">
        <f t="shared" si="59"/>
        <v>0</v>
      </c>
      <c r="O99" s="66">
        <f t="shared" si="60"/>
        <v>4383.7762279668423</v>
      </c>
      <c r="P99" s="63">
        <f t="shared" si="61"/>
        <v>3896.6899804149712</v>
      </c>
      <c r="Q99" s="63">
        <f t="shared" si="62"/>
        <v>0</v>
      </c>
      <c r="R99" s="67">
        <f t="shared" si="63"/>
        <v>3896.6899804149712</v>
      </c>
      <c r="S99" s="65">
        <f t="shared" si="64"/>
        <v>3409.6037328630996</v>
      </c>
      <c r="T99" s="63">
        <f t="shared" si="65"/>
        <v>0</v>
      </c>
      <c r="U99" s="66">
        <f t="shared" si="66"/>
        <v>3409.6037328630996</v>
      </c>
      <c r="V99" s="65">
        <f t="shared" si="67"/>
        <v>2922.517485311228</v>
      </c>
      <c r="W99" s="63">
        <f t="shared" si="68"/>
        <v>0</v>
      </c>
      <c r="X99" s="66">
        <f t="shared" si="69"/>
        <v>2922.517485311228</v>
      </c>
      <c r="Y99" s="65">
        <f t="shared" si="30"/>
        <v>2435.4312377593569</v>
      </c>
      <c r="Z99" s="63">
        <f t="shared" si="70"/>
        <v>0</v>
      </c>
      <c r="AA99" s="66">
        <f t="shared" si="71"/>
        <v>2435.4312377593569</v>
      </c>
    </row>
    <row r="100" spans="1:27" s="30" customFormat="1" ht="13.5" customHeight="1">
      <c r="A100" s="124">
        <v>5</v>
      </c>
      <c r="B100" s="217">
        <v>43221</v>
      </c>
      <c r="C100" s="57">
        <v>954</v>
      </c>
      <c r="D100" s="96">
        <f>'base(indices)'!G104</f>
        <v>1.15874918</v>
      </c>
      <c r="E100" s="58">
        <f t="shared" si="52"/>
        <v>1105.4467177200002</v>
      </c>
      <c r="F100" s="360">
        <f>'base(indices)'!I105</f>
        <v>1.5918000000000002E-2</v>
      </c>
      <c r="G100" s="60">
        <f t="shared" si="53"/>
        <v>17.596500852666964</v>
      </c>
      <c r="H100" s="190">
        <f t="shared" si="54"/>
        <v>4492.1728742906689</v>
      </c>
      <c r="I100" s="107">
        <f t="shared" si="55"/>
        <v>368.48223924000007</v>
      </c>
      <c r="J100" s="107">
        <f t="shared" si="56"/>
        <v>4860.655113530669</v>
      </c>
      <c r="K100" s="49"/>
      <c r="L100" s="50">
        <f t="shared" si="57"/>
        <v>4860.655113530669</v>
      </c>
      <c r="M100" s="51">
        <f t="shared" si="58"/>
        <v>4374.5896021776025</v>
      </c>
      <c r="N100" s="49">
        <f t="shared" si="59"/>
        <v>0</v>
      </c>
      <c r="O100" s="52">
        <f t="shared" si="60"/>
        <v>4374.5896021776025</v>
      </c>
      <c r="P100" s="73">
        <f t="shared" si="61"/>
        <v>3888.5240908245355</v>
      </c>
      <c r="Q100" s="49">
        <f t="shared" si="62"/>
        <v>0</v>
      </c>
      <c r="R100" s="53">
        <f t="shared" si="63"/>
        <v>3888.5240908245355</v>
      </c>
      <c r="S100" s="51">
        <f t="shared" si="64"/>
        <v>3402.4585794714681</v>
      </c>
      <c r="T100" s="49">
        <f t="shared" si="65"/>
        <v>0</v>
      </c>
      <c r="U100" s="52">
        <f t="shared" si="66"/>
        <v>3402.4585794714681</v>
      </c>
      <c r="V100" s="51">
        <f t="shared" si="67"/>
        <v>2916.3930681184015</v>
      </c>
      <c r="W100" s="49">
        <f t="shared" si="68"/>
        <v>0</v>
      </c>
      <c r="X100" s="52">
        <f t="shared" si="69"/>
        <v>2916.3930681184015</v>
      </c>
      <c r="Y100" s="51">
        <f t="shared" si="30"/>
        <v>2430.3275567653345</v>
      </c>
      <c r="Z100" s="49">
        <f t="shared" si="70"/>
        <v>0</v>
      </c>
      <c r="AA100" s="52">
        <f t="shared" si="71"/>
        <v>2430.3275567653345</v>
      </c>
    </row>
    <row r="101" spans="1:27" s="30" customFormat="1" ht="13.5" customHeight="1">
      <c r="A101" s="124">
        <v>5</v>
      </c>
      <c r="B101" s="216">
        <v>43252</v>
      </c>
      <c r="C101" s="57">
        <v>954</v>
      </c>
      <c r="D101" s="96">
        <f>'base(indices)'!G105</f>
        <v>1.1571292</v>
      </c>
      <c r="E101" s="58">
        <f t="shared" si="52"/>
        <v>1103.9012568000001</v>
      </c>
      <c r="F101" s="360">
        <f>'base(indices)'!I106</f>
        <v>1.5918000000000002E-2</v>
      </c>
      <c r="G101" s="60">
        <f t="shared" si="53"/>
        <v>17.571900205742402</v>
      </c>
      <c r="H101" s="190">
        <f t="shared" si="54"/>
        <v>4485.8926280229698</v>
      </c>
      <c r="I101" s="106">
        <f t="shared" si="55"/>
        <v>367.96708560000002</v>
      </c>
      <c r="J101" s="106">
        <f t="shared" si="56"/>
        <v>4853.85971362297</v>
      </c>
      <c r="K101" s="63"/>
      <c r="L101" s="75">
        <f t="shared" si="57"/>
        <v>4853.85971362297</v>
      </c>
      <c r="M101" s="65">
        <f t="shared" si="58"/>
        <v>4368.4737422606731</v>
      </c>
      <c r="N101" s="63">
        <f t="shared" si="59"/>
        <v>0</v>
      </c>
      <c r="O101" s="66">
        <f t="shared" si="60"/>
        <v>4368.4737422606731</v>
      </c>
      <c r="P101" s="63">
        <f t="shared" si="61"/>
        <v>3883.0877708983762</v>
      </c>
      <c r="Q101" s="63">
        <f t="shared" si="62"/>
        <v>0</v>
      </c>
      <c r="R101" s="67">
        <f t="shared" si="63"/>
        <v>3883.0877708983762</v>
      </c>
      <c r="S101" s="65">
        <f t="shared" si="64"/>
        <v>3397.7017995360789</v>
      </c>
      <c r="T101" s="63">
        <f t="shared" si="65"/>
        <v>0</v>
      </c>
      <c r="U101" s="66">
        <f t="shared" si="66"/>
        <v>3397.7017995360789</v>
      </c>
      <c r="V101" s="65">
        <f t="shared" si="67"/>
        <v>2912.3158281737819</v>
      </c>
      <c r="W101" s="63">
        <f t="shared" si="68"/>
        <v>0</v>
      </c>
      <c r="X101" s="66">
        <f t="shared" si="69"/>
        <v>2912.3158281737819</v>
      </c>
      <c r="Y101" s="65">
        <f t="shared" si="30"/>
        <v>2426.929856811485</v>
      </c>
      <c r="Z101" s="63">
        <f t="shared" si="70"/>
        <v>0</v>
      </c>
      <c r="AA101" s="66">
        <f t="shared" si="71"/>
        <v>2426.929856811485</v>
      </c>
    </row>
    <row r="102" spans="1:27" s="30" customFormat="1" ht="13.5" customHeight="1">
      <c r="A102" s="124">
        <v>5</v>
      </c>
      <c r="B102" s="217">
        <v>43282</v>
      </c>
      <c r="C102" s="57">
        <v>954</v>
      </c>
      <c r="D102" s="96">
        <f>'base(indices)'!G106</f>
        <v>1.14442607</v>
      </c>
      <c r="E102" s="58">
        <f t="shared" si="52"/>
        <v>1091.78247078</v>
      </c>
      <c r="F102" s="360">
        <f>'base(indices)'!I107</f>
        <v>1.5918000000000002E-2</v>
      </c>
      <c r="G102" s="60">
        <f t="shared" si="53"/>
        <v>17.378993369876042</v>
      </c>
      <c r="H102" s="190">
        <f t="shared" si="54"/>
        <v>4436.6458565995044</v>
      </c>
      <c r="I102" s="107">
        <f t="shared" si="55"/>
        <v>363.92749026000001</v>
      </c>
      <c r="J102" s="107">
        <f t="shared" si="56"/>
        <v>4800.5733468595045</v>
      </c>
      <c r="K102" s="49"/>
      <c r="L102" s="50">
        <f t="shared" si="57"/>
        <v>4800.5733468595045</v>
      </c>
      <c r="M102" s="51">
        <f t="shared" si="58"/>
        <v>4320.5160121735544</v>
      </c>
      <c r="N102" s="49">
        <f t="shared" si="59"/>
        <v>0</v>
      </c>
      <c r="O102" s="52">
        <f t="shared" si="60"/>
        <v>4320.5160121735544</v>
      </c>
      <c r="P102" s="73">
        <f t="shared" si="61"/>
        <v>3840.4586774876038</v>
      </c>
      <c r="Q102" s="49">
        <f t="shared" si="62"/>
        <v>0</v>
      </c>
      <c r="R102" s="53">
        <f t="shared" si="63"/>
        <v>3840.4586774876038</v>
      </c>
      <c r="S102" s="51">
        <f t="shared" si="64"/>
        <v>3360.4013428016528</v>
      </c>
      <c r="T102" s="49">
        <f t="shared" si="65"/>
        <v>0</v>
      </c>
      <c r="U102" s="52">
        <f t="shared" si="66"/>
        <v>3360.4013428016528</v>
      </c>
      <c r="V102" s="51">
        <f t="shared" si="67"/>
        <v>2880.3440081157028</v>
      </c>
      <c r="W102" s="49">
        <f t="shared" si="68"/>
        <v>0</v>
      </c>
      <c r="X102" s="52">
        <f t="shared" si="69"/>
        <v>2880.3440081157028</v>
      </c>
      <c r="Y102" s="51">
        <f t="shared" si="30"/>
        <v>2400.2866734297522</v>
      </c>
      <c r="Z102" s="49">
        <f t="shared" si="70"/>
        <v>0</v>
      </c>
      <c r="AA102" s="52">
        <f t="shared" si="71"/>
        <v>2400.2866734297522</v>
      </c>
    </row>
    <row r="103" spans="1:27" s="30" customFormat="1" ht="13.5" customHeight="1">
      <c r="A103" s="124">
        <v>5</v>
      </c>
      <c r="B103" s="216">
        <v>43313</v>
      </c>
      <c r="C103" s="57">
        <v>954</v>
      </c>
      <c r="D103" s="96">
        <f>'base(indices)'!G107</f>
        <v>1.1371483200000001</v>
      </c>
      <c r="E103" s="58">
        <f t="shared" si="52"/>
        <v>1084.8394972800002</v>
      </c>
      <c r="F103" s="360">
        <f>'base(indices)'!I108</f>
        <v>1.5918000000000002E-2</v>
      </c>
      <c r="G103" s="60">
        <f t="shared" si="53"/>
        <v>17.268475117703044</v>
      </c>
      <c r="H103" s="190">
        <f t="shared" si="54"/>
        <v>4408.4318895908127</v>
      </c>
      <c r="I103" s="106">
        <f t="shared" si="55"/>
        <v>361.61316576000007</v>
      </c>
      <c r="J103" s="106">
        <f t="shared" si="56"/>
        <v>4770.0450553508126</v>
      </c>
      <c r="K103" s="63"/>
      <c r="L103" s="75">
        <f t="shared" si="57"/>
        <v>4770.0450553508126</v>
      </c>
      <c r="M103" s="65">
        <f t="shared" si="58"/>
        <v>4293.0405498157315</v>
      </c>
      <c r="N103" s="63">
        <f t="shared" si="59"/>
        <v>0</v>
      </c>
      <c r="O103" s="66">
        <f t="shared" si="60"/>
        <v>4293.0405498157315</v>
      </c>
      <c r="P103" s="63">
        <f t="shared" si="61"/>
        <v>3816.0360442806505</v>
      </c>
      <c r="Q103" s="63">
        <f t="shared" si="62"/>
        <v>0</v>
      </c>
      <c r="R103" s="67">
        <f t="shared" si="63"/>
        <v>3816.0360442806505</v>
      </c>
      <c r="S103" s="65">
        <f t="shared" si="64"/>
        <v>3339.0315387455685</v>
      </c>
      <c r="T103" s="63">
        <f t="shared" si="65"/>
        <v>0</v>
      </c>
      <c r="U103" s="66">
        <f t="shared" si="66"/>
        <v>3339.0315387455685</v>
      </c>
      <c r="V103" s="65">
        <f t="shared" si="67"/>
        <v>2862.0270332104874</v>
      </c>
      <c r="W103" s="63">
        <f t="shared" si="68"/>
        <v>0</v>
      </c>
      <c r="X103" s="66">
        <f t="shared" si="69"/>
        <v>2862.0270332104874</v>
      </c>
      <c r="Y103" s="65">
        <f t="shared" si="30"/>
        <v>2385.0225276754063</v>
      </c>
      <c r="Z103" s="63">
        <f t="shared" si="70"/>
        <v>0</v>
      </c>
      <c r="AA103" s="66">
        <f t="shared" si="71"/>
        <v>2385.0225276754063</v>
      </c>
    </row>
    <row r="104" spans="1:27" s="30" customFormat="1" ht="13.5" customHeight="1">
      <c r="A104" s="124">
        <v>5</v>
      </c>
      <c r="B104" s="216">
        <v>43344</v>
      </c>
      <c r="C104" s="57">
        <v>954</v>
      </c>
      <c r="D104" s="96">
        <f>'base(indices)'!G108</f>
        <v>1.1356719500000001</v>
      </c>
      <c r="E104" s="58">
        <f t="shared" si="52"/>
        <v>1083.4310403000002</v>
      </c>
      <c r="F104" s="360">
        <f>'base(indices)'!I109</f>
        <v>1.5918000000000002E-2</v>
      </c>
      <c r="G104" s="60">
        <f t="shared" si="53"/>
        <v>17.246055299495403</v>
      </c>
      <c r="H104" s="190">
        <f t="shared" si="54"/>
        <v>4402.7083823979819</v>
      </c>
      <c r="I104" s="107">
        <f t="shared" si="55"/>
        <v>361.14368010000004</v>
      </c>
      <c r="J104" s="107">
        <f t="shared" si="56"/>
        <v>4763.8520624979819</v>
      </c>
      <c r="K104" s="49"/>
      <c r="L104" s="50">
        <f t="shared" si="57"/>
        <v>4763.8520624979819</v>
      </c>
      <c r="M104" s="51">
        <f t="shared" si="58"/>
        <v>4287.4668562481838</v>
      </c>
      <c r="N104" s="49">
        <f t="shared" si="59"/>
        <v>0</v>
      </c>
      <c r="O104" s="52">
        <f t="shared" si="60"/>
        <v>4287.4668562481838</v>
      </c>
      <c r="P104" s="73">
        <f t="shared" si="61"/>
        <v>3811.0816499983857</v>
      </c>
      <c r="Q104" s="49">
        <f t="shared" si="62"/>
        <v>0</v>
      </c>
      <c r="R104" s="53">
        <f t="shared" si="63"/>
        <v>3811.0816499983857</v>
      </c>
      <c r="S104" s="51">
        <f t="shared" si="64"/>
        <v>3334.6964437485872</v>
      </c>
      <c r="T104" s="49">
        <f t="shared" si="65"/>
        <v>0</v>
      </c>
      <c r="U104" s="52">
        <f t="shared" si="66"/>
        <v>3334.6964437485872</v>
      </c>
      <c r="V104" s="51">
        <f t="shared" si="67"/>
        <v>2858.3112374987891</v>
      </c>
      <c r="W104" s="49">
        <f t="shared" si="68"/>
        <v>0</v>
      </c>
      <c r="X104" s="52">
        <f t="shared" si="69"/>
        <v>2858.3112374987891</v>
      </c>
      <c r="Y104" s="51">
        <f t="shared" ref="Y104:Y131" si="72">J104*Y$10</f>
        <v>2381.926031248991</v>
      </c>
      <c r="Z104" s="49">
        <f t="shared" si="70"/>
        <v>0</v>
      </c>
      <c r="AA104" s="52">
        <f t="shared" si="71"/>
        <v>2381.926031248991</v>
      </c>
    </row>
    <row r="105" spans="1:27" s="30" customFormat="1" ht="13.5" customHeight="1">
      <c r="A105" s="124">
        <v>5</v>
      </c>
      <c r="B105" s="217">
        <v>43374</v>
      </c>
      <c r="C105" s="57">
        <v>954</v>
      </c>
      <c r="D105" s="96">
        <f>'base(indices)'!G109</f>
        <v>1.13465076</v>
      </c>
      <c r="E105" s="58">
        <f t="shared" si="52"/>
        <v>1082.45682504</v>
      </c>
      <c r="F105" s="360">
        <f>'base(indices)'!I110</f>
        <v>1.5918000000000002E-2</v>
      </c>
      <c r="G105" s="60">
        <f t="shared" si="53"/>
        <v>17.230547740986722</v>
      </c>
      <c r="H105" s="190">
        <f t="shared" si="54"/>
        <v>4398.7494911239473</v>
      </c>
      <c r="I105" s="106">
        <f t="shared" si="55"/>
        <v>360.81894168000002</v>
      </c>
      <c r="J105" s="106">
        <f t="shared" si="56"/>
        <v>4759.568432803947</v>
      </c>
      <c r="K105" s="63"/>
      <c r="L105" s="75">
        <f t="shared" si="57"/>
        <v>4759.568432803947</v>
      </c>
      <c r="M105" s="65">
        <f t="shared" si="58"/>
        <v>4283.6115895235525</v>
      </c>
      <c r="N105" s="63">
        <f t="shared" si="59"/>
        <v>0</v>
      </c>
      <c r="O105" s="66">
        <f t="shared" si="60"/>
        <v>4283.6115895235525</v>
      </c>
      <c r="P105" s="63">
        <f t="shared" si="61"/>
        <v>3807.6547462431577</v>
      </c>
      <c r="Q105" s="63">
        <f t="shared" si="62"/>
        <v>0</v>
      </c>
      <c r="R105" s="67">
        <f t="shared" si="63"/>
        <v>3807.6547462431577</v>
      </c>
      <c r="S105" s="65">
        <f t="shared" si="64"/>
        <v>3331.6979029627628</v>
      </c>
      <c r="T105" s="63">
        <f t="shared" si="65"/>
        <v>0</v>
      </c>
      <c r="U105" s="66">
        <f t="shared" si="66"/>
        <v>3331.6979029627628</v>
      </c>
      <c r="V105" s="65">
        <f t="shared" si="67"/>
        <v>2855.7410596823679</v>
      </c>
      <c r="W105" s="63">
        <f t="shared" si="68"/>
        <v>0</v>
      </c>
      <c r="X105" s="66">
        <f t="shared" si="69"/>
        <v>2855.7410596823679</v>
      </c>
      <c r="Y105" s="65">
        <f t="shared" si="72"/>
        <v>2379.7842164019735</v>
      </c>
      <c r="Z105" s="63">
        <f t="shared" si="70"/>
        <v>0</v>
      </c>
      <c r="AA105" s="66">
        <f t="shared" si="71"/>
        <v>2379.7842164019735</v>
      </c>
    </row>
    <row r="106" spans="1:27" s="30" customFormat="1" ht="13.5" customHeight="1">
      <c r="A106" s="124">
        <v>5</v>
      </c>
      <c r="B106" s="216">
        <v>43405</v>
      </c>
      <c r="C106" s="174">
        <v>954</v>
      </c>
      <c r="D106" s="96">
        <f>'base(indices)'!G110</f>
        <v>1.1281077399999999</v>
      </c>
      <c r="E106" s="58">
        <f t="shared" si="52"/>
        <v>1076.21478396</v>
      </c>
      <c r="F106" s="360">
        <f>'base(indices)'!I111</f>
        <v>1.5918000000000002E-2</v>
      </c>
      <c r="G106" s="60">
        <f t="shared" si="53"/>
        <v>17.13118693107528</v>
      </c>
      <c r="H106" s="190">
        <f t="shared" si="54"/>
        <v>4373.383883564301</v>
      </c>
      <c r="I106" s="107">
        <f t="shared" si="55"/>
        <v>358.73826131999999</v>
      </c>
      <c r="J106" s="107">
        <f t="shared" si="56"/>
        <v>4732.1221448843007</v>
      </c>
      <c r="K106" s="49"/>
      <c r="L106" s="50">
        <f t="shared" si="57"/>
        <v>4732.1221448843007</v>
      </c>
      <c r="M106" s="51">
        <f t="shared" si="58"/>
        <v>4258.909930395871</v>
      </c>
      <c r="N106" s="49">
        <f t="shared" si="59"/>
        <v>0</v>
      </c>
      <c r="O106" s="52">
        <f t="shared" si="60"/>
        <v>4258.909930395871</v>
      </c>
      <c r="P106" s="73">
        <f t="shared" si="61"/>
        <v>3785.6977159074409</v>
      </c>
      <c r="Q106" s="49">
        <f t="shared" si="62"/>
        <v>0</v>
      </c>
      <c r="R106" s="53">
        <f t="shared" si="63"/>
        <v>3785.6977159074409</v>
      </c>
      <c r="S106" s="51">
        <f t="shared" si="64"/>
        <v>3312.4855014190102</v>
      </c>
      <c r="T106" s="49">
        <f t="shared" si="65"/>
        <v>0</v>
      </c>
      <c r="U106" s="52">
        <f t="shared" si="66"/>
        <v>3312.4855014190102</v>
      </c>
      <c r="V106" s="51">
        <f t="shared" si="67"/>
        <v>2839.2732869305805</v>
      </c>
      <c r="W106" s="49">
        <f t="shared" si="68"/>
        <v>0</v>
      </c>
      <c r="X106" s="52">
        <f t="shared" si="69"/>
        <v>2839.2732869305805</v>
      </c>
      <c r="Y106" s="51">
        <f t="shared" si="72"/>
        <v>2366.0610724421504</v>
      </c>
      <c r="Z106" s="49">
        <f t="shared" si="70"/>
        <v>0</v>
      </c>
      <c r="AA106" s="52">
        <f t="shared" si="71"/>
        <v>2366.0610724421504</v>
      </c>
    </row>
    <row r="107" spans="1:27" s="30" customFormat="1" ht="13.5" customHeight="1" thickBot="1">
      <c r="A107" s="124">
        <v>5</v>
      </c>
      <c r="B107" s="218">
        <v>43435</v>
      </c>
      <c r="C107" s="174">
        <v>954</v>
      </c>
      <c r="D107" s="373">
        <f>'base(indices)'!G111</f>
        <v>1.1259684000000001</v>
      </c>
      <c r="E107" s="374">
        <f t="shared" si="52"/>
        <v>1074.1738536</v>
      </c>
      <c r="F107" s="362">
        <f>'base(indices)'!I112</f>
        <v>1.5918000000000002E-2</v>
      </c>
      <c r="G107" s="247">
        <f t="shared" si="53"/>
        <v>17.098699401604801</v>
      </c>
      <c r="H107" s="375">
        <f t="shared" si="54"/>
        <v>4365.0902120064193</v>
      </c>
      <c r="I107" s="376">
        <f t="shared" si="55"/>
        <v>358.05795119999999</v>
      </c>
      <c r="J107" s="376">
        <f t="shared" si="56"/>
        <v>4723.1481632064197</v>
      </c>
      <c r="K107" s="377"/>
      <c r="L107" s="382">
        <f t="shared" si="57"/>
        <v>4723.1481632064197</v>
      </c>
      <c r="M107" s="379">
        <f t="shared" si="58"/>
        <v>4250.8333468857782</v>
      </c>
      <c r="N107" s="377">
        <f t="shared" si="59"/>
        <v>0</v>
      </c>
      <c r="O107" s="345">
        <f t="shared" si="60"/>
        <v>4250.8333468857782</v>
      </c>
      <c r="P107" s="377">
        <f t="shared" si="61"/>
        <v>3778.5185305651357</v>
      </c>
      <c r="Q107" s="377">
        <f t="shared" si="62"/>
        <v>0</v>
      </c>
      <c r="R107" s="380">
        <f t="shared" si="63"/>
        <v>3778.5185305651357</v>
      </c>
      <c r="S107" s="379">
        <f t="shared" si="64"/>
        <v>3306.2037142444938</v>
      </c>
      <c r="T107" s="377">
        <f t="shared" si="65"/>
        <v>0</v>
      </c>
      <c r="U107" s="345">
        <f t="shared" si="66"/>
        <v>3306.2037142444938</v>
      </c>
      <c r="V107" s="379">
        <f t="shared" si="67"/>
        <v>2833.8888979238518</v>
      </c>
      <c r="W107" s="377">
        <f t="shared" si="68"/>
        <v>0</v>
      </c>
      <c r="X107" s="345">
        <f t="shared" si="69"/>
        <v>2833.8888979238518</v>
      </c>
      <c r="Y107" s="379">
        <f t="shared" si="72"/>
        <v>2361.5740816032098</v>
      </c>
      <c r="Z107" s="377">
        <f t="shared" si="70"/>
        <v>0</v>
      </c>
      <c r="AA107" s="345">
        <f t="shared" si="71"/>
        <v>2361.5740816032098</v>
      </c>
    </row>
    <row r="108" spans="1:27" ht="13.5" customHeight="1">
      <c r="A108" s="275">
        <v>5</v>
      </c>
      <c r="B108" s="381">
        <v>43466</v>
      </c>
      <c r="C108" s="388">
        <v>998</v>
      </c>
      <c r="D108" s="97">
        <f>'base(indices)'!G112</f>
        <v>1.1277728300000001</v>
      </c>
      <c r="E108" s="163">
        <f t="shared" si="32"/>
        <v>1125.5172843400001</v>
      </c>
      <c r="F108" s="359">
        <f>'base(indices)'!I113</f>
        <v>1.5918000000000002E-2</v>
      </c>
      <c r="G108" s="87">
        <f t="shared" si="33"/>
        <v>17.915984132124123</v>
      </c>
      <c r="H108" s="276">
        <f t="shared" si="44"/>
        <v>4573.7330738884966</v>
      </c>
      <c r="I108" s="108">
        <f t="shared" si="46"/>
        <v>375.17242811333335</v>
      </c>
      <c r="J108" s="108">
        <f t="shared" si="45"/>
        <v>4948.9055020018295</v>
      </c>
      <c r="K108" s="165"/>
      <c r="L108" s="277">
        <f t="shared" si="49"/>
        <v>4948.9055020018295</v>
      </c>
      <c r="M108" s="54">
        <f t="shared" si="50"/>
        <v>4454.0149518016469</v>
      </c>
      <c r="N108" s="165">
        <f t="shared" si="47"/>
        <v>0</v>
      </c>
      <c r="O108" s="55">
        <f t="shared" si="48"/>
        <v>4454.0149518016469</v>
      </c>
      <c r="P108" s="128">
        <f t="shared" si="51"/>
        <v>3959.1244016014639</v>
      </c>
      <c r="Q108" s="165">
        <f t="shared" si="34"/>
        <v>0</v>
      </c>
      <c r="R108" s="166">
        <f t="shared" si="35"/>
        <v>3959.1244016014639</v>
      </c>
      <c r="S108" s="54">
        <f t="shared" si="36"/>
        <v>3464.2338514012804</v>
      </c>
      <c r="T108" s="165">
        <f t="shared" si="37"/>
        <v>0</v>
      </c>
      <c r="U108" s="55">
        <f t="shared" si="38"/>
        <v>3464.2338514012804</v>
      </c>
      <c r="V108" s="54">
        <f t="shared" si="39"/>
        <v>2969.3433012010978</v>
      </c>
      <c r="W108" s="165">
        <f t="shared" si="40"/>
        <v>0</v>
      </c>
      <c r="X108" s="55">
        <f t="shared" si="41"/>
        <v>2969.3433012010978</v>
      </c>
      <c r="Y108" s="54">
        <f t="shared" si="72"/>
        <v>2474.4527510009148</v>
      </c>
      <c r="Z108" s="165">
        <f t="shared" si="42"/>
        <v>0</v>
      </c>
      <c r="AA108" s="55">
        <f t="shared" si="43"/>
        <v>2474.4527510009148</v>
      </c>
    </row>
    <row r="109" spans="1:27" ht="13.5" customHeight="1">
      <c r="A109" s="124">
        <v>5</v>
      </c>
      <c r="B109" s="217">
        <v>43497</v>
      </c>
      <c r="C109" s="174">
        <v>998</v>
      </c>
      <c r="D109" s="96">
        <f>'base(indices)'!G113</f>
        <v>1.1243996300000001</v>
      </c>
      <c r="E109" s="58">
        <f t="shared" si="32"/>
        <v>1122.1508307400002</v>
      </c>
      <c r="F109" s="360">
        <f>'base(indices)'!I114</f>
        <v>1.5918000000000002E-2</v>
      </c>
      <c r="G109" s="60">
        <f t="shared" si="33"/>
        <v>17.862396923719324</v>
      </c>
      <c r="H109" s="190">
        <f t="shared" si="44"/>
        <v>4560.0529106548784</v>
      </c>
      <c r="I109" s="106">
        <f t="shared" si="46"/>
        <v>374.05027691333339</v>
      </c>
      <c r="J109" s="106">
        <f t="shared" si="45"/>
        <v>4934.103187568212</v>
      </c>
      <c r="K109" s="63"/>
      <c r="L109" s="75">
        <f t="shared" si="49"/>
        <v>4934.103187568212</v>
      </c>
      <c r="M109" s="65">
        <f t="shared" si="50"/>
        <v>4440.6928688113912</v>
      </c>
      <c r="N109" s="63">
        <f t="shared" si="47"/>
        <v>0</v>
      </c>
      <c r="O109" s="66">
        <f t="shared" si="48"/>
        <v>4440.6928688113912</v>
      </c>
      <c r="P109" s="63">
        <f t="shared" si="51"/>
        <v>3947.2825500545696</v>
      </c>
      <c r="Q109" s="63">
        <f t="shared" si="34"/>
        <v>0</v>
      </c>
      <c r="R109" s="67">
        <f t="shared" si="35"/>
        <v>3947.2825500545696</v>
      </c>
      <c r="S109" s="65">
        <f t="shared" si="36"/>
        <v>3453.8722312977484</v>
      </c>
      <c r="T109" s="63">
        <f t="shared" si="37"/>
        <v>0</v>
      </c>
      <c r="U109" s="66">
        <f t="shared" si="38"/>
        <v>3453.8722312977484</v>
      </c>
      <c r="V109" s="65">
        <f t="shared" si="39"/>
        <v>2960.4619125409272</v>
      </c>
      <c r="W109" s="63">
        <f t="shared" si="40"/>
        <v>0</v>
      </c>
      <c r="X109" s="66">
        <f t="shared" si="41"/>
        <v>2960.4619125409272</v>
      </c>
      <c r="Y109" s="65">
        <f t="shared" si="72"/>
        <v>2467.051593784106</v>
      </c>
      <c r="Z109" s="63">
        <f t="shared" si="42"/>
        <v>0</v>
      </c>
      <c r="AA109" s="66">
        <f t="shared" si="43"/>
        <v>2467.051593784106</v>
      </c>
    </row>
    <row r="110" spans="1:27" ht="13.5" customHeight="1">
      <c r="A110" s="124">
        <v>5</v>
      </c>
      <c r="B110" s="216">
        <v>43525</v>
      </c>
      <c r="C110" s="174">
        <v>998</v>
      </c>
      <c r="D110" s="96">
        <f>'base(indices)'!G114</f>
        <v>1.12058963</v>
      </c>
      <c r="E110" s="69">
        <f t="shared" si="32"/>
        <v>1118.3484507400001</v>
      </c>
      <c r="F110" s="360">
        <f>'base(indices)'!I115</f>
        <v>1.5918000000000002E-2</v>
      </c>
      <c r="G110" s="70">
        <f t="shared" si="33"/>
        <v>17.801870638879322</v>
      </c>
      <c r="H110" s="190">
        <f t="shared" si="44"/>
        <v>4544.6012855155177</v>
      </c>
      <c r="I110" s="107">
        <f t="shared" si="46"/>
        <v>372.78281691333336</v>
      </c>
      <c r="J110" s="107">
        <f t="shared" si="45"/>
        <v>4917.3841024288513</v>
      </c>
      <c r="K110" s="49"/>
      <c r="L110" s="50">
        <f t="shared" si="49"/>
        <v>4917.3841024288513</v>
      </c>
      <c r="M110" s="51">
        <f t="shared" si="50"/>
        <v>4425.6456921859663</v>
      </c>
      <c r="N110" s="49">
        <f t="shared" si="47"/>
        <v>0</v>
      </c>
      <c r="O110" s="52">
        <f t="shared" si="48"/>
        <v>4425.6456921859663</v>
      </c>
      <c r="P110" s="73">
        <f t="shared" si="51"/>
        <v>3933.9072819430812</v>
      </c>
      <c r="Q110" s="49">
        <f t="shared" si="34"/>
        <v>0</v>
      </c>
      <c r="R110" s="53">
        <f t="shared" si="35"/>
        <v>3933.9072819430812</v>
      </c>
      <c r="S110" s="51">
        <f t="shared" si="36"/>
        <v>3442.1688717001957</v>
      </c>
      <c r="T110" s="49">
        <f t="shared" si="37"/>
        <v>0</v>
      </c>
      <c r="U110" s="52">
        <f t="shared" si="38"/>
        <v>3442.1688717001957</v>
      </c>
      <c r="V110" s="51">
        <f t="shared" si="39"/>
        <v>2950.4304614573107</v>
      </c>
      <c r="W110" s="49">
        <f t="shared" si="40"/>
        <v>0</v>
      </c>
      <c r="X110" s="52">
        <f t="shared" si="41"/>
        <v>2950.4304614573107</v>
      </c>
      <c r="Y110" s="51">
        <f t="shared" si="72"/>
        <v>2458.6920512144256</v>
      </c>
      <c r="Z110" s="49">
        <f t="shared" si="42"/>
        <v>0</v>
      </c>
      <c r="AA110" s="52">
        <f t="shared" si="43"/>
        <v>2458.6920512144256</v>
      </c>
    </row>
    <row r="111" spans="1:27" ht="13.5" customHeight="1">
      <c r="A111" s="124">
        <v>5</v>
      </c>
      <c r="B111" s="217">
        <v>43556</v>
      </c>
      <c r="C111" s="174">
        <v>998</v>
      </c>
      <c r="D111" s="96">
        <f>'base(indices)'!G115</f>
        <v>1.1145709500000001</v>
      </c>
      <c r="E111" s="58">
        <f t="shared" si="32"/>
        <v>1112.3418081</v>
      </c>
      <c r="F111" s="360">
        <f>'base(indices)'!I116</f>
        <v>1.5918000000000002E-2</v>
      </c>
      <c r="G111" s="60">
        <f t="shared" si="33"/>
        <v>17.706256901335802</v>
      </c>
      <c r="H111" s="190">
        <f t="shared" si="44"/>
        <v>4520.1922600053431</v>
      </c>
      <c r="I111" s="106">
        <f t="shared" si="46"/>
        <v>370.78060269999997</v>
      </c>
      <c r="J111" s="106">
        <f t="shared" si="45"/>
        <v>4890.9728627053428</v>
      </c>
      <c r="K111" s="63"/>
      <c r="L111" s="75">
        <f t="shared" si="49"/>
        <v>4890.9728627053428</v>
      </c>
      <c r="M111" s="65">
        <f t="shared" si="50"/>
        <v>4401.8755764348089</v>
      </c>
      <c r="N111" s="63">
        <f t="shared" si="47"/>
        <v>0</v>
      </c>
      <c r="O111" s="66">
        <f t="shared" si="48"/>
        <v>4401.8755764348089</v>
      </c>
      <c r="P111" s="63">
        <f t="shared" si="51"/>
        <v>3912.7782901642745</v>
      </c>
      <c r="Q111" s="63">
        <f t="shared" si="34"/>
        <v>0</v>
      </c>
      <c r="R111" s="67">
        <f t="shared" si="35"/>
        <v>3912.7782901642745</v>
      </c>
      <c r="S111" s="65">
        <f t="shared" si="36"/>
        <v>3423.6810038937397</v>
      </c>
      <c r="T111" s="63">
        <f t="shared" si="37"/>
        <v>0</v>
      </c>
      <c r="U111" s="66">
        <f t="shared" si="38"/>
        <v>3423.6810038937397</v>
      </c>
      <c r="V111" s="65">
        <f t="shared" si="39"/>
        <v>2934.5837176232058</v>
      </c>
      <c r="W111" s="63">
        <f t="shared" si="40"/>
        <v>0</v>
      </c>
      <c r="X111" s="66">
        <f t="shared" si="41"/>
        <v>2934.5837176232058</v>
      </c>
      <c r="Y111" s="65">
        <f t="shared" si="72"/>
        <v>2445.4864313526714</v>
      </c>
      <c r="Z111" s="63">
        <f t="shared" si="42"/>
        <v>0</v>
      </c>
      <c r="AA111" s="66">
        <f t="shared" si="43"/>
        <v>2445.4864313526714</v>
      </c>
    </row>
    <row r="112" spans="1:27" ht="13.5" customHeight="1">
      <c r="A112" s="124">
        <v>5</v>
      </c>
      <c r="B112" s="216">
        <v>43586</v>
      </c>
      <c r="C112" s="174">
        <v>998</v>
      </c>
      <c r="D112" s="96">
        <f>'base(indices)'!G116</f>
        <v>1.1066034</v>
      </c>
      <c r="E112" s="69">
        <f t="shared" si="32"/>
        <v>1104.3901932000001</v>
      </c>
      <c r="F112" s="360">
        <f>'base(indices)'!I117</f>
        <v>1.5918000000000002E-2</v>
      </c>
      <c r="G112" s="70">
        <f t="shared" si="33"/>
        <v>17.579683095357602</v>
      </c>
      <c r="H112" s="190">
        <f t="shared" si="44"/>
        <v>4487.8795051814304</v>
      </c>
      <c r="I112" s="107">
        <f t="shared" si="46"/>
        <v>368.13006440000004</v>
      </c>
      <c r="J112" s="107">
        <f t="shared" si="45"/>
        <v>4856.0095695814307</v>
      </c>
      <c r="K112" s="49"/>
      <c r="L112" s="50">
        <f t="shared" si="49"/>
        <v>4856.0095695814307</v>
      </c>
      <c r="M112" s="51">
        <f t="shared" si="50"/>
        <v>4370.4086126232878</v>
      </c>
      <c r="N112" s="49">
        <f t="shared" si="47"/>
        <v>0</v>
      </c>
      <c r="O112" s="52">
        <f t="shared" si="48"/>
        <v>4370.4086126232878</v>
      </c>
      <c r="P112" s="73">
        <f t="shared" si="51"/>
        <v>3884.8076556651449</v>
      </c>
      <c r="Q112" s="49">
        <f t="shared" si="34"/>
        <v>0</v>
      </c>
      <c r="R112" s="53">
        <f t="shared" si="35"/>
        <v>3884.8076556651449</v>
      </c>
      <c r="S112" s="51">
        <f t="shared" si="36"/>
        <v>3399.2066987070011</v>
      </c>
      <c r="T112" s="49">
        <f t="shared" si="37"/>
        <v>0</v>
      </c>
      <c r="U112" s="52">
        <f t="shared" si="38"/>
        <v>3399.2066987070011</v>
      </c>
      <c r="V112" s="51">
        <f t="shared" si="39"/>
        <v>2913.6057417488582</v>
      </c>
      <c r="W112" s="49">
        <f t="shared" si="40"/>
        <v>0</v>
      </c>
      <c r="X112" s="52">
        <f t="shared" si="41"/>
        <v>2913.6057417488582</v>
      </c>
      <c r="Y112" s="51">
        <f t="shared" si="72"/>
        <v>2428.0047847907153</v>
      </c>
      <c r="Z112" s="49">
        <f t="shared" si="42"/>
        <v>0</v>
      </c>
      <c r="AA112" s="52">
        <f t="shared" si="43"/>
        <v>2428.0047847907153</v>
      </c>
    </row>
    <row r="113" spans="1:27" ht="13.5" customHeight="1">
      <c r="A113" s="124">
        <v>5</v>
      </c>
      <c r="B113" s="217">
        <v>43617</v>
      </c>
      <c r="C113" s="174">
        <v>998</v>
      </c>
      <c r="D113" s="96">
        <f>'base(indices)'!G117</f>
        <v>1.1027438000000001</v>
      </c>
      <c r="E113" s="58">
        <f t="shared" si="32"/>
        <v>1100.5383124</v>
      </c>
      <c r="F113" s="360">
        <f>'base(indices)'!I118</f>
        <v>1.5918000000000002E-2</v>
      </c>
      <c r="G113" s="60">
        <f t="shared" si="33"/>
        <v>17.518368856783201</v>
      </c>
      <c r="H113" s="190">
        <f t="shared" si="44"/>
        <v>4472.2267250271325</v>
      </c>
      <c r="I113" s="106">
        <f t="shared" si="46"/>
        <v>366.84610413333331</v>
      </c>
      <c r="J113" s="106">
        <f t="shared" si="45"/>
        <v>4839.0728291604655</v>
      </c>
      <c r="K113" s="63"/>
      <c r="L113" s="75">
        <f t="shared" si="49"/>
        <v>4839.0728291604655</v>
      </c>
      <c r="M113" s="65">
        <f t="shared" si="50"/>
        <v>4355.1655462444187</v>
      </c>
      <c r="N113" s="63">
        <f t="shared" si="47"/>
        <v>0</v>
      </c>
      <c r="O113" s="66">
        <f t="shared" si="48"/>
        <v>4355.1655462444187</v>
      </c>
      <c r="P113" s="63">
        <f t="shared" si="51"/>
        <v>3871.2582633283728</v>
      </c>
      <c r="Q113" s="63">
        <f t="shared" si="34"/>
        <v>0</v>
      </c>
      <c r="R113" s="67">
        <f t="shared" si="35"/>
        <v>3871.2582633283728</v>
      </c>
      <c r="S113" s="65">
        <f t="shared" si="36"/>
        <v>3387.3509804123255</v>
      </c>
      <c r="T113" s="63">
        <f t="shared" si="37"/>
        <v>0</v>
      </c>
      <c r="U113" s="66">
        <f t="shared" si="38"/>
        <v>3387.3509804123255</v>
      </c>
      <c r="V113" s="65">
        <f t="shared" si="39"/>
        <v>2903.4436974962791</v>
      </c>
      <c r="W113" s="63">
        <f t="shared" si="40"/>
        <v>0</v>
      </c>
      <c r="X113" s="66">
        <f t="shared" si="41"/>
        <v>2903.4436974962791</v>
      </c>
      <c r="Y113" s="65">
        <f t="shared" si="72"/>
        <v>2419.5364145802328</v>
      </c>
      <c r="Z113" s="63">
        <f t="shared" si="42"/>
        <v>0</v>
      </c>
      <c r="AA113" s="66">
        <f t="shared" si="43"/>
        <v>2419.5364145802328</v>
      </c>
    </row>
    <row r="114" spans="1:27" ht="13.5" customHeight="1">
      <c r="A114" s="124">
        <v>5</v>
      </c>
      <c r="B114" s="216">
        <v>43647</v>
      </c>
      <c r="C114" s="174">
        <v>998</v>
      </c>
      <c r="D114" s="96">
        <f>'base(indices)'!G118</f>
        <v>1.10208255</v>
      </c>
      <c r="E114" s="69">
        <f t="shared" si="32"/>
        <v>1099.8783848999999</v>
      </c>
      <c r="F114" s="360">
        <f>'base(indices)'!I119</f>
        <v>1.5918000000000002E-2</v>
      </c>
      <c r="G114" s="70">
        <f t="shared" si="33"/>
        <v>17.5078641308382</v>
      </c>
      <c r="H114" s="190">
        <f t="shared" si="44"/>
        <v>4469.5449961233526</v>
      </c>
      <c r="I114" s="107">
        <f t="shared" si="46"/>
        <v>366.62612829999995</v>
      </c>
      <c r="J114" s="107">
        <f t="shared" si="45"/>
        <v>4836.1711244233529</v>
      </c>
      <c r="K114" s="49"/>
      <c r="L114" s="50">
        <f t="shared" si="49"/>
        <v>4836.1711244233529</v>
      </c>
      <c r="M114" s="51">
        <f t="shared" si="50"/>
        <v>4352.5540119810175</v>
      </c>
      <c r="N114" s="49">
        <f t="shared" si="47"/>
        <v>0</v>
      </c>
      <c r="O114" s="52">
        <f t="shared" si="48"/>
        <v>4352.5540119810175</v>
      </c>
      <c r="P114" s="73">
        <f t="shared" si="51"/>
        <v>3868.9368995386826</v>
      </c>
      <c r="Q114" s="49">
        <f t="shared" si="34"/>
        <v>0</v>
      </c>
      <c r="R114" s="53">
        <f t="shared" si="35"/>
        <v>3868.9368995386826</v>
      </c>
      <c r="S114" s="51">
        <f t="shared" si="36"/>
        <v>3385.3197870963468</v>
      </c>
      <c r="T114" s="49">
        <f t="shared" si="37"/>
        <v>0</v>
      </c>
      <c r="U114" s="52">
        <f t="shared" si="38"/>
        <v>3385.3197870963468</v>
      </c>
      <c r="V114" s="51">
        <f t="shared" si="39"/>
        <v>2901.7026746540118</v>
      </c>
      <c r="W114" s="49">
        <f t="shared" si="40"/>
        <v>0</v>
      </c>
      <c r="X114" s="52">
        <f t="shared" si="41"/>
        <v>2901.7026746540118</v>
      </c>
      <c r="Y114" s="51">
        <f t="shared" si="72"/>
        <v>2418.0855622116765</v>
      </c>
      <c r="Z114" s="49">
        <f t="shared" si="42"/>
        <v>0</v>
      </c>
      <c r="AA114" s="52">
        <f t="shared" si="43"/>
        <v>2418.0855622116765</v>
      </c>
    </row>
    <row r="115" spans="1:27" ht="13.5" customHeight="1">
      <c r="A115" s="124">
        <v>5</v>
      </c>
      <c r="B115" s="217">
        <v>43678</v>
      </c>
      <c r="C115" s="174">
        <v>998</v>
      </c>
      <c r="D115" s="96">
        <f>'base(indices)'!G119</f>
        <v>1.1010915699999999</v>
      </c>
      <c r="E115" s="58">
        <f t="shared" si="32"/>
        <v>1098.8893868599998</v>
      </c>
      <c r="F115" s="360">
        <f>'base(indices)'!I120</f>
        <v>1.5918000000000002E-2</v>
      </c>
      <c r="G115" s="60">
        <f t="shared" si="33"/>
        <v>17.492121260037479</v>
      </c>
      <c r="H115" s="190">
        <f t="shared" si="44"/>
        <v>4465.5260324801493</v>
      </c>
      <c r="I115" s="106">
        <f t="shared" si="46"/>
        <v>366.29646228666661</v>
      </c>
      <c r="J115" s="106">
        <f t="shared" si="45"/>
        <v>4831.8224947668159</v>
      </c>
      <c r="K115" s="63"/>
      <c r="L115" s="75">
        <f t="shared" si="49"/>
        <v>4831.8224947668159</v>
      </c>
      <c r="M115" s="65">
        <f t="shared" si="50"/>
        <v>4348.6402452901348</v>
      </c>
      <c r="N115" s="63">
        <f t="shared" si="47"/>
        <v>0</v>
      </c>
      <c r="O115" s="66">
        <f t="shared" si="48"/>
        <v>4348.6402452901348</v>
      </c>
      <c r="P115" s="63">
        <f t="shared" si="51"/>
        <v>3865.4579958134527</v>
      </c>
      <c r="Q115" s="63">
        <f t="shared" si="34"/>
        <v>0</v>
      </c>
      <c r="R115" s="67">
        <f t="shared" si="35"/>
        <v>3865.4579958134527</v>
      </c>
      <c r="S115" s="65">
        <f t="shared" si="36"/>
        <v>3382.2757463367711</v>
      </c>
      <c r="T115" s="63">
        <f t="shared" si="37"/>
        <v>0</v>
      </c>
      <c r="U115" s="66">
        <f t="shared" si="38"/>
        <v>3382.2757463367711</v>
      </c>
      <c r="V115" s="65">
        <f t="shared" si="39"/>
        <v>2899.0934968600895</v>
      </c>
      <c r="W115" s="63">
        <f t="shared" si="40"/>
        <v>0</v>
      </c>
      <c r="X115" s="66">
        <f t="shared" si="41"/>
        <v>2899.0934968600895</v>
      </c>
      <c r="Y115" s="65">
        <f t="shared" si="72"/>
        <v>2415.911247383408</v>
      </c>
      <c r="Z115" s="63">
        <f t="shared" si="42"/>
        <v>0</v>
      </c>
      <c r="AA115" s="66">
        <f t="shared" si="43"/>
        <v>2415.911247383408</v>
      </c>
    </row>
    <row r="116" spans="1:27" ht="13.5" customHeight="1">
      <c r="A116" s="124">
        <v>5</v>
      </c>
      <c r="B116" s="216">
        <v>43709</v>
      </c>
      <c r="C116" s="174">
        <v>998</v>
      </c>
      <c r="D116" s="96">
        <f>'base(indices)'!G120</f>
        <v>1.1002114000000001</v>
      </c>
      <c r="E116" s="69">
        <f t="shared" si="32"/>
        <v>1098.0109772000001</v>
      </c>
      <c r="F116" s="360">
        <f>'base(indices)'!I121</f>
        <v>1.5918000000000002E-2</v>
      </c>
      <c r="G116" s="70">
        <f t="shared" si="33"/>
        <v>17.478138735069603</v>
      </c>
      <c r="H116" s="190">
        <f t="shared" si="44"/>
        <v>4461.9564637402791</v>
      </c>
      <c r="I116" s="107">
        <f t="shared" si="46"/>
        <v>366.00365906666667</v>
      </c>
      <c r="J116" s="107">
        <f t="shared" si="45"/>
        <v>4827.9601228069459</v>
      </c>
      <c r="K116" s="49"/>
      <c r="L116" s="50">
        <f t="shared" si="49"/>
        <v>4827.9601228069459</v>
      </c>
      <c r="M116" s="51">
        <f t="shared" si="50"/>
        <v>4345.1641105262515</v>
      </c>
      <c r="N116" s="49">
        <f t="shared" si="47"/>
        <v>0</v>
      </c>
      <c r="O116" s="52">
        <f t="shared" si="48"/>
        <v>4345.1641105262515</v>
      </c>
      <c r="P116" s="73">
        <f t="shared" si="51"/>
        <v>3862.3680982455571</v>
      </c>
      <c r="Q116" s="49">
        <f t="shared" si="34"/>
        <v>0</v>
      </c>
      <c r="R116" s="53">
        <f t="shared" si="35"/>
        <v>3862.3680982455571</v>
      </c>
      <c r="S116" s="51">
        <f t="shared" si="36"/>
        <v>3379.5720859648618</v>
      </c>
      <c r="T116" s="49">
        <f t="shared" si="37"/>
        <v>0</v>
      </c>
      <c r="U116" s="52">
        <f t="shared" si="38"/>
        <v>3379.5720859648618</v>
      </c>
      <c r="V116" s="51">
        <f t="shared" si="39"/>
        <v>2896.7760736841674</v>
      </c>
      <c r="W116" s="49">
        <f t="shared" si="40"/>
        <v>0</v>
      </c>
      <c r="X116" s="52">
        <f t="shared" si="41"/>
        <v>2896.7760736841674</v>
      </c>
      <c r="Y116" s="51">
        <f t="shared" si="72"/>
        <v>2413.980061403473</v>
      </c>
      <c r="Z116" s="49">
        <f t="shared" si="42"/>
        <v>0</v>
      </c>
      <c r="AA116" s="52">
        <f t="shared" si="43"/>
        <v>2413.980061403473</v>
      </c>
    </row>
    <row r="117" spans="1:27" ht="13.5" customHeight="1">
      <c r="A117" s="124">
        <v>5</v>
      </c>
      <c r="B117" s="216">
        <v>43739</v>
      </c>
      <c r="C117" s="174">
        <v>998</v>
      </c>
      <c r="D117" s="96">
        <f>'base(indices)'!G121</f>
        <v>1.0992221</v>
      </c>
      <c r="E117" s="58">
        <f t="shared" si="32"/>
        <v>1097.0236557999999</v>
      </c>
      <c r="F117" s="360">
        <f>'base(indices)'!I122</f>
        <v>1.5918000000000002E-2</v>
      </c>
      <c r="G117" s="60">
        <f t="shared" si="33"/>
        <v>17.4624225530244</v>
      </c>
      <c r="H117" s="190">
        <f t="shared" si="44"/>
        <v>4457.9443134120975</v>
      </c>
      <c r="I117" s="106">
        <f t="shared" si="46"/>
        <v>365.6745519333333</v>
      </c>
      <c r="J117" s="106">
        <f t="shared" si="45"/>
        <v>4823.618865345431</v>
      </c>
      <c r="K117" s="63"/>
      <c r="L117" s="75">
        <f t="shared" si="49"/>
        <v>4823.618865345431</v>
      </c>
      <c r="M117" s="65">
        <f t="shared" si="50"/>
        <v>4341.2569788108876</v>
      </c>
      <c r="N117" s="63">
        <f t="shared" si="47"/>
        <v>0</v>
      </c>
      <c r="O117" s="66">
        <f t="shared" si="48"/>
        <v>4341.2569788108876</v>
      </c>
      <c r="P117" s="63">
        <f t="shared" si="51"/>
        <v>3858.8950922763452</v>
      </c>
      <c r="Q117" s="63">
        <f t="shared" si="34"/>
        <v>0</v>
      </c>
      <c r="R117" s="67">
        <f t="shared" si="35"/>
        <v>3858.8950922763452</v>
      </c>
      <c r="S117" s="65">
        <f t="shared" si="36"/>
        <v>3376.5332057418013</v>
      </c>
      <c r="T117" s="63">
        <f t="shared" si="37"/>
        <v>0</v>
      </c>
      <c r="U117" s="66">
        <f t="shared" si="38"/>
        <v>3376.5332057418013</v>
      </c>
      <c r="V117" s="65">
        <f t="shared" si="39"/>
        <v>2894.1713192072584</v>
      </c>
      <c r="W117" s="63">
        <f t="shared" si="40"/>
        <v>0</v>
      </c>
      <c r="X117" s="66">
        <f t="shared" si="41"/>
        <v>2894.1713192072584</v>
      </c>
      <c r="Y117" s="65">
        <f t="shared" si="72"/>
        <v>2411.8094326727155</v>
      </c>
      <c r="Z117" s="63">
        <f t="shared" si="42"/>
        <v>0</v>
      </c>
      <c r="AA117" s="66">
        <f t="shared" si="43"/>
        <v>2411.8094326727155</v>
      </c>
    </row>
    <row r="118" spans="1:27" ht="13.5" customHeight="1">
      <c r="A118" s="124">
        <v>5</v>
      </c>
      <c r="B118" s="217">
        <v>43770</v>
      </c>
      <c r="C118" s="174">
        <v>998</v>
      </c>
      <c r="D118" s="96">
        <f>'base(indices)'!G122</f>
        <v>1.09823369</v>
      </c>
      <c r="E118" s="69">
        <f t="shared" si="32"/>
        <v>1096.03722262</v>
      </c>
      <c r="F118" s="360">
        <f>'base(indices)'!I123</f>
        <v>1.5918000000000002E-2</v>
      </c>
      <c r="G118" s="70">
        <f t="shared" si="33"/>
        <v>17.446720509665163</v>
      </c>
      <c r="H118" s="190">
        <f>(E118+G118)*4</f>
        <v>4453.9357725186601</v>
      </c>
      <c r="I118" s="107">
        <f>E118/3</f>
        <v>365.34574087333334</v>
      </c>
      <c r="J118" s="107">
        <f t="shared" si="45"/>
        <v>4819.281513391993</v>
      </c>
      <c r="K118" s="49"/>
      <c r="L118" s="50">
        <f t="shared" si="49"/>
        <v>4819.281513391993</v>
      </c>
      <c r="M118" s="51">
        <f t="shared" si="50"/>
        <v>4337.3533620527942</v>
      </c>
      <c r="N118" s="49">
        <f t="shared" si="47"/>
        <v>0</v>
      </c>
      <c r="O118" s="52">
        <f t="shared" si="48"/>
        <v>4337.3533620527942</v>
      </c>
      <c r="P118" s="73">
        <f t="shared" si="51"/>
        <v>3855.4252107135944</v>
      </c>
      <c r="Q118" s="49">
        <f t="shared" si="34"/>
        <v>0</v>
      </c>
      <c r="R118" s="53">
        <f t="shared" si="35"/>
        <v>3855.4252107135944</v>
      </c>
      <c r="S118" s="51">
        <f t="shared" si="36"/>
        <v>3373.4970593743951</v>
      </c>
      <c r="T118" s="49">
        <f t="shared" si="37"/>
        <v>0</v>
      </c>
      <c r="U118" s="52">
        <f t="shared" si="38"/>
        <v>3373.4970593743951</v>
      </c>
      <c r="V118" s="51">
        <f t="shared" si="39"/>
        <v>2891.5689080351958</v>
      </c>
      <c r="W118" s="49">
        <f t="shared" si="40"/>
        <v>0</v>
      </c>
      <c r="X118" s="52">
        <f t="shared" si="41"/>
        <v>2891.5689080351958</v>
      </c>
      <c r="Y118" s="51">
        <f t="shared" si="72"/>
        <v>2409.6407566959965</v>
      </c>
      <c r="Z118" s="49">
        <f t="shared" si="42"/>
        <v>0</v>
      </c>
      <c r="AA118" s="52">
        <f t="shared" si="43"/>
        <v>2409.6407566959965</v>
      </c>
    </row>
    <row r="119" spans="1:27" ht="13.5" customHeight="1" thickBot="1">
      <c r="A119" s="229">
        <v>5</v>
      </c>
      <c r="B119" s="230">
        <v>43800</v>
      </c>
      <c r="C119" s="231">
        <v>998</v>
      </c>
      <c r="D119" s="278">
        <f>'base(indices)'!G123</f>
        <v>1.0966983100000001</v>
      </c>
      <c r="E119" s="279">
        <f t="shared" si="32"/>
        <v>1094.5049133800001</v>
      </c>
      <c r="F119" s="361">
        <f>'base(indices)'!I124</f>
        <v>1.5918000000000002E-2</v>
      </c>
      <c r="G119" s="233">
        <f t="shared" si="33"/>
        <v>17.422329211182841</v>
      </c>
      <c r="H119" s="280">
        <f t="shared" si="44"/>
        <v>4447.7089703647316</v>
      </c>
      <c r="I119" s="125">
        <f t="shared" si="46"/>
        <v>364.83497112666669</v>
      </c>
      <c r="J119" s="125">
        <f t="shared" si="45"/>
        <v>4812.5439414913981</v>
      </c>
      <c r="K119" s="94"/>
      <c r="L119" s="281">
        <f t="shared" si="49"/>
        <v>4812.5439414913981</v>
      </c>
      <c r="M119" s="258">
        <f t="shared" si="50"/>
        <v>4331.2895473422586</v>
      </c>
      <c r="N119" s="94">
        <f t="shared" si="47"/>
        <v>0</v>
      </c>
      <c r="O119" s="237">
        <f t="shared" si="48"/>
        <v>4331.2895473422586</v>
      </c>
      <c r="P119" s="94">
        <f t="shared" si="51"/>
        <v>3850.0351531931187</v>
      </c>
      <c r="Q119" s="94">
        <f t="shared" si="34"/>
        <v>0</v>
      </c>
      <c r="R119" s="121">
        <f t="shared" si="35"/>
        <v>3850.0351531931187</v>
      </c>
      <c r="S119" s="258">
        <f t="shared" si="36"/>
        <v>3368.7807590439784</v>
      </c>
      <c r="T119" s="94">
        <f t="shared" si="37"/>
        <v>0</v>
      </c>
      <c r="U119" s="237">
        <f t="shared" si="38"/>
        <v>3368.7807590439784</v>
      </c>
      <c r="V119" s="258">
        <f t="shared" si="39"/>
        <v>2887.5263648948389</v>
      </c>
      <c r="W119" s="94">
        <f t="shared" si="40"/>
        <v>0</v>
      </c>
      <c r="X119" s="237">
        <f t="shared" si="41"/>
        <v>2887.5263648948389</v>
      </c>
      <c r="Y119" s="258">
        <f t="shared" si="72"/>
        <v>2406.271970745699</v>
      </c>
      <c r="Z119" s="94">
        <f t="shared" si="42"/>
        <v>0</v>
      </c>
      <c r="AA119" s="237">
        <f t="shared" si="43"/>
        <v>2406.271970745699</v>
      </c>
    </row>
    <row r="120" spans="1:27" ht="13.5" customHeight="1">
      <c r="A120" s="366">
        <v>5</v>
      </c>
      <c r="B120" s="246">
        <v>43831</v>
      </c>
      <c r="C120" s="347">
        <v>1039</v>
      </c>
      <c r="D120" s="96">
        <f>'base(indices)'!G124</f>
        <v>1.0853026299999999</v>
      </c>
      <c r="E120" s="383">
        <f t="shared" ref="E120:E131" si="73">C120*D120</f>
        <v>1127.6294325699998</v>
      </c>
      <c r="F120" s="360">
        <f>'base(indices)'!I125</f>
        <v>1.5918000000000002E-2</v>
      </c>
      <c r="G120" s="346">
        <f t="shared" ref="G120:G131" si="74">E120*F120</f>
        <v>17.949605307649261</v>
      </c>
      <c r="H120" s="368">
        <f t="shared" ref="H120:H131" si="75">(E120+G120)*4</f>
        <v>4582.3161515105967</v>
      </c>
      <c r="I120" s="108">
        <f t="shared" ref="I120:I122" si="76">E120/3</f>
        <v>375.87647752333328</v>
      </c>
      <c r="J120" s="108">
        <f t="shared" ref="J120:J122" si="77">H120+I120</f>
        <v>4958.1926290339297</v>
      </c>
      <c r="K120" s="353"/>
      <c r="L120" s="384">
        <f t="shared" ref="L120:L131" si="78">J120+K120</f>
        <v>4958.1926290339297</v>
      </c>
      <c r="M120" s="385">
        <f t="shared" ref="M120:M131" si="79">J120*M$10</f>
        <v>4462.3733661305369</v>
      </c>
      <c r="N120" s="353">
        <f t="shared" ref="N120:N131" si="80">K120*M$10</f>
        <v>0</v>
      </c>
      <c r="O120" s="386">
        <f t="shared" ref="O120:O131" si="81">M120+N120</f>
        <v>4462.3733661305369</v>
      </c>
      <c r="P120" s="353">
        <f t="shared" ref="P120:P131" si="82">J120*$P$10</f>
        <v>3966.554103227144</v>
      </c>
      <c r="Q120" s="353">
        <f t="shared" ref="Q120:Q131" si="83">K120*P$10</f>
        <v>0</v>
      </c>
      <c r="R120" s="387">
        <f t="shared" ref="R120:R131" si="84">P120+Q120</f>
        <v>3966.554103227144</v>
      </c>
      <c r="S120" s="385">
        <f t="shared" ref="S120:S131" si="85">J120*S$10</f>
        <v>3470.7348403237506</v>
      </c>
      <c r="T120" s="353">
        <f t="shared" ref="T120:T131" si="86">K120*S$10</f>
        <v>0</v>
      </c>
      <c r="U120" s="386">
        <f t="shared" ref="U120:U131" si="87">S120+T120</f>
        <v>3470.7348403237506</v>
      </c>
      <c r="V120" s="385">
        <f t="shared" ref="V120:V131" si="88">J120*V$10</f>
        <v>2974.9155774203577</v>
      </c>
      <c r="W120" s="353">
        <f t="shared" ref="W120:W131" si="89">K120*V$10</f>
        <v>0</v>
      </c>
      <c r="X120" s="386">
        <f t="shared" ref="X120:X131" si="90">V120+W120</f>
        <v>2974.9155774203577</v>
      </c>
      <c r="Y120" s="385">
        <f t="shared" si="72"/>
        <v>2479.0963145169649</v>
      </c>
      <c r="Z120" s="353">
        <f t="shared" ref="Z120:Z131" si="91">N120*Y$10</f>
        <v>0</v>
      </c>
      <c r="AA120" s="386">
        <f t="shared" ref="AA120:AA131" si="92">Y120+Z120</f>
        <v>2479.0963145169649</v>
      </c>
    </row>
    <row r="121" spans="1:27" ht="13.5" customHeight="1">
      <c r="A121" s="124">
        <v>5</v>
      </c>
      <c r="B121" s="216">
        <v>43862</v>
      </c>
      <c r="C121" s="174">
        <v>1045</v>
      </c>
      <c r="D121" s="96">
        <f>'base(indices)'!G125</f>
        <v>1.07765131</v>
      </c>
      <c r="E121" s="58">
        <f t="shared" si="73"/>
        <v>1126.14561895</v>
      </c>
      <c r="F121" s="360">
        <f>'base(indices)'!I126</f>
        <v>1.5918000000000002E-2</v>
      </c>
      <c r="G121" s="60">
        <f t="shared" si="74"/>
        <v>17.925985962446102</v>
      </c>
      <c r="H121" s="190">
        <f t="shared" si="75"/>
        <v>4576.286419649784</v>
      </c>
      <c r="I121" s="106">
        <f t="shared" si="76"/>
        <v>375.38187298333332</v>
      </c>
      <c r="J121" s="106">
        <f t="shared" si="77"/>
        <v>4951.6682926331177</v>
      </c>
      <c r="K121" s="63"/>
      <c r="L121" s="75">
        <f t="shared" si="78"/>
        <v>4951.6682926331177</v>
      </c>
      <c r="M121" s="65">
        <f t="shared" si="79"/>
        <v>4456.5014633698065</v>
      </c>
      <c r="N121" s="63">
        <f t="shared" si="80"/>
        <v>0</v>
      </c>
      <c r="O121" s="66">
        <f t="shared" si="81"/>
        <v>4456.5014633698065</v>
      </c>
      <c r="P121" s="63">
        <f t="shared" si="82"/>
        <v>3961.3346341064944</v>
      </c>
      <c r="Q121" s="63">
        <f t="shared" si="83"/>
        <v>0</v>
      </c>
      <c r="R121" s="67">
        <f t="shared" si="84"/>
        <v>3961.3346341064944</v>
      </c>
      <c r="S121" s="65">
        <f t="shared" si="85"/>
        <v>3466.1678048431822</v>
      </c>
      <c r="T121" s="63">
        <f t="shared" si="86"/>
        <v>0</v>
      </c>
      <c r="U121" s="66">
        <f t="shared" si="87"/>
        <v>3466.1678048431822</v>
      </c>
      <c r="V121" s="65">
        <f t="shared" si="88"/>
        <v>2971.0009755798706</v>
      </c>
      <c r="W121" s="63">
        <f t="shared" si="89"/>
        <v>0</v>
      </c>
      <c r="X121" s="66">
        <f t="shared" si="90"/>
        <v>2971.0009755798706</v>
      </c>
      <c r="Y121" s="65">
        <f t="shared" si="72"/>
        <v>2475.8341463165589</v>
      </c>
      <c r="Z121" s="63">
        <f t="shared" si="91"/>
        <v>0</v>
      </c>
      <c r="AA121" s="66">
        <f t="shared" si="92"/>
        <v>2475.8341463165589</v>
      </c>
    </row>
    <row r="122" spans="1:27" ht="13.5" customHeight="1">
      <c r="A122" s="124">
        <v>5</v>
      </c>
      <c r="B122" s="217">
        <v>43891</v>
      </c>
      <c r="C122" s="174">
        <v>1045</v>
      </c>
      <c r="D122" s="96">
        <f>'base(indices)'!G126</f>
        <v>1.0752856799999999</v>
      </c>
      <c r="E122" s="58">
        <f t="shared" si="73"/>
        <v>1123.6735355999999</v>
      </c>
      <c r="F122" s="360">
        <f>'base(indices)'!I127</f>
        <v>1.5918000000000002E-2</v>
      </c>
      <c r="G122" s="60">
        <f t="shared" si="74"/>
        <v>17.886635339680801</v>
      </c>
      <c r="H122" s="190">
        <f t="shared" si="75"/>
        <v>4566.2406837587232</v>
      </c>
      <c r="I122" s="107">
        <f t="shared" si="76"/>
        <v>374.55784519999997</v>
      </c>
      <c r="J122" s="107">
        <f t="shared" si="77"/>
        <v>4940.7985289587232</v>
      </c>
      <c r="K122" s="73"/>
      <c r="L122" s="188">
        <f t="shared" si="78"/>
        <v>4940.7985289587232</v>
      </c>
      <c r="M122" s="138">
        <f t="shared" si="79"/>
        <v>4446.718676062851</v>
      </c>
      <c r="N122" s="73">
        <f t="shared" si="80"/>
        <v>0</v>
      </c>
      <c r="O122" s="130">
        <f t="shared" si="81"/>
        <v>4446.718676062851</v>
      </c>
      <c r="P122" s="73">
        <f t="shared" si="82"/>
        <v>3952.6388231669789</v>
      </c>
      <c r="Q122" s="73">
        <f t="shared" si="83"/>
        <v>0</v>
      </c>
      <c r="R122" s="189">
        <f t="shared" si="84"/>
        <v>3952.6388231669789</v>
      </c>
      <c r="S122" s="138">
        <f t="shared" si="85"/>
        <v>3458.5589702711059</v>
      </c>
      <c r="T122" s="73">
        <f t="shared" si="86"/>
        <v>0</v>
      </c>
      <c r="U122" s="130">
        <f t="shared" si="87"/>
        <v>3458.5589702711059</v>
      </c>
      <c r="V122" s="138">
        <f t="shared" si="88"/>
        <v>2964.4791173752337</v>
      </c>
      <c r="W122" s="73">
        <f t="shared" si="89"/>
        <v>0</v>
      </c>
      <c r="X122" s="130">
        <f t="shared" si="90"/>
        <v>2964.4791173752337</v>
      </c>
      <c r="Y122" s="138">
        <f t="shared" si="72"/>
        <v>2470.3992644793616</v>
      </c>
      <c r="Z122" s="73">
        <f t="shared" si="91"/>
        <v>0</v>
      </c>
      <c r="AA122" s="130">
        <f t="shared" si="92"/>
        <v>2470.3992644793616</v>
      </c>
    </row>
    <row r="123" spans="1:27" ht="13.5" customHeight="1">
      <c r="A123" s="124">
        <v>5</v>
      </c>
      <c r="B123" s="216">
        <v>43922</v>
      </c>
      <c r="C123" s="174">
        <v>1045</v>
      </c>
      <c r="D123" s="96">
        <f>'base(indices)'!G127</f>
        <v>1.07507066</v>
      </c>
      <c r="E123" s="58">
        <f t="shared" si="73"/>
        <v>1123.4488397</v>
      </c>
      <c r="F123" s="360">
        <f>'base(indices)'!I128</f>
        <v>1.5918000000000002E-2</v>
      </c>
      <c r="G123" s="60">
        <f t="shared" si="74"/>
        <v>17.883058630344603</v>
      </c>
      <c r="H123" s="190">
        <f t="shared" si="75"/>
        <v>4565.3275933213781</v>
      </c>
      <c r="I123" s="106">
        <f t="shared" ref="I123:I130" si="93">E123/3</f>
        <v>374.48294656666667</v>
      </c>
      <c r="J123" s="106">
        <f t="shared" ref="J123:J130" si="94">H123+I123</f>
        <v>4939.8105398880452</v>
      </c>
      <c r="K123" s="63"/>
      <c r="L123" s="75">
        <f t="shared" si="78"/>
        <v>4939.8105398880452</v>
      </c>
      <c r="M123" s="65">
        <f t="shared" si="79"/>
        <v>4445.8294858992413</v>
      </c>
      <c r="N123" s="63">
        <f t="shared" si="80"/>
        <v>0</v>
      </c>
      <c r="O123" s="66">
        <f t="shared" si="81"/>
        <v>4445.8294858992413</v>
      </c>
      <c r="P123" s="63">
        <f t="shared" si="82"/>
        <v>3951.8484319104364</v>
      </c>
      <c r="Q123" s="63">
        <f t="shared" si="83"/>
        <v>0</v>
      </c>
      <c r="R123" s="67">
        <f t="shared" si="84"/>
        <v>3951.8484319104364</v>
      </c>
      <c r="S123" s="65">
        <f t="shared" si="85"/>
        <v>3457.8673779216315</v>
      </c>
      <c r="T123" s="63">
        <f t="shared" si="86"/>
        <v>0</v>
      </c>
      <c r="U123" s="66">
        <f t="shared" si="87"/>
        <v>3457.8673779216315</v>
      </c>
      <c r="V123" s="65">
        <f t="shared" si="88"/>
        <v>2963.8863239328271</v>
      </c>
      <c r="W123" s="63">
        <f t="shared" si="89"/>
        <v>0</v>
      </c>
      <c r="X123" s="66">
        <f t="shared" si="90"/>
        <v>2963.8863239328271</v>
      </c>
      <c r="Y123" s="65">
        <f t="shared" si="72"/>
        <v>2469.9052699440226</v>
      </c>
      <c r="Z123" s="63">
        <f t="shared" si="91"/>
        <v>0</v>
      </c>
      <c r="AA123" s="66">
        <f t="shared" si="92"/>
        <v>2469.9052699440226</v>
      </c>
    </row>
    <row r="124" spans="1:27" ht="13.5" customHeight="1">
      <c r="A124" s="124">
        <v>5</v>
      </c>
      <c r="B124" s="217">
        <v>43952</v>
      </c>
      <c r="C124" s="174">
        <v>1045</v>
      </c>
      <c r="D124" s="96">
        <f>'base(indices)'!G128</f>
        <v>1.07517818</v>
      </c>
      <c r="E124" s="58">
        <f t="shared" si="73"/>
        <v>1123.5611981</v>
      </c>
      <c r="F124" s="360">
        <f>'base(indices)'!I129</f>
        <v>1.5918000000000002E-2</v>
      </c>
      <c r="G124" s="60">
        <f t="shared" si="74"/>
        <v>17.8848471513558</v>
      </c>
      <c r="H124" s="190">
        <f t="shared" si="75"/>
        <v>4565.7841810054233</v>
      </c>
      <c r="I124" s="107">
        <f t="shared" si="93"/>
        <v>374.52039936666665</v>
      </c>
      <c r="J124" s="107">
        <f t="shared" si="94"/>
        <v>4940.3045803720897</v>
      </c>
      <c r="K124" s="73"/>
      <c r="L124" s="188">
        <f t="shared" si="78"/>
        <v>4940.3045803720897</v>
      </c>
      <c r="M124" s="138">
        <f t="shared" si="79"/>
        <v>4446.2741223348812</v>
      </c>
      <c r="N124" s="73">
        <f t="shared" si="80"/>
        <v>0</v>
      </c>
      <c r="O124" s="130">
        <f t="shared" si="81"/>
        <v>4446.2741223348812</v>
      </c>
      <c r="P124" s="73">
        <f t="shared" si="82"/>
        <v>3952.2436642976718</v>
      </c>
      <c r="Q124" s="73">
        <f t="shared" si="83"/>
        <v>0</v>
      </c>
      <c r="R124" s="189">
        <f t="shared" si="84"/>
        <v>3952.2436642976718</v>
      </c>
      <c r="S124" s="138">
        <f t="shared" si="85"/>
        <v>3458.2132062604628</v>
      </c>
      <c r="T124" s="73">
        <f t="shared" si="86"/>
        <v>0</v>
      </c>
      <c r="U124" s="130">
        <f t="shared" si="87"/>
        <v>3458.2132062604628</v>
      </c>
      <c r="V124" s="138">
        <f t="shared" si="88"/>
        <v>2964.1827482232538</v>
      </c>
      <c r="W124" s="73">
        <f t="shared" si="89"/>
        <v>0</v>
      </c>
      <c r="X124" s="130">
        <f t="shared" si="90"/>
        <v>2964.1827482232538</v>
      </c>
      <c r="Y124" s="138">
        <f t="shared" si="72"/>
        <v>2470.1522901860449</v>
      </c>
      <c r="Z124" s="73">
        <f t="shared" si="91"/>
        <v>0</v>
      </c>
      <c r="AA124" s="130">
        <f t="shared" si="92"/>
        <v>2470.1522901860449</v>
      </c>
    </row>
    <row r="125" spans="1:27" ht="13.5" customHeight="1">
      <c r="A125" s="124">
        <v>5</v>
      </c>
      <c r="B125" s="216">
        <v>43983</v>
      </c>
      <c r="C125" s="174">
        <v>1045</v>
      </c>
      <c r="D125" s="96">
        <f>'base(indices)'!G129</f>
        <v>1.0815593800000001</v>
      </c>
      <c r="E125" s="58">
        <f t="shared" si="73"/>
        <v>1130.2295521000001</v>
      </c>
      <c r="F125" s="360">
        <f>'base(indices)'!I130</f>
        <v>1.5918000000000002E-2</v>
      </c>
      <c r="G125" s="60">
        <f t="shared" si="74"/>
        <v>17.990994010327803</v>
      </c>
      <c r="H125" s="190">
        <f t="shared" si="75"/>
        <v>4592.8821844413114</v>
      </c>
      <c r="I125" s="106">
        <f t="shared" si="93"/>
        <v>376.74318403333336</v>
      </c>
      <c r="J125" s="106">
        <f t="shared" si="94"/>
        <v>4969.6253684746443</v>
      </c>
      <c r="K125" s="63"/>
      <c r="L125" s="75">
        <f t="shared" si="78"/>
        <v>4969.6253684746443</v>
      </c>
      <c r="M125" s="65">
        <f t="shared" si="79"/>
        <v>4472.6628316271799</v>
      </c>
      <c r="N125" s="63">
        <f t="shared" si="80"/>
        <v>0</v>
      </c>
      <c r="O125" s="66">
        <f t="shared" si="81"/>
        <v>4472.6628316271799</v>
      </c>
      <c r="P125" s="63">
        <f t="shared" si="82"/>
        <v>3975.7002947797155</v>
      </c>
      <c r="Q125" s="63">
        <f t="shared" si="83"/>
        <v>0</v>
      </c>
      <c r="R125" s="67">
        <f t="shared" si="84"/>
        <v>3975.7002947797155</v>
      </c>
      <c r="S125" s="65">
        <f t="shared" si="85"/>
        <v>3478.737757932251</v>
      </c>
      <c r="T125" s="63">
        <f t="shared" si="86"/>
        <v>0</v>
      </c>
      <c r="U125" s="66">
        <f t="shared" si="87"/>
        <v>3478.737757932251</v>
      </c>
      <c r="V125" s="65">
        <f t="shared" si="88"/>
        <v>2981.7752210847866</v>
      </c>
      <c r="W125" s="63">
        <f t="shared" si="89"/>
        <v>0</v>
      </c>
      <c r="X125" s="66">
        <f t="shared" si="90"/>
        <v>2981.7752210847866</v>
      </c>
      <c r="Y125" s="65">
        <f t="shared" si="72"/>
        <v>2484.8126842373222</v>
      </c>
      <c r="Z125" s="63">
        <f t="shared" si="91"/>
        <v>0</v>
      </c>
      <c r="AA125" s="66">
        <f t="shared" si="92"/>
        <v>2484.8126842373222</v>
      </c>
    </row>
    <row r="126" spans="1:27" ht="13.5" customHeight="1">
      <c r="A126" s="124">
        <v>5</v>
      </c>
      <c r="B126" s="217">
        <v>44013</v>
      </c>
      <c r="C126" s="174">
        <v>1045</v>
      </c>
      <c r="D126" s="96">
        <f>'base(indices)'!G130</f>
        <v>1.0813431099999999</v>
      </c>
      <c r="E126" s="58">
        <f t="shared" si="73"/>
        <v>1130.00354995</v>
      </c>
      <c r="F126" s="360">
        <f>'base(indices)'!I131</f>
        <v>1.4615E-2</v>
      </c>
      <c r="G126" s="60">
        <f t="shared" si="74"/>
        <v>16.51500188251925</v>
      </c>
      <c r="H126" s="190">
        <f t="shared" si="75"/>
        <v>4586.0742073300771</v>
      </c>
      <c r="I126" s="107">
        <f t="shared" si="93"/>
        <v>376.66784998333333</v>
      </c>
      <c r="J126" s="107">
        <f t="shared" si="94"/>
        <v>4962.7420573134104</v>
      </c>
      <c r="K126" s="73"/>
      <c r="L126" s="188">
        <f t="shared" si="78"/>
        <v>4962.7420573134104</v>
      </c>
      <c r="M126" s="138">
        <f t="shared" si="79"/>
        <v>4466.4678515820697</v>
      </c>
      <c r="N126" s="73">
        <f t="shared" si="80"/>
        <v>0</v>
      </c>
      <c r="O126" s="130">
        <f t="shared" si="81"/>
        <v>4466.4678515820697</v>
      </c>
      <c r="P126" s="73">
        <f t="shared" si="82"/>
        <v>3970.1936458507284</v>
      </c>
      <c r="Q126" s="73">
        <f t="shared" si="83"/>
        <v>0</v>
      </c>
      <c r="R126" s="189">
        <f t="shared" si="84"/>
        <v>3970.1936458507284</v>
      </c>
      <c r="S126" s="138">
        <f t="shared" si="85"/>
        <v>3473.9194401193872</v>
      </c>
      <c r="T126" s="73">
        <f t="shared" si="86"/>
        <v>0</v>
      </c>
      <c r="U126" s="130">
        <f t="shared" si="87"/>
        <v>3473.9194401193872</v>
      </c>
      <c r="V126" s="138">
        <f t="shared" si="88"/>
        <v>2977.645234388046</v>
      </c>
      <c r="W126" s="73">
        <f t="shared" si="89"/>
        <v>0</v>
      </c>
      <c r="X126" s="130">
        <f t="shared" si="90"/>
        <v>2977.645234388046</v>
      </c>
      <c r="Y126" s="138">
        <f t="shared" si="72"/>
        <v>2481.3710286567052</v>
      </c>
      <c r="Z126" s="73">
        <f t="shared" si="91"/>
        <v>0</v>
      </c>
      <c r="AA126" s="130">
        <f t="shared" si="92"/>
        <v>2481.3710286567052</v>
      </c>
    </row>
    <row r="127" spans="1:27" ht="13.5" customHeight="1">
      <c r="A127" s="124">
        <v>5</v>
      </c>
      <c r="B127" s="216">
        <v>44044</v>
      </c>
      <c r="C127" s="174">
        <v>1045</v>
      </c>
      <c r="D127" s="96">
        <f>'base(indices)'!G131</f>
        <v>1.0781087899999999</v>
      </c>
      <c r="E127" s="58">
        <f t="shared" si="73"/>
        <v>1126.6236855499999</v>
      </c>
      <c r="F127" s="360">
        <f>'base(indices)'!I132</f>
        <v>1.3311999999999999E-2</v>
      </c>
      <c r="G127" s="60">
        <f t="shared" si="74"/>
        <v>14.997614502041598</v>
      </c>
      <c r="H127" s="190">
        <f t="shared" si="75"/>
        <v>4566.4852002081661</v>
      </c>
      <c r="I127" s="106">
        <f t="shared" si="93"/>
        <v>375.54122851666665</v>
      </c>
      <c r="J127" s="106">
        <f t="shared" si="94"/>
        <v>4942.0264287248328</v>
      </c>
      <c r="K127" s="63"/>
      <c r="L127" s="75">
        <f t="shared" si="78"/>
        <v>4942.0264287248328</v>
      </c>
      <c r="M127" s="65">
        <f t="shared" si="79"/>
        <v>4447.8237858523498</v>
      </c>
      <c r="N127" s="63">
        <f t="shared" si="80"/>
        <v>0</v>
      </c>
      <c r="O127" s="66">
        <f t="shared" si="81"/>
        <v>4447.8237858523498</v>
      </c>
      <c r="P127" s="63">
        <f t="shared" si="82"/>
        <v>3953.6211429798664</v>
      </c>
      <c r="Q127" s="63">
        <f t="shared" si="83"/>
        <v>0</v>
      </c>
      <c r="R127" s="67">
        <f t="shared" si="84"/>
        <v>3953.6211429798664</v>
      </c>
      <c r="S127" s="65">
        <f t="shared" si="85"/>
        <v>3459.4185001073829</v>
      </c>
      <c r="T127" s="63">
        <f t="shared" si="86"/>
        <v>0</v>
      </c>
      <c r="U127" s="66">
        <f t="shared" si="87"/>
        <v>3459.4185001073829</v>
      </c>
      <c r="V127" s="65">
        <f t="shared" si="88"/>
        <v>2965.2158572348994</v>
      </c>
      <c r="W127" s="63">
        <f t="shared" si="89"/>
        <v>0</v>
      </c>
      <c r="X127" s="66">
        <f t="shared" si="90"/>
        <v>2965.2158572348994</v>
      </c>
      <c r="Y127" s="65">
        <f t="shared" si="72"/>
        <v>2471.0132143624164</v>
      </c>
      <c r="Z127" s="63">
        <f t="shared" si="91"/>
        <v>0</v>
      </c>
      <c r="AA127" s="66">
        <f t="shared" si="92"/>
        <v>2471.0132143624164</v>
      </c>
    </row>
    <row r="128" spans="1:27" ht="13.5" customHeight="1">
      <c r="A128" s="124">
        <v>5</v>
      </c>
      <c r="B128" s="217">
        <v>44075</v>
      </c>
      <c r="C128" s="174">
        <v>1045</v>
      </c>
      <c r="D128" s="96">
        <f>'base(indices)'!G132</f>
        <v>1.07563483</v>
      </c>
      <c r="E128" s="58">
        <f t="shared" si="73"/>
        <v>1124.03839735</v>
      </c>
      <c r="F128" s="360">
        <f>'base(indices)'!I133</f>
        <v>1.2153000000000001E-2</v>
      </c>
      <c r="G128" s="60">
        <f t="shared" si="74"/>
        <v>13.660438642994551</v>
      </c>
      <c r="H128" s="190">
        <f t="shared" si="75"/>
        <v>4550.7953439719777</v>
      </c>
      <c r="I128" s="107">
        <f t="shared" si="93"/>
        <v>374.67946578333334</v>
      </c>
      <c r="J128" s="107">
        <f t="shared" si="94"/>
        <v>4925.4748097553111</v>
      </c>
      <c r="K128" s="73"/>
      <c r="L128" s="188">
        <f t="shared" si="78"/>
        <v>4925.4748097553111</v>
      </c>
      <c r="M128" s="138">
        <f t="shared" si="79"/>
        <v>4432.9273287797805</v>
      </c>
      <c r="N128" s="73">
        <f t="shared" si="80"/>
        <v>0</v>
      </c>
      <c r="O128" s="130">
        <f t="shared" si="81"/>
        <v>4432.9273287797805</v>
      </c>
      <c r="P128" s="73">
        <f t="shared" si="82"/>
        <v>3940.379847804249</v>
      </c>
      <c r="Q128" s="73">
        <f t="shared" si="83"/>
        <v>0</v>
      </c>
      <c r="R128" s="189">
        <f t="shared" si="84"/>
        <v>3940.379847804249</v>
      </c>
      <c r="S128" s="138">
        <f t="shared" si="85"/>
        <v>3447.8323668287176</v>
      </c>
      <c r="T128" s="73">
        <f t="shared" si="86"/>
        <v>0</v>
      </c>
      <c r="U128" s="130">
        <f t="shared" si="87"/>
        <v>3447.8323668287176</v>
      </c>
      <c r="V128" s="138">
        <f t="shared" si="88"/>
        <v>2955.2848858531866</v>
      </c>
      <c r="W128" s="73">
        <f t="shared" si="89"/>
        <v>0</v>
      </c>
      <c r="X128" s="130">
        <f t="shared" si="90"/>
        <v>2955.2848858531866</v>
      </c>
      <c r="Y128" s="138">
        <f t="shared" si="72"/>
        <v>2462.7374048776555</v>
      </c>
      <c r="Z128" s="73">
        <f t="shared" si="91"/>
        <v>0</v>
      </c>
      <c r="AA128" s="130">
        <f t="shared" si="92"/>
        <v>2462.7374048776555</v>
      </c>
    </row>
    <row r="129" spans="1:27" ht="13.5" customHeight="1">
      <c r="A129" s="124">
        <v>5</v>
      </c>
      <c r="B129" s="216">
        <v>44105</v>
      </c>
      <c r="C129" s="174">
        <v>1045</v>
      </c>
      <c r="D129" s="96">
        <f>'base(indices)'!G133</f>
        <v>1.07081615</v>
      </c>
      <c r="E129" s="58">
        <f t="shared" si="73"/>
        <v>1119.00287675</v>
      </c>
      <c r="F129" s="360">
        <f>'base(indices)'!I134</f>
        <v>1.0994E-2</v>
      </c>
      <c r="G129" s="60">
        <f t="shared" si="74"/>
        <v>12.302317626989501</v>
      </c>
      <c r="H129" s="190">
        <f t="shared" si="75"/>
        <v>4525.2207775079578</v>
      </c>
      <c r="I129" s="106">
        <f t="shared" si="93"/>
        <v>373.00095891666666</v>
      </c>
      <c r="J129" s="106">
        <f t="shared" si="94"/>
        <v>4898.2217364246244</v>
      </c>
      <c r="K129" s="63"/>
      <c r="L129" s="75">
        <f t="shared" si="78"/>
        <v>4898.2217364246244</v>
      </c>
      <c r="M129" s="65">
        <f t="shared" si="79"/>
        <v>4408.3995627821623</v>
      </c>
      <c r="N129" s="63">
        <f t="shared" si="80"/>
        <v>0</v>
      </c>
      <c r="O129" s="66">
        <f t="shared" si="81"/>
        <v>4408.3995627821623</v>
      </c>
      <c r="P129" s="63">
        <f t="shared" si="82"/>
        <v>3918.5773891396998</v>
      </c>
      <c r="Q129" s="63">
        <f t="shared" si="83"/>
        <v>0</v>
      </c>
      <c r="R129" s="67">
        <f t="shared" si="84"/>
        <v>3918.5773891396998</v>
      </c>
      <c r="S129" s="65">
        <f t="shared" si="85"/>
        <v>3428.7552154972368</v>
      </c>
      <c r="T129" s="63">
        <f t="shared" si="86"/>
        <v>0</v>
      </c>
      <c r="U129" s="66">
        <f t="shared" si="87"/>
        <v>3428.7552154972368</v>
      </c>
      <c r="V129" s="65">
        <f t="shared" si="88"/>
        <v>2938.9330418547747</v>
      </c>
      <c r="W129" s="63">
        <f t="shared" si="89"/>
        <v>0</v>
      </c>
      <c r="X129" s="66">
        <f t="shared" si="90"/>
        <v>2938.9330418547747</v>
      </c>
      <c r="Y129" s="65">
        <f t="shared" si="72"/>
        <v>2449.1108682123122</v>
      </c>
      <c r="Z129" s="63">
        <f t="shared" si="91"/>
        <v>0</v>
      </c>
      <c r="AA129" s="66">
        <f t="shared" si="92"/>
        <v>2449.1108682123122</v>
      </c>
    </row>
    <row r="130" spans="1:27" ht="13.5" customHeight="1">
      <c r="A130" s="124">
        <v>5</v>
      </c>
      <c r="B130" s="216">
        <v>44136</v>
      </c>
      <c r="C130" s="174">
        <v>1045</v>
      </c>
      <c r="D130" s="96">
        <f>'base(indices)'!G134</f>
        <v>1.0608442199999999</v>
      </c>
      <c r="E130" s="58">
        <f t="shared" si="73"/>
        <v>1108.5822099</v>
      </c>
      <c r="F130" s="360">
        <f>'base(indices)'!I135</f>
        <v>9.835E-3</v>
      </c>
      <c r="G130" s="60">
        <f t="shared" si="74"/>
        <v>10.902906034366499</v>
      </c>
      <c r="H130" s="190">
        <f t="shared" si="75"/>
        <v>4477.9404637374655</v>
      </c>
      <c r="I130" s="107">
        <f t="shared" si="93"/>
        <v>369.5274033</v>
      </c>
      <c r="J130" s="107">
        <f t="shared" si="94"/>
        <v>4847.4678670374651</v>
      </c>
      <c r="K130" s="73"/>
      <c r="L130" s="188">
        <f t="shared" si="78"/>
        <v>4847.4678670374651</v>
      </c>
      <c r="M130" s="138">
        <f t="shared" si="79"/>
        <v>4362.7210803337184</v>
      </c>
      <c r="N130" s="73">
        <f t="shared" si="80"/>
        <v>0</v>
      </c>
      <c r="O130" s="130">
        <f t="shared" si="81"/>
        <v>4362.7210803337184</v>
      </c>
      <c r="P130" s="73">
        <f t="shared" si="82"/>
        <v>3877.9742936299722</v>
      </c>
      <c r="Q130" s="73">
        <f t="shared" si="83"/>
        <v>0</v>
      </c>
      <c r="R130" s="189">
        <f t="shared" si="84"/>
        <v>3877.9742936299722</v>
      </c>
      <c r="S130" s="138">
        <f t="shared" si="85"/>
        <v>3393.2275069262255</v>
      </c>
      <c r="T130" s="73">
        <f t="shared" si="86"/>
        <v>0</v>
      </c>
      <c r="U130" s="130">
        <f t="shared" si="87"/>
        <v>3393.2275069262255</v>
      </c>
      <c r="V130" s="138">
        <f t="shared" si="88"/>
        <v>2908.4807202224788</v>
      </c>
      <c r="W130" s="73">
        <f t="shared" si="89"/>
        <v>0</v>
      </c>
      <c r="X130" s="130">
        <f t="shared" si="90"/>
        <v>2908.4807202224788</v>
      </c>
      <c r="Y130" s="138">
        <f t="shared" si="72"/>
        <v>2423.7339335187326</v>
      </c>
      <c r="Z130" s="73">
        <f t="shared" si="91"/>
        <v>0</v>
      </c>
      <c r="AA130" s="130">
        <f t="shared" si="92"/>
        <v>2423.7339335187326</v>
      </c>
    </row>
    <row r="131" spans="1:27" ht="13.5" customHeight="1" thickBot="1">
      <c r="A131" s="229">
        <v>5</v>
      </c>
      <c r="B131" s="217">
        <v>44166</v>
      </c>
      <c r="C131" s="231">
        <v>1045</v>
      </c>
      <c r="D131" s="278">
        <f>'base(indices)'!G135</f>
        <v>1.05232042</v>
      </c>
      <c r="E131" s="279">
        <f t="shared" si="73"/>
        <v>1099.6748388999999</v>
      </c>
      <c r="F131" s="362">
        <f>'base(indices)'!I136</f>
        <v>8.6759999999999997E-3</v>
      </c>
      <c r="G131" s="233">
        <f t="shared" si="74"/>
        <v>9.5407789022963989</v>
      </c>
      <c r="H131" s="280">
        <f t="shared" si="75"/>
        <v>4436.8624712091851</v>
      </c>
      <c r="I131" s="125">
        <f t="shared" ref="I131" si="95">E131/3</f>
        <v>366.55827963333331</v>
      </c>
      <c r="J131" s="125">
        <f t="shared" ref="J131" si="96">H131+I131</f>
        <v>4803.4207508425188</v>
      </c>
      <c r="K131" s="94"/>
      <c r="L131" s="281">
        <f t="shared" si="78"/>
        <v>4803.4207508425188</v>
      </c>
      <c r="M131" s="258">
        <f t="shared" si="79"/>
        <v>4323.0786757582673</v>
      </c>
      <c r="N131" s="94">
        <f t="shared" si="80"/>
        <v>0</v>
      </c>
      <c r="O131" s="237">
        <f t="shared" si="81"/>
        <v>4323.0786757582673</v>
      </c>
      <c r="P131" s="94">
        <f t="shared" si="82"/>
        <v>3842.7366006740153</v>
      </c>
      <c r="Q131" s="94">
        <f t="shared" si="83"/>
        <v>0</v>
      </c>
      <c r="R131" s="121">
        <f t="shared" si="84"/>
        <v>3842.7366006740153</v>
      </c>
      <c r="S131" s="258">
        <f t="shared" si="85"/>
        <v>3362.3945255897629</v>
      </c>
      <c r="T131" s="94">
        <f t="shared" si="86"/>
        <v>0</v>
      </c>
      <c r="U131" s="237">
        <f t="shared" si="87"/>
        <v>3362.3945255897629</v>
      </c>
      <c r="V131" s="258">
        <f t="shared" si="88"/>
        <v>2882.0524505055114</v>
      </c>
      <c r="W131" s="94">
        <f t="shared" si="89"/>
        <v>0</v>
      </c>
      <c r="X131" s="237">
        <f t="shared" si="90"/>
        <v>2882.0524505055114</v>
      </c>
      <c r="Y131" s="258">
        <f t="shared" si="72"/>
        <v>2401.7103754212594</v>
      </c>
      <c r="Z131" s="94">
        <f t="shared" si="91"/>
        <v>0</v>
      </c>
      <c r="AA131" s="237">
        <f t="shared" si="92"/>
        <v>2401.7103754212594</v>
      </c>
    </row>
    <row r="132" spans="1:27" ht="12.75" customHeight="1" thickBot="1">
      <c r="A132" s="248"/>
      <c r="B132" s="249" t="s">
        <v>170</v>
      </c>
      <c r="C132" s="249"/>
      <c r="D132" s="249"/>
      <c r="E132" s="251"/>
      <c r="F132" s="445">
        <f>'BENEFÍCIOS-SEM JRS E SEM CORREÇ'!F131:G131</f>
        <v>44378</v>
      </c>
      <c r="G132" s="465"/>
      <c r="H132" s="466"/>
      <c r="I132" s="466"/>
      <c r="K132" s="41"/>
      <c r="L132" s="41"/>
      <c r="M132" s="42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Y132" s="38"/>
      <c r="Z132" s="38"/>
    </row>
    <row r="133" spans="1:27" ht="12.75" customHeight="1">
      <c r="A133" s="238">
        <v>5</v>
      </c>
      <c r="B133" s="160">
        <v>44197</v>
      </c>
      <c r="C133" s="164">
        <f>'LOAS-SEM JRS E SEM CORREÇÃO'!C134</f>
        <v>1100</v>
      </c>
      <c r="D133" s="242">
        <f>'base(indices)'!G136</f>
        <v>1.0412828300000001</v>
      </c>
      <c r="E133" s="144">
        <f t="shared" ref="E133:E139" si="97">C133*D133</f>
        <v>1145.4111130000001</v>
      </c>
      <c r="F133" s="319">
        <f>'base(indices)'!I136</f>
        <v>8.6759999999999997E-3</v>
      </c>
      <c r="G133" s="87">
        <f t="shared" ref="G133:G139" si="98">E133*F133</f>
        <v>9.9375868163880003</v>
      </c>
      <c r="H133" s="169">
        <f>(E133+F133)*4</f>
        <v>4581.6791560000001</v>
      </c>
      <c r="I133" s="108">
        <f>E133/3</f>
        <v>381.80370433333337</v>
      </c>
      <c r="J133" s="108">
        <f t="shared" si="45"/>
        <v>4963.4828603333335</v>
      </c>
      <c r="K133" s="108"/>
      <c r="L133" s="141">
        <f t="shared" ref="L133:L136" si="99">J133+K133</f>
        <v>4963.4828603333335</v>
      </c>
      <c r="M133" s="108">
        <f>$J133*M$10</f>
        <v>4467.1345743000002</v>
      </c>
      <c r="N133" s="165">
        <f>$K133*M$10</f>
        <v>0</v>
      </c>
      <c r="O133" s="55">
        <f>M133+N133</f>
        <v>4467.1345743000002</v>
      </c>
      <c r="P133" s="54">
        <f>$J133*P$10</f>
        <v>3970.7862882666668</v>
      </c>
      <c r="Q133" s="165">
        <f>$K133*P$10</f>
        <v>0</v>
      </c>
      <c r="R133" s="166">
        <f>P133+Q133</f>
        <v>3970.7862882666668</v>
      </c>
      <c r="S133" s="54">
        <f>$J133*S$10</f>
        <v>3474.4380022333335</v>
      </c>
      <c r="T133" s="165">
        <f>$K133*S$10</f>
        <v>0</v>
      </c>
      <c r="U133" s="166">
        <f>S133+T133</f>
        <v>3474.4380022333335</v>
      </c>
      <c r="V133" s="54">
        <f>$J133*V$10</f>
        <v>2978.0897162000001</v>
      </c>
      <c r="W133" s="165">
        <f>$K133*V$10</f>
        <v>0</v>
      </c>
      <c r="X133" s="55">
        <f>V133+W133</f>
        <v>2978.0897162000001</v>
      </c>
      <c r="Y133" s="54">
        <f>$J133*Y$10</f>
        <v>2481.7414301666668</v>
      </c>
      <c r="Z133" s="165">
        <f>$K133*Y$10</f>
        <v>0</v>
      </c>
      <c r="AA133" s="55">
        <f>Y133+Z133</f>
        <v>2481.7414301666668</v>
      </c>
    </row>
    <row r="134" spans="1:27" s="30" customFormat="1" ht="12.75" customHeight="1">
      <c r="A134" s="118">
        <v>5</v>
      </c>
      <c r="B134" s="56">
        <v>44228</v>
      </c>
      <c r="C134" s="57">
        <f>'LOAS-SEM JRS E SEM CORREÇÃO'!C135</f>
        <v>1100</v>
      </c>
      <c r="D134" s="222">
        <f>'base(indices)'!G137</f>
        <v>1.0332236800000001</v>
      </c>
      <c r="E134" s="70">
        <f t="shared" si="97"/>
        <v>1136.5460480000002</v>
      </c>
      <c r="F134" s="305">
        <f>'base(indices)'!I137</f>
        <v>7.5170000000000002E-3</v>
      </c>
      <c r="G134" s="60">
        <f t="shared" si="98"/>
        <v>8.5434166428160019</v>
      </c>
      <c r="H134" s="170">
        <f>(E134+G134)*4</f>
        <v>4580.3578585712648</v>
      </c>
      <c r="I134" s="106">
        <f t="shared" ref="I134:I136" si="100">E134/3</f>
        <v>378.84868266666672</v>
      </c>
      <c r="J134" s="106">
        <f t="shared" si="45"/>
        <v>4959.2065412379316</v>
      </c>
      <c r="K134" s="106"/>
      <c r="L134" s="142">
        <f t="shared" si="99"/>
        <v>4959.2065412379316</v>
      </c>
      <c r="M134" s="106">
        <f t="shared" ref="M134:M144" si="101">$J134*M$10</f>
        <v>4463.2858871141389</v>
      </c>
      <c r="N134" s="63">
        <f t="shared" ref="N134:N136" si="102">$K134*M$10</f>
        <v>0</v>
      </c>
      <c r="O134" s="66">
        <f t="shared" ref="O134:O136" si="103">M134+N134</f>
        <v>4463.2858871141389</v>
      </c>
      <c r="P134" s="65">
        <f t="shared" ref="P134:P144" si="104">$J134*P$10</f>
        <v>3967.3652329903452</v>
      </c>
      <c r="Q134" s="63">
        <f t="shared" ref="Q134:Q136" si="105">$K134*P$10</f>
        <v>0</v>
      </c>
      <c r="R134" s="67">
        <f t="shared" ref="R134:R136" si="106">P134+Q134</f>
        <v>3967.3652329903452</v>
      </c>
      <c r="S134" s="65">
        <f t="shared" ref="S134:S144" si="107">$J134*S$10</f>
        <v>3471.4445788665521</v>
      </c>
      <c r="T134" s="63">
        <f t="shared" ref="T134:T136" si="108">$K134*S$10</f>
        <v>0</v>
      </c>
      <c r="U134" s="67">
        <f t="shared" ref="U134:U136" si="109">S134+T134</f>
        <v>3471.4445788665521</v>
      </c>
      <c r="V134" s="65">
        <f t="shared" ref="V134:V144" si="110">$J134*V$10</f>
        <v>2975.5239247427589</v>
      </c>
      <c r="W134" s="63">
        <f t="shared" ref="W134:W136" si="111">$K134*V$10</f>
        <v>0</v>
      </c>
      <c r="X134" s="66">
        <f t="shared" ref="X134:X136" si="112">V134+W134</f>
        <v>2975.5239247427589</v>
      </c>
      <c r="Y134" s="65">
        <f t="shared" ref="Y134:Y144" si="113">$J134*Y$10</f>
        <v>2479.6032706189658</v>
      </c>
      <c r="Z134" s="63">
        <f t="shared" ref="Z134:Z136" si="114">$K134*Y$10</f>
        <v>0</v>
      </c>
      <c r="AA134" s="66">
        <f t="shared" ref="AA134:AA136" si="115">Y134+Z134</f>
        <v>2479.6032706189658</v>
      </c>
    </row>
    <row r="135" spans="1:27" ht="12.75" customHeight="1">
      <c r="A135" s="117">
        <v>5</v>
      </c>
      <c r="B135" s="46">
        <v>44256</v>
      </c>
      <c r="C135" s="57">
        <f>'LOAS-SEM JRS E SEM CORREÇÃO'!C136</f>
        <v>1100</v>
      </c>
      <c r="D135" s="222">
        <f>'base(indices)'!G138</f>
        <v>1.0282879</v>
      </c>
      <c r="E135" s="70">
        <f t="shared" si="97"/>
        <v>1131.1166900000001</v>
      </c>
      <c r="F135" s="305">
        <f>'base(indices)'!I138</f>
        <v>6.3579999999999999E-3</v>
      </c>
      <c r="G135" s="70">
        <f t="shared" si="98"/>
        <v>7.1916399150200006</v>
      </c>
      <c r="H135" s="170">
        <f t="shared" ref="H135:H139" si="116">(E135+G135)*4</f>
        <v>4553.2333196600803</v>
      </c>
      <c r="I135" s="107">
        <f t="shared" si="100"/>
        <v>377.03889666666669</v>
      </c>
      <c r="J135" s="107">
        <f t="shared" si="45"/>
        <v>4930.2722163267472</v>
      </c>
      <c r="K135" s="107"/>
      <c r="L135" s="143">
        <f t="shared" si="99"/>
        <v>4930.2722163267472</v>
      </c>
      <c r="M135" s="107">
        <f t="shared" si="101"/>
        <v>4437.2449946940724</v>
      </c>
      <c r="N135" s="49">
        <f t="shared" si="102"/>
        <v>0</v>
      </c>
      <c r="O135" s="52">
        <f t="shared" si="103"/>
        <v>4437.2449946940724</v>
      </c>
      <c r="P135" s="51">
        <f t="shared" si="104"/>
        <v>3944.217773061398</v>
      </c>
      <c r="Q135" s="49">
        <f t="shared" si="105"/>
        <v>0</v>
      </c>
      <c r="R135" s="53">
        <f t="shared" si="106"/>
        <v>3944.217773061398</v>
      </c>
      <c r="S135" s="51">
        <f t="shared" si="107"/>
        <v>3451.1905514287228</v>
      </c>
      <c r="T135" s="49">
        <f t="shared" si="108"/>
        <v>0</v>
      </c>
      <c r="U135" s="53">
        <f t="shared" si="109"/>
        <v>3451.1905514287228</v>
      </c>
      <c r="V135" s="51">
        <f t="shared" si="110"/>
        <v>2958.1633297960484</v>
      </c>
      <c r="W135" s="49">
        <f t="shared" si="111"/>
        <v>0</v>
      </c>
      <c r="X135" s="52">
        <f t="shared" si="112"/>
        <v>2958.1633297960484</v>
      </c>
      <c r="Y135" s="51">
        <f t="shared" si="113"/>
        <v>2465.1361081633736</v>
      </c>
      <c r="Z135" s="49">
        <f t="shared" si="114"/>
        <v>0</v>
      </c>
      <c r="AA135" s="52">
        <f t="shared" si="115"/>
        <v>2465.1361081633736</v>
      </c>
    </row>
    <row r="136" spans="1:27" s="30" customFormat="1" ht="12.75" customHeight="1">
      <c r="A136" s="118">
        <v>5</v>
      </c>
      <c r="B136" s="56">
        <v>44287</v>
      </c>
      <c r="C136" s="57">
        <f>'LOAS-SEM JRS E SEM CORREÇÃO'!C137</f>
        <v>1100</v>
      </c>
      <c r="D136" s="222">
        <f>'base(indices)'!G139</f>
        <v>1.0188129399999999</v>
      </c>
      <c r="E136" s="70">
        <f t="shared" si="97"/>
        <v>1120.6942339999998</v>
      </c>
      <c r="F136" s="305">
        <f>'base(indices)'!I139</f>
        <v>5.1989999999999996E-3</v>
      </c>
      <c r="G136" s="60">
        <f t="shared" si="98"/>
        <v>5.8264893225659984</v>
      </c>
      <c r="H136" s="170">
        <f t="shared" si="116"/>
        <v>4506.0828932902632</v>
      </c>
      <c r="I136" s="106">
        <f t="shared" si="100"/>
        <v>373.56474466666663</v>
      </c>
      <c r="J136" s="106">
        <f t="shared" si="45"/>
        <v>4879.6476379569294</v>
      </c>
      <c r="K136" s="106"/>
      <c r="L136" s="142">
        <f t="shared" si="99"/>
        <v>4879.6476379569294</v>
      </c>
      <c r="M136" s="106">
        <f t="shared" si="101"/>
        <v>4391.6828741612362</v>
      </c>
      <c r="N136" s="63">
        <f t="shared" si="102"/>
        <v>0</v>
      </c>
      <c r="O136" s="66">
        <f t="shared" si="103"/>
        <v>4391.6828741612362</v>
      </c>
      <c r="P136" s="65">
        <f t="shared" si="104"/>
        <v>3903.7181103655439</v>
      </c>
      <c r="Q136" s="63">
        <f t="shared" si="105"/>
        <v>0</v>
      </c>
      <c r="R136" s="67">
        <f t="shared" si="106"/>
        <v>3903.7181103655439</v>
      </c>
      <c r="S136" s="65">
        <f t="shared" si="107"/>
        <v>3415.7533465698502</v>
      </c>
      <c r="T136" s="63">
        <f t="shared" si="108"/>
        <v>0</v>
      </c>
      <c r="U136" s="67">
        <f t="shared" si="109"/>
        <v>3415.7533465698502</v>
      </c>
      <c r="V136" s="65">
        <f t="shared" si="110"/>
        <v>2927.7885827741575</v>
      </c>
      <c r="W136" s="63">
        <f t="shared" si="111"/>
        <v>0</v>
      </c>
      <c r="X136" s="66">
        <f t="shared" si="112"/>
        <v>2927.7885827741575</v>
      </c>
      <c r="Y136" s="65">
        <f t="shared" si="113"/>
        <v>2439.8238189784647</v>
      </c>
      <c r="Z136" s="63">
        <f t="shared" si="114"/>
        <v>0</v>
      </c>
      <c r="AA136" s="66">
        <f t="shared" si="115"/>
        <v>2439.8238189784647</v>
      </c>
    </row>
    <row r="137" spans="1:27" ht="12.75" customHeight="1">
      <c r="A137" s="118">
        <v>5</v>
      </c>
      <c r="B137" s="46">
        <v>44317</v>
      </c>
      <c r="C137" s="57">
        <f>'LOAS-SEM JRS E SEM CORREÇÃO'!C138</f>
        <v>1100</v>
      </c>
      <c r="D137" s="222">
        <f>'base(indices)'!G140</f>
        <v>1.01273652</v>
      </c>
      <c r="E137" s="70">
        <f t="shared" si="97"/>
        <v>1114.010172</v>
      </c>
      <c r="F137" s="305">
        <f>'base(indices)'!I140</f>
        <v>3.6089999999999998E-3</v>
      </c>
      <c r="G137" s="70">
        <f t="shared" si="98"/>
        <v>4.0204627107480002</v>
      </c>
      <c r="H137" s="170">
        <f t="shared" si="116"/>
        <v>4472.1225388429921</v>
      </c>
      <c r="I137" s="107">
        <f t="shared" ref="I137:I144" si="117">E137/3</f>
        <v>371.336724</v>
      </c>
      <c r="J137" s="107">
        <f t="shared" ref="J137:J144" si="118">H137+I137</f>
        <v>4843.4592628429918</v>
      </c>
      <c r="K137" s="107"/>
      <c r="L137" s="143">
        <f t="shared" ref="L137:L144" si="119">J137+K137</f>
        <v>4843.4592628429918</v>
      </c>
      <c r="M137" s="107">
        <f t="shared" si="101"/>
        <v>4359.1133365586929</v>
      </c>
      <c r="N137" s="49">
        <f t="shared" ref="N137:N144" si="120">$K137*M$10</f>
        <v>0</v>
      </c>
      <c r="O137" s="52">
        <f t="shared" ref="O137:O144" si="121">M137+N137</f>
        <v>4359.1133365586929</v>
      </c>
      <c r="P137" s="51">
        <f t="shared" si="104"/>
        <v>3874.7674102743936</v>
      </c>
      <c r="Q137" s="49">
        <f t="shared" ref="Q137:Q144" si="122">$K137*P$10</f>
        <v>0</v>
      </c>
      <c r="R137" s="53">
        <f t="shared" ref="R137:R144" si="123">P137+Q137</f>
        <v>3874.7674102743936</v>
      </c>
      <c r="S137" s="51">
        <f t="shared" si="107"/>
        <v>3390.4214839900942</v>
      </c>
      <c r="T137" s="49">
        <f t="shared" ref="T137:T144" si="124">$K137*S$10</f>
        <v>0</v>
      </c>
      <c r="U137" s="53">
        <f t="shared" ref="U137:U144" si="125">S137+T137</f>
        <v>3390.4214839900942</v>
      </c>
      <c r="V137" s="51">
        <f t="shared" si="110"/>
        <v>2906.0755577057948</v>
      </c>
      <c r="W137" s="49">
        <f t="shared" ref="W137:W144" si="126">$K137*V$10</f>
        <v>0</v>
      </c>
      <c r="X137" s="52">
        <f t="shared" ref="X137:X144" si="127">V137+W137</f>
        <v>2906.0755577057948</v>
      </c>
      <c r="Y137" s="51">
        <f t="shared" si="113"/>
        <v>2421.7296314214959</v>
      </c>
      <c r="Z137" s="49">
        <f t="shared" ref="Z137:Z144" si="128">$K137*Y$10</f>
        <v>0</v>
      </c>
      <c r="AA137" s="52">
        <f t="shared" ref="AA137:AA144" si="129">Y137+Z137</f>
        <v>2421.7296314214959</v>
      </c>
    </row>
    <row r="138" spans="1:27" s="30" customFormat="1" ht="12.75" customHeight="1">
      <c r="A138" s="117">
        <v>5</v>
      </c>
      <c r="B138" s="56">
        <v>44348</v>
      </c>
      <c r="C138" s="57">
        <f>'LOAS-SEM JRS E SEM CORREÇÃO'!C139</f>
        <v>1100</v>
      </c>
      <c r="D138" s="222">
        <f>'base(indices)'!G141</f>
        <v>1.0083</v>
      </c>
      <c r="E138" s="70">
        <f t="shared" si="97"/>
        <v>1109.1299999999999</v>
      </c>
      <c r="F138" s="305">
        <f>'base(indices)'!I141</f>
        <v>2.019E-3</v>
      </c>
      <c r="G138" s="60">
        <f t="shared" si="98"/>
        <v>2.2393334699999996</v>
      </c>
      <c r="H138" s="170">
        <f t="shared" si="116"/>
        <v>4445.4773338799996</v>
      </c>
      <c r="I138" s="106">
        <f t="shared" si="117"/>
        <v>369.71</v>
      </c>
      <c r="J138" s="106">
        <f t="shared" si="118"/>
        <v>4815.1873338799996</v>
      </c>
      <c r="K138" s="106"/>
      <c r="L138" s="142">
        <f t="shared" si="119"/>
        <v>4815.1873338799996</v>
      </c>
      <c r="M138" s="106">
        <f t="shared" si="101"/>
        <v>4333.6686004920002</v>
      </c>
      <c r="N138" s="63">
        <f t="shared" si="120"/>
        <v>0</v>
      </c>
      <c r="O138" s="66">
        <f t="shared" si="121"/>
        <v>4333.6686004920002</v>
      </c>
      <c r="P138" s="65">
        <f t="shared" si="104"/>
        <v>3852.1498671039999</v>
      </c>
      <c r="Q138" s="63">
        <f t="shared" si="122"/>
        <v>0</v>
      </c>
      <c r="R138" s="67">
        <f t="shared" si="123"/>
        <v>3852.1498671039999</v>
      </c>
      <c r="S138" s="65">
        <f t="shared" si="107"/>
        <v>3370.6311337159996</v>
      </c>
      <c r="T138" s="63">
        <f t="shared" si="124"/>
        <v>0</v>
      </c>
      <c r="U138" s="67">
        <f t="shared" si="125"/>
        <v>3370.6311337159996</v>
      </c>
      <c r="V138" s="65">
        <f t="shared" si="110"/>
        <v>2889.1124003279997</v>
      </c>
      <c r="W138" s="63">
        <f t="shared" si="126"/>
        <v>0</v>
      </c>
      <c r="X138" s="66">
        <f t="shared" si="127"/>
        <v>2889.1124003279997</v>
      </c>
      <c r="Y138" s="65">
        <f t="shared" si="113"/>
        <v>2407.5936669399998</v>
      </c>
      <c r="Z138" s="63">
        <f t="shared" si="128"/>
        <v>0</v>
      </c>
      <c r="AA138" s="66">
        <f t="shared" si="129"/>
        <v>2407.5936669399998</v>
      </c>
    </row>
    <row r="139" spans="1:27" ht="12.75" customHeight="1">
      <c r="A139" s="118">
        <v>5</v>
      </c>
      <c r="B139" s="46">
        <v>44378</v>
      </c>
      <c r="C139" s="57">
        <f>'LOAS-SEM JRS E SEM CORREÇÃO'!C140</f>
        <v>0</v>
      </c>
      <c r="D139" s="222">
        <f>'base(indices)'!G142</f>
        <v>0</v>
      </c>
      <c r="E139" s="70">
        <f t="shared" si="97"/>
        <v>0</v>
      </c>
      <c r="F139" s="305">
        <f>'base(indices)'!I142</f>
        <v>0</v>
      </c>
      <c r="G139" s="70">
        <f t="shared" si="98"/>
        <v>0</v>
      </c>
      <c r="H139" s="170">
        <f t="shared" si="116"/>
        <v>0</v>
      </c>
      <c r="I139" s="107">
        <f t="shared" si="117"/>
        <v>0</v>
      </c>
      <c r="J139" s="107">
        <f t="shared" si="118"/>
        <v>0</v>
      </c>
      <c r="K139" s="107"/>
      <c r="L139" s="143">
        <f t="shared" si="119"/>
        <v>0</v>
      </c>
      <c r="M139" s="107">
        <f t="shared" si="101"/>
        <v>0</v>
      </c>
      <c r="N139" s="49">
        <f t="shared" si="120"/>
        <v>0</v>
      </c>
      <c r="O139" s="52">
        <f t="shared" si="121"/>
        <v>0</v>
      </c>
      <c r="P139" s="51">
        <f t="shared" si="104"/>
        <v>0</v>
      </c>
      <c r="Q139" s="49">
        <f t="shared" si="122"/>
        <v>0</v>
      </c>
      <c r="R139" s="53">
        <f t="shared" si="123"/>
        <v>0</v>
      </c>
      <c r="S139" s="51">
        <f t="shared" si="107"/>
        <v>0</v>
      </c>
      <c r="T139" s="49">
        <f t="shared" si="124"/>
        <v>0</v>
      </c>
      <c r="U139" s="53">
        <f t="shared" si="125"/>
        <v>0</v>
      </c>
      <c r="V139" s="51">
        <f t="shared" si="110"/>
        <v>0</v>
      </c>
      <c r="W139" s="49">
        <f t="shared" si="126"/>
        <v>0</v>
      </c>
      <c r="X139" s="52">
        <f t="shared" si="127"/>
        <v>0</v>
      </c>
      <c r="Y139" s="51">
        <f t="shared" si="113"/>
        <v>0</v>
      </c>
      <c r="Z139" s="49">
        <f t="shared" si="128"/>
        <v>0</v>
      </c>
      <c r="AA139" s="52">
        <f t="shared" si="129"/>
        <v>0</v>
      </c>
    </row>
    <row r="140" spans="1:27" s="30" customFormat="1" ht="12.75" customHeight="1">
      <c r="A140" s="118">
        <v>5</v>
      </c>
      <c r="B140" s="56">
        <v>44409</v>
      </c>
      <c r="C140" s="57">
        <f>'LOAS-SEM JRS E SEM CORREÇÃO'!C141</f>
        <v>0</v>
      </c>
      <c r="D140" s="222">
        <f>'base(indices)'!G143</f>
        <v>0</v>
      </c>
      <c r="E140" s="70">
        <f t="shared" ref="E140:E141" si="130">C140*D140</f>
        <v>0</v>
      </c>
      <c r="F140" s="305">
        <f>'base(indices)'!I143</f>
        <v>0</v>
      </c>
      <c r="G140" s="70">
        <f t="shared" ref="G140:G141" si="131">E140*F140</f>
        <v>0</v>
      </c>
      <c r="H140" s="171">
        <f t="shared" ref="H140:H144" si="132">(E140+G140)*4</f>
        <v>0</v>
      </c>
      <c r="I140" s="106">
        <f t="shared" si="117"/>
        <v>0</v>
      </c>
      <c r="J140" s="106">
        <f t="shared" si="118"/>
        <v>0</v>
      </c>
      <c r="K140" s="106"/>
      <c r="L140" s="142">
        <f t="shared" si="119"/>
        <v>0</v>
      </c>
      <c r="M140" s="106">
        <f t="shared" si="101"/>
        <v>0</v>
      </c>
      <c r="N140" s="63">
        <f t="shared" si="120"/>
        <v>0</v>
      </c>
      <c r="O140" s="66">
        <f t="shared" si="121"/>
        <v>0</v>
      </c>
      <c r="P140" s="65">
        <f t="shared" si="104"/>
        <v>0</v>
      </c>
      <c r="Q140" s="63">
        <f t="shared" si="122"/>
        <v>0</v>
      </c>
      <c r="R140" s="67">
        <f t="shared" si="123"/>
        <v>0</v>
      </c>
      <c r="S140" s="65">
        <f t="shared" si="107"/>
        <v>0</v>
      </c>
      <c r="T140" s="63">
        <f t="shared" si="124"/>
        <v>0</v>
      </c>
      <c r="U140" s="67">
        <f t="shared" si="125"/>
        <v>0</v>
      </c>
      <c r="V140" s="65">
        <f t="shared" si="110"/>
        <v>0</v>
      </c>
      <c r="W140" s="63">
        <f t="shared" si="126"/>
        <v>0</v>
      </c>
      <c r="X140" s="66">
        <f t="shared" si="127"/>
        <v>0</v>
      </c>
      <c r="Y140" s="65">
        <f t="shared" si="113"/>
        <v>0</v>
      </c>
      <c r="Z140" s="63">
        <f t="shared" si="128"/>
        <v>0</v>
      </c>
      <c r="AA140" s="66">
        <f t="shared" si="129"/>
        <v>0</v>
      </c>
    </row>
    <row r="141" spans="1:27" ht="12.75" customHeight="1">
      <c r="A141" s="117">
        <v>5</v>
      </c>
      <c r="B141" s="46">
        <v>44440</v>
      </c>
      <c r="C141" s="57">
        <f>'LOAS-SEM JRS E SEM CORREÇÃO'!C142</f>
        <v>0</v>
      </c>
      <c r="D141" s="222">
        <f>'base(indices)'!G144</f>
        <v>0</v>
      </c>
      <c r="E141" s="70">
        <f t="shared" si="130"/>
        <v>0</v>
      </c>
      <c r="F141" s="305">
        <f>'base(indices)'!I144</f>
        <v>0</v>
      </c>
      <c r="G141" s="70">
        <f t="shared" si="131"/>
        <v>0</v>
      </c>
      <c r="H141" s="170">
        <f t="shared" si="132"/>
        <v>0</v>
      </c>
      <c r="I141" s="107">
        <f t="shared" si="117"/>
        <v>0</v>
      </c>
      <c r="J141" s="107">
        <f t="shared" si="118"/>
        <v>0</v>
      </c>
      <c r="K141" s="107"/>
      <c r="L141" s="143">
        <f t="shared" si="119"/>
        <v>0</v>
      </c>
      <c r="M141" s="107">
        <f t="shared" si="101"/>
        <v>0</v>
      </c>
      <c r="N141" s="49">
        <f t="shared" si="120"/>
        <v>0</v>
      </c>
      <c r="O141" s="52">
        <f t="shared" si="121"/>
        <v>0</v>
      </c>
      <c r="P141" s="51">
        <f t="shared" si="104"/>
        <v>0</v>
      </c>
      <c r="Q141" s="49">
        <f t="shared" si="122"/>
        <v>0</v>
      </c>
      <c r="R141" s="53">
        <f t="shared" si="123"/>
        <v>0</v>
      </c>
      <c r="S141" s="51">
        <f t="shared" si="107"/>
        <v>0</v>
      </c>
      <c r="T141" s="49">
        <f t="shared" si="124"/>
        <v>0</v>
      </c>
      <c r="U141" s="53">
        <f t="shared" si="125"/>
        <v>0</v>
      </c>
      <c r="V141" s="51">
        <f t="shared" si="110"/>
        <v>0</v>
      </c>
      <c r="W141" s="49">
        <f t="shared" si="126"/>
        <v>0</v>
      </c>
      <c r="X141" s="52">
        <f t="shared" si="127"/>
        <v>0</v>
      </c>
      <c r="Y141" s="51">
        <f t="shared" si="113"/>
        <v>0</v>
      </c>
      <c r="Z141" s="49">
        <f t="shared" si="128"/>
        <v>0</v>
      </c>
      <c r="AA141" s="52">
        <f t="shared" si="129"/>
        <v>0</v>
      </c>
    </row>
    <row r="142" spans="1:27" s="30" customFormat="1" ht="12.75" customHeight="1">
      <c r="A142" s="118">
        <v>5</v>
      </c>
      <c r="B142" s="56">
        <v>44470</v>
      </c>
      <c r="C142" s="57">
        <f>'LOAS-SEM JRS E SEM CORREÇÃO'!C143</f>
        <v>0</v>
      </c>
      <c r="D142" s="222">
        <f>'base(indices)'!G145</f>
        <v>0</v>
      </c>
      <c r="E142" s="70">
        <f t="shared" ref="E142:E144" si="133">C142*D142</f>
        <v>0</v>
      </c>
      <c r="F142" s="305">
        <f>'base(indices)'!I145</f>
        <v>0</v>
      </c>
      <c r="G142" s="70">
        <f t="shared" ref="G142:G144" si="134">E142*F142</f>
        <v>0</v>
      </c>
      <c r="H142" s="170">
        <f t="shared" si="132"/>
        <v>0</v>
      </c>
      <c r="I142" s="106">
        <f t="shared" si="117"/>
        <v>0</v>
      </c>
      <c r="J142" s="106">
        <f t="shared" si="118"/>
        <v>0</v>
      </c>
      <c r="K142" s="106"/>
      <c r="L142" s="142">
        <f t="shared" si="119"/>
        <v>0</v>
      </c>
      <c r="M142" s="106">
        <f t="shared" si="101"/>
        <v>0</v>
      </c>
      <c r="N142" s="63">
        <f t="shared" si="120"/>
        <v>0</v>
      </c>
      <c r="O142" s="66">
        <f t="shared" si="121"/>
        <v>0</v>
      </c>
      <c r="P142" s="65">
        <f t="shared" si="104"/>
        <v>0</v>
      </c>
      <c r="Q142" s="63">
        <f t="shared" si="122"/>
        <v>0</v>
      </c>
      <c r="R142" s="67">
        <f t="shared" si="123"/>
        <v>0</v>
      </c>
      <c r="S142" s="65">
        <f t="shared" si="107"/>
        <v>0</v>
      </c>
      <c r="T142" s="63">
        <f t="shared" si="124"/>
        <v>0</v>
      </c>
      <c r="U142" s="67">
        <f t="shared" si="125"/>
        <v>0</v>
      </c>
      <c r="V142" s="65">
        <f t="shared" si="110"/>
        <v>0</v>
      </c>
      <c r="W142" s="63">
        <f t="shared" si="126"/>
        <v>0</v>
      </c>
      <c r="X142" s="66">
        <f t="shared" si="127"/>
        <v>0</v>
      </c>
      <c r="Y142" s="65">
        <f t="shared" si="113"/>
        <v>0</v>
      </c>
      <c r="Z142" s="63">
        <f t="shared" si="128"/>
        <v>0</v>
      </c>
      <c r="AA142" s="66">
        <f t="shared" si="129"/>
        <v>0</v>
      </c>
    </row>
    <row r="143" spans="1:27" ht="12.75" customHeight="1">
      <c r="A143" s="118">
        <v>5</v>
      </c>
      <c r="B143" s="46">
        <v>44501</v>
      </c>
      <c r="C143" s="57">
        <f>'LOAS-SEM JRS E SEM CORREÇÃO'!C144</f>
        <v>0</v>
      </c>
      <c r="D143" s="222">
        <f>'base(indices)'!G146</f>
        <v>0</v>
      </c>
      <c r="E143" s="70">
        <f t="shared" si="133"/>
        <v>0</v>
      </c>
      <c r="F143" s="305">
        <f>'base(indices)'!I146</f>
        <v>0</v>
      </c>
      <c r="G143" s="70">
        <f t="shared" si="134"/>
        <v>0</v>
      </c>
      <c r="H143" s="170">
        <f t="shared" si="132"/>
        <v>0</v>
      </c>
      <c r="I143" s="107">
        <f t="shared" si="117"/>
        <v>0</v>
      </c>
      <c r="J143" s="107">
        <f t="shared" si="118"/>
        <v>0</v>
      </c>
      <c r="K143" s="107"/>
      <c r="L143" s="143">
        <f t="shared" si="119"/>
        <v>0</v>
      </c>
      <c r="M143" s="107">
        <f t="shared" si="101"/>
        <v>0</v>
      </c>
      <c r="N143" s="49">
        <f t="shared" si="120"/>
        <v>0</v>
      </c>
      <c r="O143" s="52">
        <f t="shared" si="121"/>
        <v>0</v>
      </c>
      <c r="P143" s="51">
        <f t="shared" si="104"/>
        <v>0</v>
      </c>
      <c r="Q143" s="49">
        <f t="shared" si="122"/>
        <v>0</v>
      </c>
      <c r="R143" s="53">
        <f t="shared" si="123"/>
        <v>0</v>
      </c>
      <c r="S143" s="51">
        <f t="shared" si="107"/>
        <v>0</v>
      </c>
      <c r="T143" s="49">
        <f t="shared" si="124"/>
        <v>0</v>
      </c>
      <c r="U143" s="53">
        <f t="shared" si="125"/>
        <v>0</v>
      </c>
      <c r="V143" s="51">
        <f t="shared" si="110"/>
        <v>0</v>
      </c>
      <c r="W143" s="49">
        <f t="shared" si="126"/>
        <v>0</v>
      </c>
      <c r="X143" s="52">
        <f t="shared" si="127"/>
        <v>0</v>
      </c>
      <c r="Y143" s="51">
        <f t="shared" si="113"/>
        <v>0</v>
      </c>
      <c r="Z143" s="49">
        <f t="shared" si="128"/>
        <v>0</v>
      </c>
      <c r="AA143" s="52">
        <f t="shared" si="129"/>
        <v>0</v>
      </c>
    </row>
    <row r="144" spans="1:27" ht="12.75" customHeight="1">
      <c r="A144" s="124">
        <v>5</v>
      </c>
      <c r="B144" s="56">
        <v>44531</v>
      </c>
      <c r="C144" s="57">
        <f>'LOAS-SEM JRS E SEM CORREÇÃO'!C145</f>
        <v>0</v>
      </c>
      <c r="D144" s="222">
        <f>'base(indices)'!G147</f>
        <v>0</v>
      </c>
      <c r="E144" s="70">
        <f t="shared" si="133"/>
        <v>0</v>
      </c>
      <c r="F144" s="305">
        <f>'base(indices)'!I147</f>
        <v>0</v>
      </c>
      <c r="G144" s="70">
        <f t="shared" si="134"/>
        <v>0</v>
      </c>
      <c r="H144" s="170">
        <f t="shared" si="132"/>
        <v>0</v>
      </c>
      <c r="I144" s="106">
        <f t="shared" si="117"/>
        <v>0</v>
      </c>
      <c r="J144" s="106">
        <f t="shared" si="118"/>
        <v>0</v>
      </c>
      <c r="K144" s="106"/>
      <c r="L144" s="142">
        <f t="shared" si="119"/>
        <v>0</v>
      </c>
      <c r="M144" s="106">
        <f t="shared" si="101"/>
        <v>0</v>
      </c>
      <c r="N144" s="63">
        <f t="shared" si="120"/>
        <v>0</v>
      </c>
      <c r="O144" s="66">
        <f t="shared" si="121"/>
        <v>0</v>
      </c>
      <c r="P144" s="65">
        <f t="shared" si="104"/>
        <v>0</v>
      </c>
      <c r="Q144" s="63">
        <f t="shared" si="122"/>
        <v>0</v>
      </c>
      <c r="R144" s="67">
        <f t="shared" si="123"/>
        <v>0</v>
      </c>
      <c r="S144" s="65">
        <f t="shared" si="107"/>
        <v>0</v>
      </c>
      <c r="T144" s="63">
        <f t="shared" si="124"/>
        <v>0</v>
      </c>
      <c r="U144" s="67">
        <f t="shared" si="125"/>
        <v>0</v>
      </c>
      <c r="V144" s="65">
        <f t="shared" si="110"/>
        <v>0</v>
      </c>
      <c r="W144" s="63">
        <f t="shared" si="126"/>
        <v>0</v>
      </c>
      <c r="X144" s="66">
        <f t="shared" si="127"/>
        <v>0</v>
      </c>
      <c r="Y144" s="65">
        <f t="shared" si="113"/>
        <v>0</v>
      </c>
      <c r="Z144" s="63">
        <f t="shared" si="128"/>
        <v>0</v>
      </c>
      <c r="AA144" s="66">
        <f t="shared" si="129"/>
        <v>0</v>
      </c>
    </row>
    <row r="145" spans="1:27" ht="12.75" customHeight="1" thickBot="1">
      <c r="A145" s="116"/>
      <c r="B145" s="76"/>
      <c r="C145" s="77"/>
      <c r="D145" s="243"/>
      <c r="E145" s="80"/>
      <c r="F145" s="79"/>
      <c r="G145" s="80"/>
      <c r="H145" s="81"/>
      <c r="I145" s="93"/>
      <c r="J145" s="140"/>
      <c r="K145" s="125"/>
      <c r="L145" s="125"/>
      <c r="M145" s="136"/>
      <c r="N145" s="82"/>
      <c r="O145" s="83"/>
      <c r="P145" s="83"/>
      <c r="Q145" s="83"/>
      <c r="R145" s="83"/>
      <c r="S145" s="83"/>
      <c r="T145" s="83"/>
      <c r="U145" s="84"/>
      <c r="V145" s="85"/>
      <c r="W145" s="83"/>
      <c r="X145" s="86"/>
      <c r="Y145" s="85"/>
      <c r="Z145" s="83"/>
      <c r="AA145" s="86"/>
    </row>
    <row r="146" spans="1:27" ht="14.25" customHeight="1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4.25" customHeight="1">
      <c r="B147" s="28" t="s">
        <v>167</v>
      </c>
      <c r="P147"/>
      <c r="Q147"/>
      <c r="R147"/>
      <c r="S147"/>
      <c r="T147"/>
      <c r="U147"/>
      <c r="V147"/>
      <c r="W147"/>
      <c r="X147"/>
      <c r="Y147" s="44"/>
      <c r="Z147" s="44"/>
      <c r="AA147" s="44"/>
    </row>
    <row r="148" spans="1:27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1:27">
      <c r="B149" s="28"/>
      <c r="C149"/>
      <c r="L149" s="33"/>
      <c r="M149" s="7"/>
      <c r="N149" s="7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</row>
    <row r="150" spans="1:27" ht="13.5">
      <c r="B150" s="29"/>
      <c r="D150" s="8"/>
      <c r="E150" s="8"/>
      <c r="F150" s="8"/>
      <c r="G150" s="8"/>
      <c r="H150" s="17"/>
      <c r="I150" s="8"/>
      <c r="J150" s="8"/>
      <c r="K150" s="8"/>
      <c r="L150" s="9"/>
      <c r="M150" s="9"/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ht="13.5">
      <c r="B151" s="8"/>
      <c r="C151" s="8"/>
      <c r="D151" s="8"/>
      <c r="E151" s="8"/>
      <c r="F151" s="8"/>
      <c r="G151" s="8"/>
      <c r="H151" s="17"/>
      <c r="I151" s="8"/>
      <c r="J151" s="8"/>
      <c r="K151" s="8"/>
      <c r="L151" s="9"/>
      <c r="M151" s="9"/>
      <c r="N151" s="9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</row>
  </sheetData>
  <mergeCells count="15">
    <mergeCell ref="J10:K10"/>
    <mergeCell ref="K8:L8"/>
    <mergeCell ref="M8:N8"/>
    <mergeCell ref="X8:Y8"/>
    <mergeCell ref="F132:G132"/>
    <mergeCell ref="H132:I132"/>
    <mergeCell ref="G10:G11"/>
    <mergeCell ref="H10:H11"/>
    <mergeCell ref="I10:I11"/>
    <mergeCell ref="F10:F11"/>
    <mergeCell ref="A10:A11"/>
    <mergeCell ref="B10:B11"/>
    <mergeCell ref="C10:C11"/>
    <mergeCell ref="D10:D11"/>
    <mergeCell ref="E10:E11"/>
  </mergeCells>
  <conditionalFormatting sqref="F132 H146:X146 E12:E87 G12:H13 G14:G87 H14:H131">
    <cfRule type="cellIs" dxfId="435" priority="986" stopIfTrue="1" operator="notEqual">
      <formula>""</formula>
    </cfRule>
  </conditionalFormatting>
  <conditionalFormatting sqref="F132">
    <cfRule type="cellIs" dxfId="434" priority="985" stopIfTrue="1" operator="notEqual">
      <formula>""</formula>
    </cfRule>
  </conditionalFormatting>
  <conditionalFormatting sqref="G88:G90">
    <cfRule type="cellIs" dxfId="433" priority="983" stopIfTrue="1" operator="notEqual">
      <formula>""</formula>
    </cfRule>
  </conditionalFormatting>
  <conditionalFormatting sqref="G88:G90">
    <cfRule type="cellIs" dxfId="432" priority="982" stopIfTrue="1" operator="notEqual">
      <formula>""</formula>
    </cfRule>
  </conditionalFormatting>
  <conditionalFormatting sqref="G91">
    <cfRule type="cellIs" dxfId="431" priority="979" stopIfTrue="1" operator="notEqual">
      <formula>""</formula>
    </cfRule>
  </conditionalFormatting>
  <conditionalFormatting sqref="G91">
    <cfRule type="cellIs" dxfId="430" priority="978" stopIfTrue="1" operator="notEqual">
      <formula>""</formula>
    </cfRule>
  </conditionalFormatting>
  <conditionalFormatting sqref="G92:G107">
    <cfRule type="cellIs" dxfId="429" priority="976" stopIfTrue="1" operator="notEqual">
      <formula>""</formula>
    </cfRule>
  </conditionalFormatting>
  <conditionalFormatting sqref="E145:H145">
    <cfRule type="cellIs" dxfId="428" priority="957" stopIfTrue="1" operator="notEqual">
      <formula>""</formula>
    </cfRule>
  </conditionalFormatting>
  <conditionalFormatting sqref="G95:G107">
    <cfRule type="cellIs" dxfId="427" priority="973" stopIfTrue="1" operator="notEqual">
      <formula>""</formula>
    </cfRule>
  </conditionalFormatting>
  <conditionalFormatting sqref="G95:G107">
    <cfRule type="cellIs" dxfId="426" priority="972" stopIfTrue="1" operator="notEqual">
      <formula>""</formula>
    </cfRule>
  </conditionalFormatting>
  <conditionalFormatting sqref="G92:G107">
    <cfRule type="cellIs" dxfId="425" priority="970" stopIfTrue="1" operator="notEqual">
      <formula>""</formula>
    </cfRule>
  </conditionalFormatting>
  <conditionalFormatting sqref="E91">
    <cfRule type="cellIs" dxfId="424" priority="949" stopIfTrue="1" operator="notEqual">
      <formula>""</formula>
    </cfRule>
  </conditionalFormatting>
  <conditionalFormatting sqref="E91">
    <cfRule type="cellIs" dxfId="423" priority="946" stopIfTrue="1" operator="notEqual">
      <formula>""</formula>
    </cfRule>
  </conditionalFormatting>
  <conditionalFormatting sqref="E91">
    <cfRule type="cellIs" dxfId="422" priority="945" stopIfTrue="1" operator="notEqual">
      <formula>""</formula>
    </cfRule>
  </conditionalFormatting>
  <conditionalFormatting sqref="E88:E90">
    <cfRule type="cellIs" dxfId="421" priority="944" stopIfTrue="1" operator="notEqual">
      <formula>""</formula>
    </cfRule>
  </conditionalFormatting>
  <conditionalFormatting sqref="E92:E107">
    <cfRule type="cellIs" dxfId="420" priority="941" stopIfTrue="1" operator="notEqual">
      <formula>""</formula>
    </cfRule>
  </conditionalFormatting>
  <conditionalFormatting sqref="E88:E90">
    <cfRule type="cellIs" dxfId="419" priority="939" stopIfTrue="1" operator="notEqual">
      <formula>""</formula>
    </cfRule>
  </conditionalFormatting>
  <conditionalFormatting sqref="E92:E107">
    <cfRule type="cellIs" dxfId="418" priority="938" stopIfTrue="1" operator="notEqual">
      <formula>""</formula>
    </cfRule>
  </conditionalFormatting>
  <conditionalFormatting sqref="E95:E107">
    <cfRule type="cellIs" dxfId="417" priority="937" stopIfTrue="1" operator="notEqual">
      <formula>""</formula>
    </cfRule>
  </conditionalFormatting>
  <conditionalFormatting sqref="E88:E90">
    <cfRule type="cellIs" dxfId="416" priority="935" stopIfTrue="1" operator="notEqual">
      <formula>""</formula>
    </cfRule>
  </conditionalFormatting>
  <conditionalFormatting sqref="E92:E107">
    <cfRule type="cellIs" dxfId="415" priority="933" stopIfTrue="1" operator="notEqual">
      <formula>""</formula>
    </cfRule>
  </conditionalFormatting>
  <conditionalFormatting sqref="E95:E107">
    <cfRule type="cellIs" dxfId="414" priority="931" stopIfTrue="1" operator="notEqual">
      <formula>""</formula>
    </cfRule>
  </conditionalFormatting>
  <conditionalFormatting sqref="E95:E107">
    <cfRule type="cellIs" dxfId="413" priority="930" stopIfTrue="1" operator="notEqual">
      <formula>""</formula>
    </cfRule>
  </conditionalFormatting>
  <conditionalFormatting sqref="E108:E109">
    <cfRule type="cellIs" dxfId="412" priority="925" stopIfTrue="1" operator="notEqual">
      <formula>""</formula>
    </cfRule>
  </conditionalFormatting>
  <conditionalFormatting sqref="D10">
    <cfRule type="cellIs" dxfId="411" priority="922" stopIfTrue="1" operator="equal">
      <formula>"Total"</formula>
    </cfRule>
  </conditionalFormatting>
  <conditionalFormatting sqref="D10">
    <cfRule type="cellIs" dxfId="410" priority="921" stopIfTrue="1" operator="equal">
      <formula>"Total"</formula>
    </cfRule>
  </conditionalFormatting>
  <conditionalFormatting sqref="E110:E111">
    <cfRule type="cellIs" dxfId="409" priority="885" stopIfTrue="1" operator="notEqual">
      <formula>""</formula>
    </cfRule>
  </conditionalFormatting>
  <conditionalFormatting sqref="E108:E109 G108:G109">
    <cfRule type="cellIs" dxfId="408" priority="902" stopIfTrue="1" operator="notEqual">
      <formula>""</formula>
    </cfRule>
  </conditionalFormatting>
  <conditionalFormatting sqref="E109 G109">
    <cfRule type="cellIs" dxfId="407" priority="901" stopIfTrue="1" operator="notEqual">
      <formula>""</formula>
    </cfRule>
  </conditionalFormatting>
  <conditionalFormatting sqref="E111 G111">
    <cfRule type="cellIs" dxfId="406" priority="880" stopIfTrue="1" operator="notEqual">
      <formula>""</formula>
    </cfRule>
  </conditionalFormatting>
  <conditionalFormatting sqref="E108:E109 G108:G109">
    <cfRule type="cellIs" dxfId="405" priority="897" stopIfTrue="1" operator="notEqual">
      <formula>""</formula>
    </cfRule>
  </conditionalFormatting>
  <conditionalFormatting sqref="E109 G109">
    <cfRule type="cellIs" dxfId="404" priority="895" stopIfTrue="1" operator="notEqual">
      <formula>""</formula>
    </cfRule>
  </conditionalFormatting>
  <conditionalFormatting sqref="E109">
    <cfRule type="cellIs" dxfId="403" priority="894" stopIfTrue="1" operator="notEqual">
      <formula>""</formula>
    </cfRule>
  </conditionalFormatting>
  <conditionalFormatting sqref="E110:E111 G110:G111">
    <cfRule type="cellIs" dxfId="402" priority="889" stopIfTrue="1" operator="notEqual">
      <formula>""</formula>
    </cfRule>
  </conditionalFormatting>
  <conditionalFormatting sqref="E111 G111">
    <cfRule type="cellIs" dxfId="401" priority="888" stopIfTrue="1" operator="notEqual">
      <formula>""</formula>
    </cfRule>
  </conditionalFormatting>
  <conditionalFormatting sqref="E110:E111 G110:G111">
    <cfRule type="cellIs" dxfId="400" priority="883" stopIfTrue="1" operator="notEqual">
      <formula>""</formula>
    </cfRule>
  </conditionalFormatting>
  <conditionalFormatting sqref="E111">
    <cfRule type="cellIs" dxfId="399" priority="879" stopIfTrue="1" operator="notEqual">
      <formula>""</formula>
    </cfRule>
  </conditionalFormatting>
  <conditionalFormatting sqref="E112:E113 G112:G113">
    <cfRule type="cellIs" dxfId="398" priority="874" stopIfTrue="1" operator="notEqual">
      <formula>""</formula>
    </cfRule>
  </conditionalFormatting>
  <conditionalFormatting sqref="E113 G113">
    <cfRule type="cellIs" dxfId="397" priority="873" stopIfTrue="1" operator="notEqual">
      <formula>""</formula>
    </cfRule>
  </conditionalFormatting>
  <conditionalFormatting sqref="E112:E113">
    <cfRule type="cellIs" dxfId="396" priority="870" stopIfTrue="1" operator="notEqual">
      <formula>""</formula>
    </cfRule>
  </conditionalFormatting>
  <conditionalFormatting sqref="E112:E113 G112:G113">
    <cfRule type="cellIs" dxfId="395" priority="868" stopIfTrue="1" operator="notEqual">
      <formula>""</formula>
    </cfRule>
  </conditionalFormatting>
  <conditionalFormatting sqref="E113 G113">
    <cfRule type="cellIs" dxfId="394" priority="865" stopIfTrue="1" operator="notEqual">
      <formula>""</formula>
    </cfRule>
  </conditionalFormatting>
  <conditionalFormatting sqref="E113">
    <cfRule type="cellIs" dxfId="393" priority="864" stopIfTrue="1" operator="notEqual">
      <formula>""</formula>
    </cfRule>
  </conditionalFormatting>
  <conditionalFormatting sqref="E114:E115 G114:G115">
    <cfRule type="cellIs" dxfId="392" priority="859" stopIfTrue="1" operator="notEqual">
      <formula>""</formula>
    </cfRule>
  </conditionalFormatting>
  <conditionalFormatting sqref="E115 G115">
    <cfRule type="cellIs" dxfId="391" priority="858" stopIfTrue="1" operator="notEqual">
      <formula>""</formula>
    </cfRule>
  </conditionalFormatting>
  <conditionalFormatting sqref="E114:E115">
    <cfRule type="cellIs" dxfId="390" priority="855" stopIfTrue="1" operator="notEqual">
      <formula>""</formula>
    </cfRule>
  </conditionalFormatting>
  <conditionalFormatting sqref="E114:E115 G114:G115">
    <cfRule type="cellIs" dxfId="389" priority="853" stopIfTrue="1" operator="notEqual">
      <formula>""</formula>
    </cfRule>
  </conditionalFormatting>
  <conditionalFormatting sqref="E115 G115">
    <cfRule type="cellIs" dxfId="388" priority="850" stopIfTrue="1" operator="notEqual">
      <formula>""</formula>
    </cfRule>
  </conditionalFormatting>
  <conditionalFormatting sqref="E115">
    <cfRule type="cellIs" dxfId="387" priority="849" stopIfTrue="1" operator="notEqual">
      <formula>""</formula>
    </cfRule>
  </conditionalFormatting>
  <conditionalFormatting sqref="E116:E117 G116:G117">
    <cfRule type="cellIs" dxfId="386" priority="844" stopIfTrue="1" operator="notEqual">
      <formula>""</formula>
    </cfRule>
  </conditionalFormatting>
  <conditionalFormatting sqref="E117 G117">
    <cfRule type="cellIs" dxfId="385" priority="843" stopIfTrue="1" operator="notEqual">
      <formula>""</formula>
    </cfRule>
  </conditionalFormatting>
  <conditionalFormatting sqref="E116:E117">
    <cfRule type="cellIs" dxfId="384" priority="840" stopIfTrue="1" operator="notEqual">
      <formula>""</formula>
    </cfRule>
  </conditionalFormatting>
  <conditionalFormatting sqref="E116:E117 G116:G117">
    <cfRule type="cellIs" dxfId="383" priority="838" stopIfTrue="1" operator="notEqual">
      <formula>""</formula>
    </cfRule>
  </conditionalFormatting>
  <conditionalFormatting sqref="E117 G117">
    <cfRule type="cellIs" dxfId="382" priority="835" stopIfTrue="1" operator="notEqual">
      <formula>""</formula>
    </cfRule>
  </conditionalFormatting>
  <conditionalFormatting sqref="E117">
    <cfRule type="cellIs" dxfId="381" priority="834" stopIfTrue="1" operator="notEqual">
      <formula>""</formula>
    </cfRule>
  </conditionalFormatting>
  <conditionalFormatting sqref="E118:E131 G118:G131">
    <cfRule type="cellIs" dxfId="380" priority="829" stopIfTrue="1" operator="notEqual">
      <formula>""</formula>
    </cfRule>
  </conditionalFormatting>
  <conditionalFormatting sqref="E119:E131 G119:G131">
    <cfRule type="cellIs" dxfId="379" priority="828" stopIfTrue="1" operator="notEqual">
      <formula>""</formula>
    </cfRule>
  </conditionalFormatting>
  <conditionalFormatting sqref="E118:E131">
    <cfRule type="cellIs" dxfId="378" priority="825" stopIfTrue="1" operator="notEqual">
      <formula>""</formula>
    </cfRule>
  </conditionalFormatting>
  <conditionalFormatting sqref="E118:E131 G118:G131">
    <cfRule type="cellIs" dxfId="377" priority="823" stopIfTrue="1" operator="notEqual">
      <formula>""</formula>
    </cfRule>
  </conditionalFormatting>
  <conditionalFormatting sqref="E119:E131 G119:G131">
    <cfRule type="cellIs" dxfId="376" priority="820" stopIfTrue="1" operator="notEqual">
      <formula>""</formula>
    </cfRule>
  </conditionalFormatting>
  <conditionalFormatting sqref="E119:E131">
    <cfRule type="cellIs" dxfId="375" priority="819" stopIfTrue="1" operator="notEqual">
      <formula>""</formula>
    </cfRule>
  </conditionalFormatting>
  <conditionalFormatting sqref="B145:C145">
    <cfRule type="cellIs" dxfId="374" priority="813" stopIfTrue="1" operator="notEqual">
      <formula>""</formula>
    </cfRule>
  </conditionalFormatting>
  <conditionalFormatting sqref="Y146:AA146">
    <cfRule type="cellIs" dxfId="373" priority="806" stopIfTrue="1" operator="notEqual">
      <formula>""</formula>
    </cfRule>
  </conditionalFormatting>
  <conditionalFormatting sqref="D12:D131">
    <cfRule type="cellIs" dxfId="372" priority="734" stopIfTrue="1" operator="equal">
      <formula>"Total"</formula>
    </cfRule>
  </conditionalFormatting>
  <conditionalFormatting sqref="E133:E136">
    <cfRule type="cellIs" dxfId="371" priority="733" stopIfTrue="1" operator="notEqual">
      <formula>""</formula>
    </cfRule>
  </conditionalFormatting>
  <conditionalFormatting sqref="E133:E136">
    <cfRule type="cellIs" dxfId="370" priority="732" stopIfTrue="1" operator="notEqual">
      <formula>""</formula>
    </cfRule>
  </conditionalFormatting>
  <conditionalFormatting sqref="E133:E136">
    <cfRule type="cellIs" dxfId="369" priority="731" stopIfTrue="1" operator="notEqual">
      <formula>""</formula>
    </cfRule>
  </conditionalFormatting>
  <conditionalFormatting sqref="G139:G141">
    <cfRule type="cellIs" dxfId="368" priority="694" stopIfTrue="1" operator="notEqual">
      <formula>""</formula>
    </cfRule>
  </conditionalFormatting>
  <conditionalFormatting sqref="G138">
    <cfRule type="cellIs" dxfId="367" priority="695" stopIfTrue="1" operator="notEqual">
      <formula>""</formula>
    </cfRule>
  </conditionalFormatting>
  <conditionalFormatting sqref="G134:H134 H135:H144">
    <cfRule type="cellIs" dxfId="366" priority="699" stopIfTrue="1" operator="notEqual">
      <formula>""</formula>
    </cfRule>
  </conditionalFormatting>
  <conditionalFormatting sqref="G133">
    <cfRule type="cellIs" dxfId="365" priority="701" stopIfTrue="1" operator="notEqual">
      <formula>""</formula>
    </cfRule>
  </conditionalFormatting>
  <conditionalFormatting sqref="G133">
    <cfRule type="cellIs" dxfId="364" priority="702" stopIfTrue="1" operator="notEqual">
      <formula>""</formula>
    </cfRule>
  </conditionalFormatting>
  <conditionalFormatting sqref="G134:H134 H135:H144">
    <cfRule type="cellIs" dxfId="363" priority="700" stopIfTrue="1" operator="notEqual">
      <formula>""</formula>
    </cfRule>
  </conditionalFormatting>
  <conditionalFormatting sqref="G135:G137">
    <cfRule type="cellIs" dxfId="362" priority="697" stopIfTrue="1" operator="notEqual">
      <formula>""</formula>
    </cfRule>
  </conditionalFormatting>
  <conditionalFormatting sqref="G135:G137">
    <cfRule type="cellIs" dxfId="361" priority="698" stopIfTrue="1" operator="notEqual">
      <formula>""</formula>
    </cfRule>
  </conditionalFormatting>
  <conditionalFormatting sqref="G139:G141">
    <cfRule type="cellIs" dxfId="360" priority="693" stopIfTrue="1" operator="notEqual">
      <formula>""</formula>
    </cfRule>
  </conditionalFormatting>
  <conditionalFormatting sqref="G138">
    <cfRule type="cellIs" dxfId="359" priority="696" stopIfTrue="1" operator="notEqual">
      <formula>""</formula>
    </cfRule>
  </conditionalFormatting>
  <conditionalFormatting sqref="H133">
    <cfRule type="cellIs" dxfId="358" priority="681" stopIfTrue="1" operator="notEqual">
      <formula>""</formula>
    </cfRule>
  </conditionalFormatting>
  <conditionalFormatting sqref="E137:E141">
    <cfRule type="cellIs" dxfId="357" priority="680" stopIfTrue="1" operator="notEqual">
      <formula>""</formula>
    </cfRule>
  </conditionalFormatting>
  <conditionalFormatting sqref="E137:E141">
    <cfRule type="cellIs" dxfId="356" priority="679" stopIfTrue="1" operator="notEqual">
      <formula>""</formula>
    </cfRule>
  </conditionalFormatting>
  <conditionalFormatting sqref="E137:E141">
    <cfRule type="cellIs" dxfId="355" priority="678" stopIfTrue="1" operator="notEqual">
      <formula>""</formula>
    </cfRule>
  </conditionalFormatting>
  <conditionalFormatting sqref="G142:G144">
    <cfRule type="cellIs" dxfId="354" priority="671" stopIfTrue="1" operator="notEqual">
      <formula>""</formula>
    </cfRule>
  </conditionalFormatting>
  <conditionalFormatting sqref="G142:G144">
    <cfRule type="cellIs" dxfId="353" priority="670" stopIfTrue="1" operator="notEqual">
      <formula>""</formula>
    </cfRule>
  </conditionalFormatting>
  <conditionalFormatting sqref="E142:E144">
    <cfRule type="cellIs" dxfId="352" priority="667" stopIfTrue="1" operator="notEqual">
      <formula>""</formula>
    </cfRule>
  </conditionalFormatting>
  <conditionalFormatting sqref="E142:E144">
    <cfRule type="cellIs" dxfId="351" priority="666" stopIfTrue="1" operator="notEqual">
      <formula>""</formula>
    </cfRule>
  </conditionalFormatting>
  <conditionalFormatting sqref="E142:E144">
    <cfRule type="cellIs" dxfId="350" priority="665" stopIfTrue="1" operator="notEqual">
      <formula>""</formula>
    </cfRule>
  </conditionalFormatting>
  <conditionalFormatting sqref="C133">
    <cfRule type="cellIs" dxfId="349" priority="656" stopIfTrue="1" operator="notEqual">
      <formula>""</formula>
    </cfRule>
  </conditionalFormatting>
  <conditionalFormatting sqref="C134:C144">
    <cfRule type="cellIs" dxfId="348" priority="655" stopIfTrue="1" operator="notEqual">
      <formula>""</formula>
    </cfRule>
  </conditionalFormatting>
  <conditionalFormatting sqref="D145">
    <cfRule type="cellIs" dxfId="347" priority="637" stopIfTrue="1" operator="equal">
      <formula>"Total"</formula>
    </cfRule>
  </conditionalFormatting>
  <conditionalFormatting sqref="B133:B144">
    <cfRule type="cellIs" dxfId="346" priority="632" stopIfTrue="1" operator="notEqual">
      <formula>""</formula>
    </cfRule>
  </conditionalFormatting>
  <conditionalFormatting sqref="B133:B144">
    <cfRule type="cellIs" dxfId="345" priority="631" stopIfTrue="1" operator="notEqual">
      <formula>""</formula>
    </cfRule>
  </conditionalFormatting>
  <conditionalFormatting sqref="C107 C12:C95">
    <cfRule type="cellIs" dxfId="344" priority="321" stopIfTrue="1" operator="notEqual">
      <formula>""</formula>
    </cfRule>
  </conditionalFormatting>
  <conditionalFormatting sqref="C23">
    <cfRule type="cellIs" dxfId="343" priority="320" stopIfTrue="1" operator="notEqual">
      <formula>""</formula>
    </cfRule>
  </conditionalFormatting>
  <conditionalFormatting sqref="C14:C25">
    <cfRule type="cellIs" dxfId="342" priority="319" stopIfTrue="1" operator="notEqual">
      <formula>""</formula>
    </cfRule>
  </conditionalFormatting>
  <conditionalFormatting sqref="C107 C73:C83 C85:C95">
    <cfRule type="cellIs" dxfId="341" priority="318" stopIfTrue="1" operator="notEqual">
      <formula>""</formula>
    </cfRule>
  </conditionalFormatting>
  <conditionalFormatting sqref="C84">
    <cfRule type="cellIs" dxfId="340" priority="317" stopIfTrue="1" operator="notEqual">
      <formula>""</formula>
    </cfRule>
  </conditionalFormatting>
  <conditionalFormatting sqref="C84">
    <cfRule type="cellIs" dxfId="339" priority="316" stopIfTrue="1" operator="notEqual">
      <formula>""</formula>
    </cfRule>
  </conditionalFormatting>
  <conditionalFormatting sqref="C85:C94">
    <cfRule type="cellIs" dxfId="338" priority="312" stopIfTrue="1" operator="notEqual">
      <formula>""</formula>
    </cfRule>
  </conditionalFormatting>
  <conditionalFormatting sqref="C12:C23">
    <cfRule type="cellIs" dxfId="337" priority="315" stopIfTrue="1" operator="notEqual">
      <formula>""</formula>
    </cfRule>
  </conditionalFormatting>
  <conditionalFormatting sqref="C73:C83">
    <cfRule type="cellIs" dxfId="336" priority="314" stopIfTrue="1" operator="notEqual">
      <formula>""</formula>
    </cfRule>
  </conditionalFormatting>
  <conditionalFormatting sqref="C85:C94">
    <cfRule type="cellIs" dxfId="335" priority="313" stopIfTrue="1" operator="notEqual">
      <formula>""</formula>
    </cfRule>
  </conditionalFormatting>
  <conditionalFormatting sqref="C84">
    <cfRule type="cellIs" dxfId="334" priority="311" stopIfTrue="1" operator="notEqual">
      <formula>""</formula>
    </cfRule>
  </conditionalFormatting>
  <conditionalFormatting sqref="C84">
    <cfRule type="cellIs" dxfId="333" priority="310" stopIfTrue="1" operator="notEqual">
      <formula>""</formula>
    </cfRule>
  </conditionalFormatting>
  <conditionalFormatting sqref="C73:C83">
    <cfRule type="cellIs" dxfId="332" priority="309" stopIfTrue="1" operator="notEqual">
      <formula>""</formula>
    </cfRule>
  </conditionalFormatting>
  <conditionalFormatting sqref="C72">
    <cfRule type="cellIs" dxfId="331" priority="308" stopIfTrue="1" operator="notEqual">
      <formula>""</formula>
    </cfRule>
  </conditionalFormatting>
  <conditionalFormatting sqref="C72">
    <cfRule type="cellIs" dxfId="330" priority="307" stopIfTrue="1" operator="notEqual">
      <formula>""</formula>
    </cfRule>
  </conditionalFormatting>
  <conditionalFormatting sqref="C73:C82">
    <cfRule type="cellIs" dxfId="329" priority="304" stopIfTrue="1" operator="notEqual">
      <formula>""</formula>
    </cfRule>
  </conditionalFormatting>
  <conditionalFormatting sqref="C61:C71">
    <cfRule type="cellIs" dxfId="328" priority="306" stopIfTrue="1" operator="notEqual">
      <formula>""</formula>
    </cfRule>
  </conditionalFormatting>
  <conditionalFormatting sqref="C73:C82">
    <cfRule type="cellIs" dxfId="327" priority="305" stopIfTrue="1" operator="notEqual">
      <formula>""</formula>
    </cfRule>
  </conditionalFormatting>
  <conditionalFormatting sqref="C85:C94">
    <cfRule type="cellIs" dxfId="326" priority="303" stopIfTrue="1" operator="notEqual">
      <formula>""</formula>
    </cfRule>
  </conditionalFormatting>
  <conditionalFormatting sqref="C85:C94">
    <cfRule type="cellIs" dxfId="325" priority="302" stopIfTrue="1" operator="notEqual">
      <formula>""</formula>
    </cfRule>
  </conditionalFormatting>
  <conditionalFormatting sqref="C84:C94">
    <cfRule type="cellIs" dxfId="324" priority="301" stopIfTrue="1" operator="notEqual">
      <formula>""</formula>
    </cfRule>
  </conditionalFormatting>
  <conditionalFormatting sqref="C84:C94">
    <cfRule type="cellIs" dxfId="323" priority="300" stopIfTrue="1" operator="notEqual">
      <formula>""</formula>
    </cfRule>
  </conditionalFormatting>
  <conditionalFormatting sqref="C12:C13 C15 C17 C19 C21">
    <cfRule type="cellIs" dxfId="322" priority="299" stopIfTrue="1" operator="notEqual">
      <formula>""</formula>
    </cfRule>
  </conditionalFormatting>
  <conditionalFormatting sqref="C73:C83">
    <cfRule type="cellIs" dxfId="321" priority="298" stopIfTrue="1" operator="notEqual">
      <formula>""</formula>
    </cfRule>
  </conditionalFormatting>
  <conditionalFormatting sqref="C72">
    <cfRule type="cellIs" dxfId="320" priority="297" stopIfTrue="1" operator="notEqual">
      <formula>""</formula>
    </cfRule>
  </conditionalFormatting>
  <conditionalFormatting sqref="C72">
    <cfRule type="cellIs" dxfId="319" priority="296" stopIfTrue="1" operator="notEqual">
      <formula>""</formula>
    </cfRule>
  </conditionalFormatting>
  <conditionalFormatting sqref="C73:C82">
    <cfRule type="cellIs" dxfId="318" priority="293" stopIfTrue="1" operator="notEqual">
      <formula>""</formula>
    </cfRule>
  </conditionalFormatting>
  <conditionalFormatting sqref="C61:C71">
    <cfRule type="cellIs" dxfId="317" priority="295" stopIfTrue="1" operator="notEqual">
      <formula>""</formula>
    </cfRule>
  </conditionalFormatting>
  <conditionalFormatting sqref="C73:C82">
    <cfRule type="cellIs" dxfId="316" priority="294" stopIfTrue="1" operator="notEqual">
      <formula>""</formula>
    </cfRule>
  </conditionalFormatting>
  <conditionalFormatting sqref="C72">
    <cfRule type="cellIs" dxfId="315" priority="292" stopIfTrue="1" operator="notEqual">
      <formula>""</formula>
    </cfRule>
  </conditionalFormatting>
  <conditionalFormatting sqref="C72">
    <cfRule type="cellIs" dxfId="314" priority="291" stopIfTrue="1" operator="notEqual">
      <formula>""</formula>
    </cfRule>
  </conditionalFormatting>
  <conditionalFormatting sqref="C61:C71">
    <cfRule type="cellIs" dxfId="313" priority="290" stopIfTrue="1" operator="notEqual">
      <formula>""</formula>
    </cfRule>
  </conditionalFormatting>
  <conditionalFormatting sqref="C60">
    <cfRule type="cellIs" dxfId="312" priority="289" stopIfTrue="1" operator="notEqual">
      <formula>""</formula>
    </cfRule>
  </conditionalFormatting>
  <conditionalFormatting sqref="C60">
    <cfRule type="cellIs" dxfId="311" priority="288" stopIfTrue="1" operator="notEqual">
      <formula>""</formula>
    </cfRule>
  </conditionalFormatting>
  <conditionalFormatting sqref="C61:C70">
    <cfRule type="cellIs" dxfId="310" priority="285" stopIfTrue="1" operator="notEqual">
      <formula>""</formula>
    </cfRule>
  </conditionalFormatting>
  <conditionalFormatting sqref="C49:C59">
    <cfRule type="cellIs" dxfId="309" priority="287" stopIfTrue="1" operator="notEqual">
      <formula>""</formula>
    </cfRule>
  </conditionalFormatting>
  <conditionalFormatting sqref="C61:C70">
    <cfRule type="cellIs" dxfId="308" priority="286" stopIfTrue="1" operator="notEqual">
      <formula>""</formula>
    </cfRule>
  </conditionalFormatting>
  <conditionalFormatting sqref="C73:C82">
    <cfRule type="cellIs" dxfId="307" priority="284" stopIfTrue="1" operator="notEqual">
      <formula>""</formula>
    </cfRule>
  </conditionalFormatting>
  <conditionalFormatting sqref="C73:C82">
    <cfRule type="cellIs" dxfId="306" priority="283" stopIfTrue="1" operator="notEqual">
      <formula>""</formula>
    </cfRule>
  </conditionalFormatting>
  <conditionalFormatting sqref="B12:B131">
    <cfRule type="cellIs" dxfId="305" priority="282" stopIfTrue="1" operator="notEqual">
      <formula>""</formula>
    </cfRule>
  </conditionalFormatting>
  <conditionalFormatting sqref="C84:C94">
    <cfRule type="cellIs" dxfId="304" priority="281" stopIfTrue="1" operator="notEqual">
      <formula>""</formula>
    </cfRule>
  </conditionalFormatting>
  <conditionalFormatting sqref="C84:C94">
    <cfRule type="cellIs" dxfId="303" priority="280" stopIfTrue="1" operator="notEqual">
      <formula>""</formula>
    </cfRule>
  </conditionalFormatting>
  <conditionalFormatting sqref="C12:C13 C15 C17 C19 C21">
    <cfRule type="cellIs" dxfId="302" priority="279" stopIfTrue="1" operator="notEqual">
      <formula>""</formula>
    </cfRule>
  </conditionalFormatting>
  <conditionalFormatting sqref="C73:C83">
    <cfRule type="cellIs" dxfId="301" priority="278" stopIfTrue="1" operator="notEqual">
      <formula>""</formula>
    </cfRule>
  </conditionalFormatting>
  <conditionalFormatting sqref="C72">
    <cfRule type="cellIs" dxfId="300" priority="277" stopIfTrue="1" operator="notEqual">
      <formula>""</formula>
    </cfRule>
  </conditionalFormatting>
  <conditionalFormatting sqref="C72">
    <cfRule type="cellIs" dxfId="299" priority="276" stopIfTrue="1" operator="notEqual">
      <formula>""</formula>
    </cfRule>
  </conditionalFormatting>
  <conditionalFormatting sqref="C73:C82">
    <cfRule type="cellIs" dxfId="298" priority="273" stopIfTrue="1" operator="notEqual">
      <formula>""</formula>
    </cfRule>
  </conditionalFormatting>
  <conditionalFormatting sqref="C61:C71">
    <cfRule type="cellIs" dxfId="297" priority="275" stopIfTrue="1" operator="notEqual">
      <formula>""</formula>
    </cfRule>
  </conditionalFormatting>
  <conditionalFormatting sqref="C73:C82">
    <cfRule type="cellIs" dxfId="296" priority="274" stopIfTrue="1" operator="notEqual">
      <formula>""</formula>
    </cfRule>
  </conditionalFormatting>
  <conditionalFormatting sqref="C72">
    <cfRule type="cellIs" dxfId="295" priority="272" stopIfTrue="1" operator="notEqual">
      <formula>""</formula>
    </cfRule>
  </conditionalFormatting>
  <conditionalFormatting sqref="C72">
    <cfRule type="cellIs" dxfId="294" priority="271" stopIfTrue="1" operator="notEqual">
      <formula>""</formula>
    </cfRule>
  </conditionalFormatting>
  <conditionalFormatting sqref="C61:C71">
    <cfRule type="cellIs" dxfId="293" priority="270" stopIfTrue="1" operator="notEqual">
      <formula>""</formula>
    </cfRule>
  </conditionalFormatting>
  <conditionalFormatting sqref="C60">
    <cfRule type="cellIs" dxfId="292" priority="269" stopIfTrue="1" operator="notEqual">
      <formula>""</formula>
    </cfRule>
  </conditionalFormatting>
  <conditionalFormatting sqref="C60">
    <cfRule type="cellIs" dxfId="291" priority="268" stopIfTrue="1" operator="notEqual">
      <formula>""</formula>
    </cfRule>
  </conditionalFormatting>
  <conditionalFormatting sqref="C61:C70">
    <cfRule type="cellIs" dxfId="290" priority="265" stopIfTrue="1" operator="notEqual">
      <formula>""</formula>
    </cfRule>
  </conditionalFormatting>
  <conditionalFormatting sqref="C49:C59">
    <cfRule type="cellIs" dxfId="289" priority="267" stopIfTrue="1" operator="notEqual">
      <formula>""</formula>
    </cfRule>
  </conditionalFormatting>
  <conditionalFormatting sqref="C61:C70">
    <cfRule type="cellIs" dxfId="288" priority="266" stopIfTrue="1" operator="notEqual">
      <formula>""</formula>
    </cfRule>
  </conditionalFormatting>
  <conditionalFormatting sqref="C73:C82">
    <cfRule type="cellIs" dxfId="287" priority="264" stopIfTrue="1" operator="notEqual">
      <formula>""</formula>
    </cfRule>
  </conditionalFormatting>
  <conditionalFormatting sqref="C73:C82">
    <cfRule type="cellIs" dxfId="286" priority="263" stopIfTrue="1" operator="notEqual">
      <formula>""</formula>
    </cfRule>
  </conditionalFormatting>
  <conditionalFormatting sqref="C72:C82">
    <cfRule type="cellIs" dxfId="285" priority="262" stopIfTrue="1" operator="notEqual">
      <formula>""</formula>
    </cfRule>
  </conditionalFormatting>
  <conditionalFormatting sqref="C72:C82">
    <cfRule type="cellIs" dxfId="284" priority="261" stopIfTrue="1" operator="notEqual">
      <formula>""</formula>
    </cfRule>
  </conditionalFormatting>
  <conditionalFormatting sqref="C61:C71">
    <cfRule type="cellIs" dxfId="283" priority="260" stopIfTrue="1" operator="notEqual">
      <formula>""</formula>
    </cfRule>
  </conditionalFormatting>
  <conditionalFormatting sqref="C60">
    <cfRule type="cellIs" dxfId="282" priority="259" stopIfTrue="1" operator="notEqual">
      <formula>""</formula>
    </cfRule>
  </conditionalFormatting>
  <conditionalFormatting sqref="C60">
    <cfRule type="cellIs" dxfId="281" priority="258" stopIfTrue="1" operator="notEqual">
      <formula>""</formula>
    </cfRule>
  </conditionalFormatting>
  <conditionalFormatting sqref="C61:C70">
    <cfRule type="cellIs" dxfId="280" priority="255" stopIfTrue="1" operator="notEqual">
      <formula>""</formula>
    </cfRule>
  </conditionalFormatting>
  <conditionalFormatting sqref="C49:C59">
    <cfRule type="cellIs" dxfId="279" priority="257" stopIfTrue="1" operator="notEqual">
      <formula>""</formula>
    </cfRule>
  </conditionalFormatting>
  <conditionalFormatting sqref="C61:C70">
    <cfRule type="cellIs" dxfId="278" priority="256" stopIfTrue="1" operator="notEqual">
      <formula>""</formula>
    </cfRule>
  </conditionalFormatting>
  <conditionalFormatting sqref="C60">
    <cfRule type="cellIs" dxfId="277" priority="254" stopIfTrue="1" operator="notEqual">
      <formula>""</formula>
    </cfRule>
  </conditionalFormatting>
  <conditionalFormatting sqref="C60">
    <cfRule type="cellIs" dxfId="276" priority="253" stopIfTrue="1" operator="notEqual">
      <formula>""</formula>
    </cfRule>
  </conditionalFormatting>
  <conditionalFormatting sqref="C49:C59">
    <cfRule type="cellIs" dxfId="275" priority="252" stopIfTrue="1" operator="notEqual">
      <formula>""</formula>
    </cfRule>
  </conditionalFormatting>
  <conditionalFormatting sqref="C48">
    <cfRule type="cellIs" dxfId="274" priority="251" stopIfTrue="1" operator="notEqual">
      <formula>""</formula>
    </cfRule>
  </conditionalFormatting>
  <conditionalFormatting sqref="C48">
    <cfRule type="cellIs" dxfId="273" priority="250" stopIfTrue="1" operator="notEqual">
      <formula>""</formula>
    </cfRule>
  </conditionalFormatting>
  <conditionalFormatting sqref="C49:C58">
    <cfRule type="cellIs" dxfId="272" priority="247" stopIfTrue="1" operator="notEqual">
      <formula>""</formula>
    </cfRule>
  </conditionalFormatting>
  <conditionalFormatting sqref="C37:C47">
    <cfRule type="cellIs" dxfId="271" priority="249" stopIfTrue="1" operator="notEqual">
      <formula>""</formula>
    </cfRule>
  </conditionalFormatting>
  <conditionalFormatting sqref="C49:C58">
    <cfRule type="cellIs" dxfId="270" priority="248" stopIfTrue="1" operator="notEqual">
      <formula>""</formula>
    </cfRule>
  </conditionalFormatting>
  <conditionalFormatting sqref="C61:C70">
    <cfRule type="cellIs" dxfId="269" priority="246" stopIfTrue="1" operator="notEqual">
      <formula>""</formula>
    </cfRule>
  </conditionalFormatting>
  <conditionalFormatting sqref="C61:C70">
    <cfRule type="cellIs" dxfId="268" priority="245" stopIfTrue="1" operator="notEqual">
      <formula>""</formula>
    </cfRule>
  </conditionalFormatting>
  <conditionalFormatting sqref="C85:C94">
    <cfRule type="cellIs" dxfId="267" priority="239" stopIfTrue="1" operator="notEqual">
      <formula>""</formula>
    </cfRule>
  </conditionalFormatting>
  <conditionalFormatting sqref="C85:C94">
    <cfRule type="cellIs" dxfId="266" priority="238" stopIfTrue="1" operator="notEqual">
      <formula>""</formula>
    </cfRule>
  </conditionalFormatting>
  <conditionalFormatting sqref="C107 C73:C83 C85:C95">
    <cfRule type="cellIs" dxfId="265" priority="244" stopIfTrue="1" operator="notEqual">
      <formula>""</formula>
    </cfRule>
  </conditionalFormatting>
  <conditionalFormatting sqref="C107 C73:C83 C85:C95">
    <cfRule type="cellIs" dxfId="264" priority="237" stopIfTrue="1" operator="notEqual">
      <formula>""</formula>
    </cfRule>
  </conditionalFormatting>
  <conditionalFormatting sqref="C84">
    <cfRule type="cellIs" dxfId="263" priority="236" stopIfTrue="1" operator="notEqual">
      <formula>""</formula>
    </cfRule>
  </conditionalFormatting>
  <conditionalFormatting sqref="C107 C73:C83 C85:C95">
    <cfRule type="cellIs" dxfId="262" priority="243" stopIfTrue="1" operator="notEqual">
      <formula>""</formula>
    </cfRule>
  </conditionalFormatting>
  <conditionalFormatting sqref="C84">
    <cfRule type="cellIs" dxfId="261" priority="242" stopIfTrue="1" operator="notEqual">
      <formula>""</formula>
    </cfRule>
  </conditionalFormatting>
  <conditionalFormatting sqref="C84">
    <cfRule type="cellIs" dxfId="260" priority="241" stopIfTrue="1" operator="notEqual">
      <formula>""</formula>
    </cfRule>
  </conditionalFormatting>
  <conditionalFormatting sqref="C73:C83">
    <cfRule type="cellIs" dxfId="259" priority="240" stopIfTrue="1" operator="notEqual">
      <formula>""</formula>
    </cfRule>
  </conditionalFormatting>
  <conditionalFormatting sqref="C73:C83">
    <cfRule type="cellIs" dxfId="258" priority="229" stopIfTrue="1" operator="notEqual">
      <formula>""</formula>
    </cfRule>
  </conditionalFormatting>
  <conditionalFormatting sqref="C72">
    <cfRule type="cellIs" dxfId="257" priority="228" stopIfTrue="1" operator="notEqual">
      <formula>""</formula>
    </cfRule>
  </conditionalFormatting>
  <conditionalFormatting sqref="C72">
    <cfRule type="cellIs" dxfId="256" priority="227" stopIfTrue="1" operator="notEqual">
      <formula>""</formula>
    </cfRule>
  </conditionalFormatting>
  <conditionalFormatting sqref="C61:C71">
    <cfRule type="cellIs" dxfId="255" priority="226" stopIfTrue="1" operator="notEqual">
      <formula>""</formula>
    </cfRule>
  </conditionalFormatting>
  <conditionalFormatting sqref="C84">
    <cfRule type="cellIs" dxfId="254" priority="235" stopIfTrue="1" operator="notEqual">
      <formula>""</formula>
    </cfRule>
  </conditionalFormatting>
  <conditionalFormatting sqref="C85:C94">
    <cfRule type="cellIs" dxfId="253" priority="232" stopIfTrue="1" operator="notEqual">
      <formula>""</formula>
    </cfRule>
  </conditionalFormatting>
  <conditionalFormatting sqref="C73:C83">
    <cfRule type="cellIs" dxfId="252" priority="234" stopIfTrue="1" operator="notEqual">
      <formula>""</formula>
    </cfRule>
  </conditionalFormatting>
  <conditionalFormatting sqref="C85:C94">
    <cfRule type="cellIs" dxfId="251" priority="233" stopIfTrue="1" operator="notEqual">
      <formula>""</formula>
    </cfRule>
  </conditionalFormatting>
  <conditionalFormatting sqref="C84">
    <cfRule type="cellIs" dxfId="250" priority="231" stopIfTrue="1" operator="notEqual">
      <formula>""</formula>
    </cfRule>
  </conditionalFormatting>
  <conditionalFormatting sqref="C84">
    <cfRule type="cellIs" dxfId="249" priority="230" stopIfTrue="1" operator="notEqual">
      <formula>""</formula>
    </cfRule>
  </conditionalFormatting>
  <conditionalFormatting sqref="C73:C82">
    <cfRule type="cellIs" dxfId="248" priority="224" stopIfTrue="1" operator="notEqual">
      <formula>""</formula>
    </cfRule>
  </conditionalFormatting>
  <conditionalFormatting sqref="C73:C82">
    <cfRule type="cellIs" dxfId="247" priority="225" stopIfTrue="1" operator="notEqual">
      <formula>""</formula>
    </cfRule>
  </conditionalFormatting>
  <conditionalFormatting sqref="C85:C94">
    <cfRule type="cellIs" dxfId="246" priority="223" stopIfTrue="1" operator="notEqual">
      <formula>""</formula>
    </cfRule>
  </conditionalFormatting>
  <conditionalFormatting sqref="C85:C94">
    <cfRule type="cellIs" dxfId="245" priority="222" stopIfTrue="1" operator="notEqual">
      <formula>""</formula>
    </cfRule>
  </conditionalFormatting>
  <conditionalFormatting sqref="C72">
    <cfRule type="cellIs" dxfId="244" priority="211" stopIfTrue="1" operator="notEqual">
      <formula>""</formula>
    </cfRule>
  </conditionalFormatting>
  <conditionalFormatting sqref="C61:C71">
    <cfRule type="cellIs" dxfId="243" priority="210" stopIfTrue="1" operator="notEqual">
      <formula>""</formula>
    </cfRule>
  </conditionalFormatting>
  <conditionalFormatting sqref="C107 C73:C83 C85:C95">
    <cfRule type="cellIs" dxfId="242" priority="221" stopIfTrue="1" operator="notEqual">
      <formula>""</formula>
    </cfRule>
  </conditionalFormatting>
  <conditionalFormatting sqref="C84">
    <cfRule type="cellIs" dxfId="241" priority="220" stopIfTrue="1" operator="notEqual">
      <formula>""</formula>
    </cfRule>
  </conditionalFormatting>
  <conditionalFormatting sqref="C84">
    <cfRule type="cellIs" dxfId="240" priority="219" stopIfTrue="1" operator="notEqual">
      <formula>""</formula>
    </cfRule>
  </conditionalFormatting>
  <conditionalFormatting sqref="C85:C94">
    <cfRule type="cellIs" dxfId="239" priority="216" stopIfTrue="1" operator="notEqual">
      <formula>""</formula>
    </cfRule>
  </conditionalFormatting>
  <conditionalFormatting sqref="C73:C83">
    <cfRule type="cellIs" dxfId="238" priority="218" stopIfTrue="1" operator="notEqual">
      <formula>""</formula>
    </cfRule>
  </conditionalFormatting>
  <conditionalFormatting sqref="C85:C94">
    <cfRule type="cellIs" dxfId="237" priority="217" stopIfTrue="1" operator="notEqual">
      <formula>""</formula>
    </cfRule>
  </conditionalFormatting>
  <conditionalFormatting sqref="C84">
    <cfRule type="cellIs" dxfId="236" priority="215" stopIfTrue="1" operator="notEqual">
      <formula>""</formula>
    </cfRule>
  </conditionalFormatting>
  <conditionalFormatting sqref="C84">
    <cfRule type="cellIs" dxfId="235" priority="214" stopIfTrue="1" operator="notEqual">
      <formula>""</formula>
    </cfRule>
  </conditionalFormatting>
  <conditionalFormatting sqref="C73:C83">
    <cfRule type="cellIs" dxfId="234" priority="213" stopIfTrue="1" operator="notEqual">
      <formula>""</formula>
    </cfRule>
  </conditionalFormatting>
  <conditionalFormatting sqref="C72">
    <cfRule type="cellIs" dxfId="233" priority="212" stopIfTrue="1" operator="notEqual">
      <formula>""</formula>
    </cfRule>
  </conditionalFormatting>
  <conditionalFormatting sqref="C73:C82">
    <cfRule type="cellIs" dxfId="232" priority="208" stopIfTrue="1" operator="notEqual">
      <formula>""</formula>
    </cfRule>
  </conditionalFormatting>
  <conditionalFormatting sqref="C73:C82">
    <cfRule type="cellIs" dxfId="231" priority="209" stopIfTrue="1" operator="notEqual">
      <formula>""</formula>
    </cfRule>
  </conditionalFormatting>
  <conditionalFormatting sqref="C85:C94">
    <cfRule type="cellIs" dxfId="230" priority="207" stopIfTrue="1" operator="notEqual">
      <formula>""</formula>
    </cfRule>
  </conditionalFormatting>
  <conditionalFormatting sqref="C85:C94">
    <cfRule type="cellIs" dxfId="229" priority="206" stopIfTrue="1" operator="notEqual">
      <formula>""</formula>
    </cfRule>
  </conditionalFormatting>
  <conditionalFormatting sqref="C84:C94">
    <cfRule type="cellIs" dxfId="228" priority="205" stopIfTrue="1" operator="notEqual">
      <formula>""</formula>
    </cfRule>
  </conditionalFormatting>
  <conditionalFormatting sqref="C84:C94">
    <cfRule type="cellIs" dxfId="227" priority="204" stopIfTrue="1" operator="notEqual">
      <formula>""</formula>
    </cfRule>
  </conditionalFormatting>
  <conditionalFormatting sqref="C73:C83">
    <cfRule type="cellIs" dxfId="226" priority="203" stopIfTrue="1" operator="notEqual">
      <formula>""</formula>
    </cfRule>
  </conditionalFormatting>
  <conditionalFormatting sqref="C72">
    <cfRule type="cellIs" dxfId="225" priority="202" stopIfTrue="1" operator="notEqual">
      <formula>""</formula>
    </cfRule>
  </conditionalFormatting>
  <conditionalFormatting sqref="C72">
    <cfRule type="cellIs" dxfId="224" priority="201" stopIfTrue="1" operator="notEqual">
      <formula>""</formula>
    </cfRule>
  </conditionalFormatting>
  <conditionalFormatting sqref="C73:C82">
    <cfRule type="cellIs" dxfId="223" priority="198" stopIfTrue="1" operator="notEqual">
      <formula>""</formula>
    </cfRule>
  </conditionalFormatting>
  <conditionalFormatting sqref="C61:C71">
    <cfRule type="cellIs" dxfId="222" priority="200" stopIfTrue="1" operator="notEqual">
      <formula>""</formula>
    </cfRule>
  </conditionalFormatting>
  <conditionalFormatting sqref="C73:C82">
    <cfRule type="cellIs" dxfId="221" priority="199" stopIfTrue="1" operator="notEqual">
      <formula>""</formula>
    </cfRule>
  </conditionalFormatting>
  <conditionalFormatting sqref="C72">
    <cfRule type="cellIs" dxfId="220" priority="197" stopIfTrue="1" operator="notEqual">
      <formula>""</formula>
    </cfRule>
  </conditionalFormatting>
  <conditionalFormatting sqref="C72">
    <cfRule type="cellIs" dxfId="219" priority="196" stopIfTrue="1" operator="notEqual">
      <formula>""</formula>
    </cfRule>
  </conditionalFormatting>
  <conditionalFormatting sqref="C61:C71">
    <cfRule type="cellIs" dxfId="218" priority="195" stopIfTrue="1" operator="notEqual">
      <formula>""</formula>
    </cfRule>
  </conditionalFormatting>
  <conditionalFormatting sqref="C60">
    <cfRule type="cellIs" dxfId="217" priority="194" stopIfTrue="1" operator="notEqual">
      <formula>""</formula>
    </cfRule>
  </conditionalFormatting>
  <conditionalFormatting sqref="C60">
    <cfRule type="cellIs" dxfId="216" priority="193" stopIfTrue="1" operator="notEqual">
      <formula>""</formula>
    </cfRule>
  </conditionalFormatting>
  <conditionalFormatting sqref="C61:C70">
    <cfRule type="cellIs" dxfId="215" priority="190" stopIfTrue="1" operator="notEqual">
      <formula>""</formula>
    </cfRule>
  </conditionalFormatting>
  <conditionalFormatting sqref="C49:C59">
    <cfRule type="cellIs" dxfId="214" priority="192" stopIfTrue="1" operator="notEqual">
      <formula>""</formula>
    </cfRule>
  </conditionalFormatting>
  <conditionalFormatting sqref="C61:C70">
    <cfRule type="cellIs" dxfId="213" priority="191" stopIfTrue="1" operator="notEqual">
      <formula>""</formula>
    </cfRule>
  </conditionalFormatting>
  <conditionalFormatting sqref="C73:C82">
    <cfRule type="cellIs" dxfId="212" priority="189" stopIfTrue="1" operator="notEqual">
      <formula>""</formula>
    </cfRule>
  </conditionalFormatting>
  <conditionalFormatting sqref="C73:C82">
    <cfRule type="cellIs" dxfId="211" priority="188" stopIfTrue="1" operator="notEqual">
      <formula>""</formula>
    </cfRule>
  </conditionalFormatting>
  <conditionalFormatting sqref="C97:C106">
    <cfRule type="cellIs" dxfId="210" priority="181" stopIfTrue="1" operator="notEqual">
      <formula>""</formula>
    </cfRule>
  </conditionalFormatting>
  <conditionalFormatting sqref="C97:C106">
    <cfRule type="cellIs" dxfId="209" priority="180" stopIfTrue="1" operator="notEqual">
      <formula>""</formula>
    </cfRule>
  </conditionalFormatting>
  <conditionalFormatting sqref="C96">
    <cfRule type="cellIs" dxfId="208" priority="179" stopIfTrue="1" operator="notEqual">
      <formula>""</formula>
    </cfRule>
  </conditionalFormatting>
  <conditionalFormatting sqref="C96">
    <cfRule type="cellIs" dxfId="207" priority="178" stopIfTrue="1" operator="notEqual">
      <formula>""</formula>
    </cfRule>
  </conditionalFormatting>
  <conditionalFormatting sqref="C97:C106">
    <cfRule type="cellIs" dxfId="206" priority="177" stopIfTrue="1" operator="notEqual">
      <formula>""</formula>
    </cfRule>
  </conditionalFormatting>
  <conditionalFormatting sqref="C96">
    <cfRule type="cellIs" dxfId="205" priority="187" stopIfTrue="1" operator="notEqual">
      <formula>""</formula>
    </cfRule>
  </conditionalFormatting>
  <conditionalFormatting sqref="C96:C106">
    <cfRule type="cellIs" dxfId="204" priority="186" stopIfTrue="1" operator="notEqual">
      <formula>""</formula>
    </cfRule>
  </conditionalFormatting>
  <conditionalFormatting sqref="C96:C106">
    <cfRule type="cellIs" dxfId="203" priority="185" stopIfTrue="1" operator="notEqual">
      <formula>""</formula>
    </cfRule>
  </conditionalFormatting>
  <conditionalFormatting sqref="C97:C106">
    <cfRule type="cellIs" dxfId="202" priority="184" stopIfTrue="1" operator="notEqual">
      <formula>""</formula>
    </cfRule>
  </conditionalFormatting>
  <conditionalFormatting sqref="C96">
    <cfRule type="cellIs" dxfId="201" priority="183" stopIfTrue="1" operator="notEqual">
      <formula>""</formula>
    </cfRule>
  </conditionalFormatting>
  <conditionalFormatting sqref="C96">
    <cfRule type="cellIs" dxfId="200" priority="182" stopIfTrue="1" operator="notEqual">
      <formula>""</formula>
    </cfRule>
  </conditionalFormatting>
  <conditionalFormatting sqref="C97:C106">
    <cfRule type="cellIs" dxfId="199" priority="176" stopIfTrue="1" operator="notEqual">
      <formula>""</formula>
    </cfRule>
  </conditionalFormatting>
  <conditionalFormatting sqref="C96:C106">
    <cfRule type="cellIs" dxfId="198" priority="175" stopIfTrue="1" operator="notEqual">
      <formula>""</formula>
    </cfRule>
  </conditionalFormatting>
  <conditionalFormatting sqref="C96:C106">
    <cfRule type="cellIs" dxfId="197" priority="174" stopIfTrue="1" operator="notEqual">
      <formula>""</formula>
    </cfRule>
  </conditionalFormatting>
  <conditionalFormatting sqref="C96:C106">
    <cfRule type="cellIs" dxfId="196" priority="173" stopIfTrue="1" operator="notEqual">
      <formula>""</formula>
    </cfRule>
  </conditionalFormatting>
  <conditionalFormatting sqref="C96:C106">
    <cfRule type="cellIs" dxfId="195" priority="172" stopIfTrue="1" operator="notEqual">
      <formula>""</formula>
    </cfRule>
  </conditionalFormatting>
  <conditionalFormatting sqref="C97:C106">
    <cfRule type="cellIs" dxfId="194" priority="171" stopIfTrue="1" operator="notEqual">
      <formula>""</formula>
    </cfRule>
  </conditionalFormatting>
  <conditionalFormatting sqref="C97:C106">
    <cfRule type="cellIs" dxfId="193" priority="170" stopIfTrue="1" operator="notEqual">
      <formula>""</formula>
    </cfRule>
  </conditionalFormatting>
  <conditionalFormatting sqref="C97:C106">
    <cfRule type="cellIs" dxfId="192" priority="169" stopIfTrue="1" operator="notEqual">
      <formula>""</formula>
    </cfRule>
  </conditionalFormatting>
  <conditionalFormatting sqref="C97:C106">
    <cfRule type="cellIs" dxfId="191" priority="168" stopIfTrue="1" operator="notEqual">
      <formula>""</formula>
    </cfRule>
  </conditionalFormatting>
  <conditionalFormatting sqref="C97:C106">
    <cfRule type="cellIs" dxfId="190" priority="167" stopIfTrue="1" operator="notEqual">
      <formula>""</formula>
    </cfRule>
  </conditionalFormatting>
  <conditionalFormatting sqref="C119">
    <cfRule type="cellIs" dxfId="189" priority="166" stopIfTrue="1" operator="notEqual">
      <formula>""</formula>
    </cfRule>
  </conditionalFormatting>
  <conditionalFormatting sqref="C119">
    <cfRule type="cellIs" dxfId="188" priority="165" stopIfTrue="1" operator="notEqual">
      <formula>""</formula>
    </cfRule>
  </conditionalFormatting>
  <conditionalFormatting sqref="C108:C109">
    <cfRule type="cellIs" dxfId="187" priority="164" stopIfTrue="1" operator="notEqual">
      <formula>""</formula>
    </cfRule>
  </conditionalFormatting>
  <conditionalFormatting sqref="C108:C109">
    <cfRule type="cellIs" dxfId="186" priority="163" stopIfTrue="1" operator="notEqual">
      <formula>""</formula>
    </cfRule>
  </conditionalFormatting>
  <conditionalFormatting sqref="C97:C106 C108:C118 C120:C131">
    <cfRule type="cellIs" dxfId="185" priority="162" stopIfTrue="1" operator="notEqual">
      <formula>""</formula>
    </cfRule>
  </conditionalFormatting>
  <conditionalFormatting sqref="C97:C106 C108:C118 C120:C131">
    <cfRule type="cellIs" dxfId="184" priority="161" stopIfTrue="1" operator="notEqual">
      <formula>""</formula>
    </cfRule>
  </conditionalFormatting>
  <conditionalFormatting sqref="C13">
    <cfRule type="cellIs" dxfId="183" priority="160" stopIfTrue="1" operator="notEqual">
      <formula>""</formula>
    </cfRule>
  </conditionalFormatting>
  <conditionalFormatting sqref="C72">
    <cfRule type="cellIs" dxfId="182" priority="159" stopIfTrue="1" operator="notEqual">
      <formula>""</formula>
    </cfRule>
  </conditionalFormatting>
  <conditionalFormatting sqref="C72">
    <cfRule type="cellIs" dxfId="181" priority="158" stopIfTrue="1" operator="notEqual">
      <formula>""</formula>
    </cfRule>
  </conditionalFormatting>
  <conditionalFormatting sqref="C73:C82">
    <cfRule type="cellIs" dxfId="180" priority="155" stopIfTrue="1" operator="notEqual">
      <formula>""</formula>
    </cfRule>
  </conditionalFormatting>
  <conditionalFormatting sqref="C61:C71">
    <cfRule type="cellIs" dxfId="179" priority="157" stopIfTrue="1" operator="notEqual">
      <formula>""</formula>
    </cfRule>
  </conditionalFormatting>
  <conditionalFormatting sqref="C73:C82">
    <cfRule type="cellIs" dxfId="178" priority="156" stopIfTrue="1" operator="notEqual">
      <formula>""</formula>
    </cfRule>
  </conditionalFormatting>
  <conditionalFormatting sqref="C72">
    <cfRule type="cellIs" dxfId="177" priority="154" stopIfTrue="1" operator="notEqual">
      <formula>""</formula>
    </cfRule>
  </conditionalFormatting>
  <conditionalFormatting sqref="C72">
    <cfRule type="cellIs" dxfId="176" priority="153" stopIfTrue="1" operator="notEqual">
      <formula>""</formula>
    </cfRule>
  </conditionalFormatting>
  <conditionalFormatting sqref="C61:C71">
    <cfRule type="cellIs" dxfId="175" priority="152" stopIfTrue="1" operator="notEqual">
      <formula>""</formula>
    </cfRule>
  </conditionalFormatting>
  <conditionalFormatting sqref="C60">
    <cfRule type="cellIs" dxfId="174" priority="151" stopIfTrue="1" operator="notEqual">
      <formula>""</formula>
    </cfRule>
  </conditionalFormatting>
  <conditionalFormatting sqref="C60">
    <cfRule type="cellIs" dxfId="173" priority="150" stopIfTrue="1" operator="notEqual">
      <formula>""</formula>
    </cfRule>
  </conditionalFormatting>
  <conditionalFormatting sqref="C61:C70">
    <cfRule type="cellIs" dxfId="172" priority="147" stopIfTrue="1" operator="notEqual">
      <formula>""</formula>
    </cfRule>
  </conditionalFormatting>
  <conditionalFormatting sqref="C49:C59">
    <cfRule type="cellIs" dxfId="171" priority="149" stopIfTrue="1" operator="notEqual">
      <formula>""</formula>
    </cfRule>
  </conditionalFormatting>
  <conditionalFormatting sqref="C61:C70">
    <cfRule type="cellIs" dxfId="170" priority="148" stopIfTrue="1" operator="notEqual">
      <formula>""</formula>
    </cfRule>
  </conditionalFormatting>
  <conditionalFormatting sqref="C73:C82">
    <cfRule type="cellIs" dxfId="169" priority="146" stopIfTrue="1" operator="notEqual">
      <formula>""</formula>
    </cfRule>
  </conditionalFormatting>
  <conditionalFormatting sqref="C73:C82">
    <cfRule type="cellIs" dxfId="168" priority="145" stopIfTrue="1" operator="notEqual">
      <formula>""</formula>
    </cfRule>
  </conditionalFormatting>
  <conditionalFormatting sqref="C72:C82">
    <cfRule type="cellIs" dxfId="167" priority="144" stopIfTrue="1" operator="notEqual">
      <formula>""</formula>
    </cfRule>
  </conditionalFormatting>
  <conditionalFormatting sqref="C72:C82">
    <cfRule type="cellIs" dxfId="166" priority="143" stopIfTrue="1" operator="notEqual">
      <formula>""</formula>
    </cfRule>
  </conditionalFormatting>
  <conditionalFormatting sqref="C61:C71">
    <cfRule type="cellIs" dxfId="165" priority="142" stopIfTrue="1" operator="notEqual">
      <formula>""</formula>
    </cfRule>
  </conditionalFormatting>
  <conditionalFormatting sqref="C60">
    <cfRule type="cellIs" dxfId="164" priority="141" stopIfTrue="1" operator="notEqual">
      <formula>""</formula>
    </cfRule>
  </conditionalFormatting>
  <conditionalFormatting sqref="C60">
    <cfRule type="cellIs" dxfId="163" priority="140" stopIfTrue="1" operator="notEqual">
      <formula>""</formula>
    </cfRule>
  </conditionalFormatting>
  <conditionalFormatting sqref="C61:C70">
    <cfRule type="cellIs" dxfId="162" priority="137" stopIfTrue="1" operator="notEqual">
      <formula>""</formula>
    </cfRule>
  </conditionalFormatting>
  <conditionalFormatting sqref="C49:C59">
    <cfRule type="cellIs" dxfId="161" priority="139" stopIfTrue="1" operator="notEqual">
      <formula>""</formula>
    </cfRule>
  </conditionalFormatting>
  <conditionalFormatting sqref="C61:C70">
    <cfRule type="cellIs" dxfId="160" priority="138" stopIfTrue="1" operator="notEqual">
      <formula>""</formula>
    </cfRule>
  </conditionalFormatting>
  <conditionalFormatting sqref="C60">
    <cfRule type="cellIs" dxfId="159" priority="136" stopIfTrue="1" operator="notEqual">
      <formula>""</formula>
    </cfRule>
  </conditionalFormatting>
  <conditionalFormatting sqref="C60">
    <cfRule type="cellIs" dxfId="158" priority="135" stopIfTrue="1" operator="notEqual">
      <formula>""</formula>
    </cfRule>
  </conditionalFormatting>
  <conditionalFormatting sqref="C49:C59">
    <cfRule type="cellIs" dxfId="157" priority="134" stopIfTrue="1" operator="notEqual">
      <formula>""</formula>
    </cfRule>
  </conditionalFormatting>
  <conditionalFormatting sqref="C48">
    <cfRule type="cellIs" dxfId="156" priority="133" stopIfTrue="1" operator="notEqual">
      <formula>""</formula>
    </cfRule>
  </conditionalFormatting>
  <conditionalFormatting sqref="C48">
    <cfRule type="cellIs" dxfId="155" priority="132" stopIfTrue="1" operator="notEqual">
      <formula>""</formula>
    </cfRule>
  </conditionalFormatting>
  <conditionalFormatting sqref="C49:C58">
    <cfRule type="cellIs" dxfId="154" priority="129" stopIfTrue="1" operator="notEqual">
      <formula>""</formula>
    </cfRule>
  </conditionalFormatting>
  <conditionalFormatting sqref="C37:C47">
    <cfRule type="cellIs" dxfId="153" priority="131" stopIfTrue="1" operator="notEqual">
      <formula>""</formula>
    </cfRule>
  </conditionalFormatting>
  <conditionalFormatting sqref="C49:C58">
    <cfRule type="cellIs" dxfId="152" priority="130" stopIfTrue="1" operator="notEqual">
      <formula>""</formula>
    </cfRule>
  </conditionalFormatting>
  <conditionalFormatting sqref="C61:C70">
    <cfRule type="cellIs" dxfId="151" priority="128" stopIfTrue="1" operator="notEqual">
      <formula>""</formula>
    </cfRule>
  </conditionalFormatting>
  <conditionalFormatting sqref="C61:C70">
    <cfRule type="cellIs" dxfId="150" priority="127" stopIfTrue="1" operator="notEqual">
      <formula>""</formula>
    </cfRule>
  </conditionalFormatting>
  <conditionalFormatting sqref="C72:C82">
    <cfRule type="cellIs" dxfId="149" priority="126" stopIfTrue="1" operator="notEqual">
      <formula>""</formula>
    </cfRule>
  </conditionalFormatting>
  <conditionalFormatting sqref="C72:C82">
    <cfRule type="cellIs" dxfId="148" priority="125" stopIfTrue="1" operator="notEqual">
      <formula>""</formula>
    </cfRule>
  </conditionalFormatting>
  <conditionalFormatting sqref="C61:C71">
    <cfRule type="cellIs" dxfId="147" priority="124" stopIfTrue="1" operator="notEqual">
      <formula>""</formula>
    </cfRule>
  </conditionalFormatting>
  <conditionalFormatting sqref="C60">
    <cfRule type="cellIs" dxfId="146" priority="123" stopIfTrue="1" operator="notEqual">
      <formula>""</formula>
    </cfRule>
  </conditionalFormatting>
  <conditionalFormatting sqref="C60">
    <cfRule type="cellIs" dxfId="145" priority="122" stopIfTrue="1" operator="notEqual">
      <formula>""</formula>
    </cfRule>
  </conditionalFormatting>
  <conditionalFormatting sqref="C61:C70">
    <cfRule type="cellIs" dxfId="144" priority="119" stopIfTrue="1" operator="notEqual">
      <formula>""</formula>
    </cfRule>
  </conditionalFormatting>
  <conditionalFormatting sqref="C49:C59">
    <cfRule type="cellIs" dxfId="143" priority="121" stopIfTrue="1" operator="notEqual">
      <formula>""</formula>
    </cfRule>
  </conditionalFormatting>
  <conditionalFormatting sqref="C61:C70">
    <cfRule type="cellIs" dxfId="142" priority="120" stopIfTrue="1" operator="notEqual">
      <formula>""</formula>
    </cfRule>
  </conditionalFormatting>
  <conditionalFormatting sqref="C60">
    <cfRule type="cellIs" dxfId="141" priority="118" stopIfTrue="1" operator="notEqual">
      <formula>""</formula>
    </cfRule>
  </conditionalFormatting>
  <conditionalFormatting sqref="C60">
    <cfRule type="cellIs" dxfId="140" priority="117" stopIfTrue="1" operator="notEqual">
      <formula>""</formula>
    </cfRule>
  </conditionalFormatting>
  <conditionalFormatting sqref="C49:C59">
    <cfRule type="cellIs" dxfId="139" priority="116" stopIfTrue="1" operator="notEqual">
      <formula>""</formula>
    </cfRule>
  </conditionalFormatting>
  <conditionalFormatting sqref="C48">
    <cfRule type="cellIs" dxfId="138" priority="115" stopIfTrue="1" operator="notEqual">
      <formula>""</formula>
    </cfRule>
  </conditionalFormatting>
  <conditionalFormatting sqref="C48">
    <cfRule type="cellIs" dxfId="137" priority="114" stopIfTrue="1" operator="notEqual">
      <formula>""</formula>
    </cfRule>
  </conditionalFormatting>
  <conditionalFormatting sqref="C49:C58">
    <cfRule type="cellIs" dxfId="136" priority="111" stopIfTrue="1" operator="notEqual">
      <formula>""</formula>
    </cfRule>
  </conditionalFormatting>
  <conditionalFormatting sqref="C37:C47">
    <cfRule type="cellIs" dxfId="135" priority="113" stopIfTrue="1" operator="notEqual">
      <formula>""</formula>
    </cfRule>
  </conditionalFormatting>
  <conditionalFormatting sqref="C49:C58">
    <cfRule type="cellIs" dxfId="134" priority="112" stopIfTrue="1" operator="notEqual">
      <formula>""</formula>
    </cfRule>
  </conditionalFormatting>
  <conditionalFormatting sqref="C61:C70">
    <cfRule type="cellIs" dxfId="133" priority="110" stopIfTrue="1" operator="notEqual">
      <formula>""</formula>
    </cfRule>
  </conditionalFormatting>
  <conditionalFormatting sqref="C61:C70">
    <cfRule type="cellIs" dxfId="132" priority="109" stopIfTrue="1" operator="notEqual">
      <formula>""</formula>
    </cfRule>
  </conditionalFormatting>
  <conditionalFormatting sqref="C60:C70">
    <cfRule type="cellIs" dxfId="131" priority="108" stopIfTrue="1" operator="notEqual">
      <formula>""</formula>
    </cfRule>
  </conditionalFormatting>
  <conditionalFormatting sqref="C60:C70">
    <cfRule type="cellIs" dxfId="130" priority="107" stopIfTrue="1" operator="notEqual">
      <formula>""</formula>
    </cfRule>
  </conditionalFormatting>
  <conditionalFormatting sqref="C49:C59">
    <cfRule type="cellIs" dxfId="129" priority="106" stopIfTrue="1" operator="notEqual">
      <formula>""</formula>
    </cfRule>
  </conditionalFormatting>
  <conditionalFormatting sqref="C48">
    <cfRule type="cellIs" dxfId="128" priority="105" stopIfTrue="1" operator="notEqual">
      <formula>""</formula>
    </cfRule>
  </conditionalFormatting>
  <conditionalFormatting sqref="C48">
    <cfRule type="cellIs" dxfId="127" priority="104" stopIfTrue="1" operator="notEqual">
      <formula>""</formula>
    </cfRule>
  </conditionalFormatting>
  <conditionalFormatting sqref="C49:C58">
    <cfRule type="cellIs" dxfId="126" priority="101" stopIfTrue="1" operator="notEqual">
      <formula>""</formula>
    </cfRule>
  </conditionalFormatting>
  <conditionalFormatting sqref="C37:C47">
    <cfRule type="cellIs" dxfId="125" priority="103" stopIfTrue="1" operator="notEqual">
      <formula>""</formula>
    </cfRule>
  </conditionalFormatting>
  <conditionalFormatting sqref="C49:C58">
    <cfRule type="cellIs" dxfId="124" priority="102" stopIfTrue="1" operator="notEqual">
      <formula>""</formula>
    </cfRule>
  </conditionalFormatting>
  <conditionalFormatting sqref="C48">
    <cfRule type="cellIs" dxfId="123" priority="100" stopIfTrue="1" operator="notEqual">
      <formula>""</formula>
    </cfRule>
  </conditionalFormatting>
  <conditionalFormatting sqref="C48">
    <cfRule type="cellIs" dxfId="122" priority="99" stopIfTrue="1" operator="notEqual">
      <formula>""</formula>
    </cfRule>
  </conditionalFormatting>
  <conditionalFormatting sqref="C37:C47">
    <cfRule type="cellIs" dxfId="121" priority="98" stopIfTrue="1" operator="notEqual">
      <formula>""</formula>
    </cfRule>
  </conditionalFormatting>
  <conditionalFormatting sqref="C36">
    <cfRule type="cellIs" dxfId="120" priority="97" stopIfTrue="1" operator="notEqual">
      <formula>""</formula>
    </cfRule>
  </conditionalFormatting>
  <conditionalFormatting sqref="C36">
    <cfRule type="cellIs" dxfId="119" priority="96" stopIfTrue="1" operator="notEqual">
      <formula>""</formula>
    </cfRule>
  </conditionalFormatting>
  <conditionalFormatting sqref="C37:C46">
    <cfRule type="cellIs" dxfId="118" priority="93" stopIfTrue="1" operator="notEqual">
      <formula>""</formula>
    </cfRule>
  </conditionalFormatting>
  <conditionalFormatting sqref="C25:C35">
    <cfRule type="cellIs" dxfId="117" priority="95" stopIfTrue="1" operator="notEqual">
      <formula>""</formula>
    </cfRule>
  </conditionalFormatting>
  <conditionalFormatting sqref="C37:C46">
    <cfRule type="cellIs" dxfId="116" priority="94" stopIfTrue="1" operator="notEqual">
      <formula>""</formula>
    </cfRule>
  </conditionalFormatting>
  <conditionalFormatting sqref="C49:C58">
    <cfRule type="cellIs" dxfId="115" priority="92" stopIfTrue="1" operator="notEqual">
      <formula>""</formula>
    </cfRule>
  </conditionalFormatting>
  <conditionalFormatting sqref="C49:C58">
    <cfRule type="cellIs" dxfId="114" priority="91" stopIfTrue="1" operator="notEqual">
      <formula>""</formula>
    </cfRule>
  </conditionalFormatting>
  <conditionalFormatting sqref="C73:C82">
    <cfRule type="cellIs" dxfId="113" priority="87" stopIfTrue="1" operator="notEqual">
      <formula>""</formula>
    </cfRule>
  </conditionalFormatting>
  <conditionalFormatting sqref="C73:C82">
    <cfRule type="cellIs" dxfId="112" priority="86" stopIfTrue="1" operator="notEqual">
      <formula>""</formula>
    </cfRule>
  </conditionalFormatting>
  <conditionalFormatting sqref="C72">
    <cfRule type="cellIs" dxfId="111" priority="85" stopIfTrue="1" operator="notEqual">
      <formula>""</formula>
    </cfRule>
  </conditionalFormatting>
  <conditionalFormatting sqref="C72">
    <cfRule type="cellIs" dxfId="110" priority="90" stopIfTrue="1" operator="notEqual">
      <formula>""</formula>
    </cfRule>
  </conditionalFormatting>
  <conditionalFormatting sqref="C72">
    <cfRule type="cellIs" dxfId="109" priority="89" stopIfTrue="1" operator="notEqual">
      <formula>""</formula>
    </cfRule>
  </conditionalFormatting>
  <conditionalFormatting sqref="C61:C71">
    <cfRule type="cellIs" dxfId="108" priority="88" stopIfTrue="1" operator="notEqual">
      <formula>""</formula>
    </cfRule>
  </conditionalFormatting>
  <conditionalFormatting sqref="C61:C71">
    <cfRule type="cellIs" dxfId="107" priority="78" stopIfTrue="1" operator="notEqual">
      <formula>""</formula>
    </cfRule>
  </conditionalFormatting>
  <conditionalFormatting sqref="C60">
    <cfRule type="cellIs" dxfId="106" priority="77" stopIfTrue="1" operator="notEqual">
      <formula>""</formula>
    </cfRule>
  </conditionalFormatting>
  <conditionalFormatting sqref="C60">
    <cfRule type="cellIs" dxfId="105" priority="76" stopIfTrue="1" operator="notEqual">
      <formula>""</formula>
    </cfRule>
  </conditionalFormatting>
  <conditionalFormatting sqref="C49:C59">
    <cfRule type="cellIs" dxfId="104" priority="75" stopIfTrue="1" operator="notEqual">
      <formula>""</formula>
    </cfRule>
  </conditionalFormatting>
  <conditionalFormatting sqref="C72">
    <cfRule type="cellIs" dxfId="103" priority="84" stopIfTrue="1" operator="notEqual">
      <formula>""</formula>
    </cfRule>
  </conditionalFormatting>
  <conditionalFormatting sqref="C73:C82">
    <cfRule type="cellIs" dxfId="102" priority="81" stopIfTrue="1" operator="notEqual">
      <formula>""</formula>
    </cfRule>
  </conditionalFormatting>
  <conditionalFormatting sqref="C61:C71">
    <cfRule type="cellIs" dxfId="101" priority="83" stopIfTrue="1" operator="notEqual">
      <formula>""</formula>
    </cfRule>
  </conditionalFormatting>
  <conditionalFormatting sqref="C73:C82">
    <cfRule type="cellIs" dxfId="100" priority="82" stopIfTrue="1" operator="notEqual">
      <formula>""</formula>
    </cfRule>
  </conditionalFormatting>
  <conditionalFormatting sqref="C72">
    <cfRule type="cellIs" dxfId="99" priority="80" stopIfTrue="1" operator="notEqual">
      <formula>""</formula>
    </cfRule>
  </conditionalFormatting>
  <conditionalFormatting sqref="C72">
    <cfRule type="cellIs" dxfId="98" priority="79" stopIfTrue="1" operator="notEqual">
      <formula>""</formula>
    </cfRule>
  </conditionalFormatting>
  <conditionalFormatting sqref="C61:C70">
    <cfRule type="cellIs" dxfId="97" priority="73" stopIfTrue="1" operator="notEqual">
      <formula>""</formula>
    </cfRule>
  </conditionalFormatting>
  <conditionalFormatting sqref="C61:C70">
    <cfRule type="cellIs" dxfId="96" priority="74" stopIfTrue="1" operator="notEqual">
      <formula>""</formula>
    </cfRule>
  </conditionalFormatting>
  <conditionalFormatting sqref="C73:C82">
    <cfRule type="cellIs" dxfId="95" priority="72" stopIfTrue="1" operator="notEqual">
      <formula>""</formula>
    </cfRule>
  </conditionalFormatting>
  <conditionalFormatting sqref="C73:C82">
    <cfRule type="cellIs" dxfId="94" priority="71" stopIfTrue="1" operator="notEqual">
      <formula>""</formula>
    </cfRule>
  </conditionalFormatting>
  <conditionalFormatting sqref="C60">
    <cfRule type="cellIs" dxfId="93" priority="61" stopIfTrue="1" operator="notEqual">
      <formula>""</formula>
    </cfRule>
  </conditionalFormatting>
  <conditionalFormatting sqref="C49:C59">
    <cfRule type="cellIs" dxfId="92" priority="60" stopIfTrue="1" operator="notEqual">
      <formula>""</formula>
    </cfRule>
  </conditionalFormatting>
  <conditionalFormatting sqref="C72">
    <cfRule type="cellIs" dxfId="91" priority="70" stopIfTrue="1" operator="notEqual">
      <formula>""</formula>
    </cfRule>
  </conditionalFormatting>
  <conditionalFormatting sqref="C72">
    <cfRule type="cellIs" dxfId="90" priority="69" stopIfTrue="1" operator="notEqual">
      <formula>""</formula>
    </cfRule>
  </conditionalFormatting>
  <conditionalFormatting sqref="C73:C82">
    <cfRule type="cellIs" dxfId="89" priority="66" stopIfTrue="1" operator="notEqual">
      <formula>""</formula>
    </cfRule>
  </conditionalFormatting>
  <conditionalFormatting sqref="C61:C71">
    <cfRule type="cellIs" dxfId="88" priority="68" stopIfTrue="1" operator="notEqual">
      <formula>""</formula>
    </cfRule>
  </conditionalFormatting>
  <conditionalFormatting sqref="C73:C82">
    <cfRule type="cellIs" dxfId="87" priority="67" stopIfTrue="1" operator="notEqual">
      <formula>""</formula>
    </cfRule>
  </conditionalFormatting>
  <conditionalFormatting sqref="C72">
    <cfRule type="cellIs" dxfId="86" priority="65" stopIfTrue="1" operator="notEqual">
      <formula>""</formula>
    </cfRule>
  </conditionalFormatting>
  <conditionalFormatting sqref="C72">
    <cfRule type="cellIs" dxfId="85" priority="64" stopIfTrue="1" operator="notEqual">
      <formula>""</formula>
    </cfRule>
  </conditionalFormatting>
  <conditionalFormatting sqref="C61:C71">
    <cfRule type="cellIs" dxfId="84" priority="63" stopIfTrue="1" operator="notEqual">
      <formula>""</formula>
    </cfRule>
  </conditionalFormatting>
  <conditionalFormatting sqref="C60">
    <cfRule type="cellIs" dxfId="83" priority="62" stopIfTrue="1" operator="notEqual">
      <formula>""</formula>
    </cfRule>
  </conditionalFormatting>
  <conditionalFormatting sqref="C61:C70">
    <cfRule type="cellIs" dxfId="82" priority="58" stopIfTrue="1" operator="notEqual">
      <formula>""</formula>
    </cfRule>
  </conditionalFormatting>
  <conditionalFormatting sqref="C61:C70">
    <cfRule type="cellIs" dxfId="81" priority="59" stopIfTrue="1" operator="notEqual">
      <formula>""</formula>
    </cfRule>
  </conditionalFormatting>
  <conditionalFormatting sqref="C73:C82">
    <cfRule type="cellIs" dxfId="80" priority="57" stopIfTrue="1" operator="notEqual">
      <formula>""</formula>
    </cfRule>
  </conditionalFormatting>
  <conditionalFormatting sqref="C73:C82">
    <cfRule type="cellIs" dxfId="79" priority="56" stopIfTrue="1" operator="notEqual">
      <formula>""</formula>
    </cfRule>
  </conditionalFormatting>
  <conditionalFormatting sqref="C72:C82">
    <cfRule type="cellIs" dxfId="78" priority="55" stopIfTrue="1" operator="notEqual">
      <formula>""</formula>
    </cfRule>
  </conditionalFormatting>
  <conditionalFormatting sqref="C72:C82">
    <cfRule type="cellIs" dxfId="77" priority="54" stopIfTrue="1" operator="notEqual">
      <formula>""</formula>
    </cfRule>
  </conditionalFormatting>
  <conditionalFormatting sqref="C61:C71">
    <cfRule type="cellIs" dxfId="76" priority="53" stopIfTrue="1" operator="notEqual">
      <formula>""</formula>
    </cfRule>
  </conditionalFormatting>
  <conditionalFormatting sqref="C60">
    <cfRule type="cellIs" dxfId="75" priority="52" stopIfTrue="1" operator="notEqual">
      <formula>""</formula>
    </cfRule>
  </conditionalFormatting>
  <conditionalFormatting sqref="C60">
    <cfRule type="cellIs" dxfId="74" priority="51" stopIfTrue="1" operator="notEqual">
      <formula>""</formula>
    </cfRule>
  </conditionalFormatting>
  <conditionalFormatting sqref="C61:C70">
    <cfRule type="cellIs" dxfId="73" priority="48" stopIfTrue="1" operator="notEqual">
      <formula>""</formula>
    </cfRule>
  </conditionalFormatting>
  <conditionalFormatting sqref="C49:C59">
    <cfRule type="cellIs" dxfId="72" priority="50" stopIfTrue="1" operator="notEqual">
      <formula>""</formula>
    </cfRule>
  </conditionalFormatting>
  <conditionalFormatting sqref="C61:C70">
    <cfRule type="cellIs" dxfId="71" priority="49" stopIfTrue="1" operator="notEqual">
      <formula>""</formula>
    </cfRule>
  </conditionalFormatting>
  <conditionalFormatting sqref="C60">
    <cfRule type="cellIs" dxfId="70" priority="47" stopIfTrue="1" operator="notEqual">
      <formula>""</formula>
    </cfRule>
  </conditionalFormatting>
  <conditionalFormatting sqref="C60">
    <cfRule type="cellIs" dxfId="69" priority="46" stopIfTrue="1" operator="notEqual">
      <formula>""</formula>
    </cfRule>
  </conditionalFormatting>
  <conditionalFormatting sqref="C49:C59">
    <cfRule type="cellIs" dxfId="68" priority="45" stopIfTrue="1" operator="notEqual">
      <formula>""</formula>
    </cfRule>
  </conditionalFormatting>
  <conditionalFormatting sqref="C48">
    <cfRule type="cellIs" dxfId="67" priority="44" stopIfTrue="1" operator="notEqual">
      <formula>""</formula>
    </cfRule>
  </conditionalFormatting>
  <conditionalFormatting sqref="C48">
    <cfRule type="cellIs" dxfId="66" priority="43" stopIfTrue="1" operator="notEqual">
      <formula>""</formula>
    </cfRule>
  </conditionalFormatting>
  <conditionalFormatting sqref="C49:C58">
    <cfRule type="cellIs" dxfId="65" priority="40" stopIfTrue="1" operator="notEqual">
      <formula>""</formula>
    </cfRule>
  </conditionalFormatting>
  <conditionalFormatting sqref="C37:C47">
    <cfRule type="cellIs" dxfId="64" priority="42" stopIfTrue="1" operator="notEqual">
      <formula>""</formula>
    </cfRule>
  </conditionalFormatting>
  <conditionalFormatting sqref="C49:C58">
    <cfRule type="cellIs" dxfId="63" priority="41" stopIfTrue="1" operator="notEqual">
      <formula>""</formula>
    </cfRule>
  </conditionalFormatting>
  <conditionalFormatting sqref="C61:C70">
    <cfRule type="cellIs" dxfId="62" priority="39" stopIfTrue="1" operator="notEqual">
      <formula>""</formula>
    </cfRule>
  </conditionalFormatting>
  <conditionalFormatting sqref="C61:C70">
    <cfRule type="cellIs" dxfId="61" priority="38" stopIfTrue="1" operator="notEqual">
      <formula>""</formula>
    </cfRule>
  </conditionalFormatting>
  <conditionalFormatting sqref="C85:C94">
    <cfRule type="cellIs" dxfId="60" priority="31" stopIfTrue="1" operator="notEqual">
      <formula>""</formula>
    </cfRule>
  </conditionalFormatting>
  <conditionalFormatting sqref="C85:C94">
    <cfRule type="cellIs" dxfId="59" priority="30" stopIfTrue="1" operator="notEqual">
      <formula>""</formula>
    </cfRule>
  </conditionalFormatting>
  <conditionalFormatting sqref="C84">
    <cfRule type="cellIs" dxfId="58" priority="29" stopIfTrue="1" operator="notEqual">
      <formula>""</formula>
    </cfRule>
  </conditionalFormatting>
  <conditionalFormatting sqref="C84">
    <cfRule type="cellIs" dxfId="57" priority="28" stopIfTrue="1" operator="notEqual">
      <formula>""</formula>
    </cfRule>
  </conditionalFormatting>
  <conditionalFormatting sqref="C85:C94">
    <cfRule type="cellIs" dxfId="56" priority="27" stopIfTrue="1" operator="notEqual">
      <formula>""</formula>
    </cfRule>
  </conditionalFormatting>
  <conditionalFormatting sqref="C84">
    <cfRule type="cellIs" dxfId="55" priority="37" stopIfTrue="1" operator="notEqual">
      <formula>""</formula>
    </cfRule>
  </conditionalFormatting>
  <conditionalFormatting sqref="C84:C94">
    <cfRule type="cellIs" dxfId="54" priority="36" stopIfTrue="1" operator="notEqual">
      <formula>""</formula>
    </cfRule>
  </conditionalFormatting>
  <conditionalFormatting sqref="C84:C94">
    <cfRule type="cellIs" dxfId="53" priority="35" stopIfTrue="1" operator="notEqual">
      <formula>""</formula>
    </cfRule>
  </conditionalFormatting>
  <conditionalFormatting sqref="C85:C94">
    <cfRule type="cellIs" dxfId="52" priority="34" stopIfTrue="1" operator="notEqual">
      <formula>""</formula>
    </cfRule>
  </conditionalFormatting>
  <conditionalFormatting sqref="C84">
    <cfRule type="cellIs" dxfId="51" priority="33" stopIfTrue="1" operator="notEqual">
      <formula>""</formula>
    </cfRule>
  </conditionalFormatting>
  <conditionalFormatting sqref="C84">
    <cfRule type="cellIs" dxfId="50" priority="32" stopIfTrue="1" operator="notEqual">
      <formula>""</formula>
    </cfRule>
  </conditionalFormatting>
  <conditionalFormatting sqref="C85:C94">
    <cfRule type="cellIs" dxfId="49" priority="26" stopIfTrue="1" operator="notEqual">
      <formula>""</formula>
    </cfRule>
  </conditionalFormatting>
  <conditionalFormatting sqref="C84:C94">
    <cfRule type="cellIs" dxfId="48" priority="25" stopIfTrue="1" operator="notEqual">
      <formula>""</formula>
    </cfRule>
  </conditionalFormatting>
  <conditionalFormatting sqref="C84:C94">
    <cfRule type="cellIs" dxfId="47" priority="24" stopIfTrue="1" operator="notEqual">
      <formula>""</formula>
    </cfRule>
  </conditionalFormatting>
  <conditionalFormatting sqref="C84:C94">
    <cfRule type="cellIs" dxfId="46" priority="23" stopIfTrue="1" operator="notEqual">
      <formula>""</formula>
    </cfRule>
  </conditionalFormatting>
  <conditionalFormatting sqref="C84:C94">
    <cfRule type="cellIs" dxfId="45" priority="22" stopIfTrue="1" operator="notEqual">
      <formula>""</formula>
    </cfRule>
  </conditionalFormatting>
  <conditionalFormatting sqref="C85:C94">
    <cfRule type="cellIs" dxfId="44" priority="21" stopIfTrue="1" operator="notEqual">
      <formula>""</formula>
    </cfRule>
  </conditionalFormatting>
  <conditionalFormatting sqref="C85:C94">
    <cfRule type="cellIs" dxfId="43" priority="20" stopIfTrue="1" operator="notEqual">
      <formula>""</formula>
    </cfRule>
  </conditionalFormatting>
  <conditionalFormatting sqref="C85:C94">
    <cfRule type="cellIs" dxfId="42" priority="19" stopIfTrue="1" operator="notEqual">
      <formula>""</formula>
    </cfRule>
  </conditionalFormatting>
  <conditionalFormatting sqref="C85:C94">
    <cfRule type="cellIs" dxfId="41" priority="18" stopIfTrue="1" operator="notEqual">
      <formula>""</formula>
    </cfRule>
  </conditionalFormatting>
  <conditionalFormatting sqref="C85:C94">
    <cfRule type="cellIs" dxfId="40" priority="17" stopIfTrue="1" operator="notEqual">
      <formula>""</formula>
    </cfRule>
  </conditionalFormatting>
  <conditionalFormatting sqref="C107">
    <cfRule type="cellIs" dxfId="39" priority="16" stopIfTrue="1" operator="notEqual">
      <formula>""</formula>
    </cfRule>
  </conditionalFormatting>
  <conditionalFormatting sqref="C107">
    <cfRule type="cellIs" dxfId="38" priority="15" stopIfTrue="1" operator="notEqual">
      <formula>""</formula>
    </cfRule>
  </conditionalFormatting>
  <conditionalFormatting sqref="C96:C97">
    <cfRule type="cellIs" dxfId="37" priority="14" stopIfTrue="1" operator="notEqual">
      <formula>""</formula>
    </cfRule>
  </conditionalFormatting>
  <conditionalFormatting sqref="C96:C97">
    <cfRule type="cellIs" dxfId="36" priority="13" stopIfTrue="1" operator="notEqual">
      <formula>""</formula>
    </cfRule>
  </conditionalFormatting>
  <conditionalFormatting sqref="D133">
    <cfRule type="cellIs" dxfId="35" priority="10" stopIfTrue="1" operator="notEqual">
      <formula>""</formula>
    </cfRule>
  </conditionalFormatting>
  <conditionalFormatting sqref="D133">
    <cfRule type="cellIs" dxfId="34" priority="12" stopIfTrue="1" operator="notEqual">
      <formula>""</formula>
    </cfRule>
  </conditionalFormatting>
  <conditionalFormatting sqref="D133">
    <cfRule type="cellIs" dxfId="33" priority="11" stopIfTrue="1" operator="notEqual">
      <formula>""</formula>
    </cfRule>
  </conditionalFormatting>
  <conditionalFormatting sqref="D134:D144">
    <cfRule type="cellIs" dxfId="32" priority="9" stopIfTrue="1" operator="equal">
      <formula>"Total"</formula>
    </cfRule>
  </conditionalFormatting>
  <conditionalFormatting sqref="F133">
    <cfRule type="cellIs" dxfId="31" priority="5" stopIfTrue="1" operator="notEqual">
      <formula>""</formula>
    </cfRule>
  </conditionalFormatting>
  <conditionalFormatting sqref="F133">
    <cfRule type="cellIs" dxfId="30" priority="7" stopIfTrue="1" operator="notEqual">
      <formula>""</formula>
    </cfRule>
  </conditionalFormatting>
  <conditionalFormatting sqref="F133">
    <cfRule type="cellIs" dxfId="29" priority="6" stopIfTrue="1" operator="notEqual">
      <formula>""</formula>
    </cfRule>
  </conditionalFormatting>
  <conditionalFormatting sqref="F134:F144">
    <cfRule type="cellIs" dxfId="28" priority="4" stopIfTrue="1" operator="equal">
      <formula>"Total"</formula>
    </cfRule>
  </conditionalFormatting>
  <conditionalFormatting sqref="F12:F23">
    <cfRule type="cellIs" dxfId="27" priority="2" stopIfTrue="1" operator="equal">
      <formula>"Total"</formula>
    </cfRule>
  </conditionalFormatting>
  <conditionalFormatting sqref="F24:F131">
    <cfRule type="cellIs" dxfId="26" priority="1" stopIfTrue="1" operator="equal">
      <formula>"Total"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rowBreaks count="1" manualBreakCount="1">
    <brk id="1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zoomScale="110" zoomScaleNormal="110" workbookViewId="0">
      <pane ySplit="10" topLeftCell="A11" activePane="bottomLeft" state="frozen"/>
      <selection pane="bottomLeft" activeCell="I1" sqref="I1"/>
    </sheetView>
  </sheetViews>
  <sheetFormatPr defaultRowHeight="12.75"/>
  <cols>
    <col min="1" max="1" width="8.42578125" customWidth="1"/>
    <col min="2" max="2" width="3.140625" customWidth="1"/>
    <col min="3" max="3" width="5" style="1" customWidth="1"/>
    <col min="4" max="4" width="5.85546875" style="1" customWidth="1"/>
    <col min="5" max="5" width="6.7109375" style="1" customWidth="1"/>
    <col min="6" max="6" width="7" style="1" customWidth="1"/>
    <col min="7" max="7" width="6.7109375" style="1" customWidth="1"/>
    <col min="8" max="8" width="6.5703125" style="1" customWidth="1"/>
    <col min="9" max="9" width="8.85546875" style="1" customWidth="1"/>
    <col min="10" max="11" width="10.85546875" style="1" customWidth="1"/>
    <col min="12" max="12" width="11.28515625" style="1" customWidth="1"/>
    <col min="13" max="14" width="10.85546875" style="1" customWidth="1"/>
    <col min="15" max="15" width="9" style="1" customWidth="1"/>
  </cols>
  <sheetData>
    <row r="1" spans="2:15" ht="1.5" customHeight="1"/>
    <row r="3" spans="2:15" ht="9" customHeight="1"/>
    <row r="4" spans="2:15" ht="9.75" customHeight="1">
      <c r="J4" s="2"/>
      <c r="K4" s="2"/>
    </row>
    <row r="5" spans="2:15" ht="15.75" customHeight="1">
      <c r="J5" s="2"/>
      <c r="K5" s="2"/>
    </row>
    <row r="6" spans="2:15" ht="15">
      <c r="C6" s="114" t="s">
        <v>183</v>
      </c>
      <c r="D6" s="114"/>
      <c r="E6" s="114"/>
      <c r="F6" s="114"/>
      <c r="G6" s="114"/>
      <c r="H6" s="114"/>
      <c r="I6" s="45"/>
      <c r="L6" s="115" t="s">
        <v>100</v>
      </c>
      <c r="M6" s="21"/>
      <c r="N6" s="21"/>
      <c r="O6" s="356">
        <f>'base(indices)'!H1</f>
        <v>44378</v>
      </c>
    </row>
    <row r="7" spans="2:15" ht="7.5" customHeight="1">
      <c r="C7"/>
      <c r="D7"/>
      <c r="E7"/>
      <c r="F7"/>
      <c r="G7"/>
      <c r="H7"/>
      <c r="I7"/>
      <c r="J7"/>
      <c r="K7"/>
      <c r="L7"/>
      <c r="M7"/>
      <c r="N7"/>
      <c r="O7"/>
    </row>
    <row r="8" spans="2:15" ht="13.5" thickBot="1">
      <c r="C8" s="6" t="s">
        <v>85</v>
      </c>
      <c r="D8" s="6"/>
      <c r="G8" s="5"/>
      <c r="H8" s="5"/>
      <c r="K8" s="338" t="s">
        <v>184</v>
      </c>
      <c r="L8" s="339"/>
      <c r="N8" s="329" t="s">
        <v>187</v>
      </c>
      <c r="O8" s="330"/>
    </row>
    <row r="9" spans="2:15" ht="14.25" customHeight="1">
      <c r="B9" s="423" t="s">
        <v>42</v>
      </c>
      <c r="C9" s="394" t="s">
        <v>4</v>
      </c>
      <c r="D9" s="396" t="s">
        <v>36</v>
      </c>
      <c r="E9" s="398" t="s">
        <v>37</v>
      </c>
      <c r="F9" s="398" t="s">
        <v>43</v>
      </c>
      <c r="G9" s="414" t="s">
        <v>44</v>
      </c>
      <c r="H9" s="414" t="s">
        <v>45</v>
      </c>
      <c r="I9" s="468" t="s">
        <v>122</v>
      </c>
      <c r="J9" s="478" t="s">
        <v>69</v>
      </c>
      <c r="K9" s="480">
        <v>0.9</v>
      </c>
      <c r="L9" s="472">
        <v>0.8</v>
      </c>
      <c r="M9" s="474">
        <v>0.7</v>
      </c>
      <c r="N9" s="472">
        <v>0.6</v>
      </c>
      <c r="O9" s="476">
        <v>0.5</v>
      </c>
    </row>
    <row r="10" spans="2:15" ht="24.75" customHeight="1" thickBot="1">
      <c r="B10" s="467"/>
      <c r="C10" s="395"/>
      <c r="D10" s="397"/>
      <c r="E10" s="399"/>
      <c r="F10" s="399"/>
      <c r="G10" s="415"/>
      <c r="H10" s="415"/>
      <c r="I10" s="469"/>
      <c r="J10" s="479"/>
      <c r="K10" s="481"/>
      <c r="L10" s="473"/>
      <c r="M10" s="475"/>
      <c r="N10" s="473"/>
      <c r="O10" s="477"/>
    </row>
    <row r="11" spans="2:15" s="30" customFormat="1" ht="13.5" customHeight="1">
      <c r="B11" s="124">
        <v>4</v>
      </c>
      <c r="C11" s="119">
        <v>42036</v>
      </c>
      <c r="D11" s="57">
        <f>724*2+788*2</f>
        <v>3024</v>
      </c>
      <c r="E11" s="96">
        <f>'base(indices)'!G65</f>
        <v>1.37658704</v>
      </c>
      <c r="F11" s="58">
        <f t="shared" ref="F11:F14" si="0">D11*E11</f>
        <v>4162.7992089600002</v>
      </c>
      <c r="G11" s="48">
        <v>0</v>
      </c>
      <c r="H11" s="60">
        <f t="shared" ref="H11:H14" si="1">F11*G11</f>
        <v>0</v>
      </c>
      <c r="I11" s="190">
        <f>(F11+H11)</f>
        <v>4162.7992089600002</v>
      </c>
      <c r="J11" s="331">
        <f>I11</f>
        <v>4162.7992089600002</v>
      </c>
      <c r="K11" s="332">
        <f>J11*K$9</f>
        <v>3746.5192880640002</v>
      </c>
      <c r="L11" s="333">
        <f>J11*$L$9</f>
        <v>3330.2393671680002</v>
      </c>
      <c r="M11" s="332">
        <f>J11*M$9</f>
        <v>2913.9594462720002</v>
      </c>
      <c r="N11" s="332">
        <f>J11*N$9</f>
        <v>2497.6795253760001</v>
      </c>
      <c r="O11" s="142">
        <f>J11*O$9</f>
        <v>2081.3996044800001</v>
      </c>
    </row>
    <row r="12" spans="2:15" s="30" customFormat="1" ht="13.5" customHeight="1">
      <c r="B12" s="124">
        <v>4</v>
      </c>
      <c r="C12" s="119">
        <v>42401</v>
      </c>
      <c r="D12" s="57">
        <f>788*2+880*2</f>
        <v>3336</v>
      </c>
      <c r="E12" s="96">
        <f>'base(indices)'!G77</f>
        <v>1.27337451</v>
      </c>
      <c r="F12" s="58">
        <f t="shared" si="0"/>
        <v>4247.9773653600005</v>
      </c>
      <c r="G12" s="48">
        <v>0</v>
      </c>
      <c r="H12" s="60">
        <f t="shared" si="1"/>
        <v>0</v>
      </c>
      <c r="I12" s="190">
        <f>(F12+H12)</f>
        <v>4247.9773653600005</v>
      </c>
      <c r="J12" s="334">
        <f t="shared" ref="J12:J14" si="2">I12</f>
        <v>4247.9773653600005</v>
      </c>
      <c r="K12" s="332">
        <f>J12*K$9</f>
        <v>3823.1796288240007</v>
      </c>
      <c r="L12" s="333">
        <f>J12*$L$9</f>
        <v>3398.3818922880005</v>
      </c>
      <c r="M12" s="332">
        <f>J12*M$9</f>
        <v>2973.5841557520002</v>
      </c>
      <c r="N12" s="332">
        <f>J12*N$9</f>
        <v>2548.786419216</v>
      </c>
      <c r="O12" s="142">
        <f>J12*O$9</f>
        <v>2123.9886826800002</v>
      </c>
    </row>
    <row r="13" spans="2:15" s="30" customFormat="1" ht="13.5" customHeight="1">
      <c r="B13" s="124">
        <v>4</v>
      </c>
      <c r="C13" s="119">
        <v>42767</v>
      </c>
      <c r="D13" s="57">
        <f>880*2+937*2</f>
        <v>3634</v>
      </c>
      <c r="E13" s="96">
        <f>'base(indices)'!G89</f>
        <v>1.20198735</v>
      </c>
      <c r="F13" s="58">
        <f t="shared" si="0"/>
        <v>4368.0220299000002</v>
      </c>
      <c r="G13" s="48">
        <v>0</v>
      </c>
      <c r="H13" s="60">
        <f t="shared" si="1"/>
        <v>0</v>
      </c>
      <c r="I13" s="190">
        <f t="shared" ref="I13:I14" si="3">(F13+H13)</f>
        <v>4368.0220299000002</v>
      </c>
      <c r="J13" s="334">
        <f t="shared" si="2"/>
        <v>4368.0220299000002</v>
      </c>
      <c r="K13" s="332">
        <f>J13*K$9</f>
        <v>3931.2198269100004</v>
      </c>
      <c r="L13" s="333">
        <f>J13*$L$9</f>
        <v>3494.4176239200006</v>
      </c>
      <c r="M13" s="332">
        <f>J13*M$9</f>
        <v>3057.6154209299998</v>
      </c>
      <c r="N13" s="332">
        <f>J13*N$9</f>
        <v>2620.81321794</v>
      </c>
      <c r="O13" s="142">
        <f>J13*O$9</f>
        <v>2184.0110149500001</v>
      </c>
    </row>
    <row r="14" spans="2:15" ht="13.5" customHeight="1">
      <c r="B14" s="124">
        <v>4</v>
      </c>
      <c r="C14" s="56">
        <v>43132</v>
      </c>
      <c r="D14" s="57">
        <f>937*2+954*2</f>
        <v>3782</v>
      </c>
      <c r="E14" s="96">
        <f>'base(indices)'!G101</f>
        <v>1.1667606399999999</v>
      </c>
      <c r="F14" s="58">
        <f t="shared" si="0"/>
        <v>4412.68874048</v>
      </c>
      <c r="G14" s="48">
        <v>0</v>
      </c>
      <c r="H14" s="60">
        <f t="shared" si="1"/>
        <v>0</v>
      </c>
      <c r="I14" s="190">
        <f t="shared" si="3"/>
        <v>4412.68874048</v>
      </c>
      <c r="J14" s="334">
        <f t="shared" si="2"/>
        <v>4412.68874048</v>
      </c>
      <c r="K14" s="332">
        <f>J14*K$9</f>
        <v>3971.4198664320002</v>
      </c>
      <c r="L14" s="333">
        <f>J14*$L$9</f>
        <v>3530.1509923840003</v>
      </c>
      <c r="M14" s="332">
        <f>J14*M$9</f>
        <v>3088.8821183359996</v>
      </c>
      <c r="N14" s="332">
        <f>J14*N$9</f>
        <v>2647.6132442879998</v>
      </c>
      <c r="O14" s="142">
        <f>J14*O$9</f>
        <v>2206.34437024</v>
      </c>
    </row>
    <row r="15" spans="2:15" ht="13.5" customHeight="1">
      <c r="B15" s="124">
        <v>4</v>
      </c>
      <c r="C15" s="119">
        <v>43497</v>
      </c>
      <c r="D15" s="57">
        <f>954*2+998*2</f>
        <v>3904</v>
      </c>
      <c r="E15" s="96">
        <f>'base(indices)'!G113</f>
        <v>1.1243996300000001</v>
      </c>
      <c r="F15" s="58">
        <f>D15*E15</f>
        <v>4389.6561555200005</v>
      </c>
      <c r="G15" s="48">
        <v>0</v>
      </c>
      <c r="H15" s="60">
        <f>F15*G15</f>
        <v>0</v>
      </c>
      <c r="I15" s="190">
        <f>(F15+H15)</f>
        <v>4389.6561555200005</v>
      </c>
      <c r="J15" s="334">
        <f>I15</f>
        <v>4389.6561555200005</v>
      </c>
      <c r="K15" s="332">
        <f>J15*K$9</f>
        <v>3950.6905399680004</v>
      </c>
      <c r="L15" s="333">
        <f>J15*$L$9</f>
        <v>3511.7249244160007</v>
      </c>
      <c r="M15" s="332">
        <f>J15*M$9</f>
        <v>3072.7593088640001</v>
      </c>
      <c r="N15" s="332">
        <f>J15*N$9</f>
        <v>2633.7936933120004</v>
      </c>
      <c r="O15" s="142">
        <f>J15*O$9</f>
        <v>2194.8280777600003</v>
      </c>
    </row>
    <row r="16" spans="2:15" ht="13.5" customHeight="1">
      <c r="B16" s="118">
        <v>4</v>
      </c>
      <c r="C16" s="56">
        <v>43862</v>
      </c>
      <c r="D16" s="57">
        <f>998*2+1045*2</f>
        <v>4086</v>
      </c>
      <c r="E16" s="96">
        <f>'base(indices)'!G125</f>
        <v>1.07765131</v>
      </c>
      <c r="F16" s="70">
        <f>D16*E16</f>
        <v>4403.2832526600005</v>
      </c>
      <c r="G16" s="59">
        <v>0</v>
      </c>
      <c r="H16" s="60">
        <f>F16*G16</f>
        <v>0</v>
      </c>
      <c r="I16" s="170">
        <f>(F16+H16)</f>
        <v>4403.2832526600005</v>
      </c>
      <c r="J16" s="334">
        <f>I16</f>
        <v>4403.2832526600005</v>
      </c>
      <c r="K16" s="142">
        <f t="shared" ref="K16:O17" si="4">$J16*K$9</f>
        <v>3962.9549273940006</v>
      </c>
      <c r="L16" s="332">
        <f t="shared" si="4"/>
        <v>3522.6266021280007</v>
      </c>
      <c r="M16" s="332">
        <f t="shared" si="4"/>
        <v>3082.298276862</v>
      </c>
      <c r="N16" s="332">
        <f t="shared" si="4"/>
        <v>2641.9699515960001</v>
      </c>
      <c r="O16" s="142">
        <f t="shared" si="4"/>
        <v>2201.6416263300002</v>
      </c>
    </row>
    <row r="17" spans="2:16" ht="13.5" customHeight="1">
      <c r="B17" s="118">
        <v>4</v>
      </c>
      <c r="C17" s="56">
        <v>44228</v>
      </c>
      <c r="D17" s="57">
        <f>1045*2+1100*2</f>
        <v>4290</v>
      </c>
      <c r="E17" s="96">
        <f>'base(indices)'!G137</f>
        <v>1.0332236800000001</v>
      </c>
      <c r="F17" s="70">
        <f>D17*E17</f>
        <v>4432.5295872000006</v>
      </c>
      <c r="G17" s="59">
        <v>0</v>
      </c>
      <c r="H17" s="60">
        <f>F17*G17</f>
        <v>0</v>
      </c>
      <c r="I17" s="170">
        <f>(F17+H17)</f>
        <v>4432.5295872000006</v>
      </c>
      <c r="J17" s="334">
        <f>I17</f>
        <v>4432.5295872000006</v>
      </c>
      <c r="K17" s="142">
        <f t="shared" si="4"/>
        <v>3989.2766284800005</v>
      </c>
      <c r="L17" s="332">
        <f t="shared" si="4"/>
        <v>3546.0236697600008</v>
      </c>
      <c r="M17" s="332">
        <f t="shared" si="4"/>
        <v>3102.7707110400002</v>
      </c>
      <c r="N17" s="332">
        <f t="shared" si="4"/>
        <v>2659.5177523200005</v>
      </c>
      <c r="O17" s="142">
        <f t="shared" si="4"/>
        <v>2216.2647936000003</v>
      </c>
    </row>
    <row r="18" spans="2:16" ht="13.5" customHeight="1" thickBot="1">
      <c r="B18" s="229"/>
      <c r="C18" s="230"/>
      <c r="D18" s="231"/>
      <c r="E18" s="278"/>
      <c r="F18" s="279"/>
      <c r="G18" s="335"/>
      <c r="H18" s="233"/>
      <c r="I18" s="336"/>
      <c r="J18" s="337"/>
      <c r="K18" s="258"/>
      <c r="L18" s="94"/>
      <c r="M18" s="258"/>
      <c r="N18" s="258"/>
      <c r="O18" s="125"/>
    </row>
    <row r="19" spans="2:16">
      <c r="C19" s="24"/>
      <c r="D19" s="24"/>
      <c r="E19" s="24"/>
      <c r="F19" s="24"/>
      <c r="G19" s="24"/>
      <c r="H19" s="24"/>
      <c r="I19" s="24"/>
      <c r="J19" s="24"/>
      <c r="K19" s="24"/>
      <c r="L19" s="27"/>
      <c r="M19" s="27"/>
      <c r="N19" s="27"/>
      <c r="O19" s="27"/>
    </row>
    <row r="20" spans="2:16">
      <c r="C20" s="28"/>
      <c r="D20"/>
      <c r="K20" s="7"/>
      <c r="L20" s="16"/>
      <c r="M20" s="16"/>
      <c r="N20" s="16"/>
      <c r="O20" s="16"/>
    </row>
    <row r="21" spans="2:16">
      <c r="C21" s="28" t="s">
        <v>185</v>
      </c>
      <c r="P21" s="1"/>
    </row>
    <row r="22" spans="2:16" ht="13.5">
      <c r="C22" s="8"/>
      <c r="D22" s="8"/>
      <c r="E22" s="8"/>
      <c r="F22" s="8"/>
      <c r="G22" s="8"/>
      <c r="H22" s="8"/>
      <c r="I22" s="17"/>
      <c r="J22" s="8"/>
      <c r="K22" s="9"/>
      <c r="L22" s="16"/>
      <c r="M22" s="16"/>
      <c r="N22" s="16"/>
      <c r="O22" s="16"/>
    </row>
  </sheetData>
  <mergeCells count="14">
    <mergeCell ref="L9:L10"/>
    <mergeCell ref="M9:M10"/>
    <mergeCell ref="N9:N10"/>
    <mergeCell ref="O9:O10"/>
    <mergeCell ref="G9:G10"/>
    <mergeCell ref="H9:H10"/>
    <mergeCell ref="I9:I10"/>
    <mergeCell ref="J9:J10"/>
    <mergeCell ref="K9:K10"/>
    <mergeCell ref="B9:B10"/>
    <mergeCell ref="C9:C10"/>
    <mergeCell ref="D9:D10"/>
    <mergeCell ref="E9:E10"/>
    <mergeCell ref="F9:F10"/>
  </mergeCells>
  <conditionalFormatting sqref="F18:I18 F16:G16 C11:D16 F11:I15 C18:D18">
    <cfRule type="cellIs" dxfId="25" priority="12" stopIfTrue="1" operator="notEqual">
      <formula>""</formula>
    </cfRule>
  </conditionalFormatting>
  <conditionalFormatting sqref="E9 E11:E18">
    <cfRule type="cellIs" dxfId="24" priority="11" stopIfTrue="1" operator="equal">
      <formula>"Total"</formula>
    </cfRule>
  </conditionalFormatting>
  <conditionalFormatting sqref="E9">
    <cfRule type="cellIs" dxfId="23" priority="10" stopIfTrue="1" operator="equal">
      <formula>"Total"</formula>
    </cfRule>
  </conditionalFormatting>
  <conditionalFormatting sqref="F14 H14 H18 F18">
    <cfRule type="cellIs" dxfId="22" priority="9" stopIfTrue="1" operator="notEqual">
      <formula>""</formula>
    </cfRule>
  </conditionalFormatting>
  <conditionalFormatting sqref="F14 H14 H18 F18">
    <cfRule type="cellIs" dxfId="21" priority="8" stopIfTrue="1" operator="notEqual">
      <formula>""</formula>
    </cfRule>
  </conditionalFormatting>
  <conditionalFormatting sqref="F14 F18">
    <cfRule type="cellIs" dxfId="20" priority="7" stopIfTrue="1" operator="notEqual">
      <formula>""</formula>
    </cfRule>
  </conditionalFormatting>
  <conditionalFormatting sqref="H16:I16">
    <cfRule type="cellIs" dxfId="19" priority="5" stopIfTrue="1" operator="notEqual">
      <formula>""</formula>
    </cfRule>
  </conditionalFormatting>
  <conditionalFormatting sqref="H16:I16">
    <cfRule type="cellIs" dxfId="18" priority="6" stopIfTrue="1" operator="notEqual">
      <formula>""</formula>
    </cfRule>
  </conditionalFormatting>
  <conditionalFormatting sqref="F17:G17 C17:D17">
    <cfRule type="cellIs" dxfId="17" priority="4" stopIfTrue="1" operator="notEqual">
      <formula>""</formula>
    </cfRule>
  </conditionalFormatting>
  <conditionalFormatting sqref="H17:I17">
    <cfRule type="cellIs" dxfId="16" priority="1" stopIfTrue="1" operator="notEqual">
      <formula>""</formula>
    </cfRule>
  </conditionalFormatting>
  <conditionalFormatting sqref="H17:I17">
    <cfRule type="cellIs" dxfId="15" priority="2" stopIfTrue="1" operator="notEqual">
      <formula>""</formula>
    </cfRule>
  </conditionalFormatting>
  <pageMargins left="0.39370078740157483" right="0.23622047244094491" top="0.15748031496062992" bottom="0.19685039370078741" header="0.31496062992125984" footer="0.31496062992125984"/>
  <pageSetup paperSize="9" scale="93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BENEFÍCIOS-SEM JRS E SEM CORREÇ</vt:lpstr>
      <vt:lpstr>LOAS-SEM JRS E SEM CORREÇÃO</vt:lpstr>
      <vt:lpstr>BENEFÍCIOS-CORRIGIDO-SEM JUROS</vt:lpstr>
      <vt:lpstr>LOAS-CORRIGIDO-SEM JUROS</vt:lpstr>
      <vt:lpstr>BENEFÍCIOS-com juros 12 m</vt:lpstr>
      <vt:lpstr>BPC LOAS-com juros 12 m</vt:lpstr>
      <vt:lpstr>salario matern. Sem juros</vt:lpstr>
      <vt:lpstr>salario matern. Juros 12 m</vt:lpstr>
      <vt:lpstr>Seguro Defeso.Sem jrs</vt:lpstr>
      <vt:lpstr>Seguro Defeso Com juros 12m</vt:lpstr>
      <vt:lpstr>base(indices)</vt:lpstr>
      <vt:lpstr>Plan3</vt:lpstr>
      <vt:lpstr>'BENEFÍCIOS-com juros 12 m'!Area_de_impressao</vt:lpstr>
      <vt:lpstr>'BENEFÍCIOS-CORRIGIDO-SEM JUROS'!Area_de_impressao</vt:lpstr>
      <vt:lpstr>'BENEFÍCIOS-com juros 12 m'!Titulos_de_impressao</vt:lpstr>
      <vt:lpstr>'BENEFÍCIOS-CORRIGIDO-SEM JUROS'!Titulos_de_impressao</vt:lpstr>
      <vt:lpstr>'BENEFÍCIOS-SEM JRS E SEM CORREÇ'!Titulos_de_impressao</vt:lpstr>
      <vt:lpstr>'BPC LOAS-com juros 12 m'!Titulos_de_impressao</vt:lpstr>
      <vt:lpstr>'LOAS-CORRIGIDO-SEM JUROS'!Titulos_de_impressao</vt:lpstr>
      <vt:lpstr>'LOAS-SEM JRS E SEM CORREÇÃO'!Titulos_de_impressao</vt:lpstr>
      <vt:lpstr>'salario matern. Juros 12 m'!Titulos_de_impressao</vt:lpstr>
      <vt:lpstr>'salario matern. Sem juros'!Titulos_de_impressao</vt:lpstr>
      <vt:lpstr>'Seguro Defeso Com juros 12m'!Titulos_de_impressao</vt:lpstr>
      <vt:lpstr>'Seguro Defeso.Sem jrs'!Titulos_de_impressao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Roberto Assis Pereira</dc:creator>
  <cp:lastModifiedBy>Usuário do Windows</cp:lastModifiedBy>
  <cp:lastPrinted>2021-03-16T14:02:16Z</cp:lastPrinted>
  <dcterms:created xsi:type="dcterms:W3CDTF">2009-11-09T18:14:09Z</dcterms:created>
  <dcterms:modified xsi:type="dcterms:W3CDTF">2021-06-25T19:18:19Z</dcterms:modified>
</cp:coreProperties>
</file>